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drawings/drawing1.xml" ContentType="application/vnd.openxmlformats-officedocument.drawing+xml"/>
  <Override PartName="/xl/pivotTables/pivotTable11.xml" ContentType="application/vnd.openxmlformats-officedocument.spreadsheetml.pivotTable+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90" yWindow="555" windowWidth="19815" windowHeight="9405" firstSheet="4" activeTab="9"/>
  </bookViews>
  <sheets>
    <sheet name="Réponses de formulaire" sheetId="1" r:id="rId1"/>
    <sheet name="Feuille 3" sheetId="2" r:id="rId2"/>
    <sheet name="Traitement" sheetId="3" r:id="rId3"/>
    <sheet name="Feuil1" sheetId="4" r:id="rId4"/>
    <sheet name="Temps moyen consacré aux tâches" sheetId="5" r:id="rId5"/>
    <sheet name="Moyens d'info" sheetId="6" r:id="rId6"/>
    <sheet name="Feuil4" sheetId="7" r:id="rId7"/>
    <sheet name="Khi2" sheetId="8" r:id="rId8"/>
    <sheet name="Prépa Khi2" sheetId="9" r:id="rId9"/>
    <sheet name="Autre Khi2" sheetId="10" r:id="rId10"/>
    <sheet name="Prépa autre khi2" sheetId="11" r:id="rId11"/>
  </sheets>
  <calcPr calcId="145621"/>
  <pivotCaches>
    <pivotCache cacheId="11" r:id="rId12"/>
    <pivotCache cacheId="14" r:id="rId13"/>
  </pivotCaches>
</workbook>
</file>

<file path=xl/calcChain.xml><?xml version="1.0" encoding="utf-8"?>
<calcChain xmlns="http://schemas.openxmlformats.org/spreadsheetml/2006/main">
  <c r="E49" i="10" l="1"/>
  <c r="E50" i="10"/>
  <c r="E51" i="10"/>
  <c r="E52" i="10"/>
  <c r="E53" i="10"/>
  <c r="E54" i="10"/>
  <c r="E55" i="10"/>
  <c r="E56" i="10"/>
  <c r="E57" i="10"/>
  <c r="E58" i="10"/>
  <c r="E59" i="10"/>
  <c r="E60" i="10"/>
  <c r="E61" i="10"/>
  <c r="E48" i="10"/>
  <c r="B49" i="10"/>
  <c r="C49" i="10"/>
  <c r="D49" i="10"/>
  <c r="B50" i="10"/>
  <c r="C50" i="10"/>
  <c r="D50" i="10"/>
  <c r="B51" i="10"/>
  <c r="C51" i="10"/>
  <c r="D51" i="10"/>
  <c r="B52" i="10"/>
  <c r="C52" i="10"/>
  <c r="D52" i="10"/>
  <c r="B53" i="10"/>
  <c r="C53" i="10"/>
  <c r="D53" i="10"/>
  <c r="B54" i="10"/>
  <c r="C54" i="10"/>
  <c r="D54" i="10"/>
  <c r="B55" i="10"/>
  <c r="C55" i="10"/>
  <c r="D55" i="10"/>
  <c r="B56" i="10"/>
  <c r="C56" i="10"/>
  <c r="D56" i="10"/>
  <c r="B57" i="10"/>
  <c r="C57" i="10"/>
  <c r="D57" i="10"/>
  <c r="B58" i="10"/>
  <c r="C58" i="10"/>
  <c r="D58" i="10"/>
  <c r="B59" i="10"/>
  <c r="C59" i="10"/>
  <c r="D59" i="10"/>
  <c r="B60" i="10"/>
  <c r="C60" i="10"/>
  <c r="D60" i="10"/>
  <c r="B61" i="10"/>
  <c r="C61" i="10"/>
  <c r="D61" i="10"/>
  <c r="C48" i="10"/>
  <c r="D48" i="10"/>
  <c r="E23" i="8"/>
  <c r="E24" i="8"/>
  <c r="E25" i="8"/>
  <c r="E26" i="8"/>
  <c r="E27" i="8"/>
  <c r="E28" i="8"/>
  <c r="E29" i="8"/>
  <c r="E22" i="8"/>
  <c r="E43" i="10"/>
  <c r="E30" i="10"/>
  <c r="E31" i="10"/>
  <c r="E32" i="10"/>
  <c r="E33" i="10"/>
  <c r="E34" i="10"/>
  <c r="E35" i="10"/>
  <c r="E36" i="10"/>
  <c r="E37" i="10"/>
  <c r="E38" i="10"/>
  <c r="E39" i="10"/>
  <c r="E40" i="10"/>
  <c r="E41" i="10"/>
  <c r="E42" i="10"/>
  <c r="E29" i="10"/>
  <c r="C43" i="10"/>
  <c r="D43" i="10"/>
  <c r="B43" i="10"/>
  <c r="B30" i="10"/>
  <c r="C30" i="10"/>
  <c r="D30" i="10"/>
  <c r="B31" i="10"/>
  <c r="C31" i="10"/>
  <c r="D31" i="10"/>
  <c r="B32" i="10"/>
  <c r="C32" i="10"/>
  <c r="D32" i="10"/>
  <c r="B33" i="10"/>
  <c r="C33" i="10"/>
  <c r="D33" i="10"/>
  <c r="B34" i="10"/>
  <c r="C34" i="10"/>
  <c r="D34" i="10"/>
  <c r="B35" i="10"/>
  <c r="C35" i="10"/>
  <c r="D35" i="10"/>
  <c r="B36" i="10"/>
  <c r="C36" i="10"/>
  <c r="D36" i="10"/>
  <c r="B37" i="10"/>
  <c r="C37" i="10"/>
  <c r="D37" i="10"/>
  <c r="B38" i="10"/>
  <c r="C38" i="10"/>
  <c r="D38" i="10"/>
  <c r="B39" i="10"/>
  <c r="C39" i="10"/>
  <c r="D39" i="10"/>
  <c r="B40" i="10"/>
  <c r="C40" i="10"/>
  <c r="D40" i="10"/>
  <c r="B41" i="10"/>
  <c r="C41" i="10"/>
  <c r="D41" i="10"/>
  <c r="B42" i="10"/>
  <c r="C42" i="10"/>
  <c r="D42" i="10"/>
  <c r="C29" i="10"/>
  <c r="D29" i="10"/>
  <c r="E16" i="11"/>
  <c r="E3" i="11"/>
  <c r="E4" i="11"/>
  <c r="E5" i="11"/>
  <c r="E6" i="11"/>
  <c r="E7" i="11"/>
  <c r="E8" i="11"/>
  <c r="E9" i="11"/>
  <c r="E10" i="11"/>
  <c r="E11" i="11"/>
  <c r="E12" i="11"/>
  <c r="E13" i="11"/>
  <c r="E14" i="11"/>
  <c r="E15" i="11"/>
  <c r="E2" i="11"/>
  <c r="D16" i="11"/>
  <c r="C16" i="11"/>
  <c r="B16" i="11"/>
  <c r="D18" i="8"/>
  <c r="D26" i="8" s="1"/>
  <c r="D38" i="8" s="1"/>
  <c r="C18" i="8"/>
  <c r="B18" i="8"/>
  <c r="E17" i="8"/>
  <c r="D29" i="8" s="1"/>
  <c r="D41" i="8" s="1"/>
  <c r="E16" i="8"/>
  <c r="D28" i="8" s="1"/>
  <c r="D40" i="8" s="1"/>
  <c r="E15" i="8"/>
  <c r="E14" i="8"/>
  <c r="B26" i="8" s="1"/>
  <c r="B38" i="8" s="1"/>
  <c r="E13" i="8"/>
  <c r="D25" i="8" s="1"/>
  <c r="D37" i="8" s="1"/>
  <c r="E12" i="8"/>
  <c r="D24" i="8" s="1"/>
  <c r="D36" i="8" s="1"/>
  <c r="E11" i="8"/>
  <c r="E10" i="8"/>
  <c r="B22" i="8" s="1"/>
  <c r="B34" i="8" s="1"/>
  <c r="N6" i="9"/>
  <c r="N7" i="9"/>
  <c r="N8" i="9"/>
  <c r="N9" i="9"/>
  <c r="N10" i="9"/>
  <c r="N11" i="9"/>
  <c r="N12" i="9"/>
  <c r="N5" i="9"/>
  <c r="L13" i="9"/>
  <c r="M13" i="9"/>
  <c r="K13" i="9"/>
  <c r="C29" i="8"/>
  <c r="C41" i="8" s="1"/>
  <c r="B29" i="8"/>
  <c r="B41" i="8" s="1"/>
  <c r="C27" i="8"/>
  <c r="C39" i="8" s="1"/>
  <c r="B27" i="8"/>
  <c r="B39" i="8" s="1"/>
  <c r="C26" i="8"/>
  <c r="C38" i="8" s="1"/>
  <c r="C25" i="8"/>
  <c r="C37" i="8" s="1"/>
  <c r="B25" i="8"/>
  <c r="B37" i="8" s="1"/>
  <c r="D23" i="8"/>
  <c r="D35" i="8" s="1"/>
  <c r="C23" i="8"/>
  <c r="C35" i="8" s="1"/>
  <c r="B23" i="8"/>
  <c r="B35" i="8" s="1"/>
  <c r="C22" i="8"/>
  <c r="C34" i="8" s="1"/>
  <c r="E38" i="8" l="1"/>
  <c r="D27" i="8"/>
  <c r="D39" i="8" s="1"/>
  <c r="D22" i="8"/>
  <c r="D34" i="8" s="1"/>
  <c r="D42" i="8" s="1"/>
  <c r="B24" i="8"/>
  <c r="B36" i="8" s="1"/>
  <c r="E36" i="8" s="1"/>
  <c r="E37" i="8"/>
  <c r="B28" i="8"/>
  <c r="B40" i="8" s="1"/>
  <c r="E41" i="8"/>
  <c r="E35" i="8"/>
  <c r="C24" i="8"/>
  <c r="C36" i="8" s="1"/>
  <c r="C42" i="8" s="1"/>
  <c r="E39" i="8"/>
  <c r="C28" i="8"/>
  <c r="C40" i="8" s="1"/>
  <c r="B42" i="8"/>
  <c r="E34" i="8"/>
  <c r="E40" i="8"/>
  <c r="AX5" i="1"/>
  <c r="AX6" i="1"/>
  <c r="AX7" i="1"/>
  <c r="AX8" i="1"/>
  <c r="AX9" i="1"/>
  <c r="AX10" i="1"/>
  <c r="AX11" i="1"/>
  <c r="AX12" i="1"/>
  <c r="AX13" i="1"/>
  <c r="AX14" i="1"/>
  <c r="AX15" i="1"/>
  <c r="AX16" i="1"/>
  <c r="AX17" i="1"/>
  <c r="AX18" i="1"/>
  <c r="AX19" i="1"/>
  <c r="AX20" i="1"/>
  <c r="AX21" i="1"/>
  <c r="AX22" i="1"/>
  <c r="AX23" i="1"/>
  <c r="AX24" i="1"/>
  <c r="AX25" i="1"/>
  <c r="AX26" i="1"/>
  <c r="AX27" i="1"/>
  <c r="AX28" i="1"/>
  <c r="AX29" i="1"/>
  <c r="AX30" i="1"/>
  <c r="AX31" i="1"/>
  <c r="AX32" i="1"/>
  <c r="AX33" i="1"/>
  <c r="AX34" i="1"/>
  <c r="AX35" i="1"/>
  <c r="AX36" i="1"/>
  <c r="AX37" i="1"/>
  <c r="AX38" i="1"/>
  <c r="AX39" i="1"/>
  <c r="AX40" i="1"/>
  <c r="AX41" i="1"/>
  <c r="AX42" i="1"/>
  <c r="AX43" i="1"/>
  <c r="AX44" i="1"/>
  <c r="AX45" i="1"/>
  <c r="AX46" i="1"/>
  <c r="AX47" i="1"/>
  <c r="AX48" i="1"/>
  <c r="AX49" i="1"/>
  <c r="AX50" i="1"/>
  <c r="AX51" i="1"/>
  <c r="AX52" i="1"/>
  <c r="AX53" i="1"/>
  <c r="AX54" i="1"/>
  <c r="AX55" i="1"/>
  <c r="AX56" i="1"/>
  <c r="AX57" i="1"/>
  <c r="AX58" i="1"/>
  <c r="AX59" i="1"/>
  <c r="AX60" i="1"/>
  <c r="AX61" i="1"/>
  <c r="AX62" i="1"/>
  <c r="AX63" i="1"/>
  <c r="AX64" i="1"/>
  <c r="AX65" i="1"/>
  <c r="AX66" i="1"/>
  <c r="AX67" i="1"/>
  <c r="AX68" i="1"/>
  <c r="AX69" i="1"/>
  <c r="AX70" i="1"/>
  <c r="AX71" i="1"/>
  <c r="AX72" i="1"/>
  <c r="AX73" i="1"/>
  <c r="AX74" i="1"/>
  <c r="AX75" i="1"/>
  <c r="AX76" i="1"/>
  <c r="AX77" i="1"/>
  <c r="AX78" i="1"/>
  <c r="AX79" i="1"/>
  <c r="AX80" i="1"/>
  <c r="AX81" i="1"/>
  <c r="AX82" i="1"/>
  <c r="AX83" i="1"/>
  <c r="AX84" i="1"/>
  <c r="AX85" i="1"/>
  <c r="AX86" i="1"/>
  <c r="AX87" i="1"/>
  <c r="AX88" i="1"/>
  <c r="AX89" i="1"/>
  <c r="AX90" i="1"/>
  <c r="AX91" i="1"/>
  <c r="AX92" i="1"/>
  <c r="AX93" i="1"/>
  <c r="AX94" i="1"/>
  <c r="AX95" i="1"/>
  <c r="AX96" i="1"/>
  <c r="AX97" i="1"/>
  <c r="AX98" i="1"/>
  <c r="AX99" i="1"/>
  <c r="AX100" i="1"/>
  <c r="AX101" i="1"/>
  <c r="AX102" i="1"/>
  <c r="AX103" i="1"/>
  <c r="AX104" i="1"/>
  <c r="AX105" i="1"/>
  <c r="AX106" i="1"/>
  <c r="AX107" i="1"/>
  <c r="AX108" i="1"/>
  <c r="AX109" i="1"/>
  <c r="AX110" i="1"/>
  <c r="AX111" i="1"/>
  <c r="AX112" i="1"/>
  <c r="AX113" i="1"/>
  <c r="AX114" i="1"/>
  <c r="AX115" i="1"/>
  <c r="AX116" i="1"/>
  <c r="AX117" i="1"/>
  <c r="AX118" i="1"/>
  <c r="AX119" i="1"/>
  <c r="AX120" i="1"/>
  <c r="AX121" i="1"/>
  <c r="AX122" i="1"/>
  <c r="AX123" i="1"/>
  <c r="AX124" i="1"/>
  <c r="AX125" i="1"/>
  <c r="AX126" i="1"/>
  <c r="AX127" i="1"/>
  <c r="AX128" i="1"/>
  <c r="AX129" i="1"/>
  <c r="AX130" i="1"/>
  <c r="AX131" i="1"/>
  <c r="AX132" i="1"/>
  <c r="AX133" i="1"/>
  <c r="AX134" i="1"/>
  <c r="AX135" i="1"/>
  <c r="AX136" i="1"/>
  <c r="AX137" i="1"/>
  <c r="AX138" i="1"/>
  <c r="AX139" i="1"/>
  <c r="AX140" i="1"/>
  <c r="AX141" i="1"/>
  <c r="AX142" i="1"/>
  <c r="AX143" i="1"/>
  <c r="AX144" i="1"/>
  <c r="AX145" i="1"/>
  <c r="AX146" i="1"/>
  <c r="AX147" i="1"/>
  <c r="AX148" i="1"/>
  <c r="AX149" i="1"/>
  <c r="AX150" i="1"/>
  <c r="AX151" i="1"/>
  <c r="AX152" i="1"/>
  <c r="AX153" i="1"/>
  <c r="AX154" i="1"/>
  <c r="AX155" i="1"/>
  <c r="AX156" i="1"/>
  <c r="AX157" i="1"/>
  <c r="AX158" i="1"/>
  <c r="AX159" i="1"/>
  <c r="AX160" i="1"/>
  <c r="AX161" i="1"/>
  <c r="AX162" i="1"/>
  <c r="AX163" i="1"/>
  <c r="AX164" i="1"/>
  <c r="AX165" i="1"/>
  <c r="AX166" i="1"/>
  <c r="AX167" i="1"/>
  <c r="AX168" i="1"/>
  <c r="AX169" i="1"/>
  <c r="AX170" i="1"/>
  <c r="AX171" i="1"/>
  <c r="AX172" i="1"/>
  <c r="AX173" i="1"/>
  <c r="AX174" i="1"/>
  <c r="AX175" i="1"/>
  <c r="AX176" i="1"/>
  <c r="AX177" i="1"/>
  <c r="AX178" i="1"/>
  <c r="AX179" i="1"/>
  <c r="AX180" i="1"/>
  <c r="AX181" i="1"/>
  <c r="AX182" i="1"/>
  <c r="AX183" i="1"/>
  <c r="AX184" i="1"/>
  <c r="AX185" i="1"/>
  <c r="AX186" i="1"/>
  <c r="AX187" i="1"/>
  <c r="AX188" i="1"/>
  <c r="AX189" i="1"/>
  <c r="AX190" i="1"/>
  <c r="AX191" i="1"/>
  <c r="AX192" i="1"/>
  <c r="AX193" i="1"/>
  <c r="AX194" i="1"/>
  <c r="AX195" i="1"/>
  <c r="AX196" i="1"/>
  <c r="AX197" i="1"/>
  <c r="AX198" i="1"/>
  <c r="AX199" i="1"/>
  <c r="AX200" i="1"/>
  <c r="AX201" i="1"/>
  <c r="AX202" i="1"/>
  <c r="AX203" i="1"/>
  <c r="AX204" i="1"/>
  <c r="AX205" i="1"/>
  <c r="AX206" i="1"/>
  <c r="AX207" i="1"/>
  <c r="AX208" i="1"/>
  <c r="AX209" i="1"/>
  <c r="AX210" i="1"/>
  <c r="AX211" i="1"/>
  <c r="AX212" i="1"/>
  <c r="AX213" i="1"/>
  <c r="AX214" i="1"/>
  <c r="AX215" i="1"/>
  <c r="AX216" i="1"/>
  <c r="AX217" i="1"/>
  <c r="AX218" i="1"/>
  <c r="AX219" i="1"/>
  <c r="AX220" i="1"/>
  <c r="AX221" i="1"/>
  <c r="AX222" i="1"/>
  <c r="AX223" i="1"/>
  <c r="AX224" i="1"/>
  <c r="AX225" i="1"/>
  <c r="AX226" i="1"/>
  <c r="AX227" i="1"/>
  <c r="AX228" i="1"/>
  <c r="AX229" i="1"/>
  <c r="AX230" i="1"/>
  <c r="AX231" i="1"/>
  <c r="AX232" i="1"/>
  <c r="AX233" i="1"/>
  <c r="AX234" i="1"/>
  <c r="AX235" i="1"/>
  <c r="AX236" i="1"/>
  <c r="AX237" i="1"/>
  <c r="AX238" i="1"/>
  <c r="AX239" i="1"/>
  <c r="AX240" i="1"/>
  <c r="AX241" i="1"/>
  <c r="AX242" i="1"/>
  <c r="AX243" i="1"/>
  <c r="AX244" i="1"/>
  <c r="AX245" i="1"/>
  <c r="AX246" i="1"/>
  <c r="AX247" i="1"/>
  <c r="AX248" i="1"/>
  <c r="AX249" i="1"/>
  <c r="AX250" i="1"/>
  <c r="AX251" i="1"/>
  <c r="AX252" i="1"/>
  <c r="AX253" i="1"/>
  <c r="AX254" i="1"/>
  <c r="AX255" i="1"/>
  <c r="AX256" i="1"/>
  <c r="AX257" i="1"/>
  <c r="AX258" i="1"/>
  <c r="AX259" i="1"/>
  <c r="AX260" i="1"/>
  <c r="AX261" i="1"/>
  <c r="AX262" i="1"/>
  <c r="AX263" i="1"/>
  <c r="AX264" i="1"/>
  <c r="AX265" i="1"/>
  <c r="AX266" i="1"/>
  <c r="AX267" i="1"/>
  <c r="AX268" i="1"/>
  <c r="AX269" i="1"/>
  <c r="AX270" i="1"/>
  <c r="AX271" i="1"/>
  <c r="AX272" i="1"/>
  <c r="AX273" i="1"/>
  <c r="AX274" i="1"/>
  <c r="AX275" i="1"/>
  <c r="AX276" i="1"/>
  <c r="AX277" i="1"/>
  <c r="AX278" i="1"/>
  <c r="AX279" i="1"/>
  <c r="AX280" i="1"/>
  <c r="AX281" i="1"/>
  <c r="AX282" i="1"/>
  <c r="AX283" i="1"/>
  <c r="AX284" i="1"/>
  <c r="AX285" i="1"/>
  <c r="AX286" i="1"/>
  <c r="AX287" i="1"/>
  <c r="AX288" i="1"/>
  <c r="AX289" i="1"/>
  <c r="AX290" i="1"/>
  <c r="AX291" i="1"/>
  <c r="AX292" i="1"/>
  <c r="AX293" i="1"/>
  <c r="AX294" i="1"/>
  <c r="AX295" i="1"/>
  <c r="AX296" i="1"/>
  <c r="AX297" i="1"/>
  <c r="AX298" i="1"/>
  <c r="AX299" i="1"/>
  <c r="AX300" i="1"/>
  <c r="AX301" i="1"/>
  <c r="AX3" i="1"/>
  <c r="AX4" i="1"/>
  <c r="AX2" i="1"/>
  <c r="E117" i="3"/>
  <c r="D117" i="3"/>
  <c r="C117" i="3"/>
  <c r="E116" i="3"/>
  <c r="D116" i="3"/>
  <c r="C116" i="3"/>
  <c r="B116" i="3"/>
  <c r="E115" i="3"/>
  <c r="D115" i="3"/>
  <c r="C115" i="3"/>
  <c r="E114" i="3"/>
  <c r="D114" i="3"/>
  <c r="C114" i="3"/>
  <c r="E113" i="3"/>
  <c r="D113" i="3"/>
  <c r="C113" i="3"/>
  <c r="B113" i="3"/>
  <c r="E112" i="3"/>
  <c r="D112" i="3"/>
  <c r="C112" i="3"/>
  <c r="E111" i="3"/>
  <c r="D111" i="3"/>
  <c r="C111" i="3"/>
  <c r="E110" i="3"/>
  <c r="D110" i="3"/>
  <c r="C110" i="3"/>
  <c r="E109" i="3"/>
  <c r="D109" i="3"/>
  <c r="C109" i="3"/>
  <c r="E108" i="3"/>
  <c r="D108" i="3"/>
  <c r="C108" i="3"/>
  <c r="E107" i="3"/>
  <c r="D107" i="3"/>
  <c r="C107" i="3"/>
  <c r="B117" i="3"/>
  <c r="B115" i="3"/>
  <c r="B114" i="3"/>
  <c r="B112" i="3"/>
  <c r="B111" i="3"/>
  <c r="B110" i="3"/>
  <c r="B109" i="3"/>
  <c r="B108" i="3"/>
  <c r="B107" i="3"/>
  <c r="E106" i="3"/>
  <c r="D106" i="3"/>
  <c r="C106" i="3"/>
  <c r="B106" i="3"/>
  <c r="E105" i="3"/>
  <c r="D105" i="3"/>
  <c r="C105" i="3"/>
  <c r="B105" i="3"/>
  <c r="D102" i="3"/>
  <c r="C102" i="3"/>
  <c r="B102" i="3"/>
  <c r="D101" i="3"/>
  <c r="C101" i="3"/>
  <c r="B101" i="3"/>
  <c r="D100" i="3"/>
  <c r="C100" i="3"/>
  <c r="B100" i="3"/>
  <c r="B3" i="3"/>
  <c r="D99" i="3"/>
  <c r="C99" i="3"/>
  <c r="B99" i="3"/>
  <c r="D98" i="3"/>
  <c r="C98" i="3"/>
  <c r="B98" i="3"/>
  <c r="D97" i="3"/>
  <c r="C97" i="3"/>
  <c r="B97" i="3"/>
  <c r="D96" i="3"/>
  <c r="C96" i="3"/>
  <c r="B96" i="3"/>
  <c r="D95" i="3"/>
  <c r="C95" i="3"/>
  <c r="B95" i="3"/>
  <c r="B11" i="3"/>
  <c r="F92" i="3"/>
  <c r="E92" i="3"/>
  <c r="D92" i="3"/>
  <c r="C92" i="3"/>
  <c r="F91" i="3"/>
  <c r="E91" i="3"/>
  <c r="D91" i="3"/>
  <c r="C91" i="3"/>
  <c r="B92" i="3"/>
  <c r="B91" i="3"/>
  <c r="F90" i="3"/>
  <c r="E90" i="3"/>
  <c r="D90" i="3"/>
  <c r="C90" i="3"/>
  <c r="B90" i="3"/>
  <c r="F89" i="3"/>
  <c r="E89" i="3"/>
  <c r="D89" i="3"/>
  <c r="C89" i="3"/>
  <c r="B89" i="3"/>
  <c r="F88" i="3"/>
  <c r="E88" i="3"/>
  <c r="D88" i="3"/>
  <c r="C88" i="3"/>
  <c r="B88" i="3"/>
  <c r="F87" i="3"/>
  <c r="E87" i="3"/>
  <c r="D87" i="3"/>
  <c r="C87" i="3"/>
  <c r="B87" i="3"/>
  <c r="D84" i="3"/>
  <c r="C84" i="3"/>
  <c r="B84" i="3"/>
  <c r="D83" i="3"/>
  <c r="C83" i="3"/>
  <c r="B83" i="3"/>
  <c r="D82" i="3"/>
  <c r="C82" i="3"/>
  <c r="B82" i="3"/>
  <c r="D81" i="3"/>
  <c r="C81" i="3"/>
  <c r="B81" i="3"/>
  <c r="D80" i="3"/>
  <c r="C80" i="3"/>
  <c r="B80" i="3"/>
  <c r="D79" i="3"/>
  <c r="C79" i="3"/>
  <c r="B79" i="3"/>
  <c r="D78" i="3"/>
  <c r="C78" i="3"/>
  <c r="B78" i="3"/>
  <c r="D77" i="3"/>
  <c r="C77" i="3"/>
  <c r="B77" i="3"/>
  <c r="D76" i="3"/>
  <c r="C76" i="3"/>
  <c r="B76" i="3"/>
  <c r="B29" i="10" l="1"/>
  <c r="B48" i="10" s="1"/>
  <c r="D3" i="11"/>
  <c r="D7" i="11"/>
  <c r="D11" i="11"/>
  <c r="D15" i="11"/>
  <c r="C4" i="11"/>
  <c r="C8" i="11"/>
  <c r="C12" i="11"/>
  <c r="C2" i="11"/>
  <c r="B5" i="11"/>
  <c r="B9" i="11"/>
  <c r="B13" i="11"/>
  <c r="D5" i="11"/>
  <c r="D13" i="11"/>
  <c r="C10" i="11"/>
  <c r="B7" i="11"/>
  <c r="D6" i="11"/>
  <c r="D14" i="11"/>
  <c r="C3" i="11"/>
  <c r="C11" i="11"/>
  <c r="B4" i="11"/>
  <c r="B12" i="11"/>
  <c r="D4" i="11"/>
  <c r="D8" i="11"/>
  <c r="D12" i="11"/>
  <c r="D2" i="11"/>
  <c r="C5" i="11"/>
  <c r="C9" i="11"/>
  <c r="C13" i="11"/>
  <c r="B6" i="11"/>
  <c r="B10" i="11"/>
  <c r="B14" i="11"/>
  <c r="D9" i="11"/>
  <c r="C6" i="11"/>
  <c r="C14" i="11"/>
  <c r="B3" i="11"/>
  <c r="B11" i="11"/>
  <c r="B15" i="11"/>
  <c r="D10" i="11"/>
  <c r="C7" i="11"/>
  <c r="C15" i="11"/>
  <c r="B8" i="11"/>
  <c r="B2" i="11"/>
  <c r="E42" i="8"/>
  <c r="D75" i="3"/>
  <c r="C75" i="3"/>
  <c r="B75" i="3"/>
  <c r="D74" i="3"/>
  <c r="C74" i="3"/>
  <c r="B74" i="3"/>
  <c r="D73" i="3"/>
  <c r="C73" i="3"/>
  <c r="B73" i="3"/>
  <c r="D72" i="3"/>
  <c r="C72" i="3"/>
  <c r="B72" i="3"/>
  <c r="D71" i="3"/>
  <c r="C71" i="3"/>
  <c r="B71" i="3"/>
  <c r="B65" i="3"/>
  <c r="C62" i="10" l="1"/>
  <c r="B62" i="10"/>
  <c r="D62" i="10"/>
  <c r="I68" i="3"/>
  <c r="I67" i="3"/>
  <c r="I66" i="3"/>
  <c r="I65" i="3"/>
  <c r="I64" i="3"/>
  <c r="H68" i="3"/>
  <c r="H67" i="3"/>
  <c r="H66" i="3"/>
  <c r="H65" i="3"/>
  <c r="H64" i="3"/>
  <c r="G68" i="3"/>
  <c r="G67" i="3"/>
  <c r="G66" i="3"/>
  <c r="G65" i="3"/>
  <c r="G64" i="3"/>
  <c r="F68" i="3"/>
  <c r="F67" i="3"/>
  <c r="F66" i="3"/>
  <c r="F65" i="3"/>
  <c r="F64" i="3"/>
  <c r="E68" i="3"/>
  <c r="E67" i="3"/>
  <c r="E66" i="3"/>
  <c r="E65" i="3"/>
  <c r="E64" i="3"/>
  <c r="D68" i="3"/>
  <c r="D67" i="3"/>
  <c r="D66" i="3"/>
  <c r="D65" i="3"/>
  <c r="D64" i="3"/>
  <c r="E62" i="10" l="1"/>
  <c r="C68" i="3"/>
  <c r="C67" i="3"/>
  <c r="C66" i="3"/>
  <c r="C65" i="3"/>
  <c r="C64" i="3"/>
  <c r="B68" i="3"/>
  <c r="B67" i="3"/>
  <c r="B66" i="3"/>
  <c r="B64" i="3"/>
  <c r="O915" i="2" l="1"/>
  <c r="O916" i="2"/>
  <c r="O917" i="2"/>
  <c r="O918" i="2"/>
  <c r="O919" i="2"/>
  <c r="O920" i="2"/>
  <c r="O921" i="2"/>
  <c r="O922" i="2"/>
  <c r="O923" i="2"/>
  <c r="O924" i="2"/>
  <c r="O925" i="2"/>
  <c r="O926" i="2"/>
  <c r="O927" i="2"/>
  <c r="O928" i="2"/>
  <c r="O929" i="2"/>
  <c r="O930" i="2"/>
  <c r="O931" i="2"/>
  <c r="O932" i="2"/>
  <c r="O933" i="2"/>
  <c r="O934" i="2"/>
  <c r="O935" i="2"/>
  <c r="O936" i="2"/>
  <c r="O937" i="2"/>
  <c r="O938" i="2"/>
  <c r="O939" i="2"/>
  <c r="O940" i="2"/>
  <c r="O941" i="2"/>
  <c r="O942" i="2"/>
  <c r="O943" i="2"/>
  <c r="O944" i="2"/>
  <c r="O945" i="2"/>
  <c r="O946" i="2"/>
  <c r="O947" i="2"/>
  <c r="O948" i="2"/>
  <c r="O949" i="2"/>
  <c r="O950" i="2"/>
  <c r="O951" i="2"/>
  <c r="O952" i="2"/>
  <c r="O953" i="2"/>
  <c r="O954" i="2"/>
  <c r="O955" i="2"/>
  <c r="O956" i="2"/>
  <c r="O957" i="2"/>
  <c r="O958" i="2"/>
  <c r="O959" i="2"/>
  <c r="O960" i="2"/>
  <c r="O961" i="2"/>
  <c r="O962" i="2"/>
  <c r="O963" i="2"/>
  <c r="O964" i="2"/>
  <c r="O965" i="2"/>
  <c r="O966" i="2"/>
  <c r="O967" i="2"/>
  <c r="O968" i="2"/>
  <c r="O969" i="2"/>
  <c r="O970" i="2"/>
  <c r="O971" i="2"/>
  <c r="O972" i="2"/>
  <c r="O973" i="2"/>
  <c r="O974" i="2"/>
  <c r="O975" i="2"/>
  <c r="O976" i="2"/>
  <c r="O977" i="2"/>
  <c r="O978" i="2"/>
  <c r="O979" i="2"/>
  <c r="O980" i="2"/>
  <c r="O981" i="2"/>
  <c r="O982" i="2"/>
  <c r="O983" i="2"/>
  <c r="O984" i="2"/>
  <c r="O985" i="2"/>
  <c r="O986" i="2"/>
  <c r="O987" i="2"/>
  <c r="O988" i="2"/>
  <c r="O989" i="2"/>
  <c r="O990" i="2"/>
  <c r="O991" i="2"/>
  <c r="O992" i="2"/>
  <c r="O993" i="2"/>
  <c r="O994" i="2"/>
  <c r="O995" i="2"/>
  <c r="O996" i="2"/>
  <c r="O997" i="2"/>
  <c r="O998" i="2"/>
  <c r="O999" i="2"/>
  <c r="O1000" i="2"/>
  <c r="O1001" i="2"/>
  <c r="O1002" i="2"/>
  <c r="O1003" i="2"/>
  <c r="O1004" i="2"/>
  <c r="O1005" i="2"/>
  <c r="O1006" i="2"/>
  <c r="O1007" i="2"/>
  <c r="O1008" i="2"/>
  <c r="O1009" i="2"/>
  <c r="O1010" i="2"/>
  <c r="O1011" i="2"/>
  <c r="O1012" i="2"/>
  <c r="O1013" i="2"/>
  <c r="O1014" i="2"/>
  <c r="O1015" i="2"/>
  <c r="O1016" i="2"/>
  <c r="O1017" i="2"/>
  <c r="O1018" i="2"/>
  <c r="O1019" i="2"/>
  <c r="O1020" i="2"/>
  <c r="O1021" i="2"/>
  <c r="O1022" i="2"/>
  <c r="O1023" i="2"/>
  <c r="O1024" i="2"/>
  <c r="O1025" i="2"/>
  <c r="O1026" i="2"/>
  <c r="O1027" i="2"/>
  <c r="O1028" i="2"/>
  <c r="O1029" i="2"/>
  <c r="O1030" i="2"/>
  <c r="O1031" i="2"/>
  <c r="O1032" i="2"/>
  <c r="O1033" i="2"/>
  <c r="O1034" i="2"/>
  <c r="O1035" i="2"/>
  <c r="O1036" i="2"/>
  <c r="O1037" i="2"/>
  <c r="O1038" i="2"/>
  <c r="O1039" i="2"/>
  <c r="O1040" i="2"/>
  <c r="O1041" i="2"/>
  <c r="O1042" i="2"/>
  <c r="O1043" i="2"/>
  <c r="O1044" i="2"/>
  <c r="O1045" i="2"/>
  <c r="O1046" i="2"/>
  <c r="O1047" i="2"/>
  <c r="O1048" i="2"/>
  <c r="O1049" i="2"/>
  <c r="O1050" i="2"/>
  <c r="O1051" i="2"/>
  <c r="O1052" i="2"/>
  <c r="O1053" i="2"/>
  <c r="O1054" i="2"/>
  <c r="O1055" i="2"/>
  <c r="O1056" i="2"/>
  <c r="O1057" i="2"/>
  <c r="O1058" i="2"/>
  <c r="O1059" i="2"/>
  <c r="O1060" i="2"/>
  <c r="O1061" i="2"/>
  <c r="O1062" i="2"/>
  <c r="O1063" i="2"/>
  <c r="O1064" i="2"/>
  <c r="O1065" i="2"/>
  <c r="O1066" i="2"/>
  <c r="O1067" i="2"/>
  <c r="O1068" i="2"/>
  <c r="O1069" i="2"/>
  <c r="O1070" i="2"/>
  <c r="O1071" i="2"/>
  <c r="O1072" i="2"/>
  <c r="O1073" i="2"/>
  <c r="O1074" i="2"/>
  <c r="O1075" i="2"/>
  <c r="O1076" i="2"/>
  <c r="O1077" i="2"/>
  <c r="O1078" i="2"/>
  <c r="O1079" i="2"/>
  <c r="O1080" i="2"/>
  <c r="O1081" i="2"/>
  <c r="O1082" i="2"/>
  <c r="O1083" i="2"/>
  <c r="O1084" i="2"/>
  <c r="O1085" i="2"/>
  <c r="O1086" i="2"/>
  <c r="O1087" i="2"/>
  <c r="O1088" i="2"/>
  <c r="O1089" i="2"/>
  <c r="O1090" i="2"/>
  <c r="O1091" i="2"/>
  <c r="O1092" i="2"/>
  <c r="O1093" i="2"/>
  <c r="O1094" i="2"/>
  <c r="O1095" i="2"/>
  <c r="O1096" i="2"/>
  <c r="O1097" i="2"/>
  <c r="O1098" i="2"/>
  <c r="O1099" i="2"/>
  <c r="O1100" i="2"/>
  <c r="O1101" i="2"/>
  <c r="O1102" i="2"/>
  <c r="O1103" i="2"/>
  <c r="O1104" i="2"/>
  <c r="O1105" i="2"/>
  <c r="O1106" i="2"/>
  <c r="O1107" i="2"/>
  <c r="O1108" i="2"/>
  <c r="O1109" i="2"/>
  <c r="O1110" i="2"/>
  <c r="O1111" i="2"/>
  <c r="O1112" i="2"/>
  <c r="O1113" i="2"/>
  <c r="O1114" i="2"/>
  <c r="O1115" i="2"/>
  <c r="O1116" i="2"/>
  <c r="O1117" i="2"/>
  <c r="O1118" i="2"/>
  <c r="O1119" i="2"/>
  <c r="O1120" i="2"/>
  <c r="O1121" i="2"/>
  <c r="O1122" i="2"/>
  <c r="O1123" i="2"/>
  <c r="O1124" i="2"/>
  <c r="O1125" i="2"/>
  <c r="O1126" i="2"/>
  <c r="O1127" i="2"/>
  <c r="O1128" i="2"/>
  <c r="O1129" i="2"/>
  <c r="O1130" i="2"/>
  <c r="O1131" i="2"/>
  <c r="O1132" i="2"/>
  <c r="O1133" i="2"/>
  <c r="O1134" i="2"/>
  <c r="O1135" i="2"/>
  <c r="O1136" i="2"/>
  <c r="O1137" i="2"/>
  <c r="O1138" i="2"/>
  <c r="O1139" i="2"/>
  <c r="O1140" i="2"/>
  <c r="O1141" i="2"/>
  <c r="O1142" i="2"/>
  <c r="O1143" i="2"/>
  <c r="O1144" i="2"/>
  <c r="O1145" i="2"/>
  <c r="O1146" i="2"/>
  <c r="O1147" i="2"/>
  <c r="O1148" i="2"/>
  <c r="O1149" i="2"/>
  <c r="O1150" i="2"/>
  <c r="O1151" i="2"/>
  <c r="O1152" i="2"/>
  <c r="O1153" i="2"/>
  <c r="O1154" i="2"/>
  <c r="O1155" i="2"/>
  <c r="O1156" i="2"/>
  <c r="O1157" i="2"/>
  <c r="O1158" i="2"/>
  <c r="O1159" i="2"/>
  <c r="O1160" i="2"/>
  <c r="O1161" i="2"/>
  <c r="O1162" i="2"/>
  <c r="O1163" i="2"/>
  <c r="O1164" i="2"/>
  <c r="O1165" i="2"/>
  <c r="O1166" i="2"/>
  <c r="O1167" i="2"/>
  <c r="O1168" i="2"/>
  <c r="O1169" i="2"/>
  <c r="O1170" i="2"/>
  <c r="O1171" i="2"/>
  <c r="O1172" i="2"/>
  <c r="O1173" i="2"/>
  <c r="O1174" i="2"/>
  <c r="O1175" i="2"/>
  <c r="O1176" i="2"/>
  <c r="O1177" i="2"/>
  <c r="O1178" i="2"/>
  <c r="O1179" i="2"/>
  <c r="O1180" i="2"/>
  <c r="O1181" i="2"/>
  <c r="O1182" i="2"/>
  <c r="O1183" i="2"/>
  <c r="O1184" i="2"/>
  <c r="O1185" i="2"/>
  <c r="O1186" i="2"/>
  <c r="O1187" i="2"/>
  <c r="O1188" i="2"/>
  <c r="O1189" i="2"/>
  <c r="O1190" i="2"/>
  <c r="O1191" i="2"/>
  <c r="O1192" i="2"/>
  <c r="O1193" i="2"/>
  <c r="O1194" i="2"/>
  <c r="O1195" i="2"/>
  <c r="O1196" i="2"/>
  <c r="O1197" i="2"/>
  <c r="O1198" i="2"/>
  <c r="O1199" i="2"/>
  <c r="O1200" i="2"/>
  <c r="O1201" i="2"/>
  <c r="O1202" i="2"/>
  <c r="O1203" i="2"/>
  <c r="O1204" i="2"/>
  <c r="O1205" i="2"/>
  <c r="O1206" i="2"/>
  <c r="O1207" i="2"/>
  <c r="O1208" i="2"/>
  <c r="O1209" i="2"/>
  <c r="O1210" i="2"/>
  <c r="O1211" i="2"/>
  <c r="O1212" i="2"/>
  <c r="O1213" i="2"/>
  <c r="O914" i="2"/>
  <c r="N915" i="2"/>
  <c r="N916" i="2"/>
  <c r="N917" i="2"/>
  <c r="N918" i="2"/>
  <c r="N919" i="2"/>
  <c r="N920" i="2"/>
  <c r="N921" i="2"/>
  <c r="N922" i="2"/>
  <c r="N923" i="2"/>
  <c r="N924" i="2"/>
  <c r="N925" i="2"/>
  <c r="N926" i="2"/>
  <c r="N927" i="2"/>
  <c r="N928" i="2"/>
  <c r="N929" i="2"/>
  <c r="N930" i="2"/>
  <c r="N931" i="2"/>
  <c r="N932" i="2"/>
  <c r="N933" i="2"/>
  <c r="N934" i="2"/>
  <c r="N935" i="2"/>
  <c r="N936" i="2"/>
  <c r="N937" i="2"/>
  <c r="N938" i="2"/>
  <c r="N939" i="2"/>
  <c r="N940" i="2"/>
  <c r="N941" i="2"/>
  <c r="N942" i="2"/>
  <c r="N943" i="2"/>
  <c r="N944" i="2"/>
  <c r="N945" i="2"/>
  <c r="N946" i="2"/>
  <c r="N947" i="2"/>
  <c r="N948" i="2"/>
  <c r="N949" i="2"/>
  <c r="N950" i="2"/>
  <c r="N951" i="2"/>
  <c r="N952" i="2"/>
  <c r="N953" i="2"/>
  <c r="N954" i="2"/>
  <c r="N955" i="2"/>
  <c r="N956" i="2"/>
  <c r="N957" i="2"/>
  <c r="N958" i="2"/>
  <c r="N959" i="2"/>
  <c r="N960" i="2"/>
  <c r="N961" i="2"/>
  <c r="N962" i="2"/>
  <c r="N963" i="2"/>
  <c r="N964" i="2"/>
  <c r="N965" i="2"/>
  <c r="N966" i="2"/>
  <c r="N967" i="2"/>
  <c r="N968" i="2"/>
  <c r="N969" i="2"/>
  <c r="N970" i="2"/>
  <c r="N971" i="2"/>
  <c r="N972" i="2"/>
  <c r="N973" i="2"/>
  <c r="N974" i="2"/>
  <c r="N975" i="2"/>
  <c r="N976" i="2"/>
  <c r="N977" i="2"/>
  <c r="N978" i="2"/>
  <c r="N979" i="2"/>
  <c r="N980" i="2"/>
  <c r="N981" i="2"/>
  <c r="N982" i="2"/>
  <c r="N983" i="2"/>
  <c r="N984" i="2"/>
  <c r="N985" i="2"/>
  <c r="N986" i="2"/>
  <c r="N987" i="2"/>
  <c r="N988" i="2"/>
  <c r="N989" i="2"/>
  <c r="N990" i="2"/>
  <c r="N991" i="2"/>
  <c r="N992" i="2"/>
  <c r="N993" i="2"/>
  <c r="N994" i="2"/>
  <c r="N995" i="2"/>
  <c r="N996" i="2"/>
  <c r="N997" i="2"/>
  <c r="N998" i="2"/>
  <c r="N999" i="2"/>
  <c r="N1000" i="2"/>
  <c r="N1001" i="2"/>
  <c r="N1002" i="2"/>
  <c r="N1003" i="2"/>
  <c r="N1004" i="2"/>
  <c r="N1005" i="2"/>
  <c r="N1006" i="2"/>
  <c r="N1007" i="2"/>
  <c r="N1008" i="2"/>
  <c r="N1009" i="2"/>
  <c r="N1010" i="2"/>
  <c r="N1011" i="2"/>
  <c r="N1012" i="2"/>
  <c r="N1013" i="2"/>
  <c r="N1014" i="2"/>
  <c r="N1015" i="2"/>
  <c r="N1016" i="2"/>
  <c r="N1017" i="2"/>
  <c r="N1018" i="2"/>
  <c r="N1019" i="2"/>
  <c r="N1020" i="2"/>
  <c r="N1021" i="2"/>
  <c r="N1022" i="2"/>
  <c r="N1023" i="2"/>
  <c r="N1024" i="2"/>
  <c r="N1025" i="2"/>
  <c r="N1026" i="2"/>
  <c r="N1027" i="2"/>
  <c r="N1028" i="2"/>
  <c r="N1029" i="2"/>
  <c r="N1030" i="2"/>
  <c r="N1031" i="2"/>
  <c r="N1032" i="2"/>
  <c r="N1033" i="2"/>
  <c r="N1034" i="2"/>
  <c r="N1035" i="2"/>
  <c r="N1036" i="2"/>
  <c r="N1037" i="2"/>
  <c r="N1038" i="2"/>
  <c r="N1039" i="2"/>
  <c r="N1040" i="2"/>
  <c r="N1041" i="2"/>
  <c r="N1042" i="2"/>
  <c r="N1043" i="2"/>
  <c r="N1044" i="2"/>
  <c r="N1045" i="2"/>
  <c r="N1046" i="2"/>
  <c r="N1047" i="2"/>
  <c r="N1048" i="2"/>
  <c r="N1049" i="2"/>
  <c r="N1050" i="2"/>
  <c r="N1051" i="2"/>
  <c r="N1052" i="2"/>
  <c r="N1053" i="2"/>
  <c r="N1054" i="2"/>
  <c r="N1055" i="2"/>
  <c r="N1056" i="2"/>
  <c r="N1057" i="2"/>
  <c r="N1058" i="2"/>
  <c r="N1059" i="2"/>
  <c r="N1060" i="2"/>
  <c r="N1061" i="2"/>
  <c r="N1062" i="2"/>
  <c r="N1063" i="2"/>
  <c r="N1064" i="2"/>
  <c r="N1065" i="2"/>
  <c r="N1066" i="2"/>
  <c r="N1067" i="2"/>
  <c r="N1068" i="2"/>
  <c r="N1069" i="2"/>
  <c r="N1070" i="2"/>
  <c r="N1071" i="2"/>
  <c r="N1072" i="2"/>
  <c r="N1073" i="2"/>
  <c r="N1074" i="2"/>
  <c r="N1075" i="2"/>
  <c r="N1076" i="2"/>
  <c r="N1077" i="2"/>
  <c r="N1078" i="2"/>
  <c r="N1079" i="2"/>
  <c r="N1080" i="2"/>
  <c r="N1081" i="2"/>
  <c r="N1082" i="2"/>
  <c r="N1083" i="2"/>
  <c r="N1084" i="2"/>
  <c r="N1085" i="2"/>
  <c r="N1086" i="2"/>
  <c r="N1087" i="2"/>
  <c r="N1088" i="2"/>
  <c r="N1089" i="2"/>
  <c r="N1090" i="2"/>
  <c r="N1091" i="2"/>
  <c r="N1092" i="2"/>
  <c r="N1093" i="2"/>
  <c r="N1094" i="2"/>
  <c r="N1095" i="2"/>
  <c r="N1096" i="2"/>
  <c r="N1097" i="2"/>
  <c r="N1098" i="2"/>
  <c r="N1099" i="2"/>
  <c r="N1100" i="2"/>
  <c r="N1101" i="2"/>
  <c r="N1102" i="2"/>
  <c r="N1103" i="2"/>
  <c r="N1104" i="2"/>
  <c r="N1105" i="2"/>
  <c r="N1106" i="2"/>
  <c r="N1107" i="2"/>
  <c r="N1108" i="2"/>
  <c r="N1109" i="2"/>
  <c r="N1110" i="2"/>
  <c r="N1111" i="2"/>
  <c r="N1112" i="2"/>
  <c r="N1113" i="2"/>
  <c r="N1114" i="2"/>
  <c r="N1115" i="2"/>
  <c r="N1116" i="2"/>
  <c r="N1117" i="2"/>
  <c r="N1118" i="2"/>
  <c r="N1119" i="2"/>
  <c r="N1120" i="2"/>
  <c r="N1121" i="2"/>
  <c r="N1122" i="2"/>
  <c r="N1123" i="2"/>
  <c r="N1124" i="2"/>
  <c r="N1125" i="2"/>
  <c r="N1126" i="2"/>
  <c r="N1127" i="2"/>
  <c r="N1128" i="2"/>
  <c r="N1129" i="2"/>
  <c r="N1130" i="2"/>
  <c r="N1131" i="2"/>
  <c r="N1132" i="2"/>
  <c r="N1133" i="2"/>
  <c r="N1134" i="2"/>
  <c r="N1135" i="2"/>
  <c r="N1136" i="2"/>
  <c r="N1137" i="2"/>
  <c r="N1138" i="2"/>
  <c r="N1139" i="2"/>
  <c r="N1140" i="2"/>
  <c r="N1141" i="2"/>
  <c r="N1142" i="2"/>
  <c r="N1143" i="2"/>
  <c r="N1144" i="2"/>
  <c r="N1145" i="2"/>
  <c r="N1146" i="2"/>
  <c r="N1147" i="2"/>
  <c r="N1148" i="2"/>
  <c r="N1149" i="2"/>
  <c r="N1150" i="2"/>
  <c r="N1151" i="2"/>
  <c r="N1152" i="2"/>
  <c r="N1153" i="2"/>
  <c r="N1154" i="2"/>
  <c r="N1155" i="2"/>
  <c r="N1156" i="2"/>
  <c r="N1157" i="2"/>
  <c r="N1158" i="2"/>
  <c r="N1159" i="2"/>
  <c r="N1160" i="2"/>
  <c r="N1161" i="2"/>
  <c r="N1162" i="2"/>
  <c r="N1163" i="2"/>
  <c r="N1164" i="2"/>
  <c r="N1165" i="2"/>
  <c r="N1166" i="2"/>
  <c r="N1167" i="2"/>
  <c r="N1168" i="2"/>
  <c r="N1169" i="2"/>
  <c r="N1170" i="2"/>
  <c r="N1171" i="2"/>
  <c r="N1172" i="2"/>
  <c r="N1173" i="2"/>
  <c r="N1174" i="2"/>
  <c r="N1175" i="2"/>
  <c r="N1176" i="2"/>
  <c r="N1177" i="2"/>
  <c r="N1178" i="2"/>
  <c r="N1179" i="2"/>
  <c r="N1180" i="2"/>
  <c r="N1181" i="2"/>
  <c r="N1182" i="2"/>
  <c r="N1183" i="2"/>
  <c r="N1184" i="2"/>
  <c r="N1185" i="2"/>
  <c r="N1186" i="2"/>
  <c r="N1187" i="2"/>
  <c r="N1188" i="2"/>
  <c r="N1189" i="2"/>
  <c r="N1190" i="2"/>
  <c r="N1191" i="2"/>
  <c r="N1192" i="2"/>
  <c r="N1193" i="2"/>
  <c r="N1194" i="2"/>
  <c r="N1195" i="2"/>
  <c r="N1196" i="2"/>
  <c r="N1197" i="2"/>
  <c r="N1198" i="2"/>
  <c r="N1199" i="2"/>
  <c r="N1200" i="2"/>
  <c r="N1201" i="2"/>
  <c r="N1202" i="2"/>
  <c r="N1203" i="2"/>
  <c r="N1204" i="2"/>
  <c r="N1205" i="2"/>
  <c r="N1206" i="2"/>
  <c r="N1207" i="2"/>
  <c r="N1208" i="2"/>
  <c r="N1209" i="2"/>
  <c r="N1210" i="2"/>
  <c r="N1211" i="2"/>
  <c r="N1212" i="2"/>
  <c r="N1213" i="2"/>
  <c r="N914" i="2"/>
  <c r="M915" i="2"/>
  <c r="M916" i="2"/>
  <c r="M917" i="2"/>
  <c r="M918" i="2"/>
  <c r="M919" i="2"/>
  <c r="M920" i="2"/>
  <c r="M921" i="2"/>
  <c r="M922" i="2"/>
  <c r="M923" i="2"/>
  <c r="M924" i="2"/>
  <c r="M925" i="2"/>
  <c r="M926" i="2"/>
  <c r="M927" i="2"/>
  <c r="M928" i="2"/>
  <c r="M929" i="2"/>
  <c r="M930" i="2"/>
  <c r="M931" i="2"/>
  <c r="M932" i="2"/>
  <c r="M933" i="2"/>
  <c r="M934" i="2"/>
  <c r="M935" i="2"/>
  <c r="M936" i="2"/>
  <c r="M937" i="2"/>
  <c r="M938" i="2"/>
  <c r="M939" i="2"/>
  <c r="M940" i="2"/>
  <c r="M941" i="2"/>
  <c r="M942" i="2"/>
  <c r="M943" i="2"/>
  <c r="M944" i="2"/>
  <c r="M945" i="2"/>
  <c r="M946" i="2"/>
  <c r="M947" i="2"/>
  <c r="M948" i="2"/>
  <c r="M949" i="2"/>
  <c r="M950" i="2"/>
  <c r="M951" i="2"/>
  <c r="M952" i="2"/>
  <c r="M953" i="2"/>
  <c r="M954" i="2"/>
  <c r="M955" i="2"/>
  <c r="M956" i="2"/>
  <c r="M957" i="2"/>
  <c r="M958" i="2"/>
  <c r="M959" i="2"/>
  <c r="M960" i="2"/>
  <c r="M961" i="2"/>
  <c r="M962" i="2"/>
  <c r="M963" i="2"/>
  <c r="M964" i="2"/>
  <c r="M965" i="2"/>
  <c r="M966" i="2"/>
  <c r="M967" i="2"/>
  <c r="M968" i="2"/>
  <c r="M969" i="2"/>
  <c r="M970" i="2"/>
  <c r="M971" i="2"/>
  <c r="M972" i="2"/>
  <c r="M973" i="2"/>
  <c r="M974" i="2"/>
  <c r="M975" i="2"/>
  <c r="M976" i="2"/>
  <c r="M977" i="2"/>
  <c r="M978" i="2"/>
  <c r="M979" i="2"/>
  <c r="M980" i="2"/>
  <c r="M981" i="2"/>
  <c r="M982" i="2"/>
  <c r="M983" i="2"/>
  <c r="M984" i="2"/>
  <c r="M985" i="2"/>
  <c r="M986" i="2"/>
  <c r="M987" i="2"/>
  <c r="M988" i="2"/>
  <c r="M989" i="2"/>
  <c r="M990" i="2"/>
  <c r="M991" i="2"/>
  <c r="M992" i="2"/>
  <c r="M993" i="2"/>
  <c r="M994" i="2"/>
  <c r="M995" i="2"/>
  <c r="M996" i="2"/>
  <c r="M997" i="2"/>
  <c r="M998" i="2"/>
  <c r="M999" i="2"/>
  <c r="M1000" i="2"/>
  <c r="M1001" i="2"/>
  <c r="M1002" i="2"/>
  <c r="M1003" i="2"/>
  <c r="M1004" i="2"/>
  <c r="M1005" i="2"/>
  <c r="M1006" i="2"/>
  <c r="M1007" i="2"/>
  <c r="M1008" i="2"/>
  <c r="M1009" i="2"/>
  <c r="M1010" i="2"/>
  <c r="M1011" i="2"/>
  <c r="M1012" i="2"/>
  <c r="M1013" i="2"/>
  <c r="M1014" i="2"/>
  <c r="M1015" i="2"/>
  <c r="M1016" i="2"/>
  <c r="M1017" i="2"/>
  <c r="M1018" i="2"/>
  <c r="M1019" i="2"/>
  <c r="M1020" i="2"/>
  <c r="M1021" i="2"/>
  <c r="M1022" i="2"/>
  <c r="M1023" i="2"/>
  <c r="M1024" i="2"/>
  <c r="M1025" i="2"/>
  <c r="M1026" i="2"/>
  <c r="M1027" i="2"/>
  <c r="M1028" i="2"/>
  <c r="M1029" i="2"/>
  <c r="M1030" i="2"/>
  <c r="M1031" i="2"/>
  <c r="M1032" i="2"/>
  <c r="M1033" i="2"/>
  <c r="M1034" i="2"/>
  <c r="M1035" i="2"/>
  <c r="M1036" i="2"/>
  <c r="M1037" i="2"/>
  <c r="M1038" i="2"/>
  <c r="M1039" i="2"/>
  <c r="M1040" i="2"/>
  <c r="M1041" i="2"/>
  <c r="M1042" i="2"/>
  <c r="M1043" i="2"/>
  <c r="M1044" i="2"/>
  <c r="M1045" i="2"/>
  <c r="M1046" i="2"/>
  <c r="M1047" i="2"/>
  <c r="M1048" i="2"/>
  <c r="M1049" i="2"/>
  <c r="M1050" i="2"/>
  <c r="M1051" i="2"/>
  <c r="M1052" i="2"/>
  <c r="M1053" i="2"/>
  <c r="M1054" i="2"/>
  <c r="M1055" i="2"/>
  <c r="M1056" i="2"/>
  <c r="M1057" i="2"/>
  <c r="M1058" i="2"/>
  <c r="M1059" i="2"/>
  <c r="M1060" i="2"/>
  <c r="M1061" i="2"/>
  <c r="M1062" i="2"/>
  <c r="M1063" i="2"/>
  <c r="M1064" i="2"/>
  <c r="M1065" i="2"/>
  <c r="M1066" i="2"/>
  <c r="M1067" i="2"/>
  <c r="M1068" i="2"/>
  <c r="M1069" i="2"/>
  <c r="M1070" i="2"/>
  <c r="M1071" i="2"/>
  <c r="M1072" i="2"/>
  <c r="M1073" i="2"/>
  <c r="M1074" i="2"/>
  <c r="M1075" i="2"/>
  <c r="M1076" i="2"/>
  <c r="M1077" i="2"/>
  <c r="M1078" i="2"/>
  <c r="M1079" i="2"/>
  <c r="M1080" i="2"/>
  <c r="M1081" i="2"/>
  <c r="M1082" i="2"/>
  <c r="M1083" i="2"/>
  <c r="M1084" i="2"/>
  <c r="M1085" i="2"/>
  <c r="M1086" i="2"/>
  <c r="M1087" i="2"/>
  <c r="M1088" i="2"/>
  <c r="M1089" i="2"/>
  <c r="M1090" i="2"/>
  <c r="M1091" i="2"/>
  <c r="M1092" i="2"/>
  <c r="M1093" i="2"/>
  <c r="M1094" i="2"/>
  <c r="M1095" i="2"/>
  <c r="M1096" i="2"/>
  <c r="M1097" i="2"/>
  <c r="M1098" i="2"/>
  <c r="M1099" i="2"/>
  <c r="M1100" i="2"/>
  <c r="M1101" i="2"/>
  <c r="M1102" i="2"/>
  <c r="M1103" i="2"/>
  <c r="M1104" i="2"/>
  <c r="M1105" i="2"/>
  <c r="M1106" i="2"/>
  <c r="M1107" i="2"/>
  <c r="M1108" i="2"/>
  <c r="M1109" i="2"/>
  <c r="M1110" i="2"/>
  <c r="M1111" i="2"/>
  <c r="M1112" i="2"/>
  <c r="M1113" i="2"/>
  <c r="M1114" i="2"/>
  <c r="M1115" i="2"/>
  <c r="M1116" i="2"/>
  <c r="M1117" i="2"/>
  <c r="M1118" i="2"/>
  <c r="M1119" i="2"/>
  <c r="M1120" i="2"/>
  <c r="M1121" i="2"/>
  <c r="M1122" i="2"/>
  <c r="M1123" i="2"/>
  <c r="M1124" i="2"/>
  <c r="M1125" i="2"/>
  <c r="M1126" i="2"/>
  <c r="M1127" i="2"/>
  <c r="M1128" i="2"/>
  <c r="M1129" i="2"/>
  <c r="M1130" i="2"/>
  <c r="M1131" i="2"/>
  <c r="M1132" i="2"/>
  <c r="M1133" i="2"/>
  <c r="M1134" i="2"/>
  <c r="M1135" i="2"/>
  <c r="M1136" i="2"/>
  <c r="M1137" i="2"/>
  <c r="M1138" i="2"/>
  <c r="M1139" i="2"/>
  <c r="M1140" i="2"/>
  <c r="M1141" i="2"/>
  <c r="M1142" i="2"/>
  <c r="M1143" i="2"/>
  <c r="M1144" i="2"/>
  <c r="M1145" i="2"/>
  <c r="M1146" i="2"/>
  <c r="M1147" i="2"/>
  <c r="M1148" i="2"/>
  <c r="M1149" i="2"/>
  <c r="M1150" i="2"/>
  <c r="M1151" i="2"/>
  <c r="M1152" i="2"/>
  <c r="M1153" i="2"/>
  <c r="M1154" i="2"/>
  <c r="M1155" i="2"/>
  <c r="M1156" i="2"/>
  <c r="M1157" i="2"/>
  <c r="M1158" i="2"/>
  <c r="M1159" i="2"/>
  <c r="M1160" i="2"/>
  <c r="M1161" i="2"/>
  <c r="M1162" i="2"/>
  <c r="M1163" i="2"/>
  <c r="M1164" i="2"/>
  <c r="M1165" i="2"/>
  <c r="M1166" i="2"/>
  <c r="M1167" i="2"/>
  <c r="M1168" i="2"/>
  <c r="M1169" i="2"/>
  <c r="M1170" i="2"/>
  <c r="M1171" i="2"/>
  <c r="M1172" i="2"/>
  <c r="M1173" i="2"/>
  <c r="M1174" i="2"/>
  <c r="M1175" i="2"/>
  <c r="M1176" i="2"/>
  <c r="M1177" i="2"/>
  <c r="M1178" i="2"/>
  <c r="M1179" i="2"/>
  <c r="M1180" i="2"/>
  <c r="M1181" i="2"/>
  <c r="M1182" i="2"/>
  <c r="M1183" i="2"/>
  <c r="M1184" i="2"/>
  <c r="M1185" i="2"/>
  <c r="M1186" i="2"/>
  <c r="M1187" i="2"/>
  <c r="M1188" i="2"/>
  <c r="M1189" i="2"/>
  <c r="M1190" i="2"/>
  <c r="M1191" i="2"/>
  <c r="M1192" i="2"/>
  <c r="M1193" i="2"/>
  <c r="M1194" i="2"/>
  <c r="M1195" i="2"/>
  <c r="M1196" i="2"/>
  <c r="M1197" i="2"/>
  <c r="M1198" i="2"/>
  <c r="M1199" i="2"/>
  <c r="M1200" i="2"/>
  <c r="M1201" i="2"/>
  <c r="M1202" i="2"/>
  <c r="M1203" i="2"/>
  <c r="M1204" i="2"/>
  <c r="M1205" i="2"/>
  <c r="M1206" i="2"/>
  <c r="M1207" i="2"/>
  <c r="M1208" i="2"/>
  <c r="M1209" i="2"/>
  <c r="M1210" i="2"/>
  <c r="M1211" i="2"/>
  <c r="M1212" i="2"/>
  <c r="M1213" i="2"/>
  <c r="M914" i="2"/>
  <c r="L915" i="2"/>
  <c r="L916" i="2"/>
  <c r="L917" i="2"/>
  <c r="L918" i="2"/>
  <c r="L919" i="2"/>
  <c r="L920" i="2"/>
  <c r="L921" i="2"/>
  <c r="L922" i="2"/>
  <c r="L923" i="2"/>
  <c r="L924" i="2"/>
  <c r="L925" i="2"/>
  <c r="L926" i="2"/>
  <c r="L927" i="2"/>
  <c r="L928" i="2"/>
  <c r="L929" i="2"/>
  <c r="L930" i="2"/>
  <c r="L931" i="2"/>
  <c r="L932" i="2"/>
  <c r="L933" i="2"/>
  <c r="L934" i="2"/>
  <c r="L935" i="2"/>
  <c r="L936" i="2"/>
  <c r="L937" i="2"/>
  <c r="L938" i="2"/>
  <c r="L939" i="2"/>
  <c r="L940" i="2"/>
  <c r="L941" i="2"/>
  <c r="L942" i="2"/>
  <c r="L943" i="2"/>
  <c r="L944" i="2"/>
  <c r="L945" i="2"/>
  <c r="L946" i="2"/>
  <c r="L947" i="2"/>
  <c r="L948" i="2"/>
  <c r="L949" i="2"/>
  <c r="L950" i="2"/>
  <c r="L951" i="2"/>
  <c r="L952" i="2"/>
  <c r="L953" i="2"/>
  <c r="L954" i="2"/>
  <c r="L955" i="2"/>
  <c r="L956" i="2"/>
  <c r="L957" i="2"/>
  <c r="L958" i="2"/>
  <c r="L959" i="2"/>
  <c r="L960" i="2"/>
  <c r="L961" i="2"/>
  <c r="L962" i="2"/>
  <c r="L963" i="2"/>
  <c r="L964" i="2"/>
  <c r="L965" i="2"/>
  <c r="L966" i="2"/>
  <c r="L967" i="2"/>
  <c r="L968" i="2"/>
  <c r="L969" i="2"/>
  <c r="L970" i="2"/>
  <c r="L971" i="2"/>
  <c r="L972" i="2"/>
  <c r="L973" i="2"/>
  <c r="L974" i="2"/>
  <c r="L975" i="2"/>
  <c r="L976" i="2"/>
  <c r="L977" i="2"/>
  <c r="L978" i="2"/>
  <c r="L979" i="2"/>
  <c r="L980" i="2"/>
  <c r="L981" i="2"/>
  <c r="L982" i="2"/>
  <c r="L983" i="2"/>
  <c r="L984" i="2"/>
  <c r="L985" i="2"/>
  <c r="L986" i="2"/>
  <c r="L987" i="2"/>
  <c r="L988" i="2"/>
  <c r="L989" i="2"/>
  <c r="L990" i="2"/>
  <c r="L991" i="2"/>
  <c r="L992" i="2"/>
  <c r="L993" i="2"/>
  <c r="L994" i="2"/>
  <c r="L995" i="2"/>
  <c r="L996" i="2"/>
  <c r="L997" i="2"/>
  <c r="L998" i="2"/>
  <c r="L999" i="2"/>
  <c r="L1000" i="2"/>
  <c r="L1001" i="2"/>
  <c r="L1002" i="2"/>
  <c r="L1003" i="2"/>
  <c r="L1004" i="2"/>
  <c r="L1005" i="2"/>
  <c r="L1006" i="2"/>
  <c r="L1007" i="2"/>
  <c r="L1008" i="2"/>
  <c r="L1009" i="2"/>
  <c r="L1010" i="2"/>
  <c r="L1011" i="2"/>
  <c r="L1012" i="2"/>
  <c r="L1013" i="2"/>
  <c r="L1014" i="2"/>
  <c r="L1015" i="2"/>
  <c r="L1016" i="2"/>
  <c r="L1017" i="2"/>
  <c r="L1018" i="2"/>
  <c r="L1019" i="2"/>
  <c r="L1020" i="2"/>
  <c r="L1021" i="2"/>
  <c r="L1022" i="2"/>
  <c r="L1023" i="2"/>
  <c r="L1024" i="2"/>
  <c r="L1025" i="2"/>
  <c r="L1026" i="2"/>
  <c r="L1027" i="2"/>
  <c r="L1028" i="2"/>
  <c r="L1029" i="2"/>
  <c r="L1030" i="2"/>
  <c r="L1031" i="2"/>
  <c r="L1032" i="2"/>
  <c r="L1033" i="2"/>
  <c r="L1034" i="2"/>
  <c r="L1035" i="2"/>
  <c r="L1036" i="2"/>
  <c r="L1037" i="2"/>
  <c r="L1038" i="2"/>
  <c r="L1039" i="2"/>
  <c r="L1040" i="2"/>
  <c r="L1041" i="2"/>
  <c r="L1042" i="2"/>
  <c r="L1043" i="2"/>
  <c r="L1044" i="2"/>
  <c r="L1045" i="2"/>
  <c r="L1046" i="2"/>
  <c r="L1047" i="2"/>
  <c r="L1048" i="2"/>
  <c r="L1049" i="2"/>
  <c r="L1050" i="2"/>
  <c r="L1051" i="2"/>
  <c r="L1052" i="2"/>
  <c r="L1053" i="2"/>
  <c r="L1054" i="2"/>
  <c r="L1055" i="2"/>
  <c r="L1056" i="2"/>
  <c r="L1057" i="2"/>
  <c r="L1058" i="2"/>
  <c r="L1059" i="2"/>
  <c r="L1060" i="2"/>
  <c r="L1061" i="2"/>
  <c r="L1062" i="2"/>
  <c r="L1063" i="2"/>
  <c r="L1064" i="2"/>
  <c r="L1065" i="2"/>
  <c r="L1066" i="2"/>
  <c r="L1067" i="2"/>
  <c r="L1068" i="2"/>
  <c r="L1069" i="2"/>
  <c r="L1070" i="2"/>
  <c r="L1071" i="2"/>
  <c r="L1072" i="2"/>
  <c r="L1073" i="2"/>
  <c r="L1074" i="2"/>
  <c r="L1075" i="2"/>
  <c r="L1076" i="2"/>
  <c r="L1077" i="2"/>
  <c r="L1078" i="2"/>
  <c r="L1079" i="2"/>
  <c r="L1080" i="2"/>
  <c r="L1081" i="2"/>
  <c r="L1082" i="2"/>
  <c r="L1083" i="2"/>
  <c r="L1084" i="2"/>
  <c r="L1085" i="2"/>
  <c r="L1086" i="2"/>
  <c r="L1087" i="2"/>
  <c r="L1088" i="2"/>
  <c r="L1089" i="2"/>
  <c r="L1090" i="2"/>
  <c r="L1091" i="2"/>
  <c r="L1092" i="2"/>
  <c r="L1093" i="2"/>
  <c r="L1094" i="2"/>
  <c r="L1095" i="2"/>
  <c r="L1096" i="2"/>
  <c r="L1097" i="2"/>
  <c r="L1098" i="2"/>
  <c r="L1099" i="2"/>
  <c r="L1100" i="2"/>
  <c r="L1101" i="2"/>
  <c r="L1102" i="2"/>
  <c r="L1103" i="2"/>
  <c r="L1104" i="2"/>
  <c r="L1105" i="2"/>
  <c r="L1106" i="2"/>
  <c r="L1107" i="2"/>
  <c r="L1108" i="2"/>
  <c r="L1109" i="2"/>
  <c r="L1110" i="2"/>
  <c r="L1111" i="2"/>
  <c r="L1112" i="2"/>
  <c r="L1113" i="2"/>
  <c r="L1114" i="2"/>
  <c r="L1115" i="2"/>
  <c r="L1116" i="2"/>
  <c r="L1117" i="2"/>
  <c r="L1118" i="2"/>
  <c r="L1119" i="2"/>
  <c r="L1120" i="2"/>
  <c r="L1121" i="2"/>
  <c r="L1122" i="2"/>
  <c r="L1123" i="2"/>
  <c r="L1124" i="2"/>
  <c r="L1125" i="2"/>
  <c r="L1126" i="2"/>
  <c r="L1127" i="2"/>
  <c r="L1128" i="2"/>
  <c r="L1129" i="2"/>
  <c r="L1130" i="2"/>
  <c r="L1131" i="2"/>
  <c r="L1132" i="2"/>
  <c r="L1133" i="2"/>
  <c r="L1134" i="2"/>
  <c r="L1135" i="2"/>
  <c r="L1136" i="2"/>
  <c r="L1137" i="2"/>
  <c r="L1138" i="2"/>
  <c r="L1139" i="2"/>
  <c r="L1140" i="2"/>
  <c r="L1141" i="2"/>
  <c r="L1142" i="2"/>
  <c r="L1143" i="2"/>
  <c r="L1144" i="2"/>
  <c r="L1145" i="2"/>
  <c r="L1146" i="2"/>
  <c r="L1147" i="2"/>
  <c r="L1148" i="2"/>
  <c r="L1149" i="2"/>
  <c r="L1150" i="2"/>
  <c r="L1151" i="2"/>
  <c r="L1152" i="2"/>
  <c r="L1153" i="2"/>
  <c r="L1154" i="2"/>
  <c r="L1155" i="2"/>
  <c r="L1156" i="2"/>
  <c r="L1157" i="2"/>
  <c r="L1158" i="2"/>
  <c r="L1159" i="2"/>
  <c r="L1160" i="2"/>
  <c r="L1161" i="2"/>
  <c r="L1162" i="2"/>
  <c r="L1163" i="2"/>
  <c r="L1164" i="2"/>
  <c r="L1165" i="2"/>
  <c r="L1166" i="2"/>
  <c r="L1167" i="2"/>
  <c r="L1168" i="2"/>
  <c r="L1169" i="2"/>
  <c r="L1170" i="2"/>
  <c r="L1171" i="2"/>
  <c r="L1172" i="2"/>
  <c r="L1173" i="2"/>
  <c r="L1174" i="2"/>
  <c r="L1175" i="2"/>
  <c r="L1176" i="2"/>
  <c r="L1177" i="2"/>
  <c r="L1178" i="2"/>
  <c r="L1179" i="2"/>
  <c r="L1180" i="2"/>
  <c r="L1181" i="2"/>
  <c r="L1182" i="2"/>
  <c r="L1183" i="2"/>
  <c r="L1184" i="2"/>
  <c r="L1185" i="2"/>
  <c r="L1186" i="2"/>
  <c r="L1187" i="2"/>
  <c r="L1188" i="2"/>
  <c r="L1189" i="2"/>
  <c r="L1190" i="2"/>
  <c r="L1191" i="2"/>
  <c r="L1192" i="2"/>
  <c r="L1193" i="2"/>
  <c r="L1194" i="2"/>
  <c r="L1195" i="2"/>
  <c r="L1196" i="2"/>
  <c r="L1197" i="2"/>
  <c r="L1198" i="2"/>
  <c r="L1199" i="2"/>
  <c r="L1200" i="2"/>
  <c r="L1201" i="2"/>
  <c r="L1202" i="2"/>
  <c r="L1203" i="2"/>
  <c r="L1204" i="2"/>
  <c r="L1205" i="2"/>
  <c r="L1206" i="2"/>
  <c r="L1207" i="2"/>
  <c r="L1208" i="2"/>
  <c r="L1209" i="2"/>
  <c r="L1210" i="2"/>
  <c r="L1211" i="2"/>
  <c r="L1212" i="2"/>
  <c r="L1213" i="2"/>
  <c r="L914" i="2"/>
  <c r="K915" i="2"/>
  <c r="K916" i="2"/>
  <c r="K917" i="2"/>
  <c r="K918" i="2"/>
  <c r="K919" i="2"/>
  <c r="K920" i="2"/>
  <c r="K921" i="2"/>
  <c r="K922" i="2"/>
  <c r="K923" i="2"/>
  <c r="K924" i="2"/>
  <c r="K925" i="2"/>
  <c r="K926" i="2"/>
  <c r="K927" i="2"/>
  <c r="K928" i="2"/>
  <c r="K929" i="2"/>
  <c r="K930" i="2"/>
  <c r="K931" i="2"/>
  <c r="K932" i="2"/>
  <c r="K933" i="2"/>
  <c r="K934" i="2"/>
  <c r="K935" i="2"/>
  <c r="K936" i="2"/>
  <c r="K937" i="2"/>
  <c r="K938" i="2"/>
  <c r="K939" i="2"/>
  <c r="K940" i="2"/>
  <c r="K941" i="2"/>
  <c r="K942" i="2"/>
  <c r="K943" i="2"/>
  <c r="K944" i="2"/>
  <c r="K945" i="2"/>
  <c r="K946" i="2"/>
  <c r="K947" i="2"/>
  <c r="K948" i="2"/>
  <c r="K949" i="2"/>
  <c r="K950" i="2"/>
  <c r="K951" i="2"/>
  <c r="K952" i="2"/>
  <c r="K953" i="2"/>
  <c r="K954" i="2"/>
  <c r="K955" i="2"/>
  <c r="K956" i="2"/>
  <c r="K957" i="2"/>
  <c r="K958" i="2"/>
  <c r="K959" i="2"/>
  <c r="K960" i="2"/>
  <c r="K961" i="2"/>
  <c r="K962" i="2"/>
  <c r="K963" i="2"/>
  <c r="K964" i="2"/>
  <c r="K965" i="2"/>
  <c r="K966" i="2"/>
  <c r="K967" i="2"/>
  <c r="K968" i="2"/>
  <c r="K969" i="2"/>
  <c r="K970" i="2"/>
  <c r="K971" i="2"/>
  <c r="K972" i="2"/>
  <c r="K973" i="2"/>
  <c r="K974" i="2"/>
  <c r="K975" i="2"/>
  <c r="K976" i="2"/>
  <c r="K977" i="2"/>
  <c r="K978" i="2"/>
  <c r="K979" i="2"/>
  <c r="K980" i="2"/>
  <c r="K981" i="2"/>
  <c r="K982" i="2"/>
  <c r="K983" i="2"/>
  <c r="K984" i="2"/>
  <c r="K985" i="2"/>
  <c r="K986" i="2"/>
  <c r="K987" i="2"/>
  <c r="K988" i="2"/>
  <c r="K989" i="2"/>
  <c r="K990" i="2"/>
  <c r="K991" i="2"/>
  <c r="K992" i="2"/>
  <c r="K993" i="2"/>
  <c r="K994" i="2"/>
  <c r="K995" i="2"/>
  <c r="K996" i="2"/>
  <c r="K997" i="2"/>
  <c r="K998" i="2"/>
  <c r="K999" i="2"/>
  <c r="K1000" i="2"/>
  <c r="K1001" i="2"/>
  <c r="K1002" i="2"/>
  <c r="K1003" i="2"/>
  <c r="K1004" i="2"/>
  <c r="K1005" i="2"/>
  <c r="K1006" i="2"/>
  <c r="K1007" i="2"/>
  <c r="K1008" i="2"/>
  <c r="K1009" i="2"/>
  <c r="K1010" i="2"/>
  <c r="K1011" i="2"/>
  <c r="K1012" i="2"/>
  <c r="K1013" i="2"/>
  <c r="K1014" i="2"/>
  <c r="K1015" i="2"/>
  <c r="K1016" i="2"/>
  <c r="K1017" i="2"/>
  <c r="K1018" i="2"/>
  <c r="K1019" i="2"/>
  <c r="K1020" i="2"/>
  <c r="K1021" i="2"/>
  <c r="K1022" i="2"/>
  <c r="K1023" i="2"/>
  <c r="K1024" i="2"/>
  <c r="K1025" i="2"/>
  <c r="K1026" i="2"/>
  <c r="K1027" i="2"/>
  <c r="K1028" i="2"/>
  <c r="K1029" i="2"/>
  <c r="K1030" i="2"/>
  <c r="K1031" i="2"/>
  <c r="K1032" i="2"/>
  <c r="K1033" i="2"/>
  <c r="K1034" i="2"/>
  <c r="K1035" i="2"/>
  <c r="K1036" i="2"/>
  <c r="K1037" i="2"/>
  <c r="K1038" i="2"/>
  <c r="K1039" i="2"/>
  <c r="K1040" i="2"/>
  <c r="K1041" i="2"/>
  <c r="K1042" i="2"/>
  <c r="K1043" i="2"/>
  <c r="K1044" i="2"/>
  <c r="K1045" i="2"/>
  <c r="K1046" i="2"/>
  <c r="K1047" i="2"/>
  <c r="K1048" i="2"/>
  <c r="K1049" i="2"/>
  <c r="K1050" i="2"/>
  <c r="K1051" i="2"/>
  <c r="K1052" i="2"/>
  <c r="K1053" i="2"/>
  <c r="K1054" i="2"/>
  <c r="K1055" i="2"/>
  <c r="K1056" i="2"/>
  <c r="K1057" i="2"/>
  <c r="K1058" i="2"/>
  <c r="K1059" i="2"/>
  <c r="K1060" i="2"/>
  <c r="K1061" i="2"/>
  <c r="K1062" i="2"/>
  <c r="K1063" i="2"/>
  <c r="K1064" i="2"/>
  <c r="K1065" i="2"/>
  <c r="K1066" i="2"/>
  <c r="K1067" i="2"/>
  <c r="K1068" i="2"/>
  <c r="K1069" i="2"/>
  <c r="K1070" i="2"/>
  <c r="K1071" i="2"/>
  <c r="K1072" i="2"/>
  <c r="K1073" i="2"/>
  <c r="K1074" i="2"/>
  <c r="K1075" i="2"/>
  <c r="K1076" i="2"/>
  <c r="K1077" i="2"/>
  <c r="K1078" i="2"/>
  <c r="K1079" i="2"/>
  <c r="K1080" i="2"/>
  <c r="K1081" i="2"/>
  <c r="K1082" i="2"/>
  <c r="K1083" i="2"/>
  <c r="K1084" i="2"/>
  <c r="K1085" i="2"/>
  <c r="K1086" i="2"/>
  <c r="K1087" i="2"/>
  <c r="K1088" i="2"/>
  <c r="K1089" i="2"/>
  <c r="K1090" i="2"/>
  <c r="K1091" i="2"/>
  <c r="K1092" i="2"/>
  <c r="K1093" i="2"/>
  <c r="K1094" i="2"/>
  <c r="K1095" i="2"/>
  <c r="K1096" i="2"/>
  <c r="K1097" i="2"/>
  <c r="K1098" i="2"/>
  <c r="K1099" i="2"/>
  <c r="K1100" i="2"/>
  <c r="K1101" i="2"/>
  <c r="K1102" i="2"/>
  <c r="K1103" i="2"/>
  <c r="K1104" i="2"/>
  <c r="K1105" i="2"/>
  <c r="K1106" i="2"/>
  <c r="K1107" i="2"/>
  <c r="K1108" i="2"/>
  <c r="K1109" i="2"/>
  <c r="K1110" i="2"/>
  <c r="K1111" i="2"/>
  <c r="K1112" i="2"/>
  <c r="K1113" i="2"/>
  <c r="K1114" i="2"/>
  <c r="K1115" i="2"/>
  <c r="K1116" i="2"/>
  <c r="K1117" i="2"/>
  <c r="K1118" i="2"/>
  <c r="K1119" i="2"/>
  <c r="K1120" i="2"/>
  <c r="K1121" i="2"/>
  <c r="K1122" i="2"/>
  <c r="K1123" i="2"/>
  <c r="K1124" i="2"/>
  <c r="K1125" i="2"/>
  <c r="K1126" i="2"/>
  <c r="K1127" i="2"/>
  <c r="K1128" i="2"/>
  <c r="K1129" i="2"/>
  <c r="K1130" i="2"/>
  <c r="K1131" i="2"/>
  <c r="K1132" i="2"/>
  <c r="K1133" i="2"/>
  <c r="K1134" i="2"/>
  <c r="K1135" i="2"/>
  <c r="K1136" i="2"/>
  <c r="K1137" i="2"/>
  <c r="K1138" i="2"/>
  <c r="K1139" i="2"/>
  <c r="K1140" i="2"/>
  <c r="K1141" i="2"/>
  <c r="K1142" i="2"/>
  <c r="K1143" i="2"/>
  <c r="K1144" i="2"/>
  <c r="K1145" i="2"/>
  <c r="K1146" i="2"/>
  <c r="K1147" i="2"/>
  <c r="K1148" i="2"/>
  <c r="K1149" i="2"/>
  <c r="K1150" i="2"/>
  <c r="K1151" i="2"/>
  <c r="K1152" i="2"/>
  <c r="K1153" i="2"/>
  <c r="K1154" i="2"/>
  <c r="K1155" i="2"/>
  <c r="K1156" i="2"/>
  <c r="K1157" i="2"/>
  <c r="K1158" i="2"/>
  <c r="K1159" i="2"/>
  <c r="K1160" i="2"/>
  <c r="K1161" i="2"/>
  <c r="K1162" i="2"/>
  <c r="K1163" i="2"/>
  <c r="K1164" i="2"/>
  <c r="K1165" i="2"/>
  <c r="K1166" i="2"/>
  <c r="K1167" i="2"/>
  <c r="K1168" i="2"/>
  <c r="K1169" i="2"/>
  <c r="K1170" i="2"/>
  <c r="K1171" i="2"/>
  <c r="K1172" i="2"/>
  <c r="K1173" i="2"/>
  <c r="K1174" i="2"/>
  <c r="K1175" i="2"/>
  <c r="K1176" i="2"/>
  <c r="K1177" i="2"/>
  <c r="K1178" i="2"/>
  <c r="K1179" i="2"/>
  <c r="K1180" i="2"/>
  <c r="K1181" i="2"/>
  <c r="K1182" i="2"/>
  <c r="K1183" i="2"/>
  <c r="K1184" i="2"/>
  <c r="K1185" i="2"/>
  <c r="K1186" i="2"/>
  <c r="K1187" i="2"/>
  <c r="K1188" i="2"/>
  <c r="K1189" i="2"/>
  <c r="K1190" i="2"/>
  <c r="K1191" i="2"/>
  <c r="K1192" i="2"/>
  <c r="K1193" i="2"/>
  <c r="K1194" i="2"/>
  <c r="K1195" i="2"/>
  <c r="K1196" i="2"/>
  <c r="K1197" i="2"/>
  <c r="K1198" i="2"/>
  <c r="K1199" i="2"/>
  <c r="K1200" i="2"/>
  <c r="K1201" i="2"/>
  <c r="K1202" i="2"/>
  <c r="K1203" i="2"/>
  <c r="K1204" i="2"/>
  <c r="K1205" i="2"/>
  <c r="K1206" i="2"/>
  <c r="K1207" i="2"/>
  <c r="K1208" i="2"/>
  <c r="K1209" i="2"/>
  <c r="K1210" i="2"/>
  <c r="K1211" i="2"/>
  <c r="K1212" i="2"/>
  <c r="K1213" i="2"/>
  <c r="K914" i="2"/>
  <c r="J914" i="2"/>
  <c r="J915" i="2"/>
  <c r="J916" i="2"/>
  <c r="J917" i="2"/>
  <c r="J918" i="2"/>
  <c r="J919" i="2"/>
  <c r="J920" i="2"/>
  <c r="J921" i="2"/>
  <c r="J922" i="2"/>
  <c r="J923" i="2"/>
  <c r="J924" i="2"/>
  <c r="J925" i="2"/>
  <c r="J926" i="2"/>
  <c r="J927" i="2"/>
  <c r="J928" i="2"/>
  <c r="J929" i="2"/>
  <c r="J930" i="2"/>
  <c r="J931" i="2"/>
  <c r="J932" i="2"/>
  <c r="J933" i="2"/>
  <c r="J934" i="2"/>
  <c r="J935" i="2"/>
  <c r="J936" i="2"/>
  <c r="J937" i="2"/>
  <c r="J938" i="2"/>
  <c r="J939" i="2"/>
  <c r="J940" i="2"/>
  <c r="J941" i="2"/>
  <c r="J942" i="2"/>
  <c r="J943" i="2"/>
  <c r="J944" i="2"/>
  <c r="J945" i="2"/>
  <c r="J946" i="2"/>
  <c r="J947" i="2"/>
  <c r="J948" i="2"/>
  <c r="J949" i="2"/>
  <c r="J950" i="2"/>
  <c r="J951" i="2"/>
  <c r="J952" i="2"/>
  <c r="J953" i="2"/>
  <c r="J954" i="2"/>
  <c r="J955" i="2"/>
  <c r="J956" i="2"/>
  <c r="J957" i="2"/>
  <c r="J958" i="2"/>
  <c r="J959" i="2"/>
  <c r="J960" i="2"/>
  <c r="J961" i="2"/>
  <c r="J962" i="2"/>
  <c r="J963" i="2"/>
  <c r="J964" i="2"/>
  <c r="J965" i="2"/>
  <c r="J966" i="2"/>
  <c r="J967" i="2"/>
  <c r="J968" i="2"/>
  <c r="J969" i="2"/>
  <c r="J970" i="2"/>
  <c r="J971" i="2"/>
  <c r="J972" i="2"/>
  <c r="J973" i="2"/>
  <c r="J974" i="2"/>
  <c r="J975" i="2"/>
  <c r="J976" i="2"/>
  <c r="J977" i="2"/>
  <c r="J978" i="2"/>
  <c r="J979" i="2"/>
  <c r="J980" i="2"/>
  <c r="J981" i="2"/>
  <c r="J982" i="2"/>
  <c r="J983" i="2"/>
  <c r="J984" i="2"/>
  <c r="J985" i="2"/>
  <c r="J986" i="2"/>
  <c r="J987" i="2"/>
  <c r="J988" i="2"/>
  <c r="J989" i="2"/>
  <c r="J990" i="2"/>
  <c r="J991" i="2"/>
  <c r="J992" i="2"/>
  <c r="J993" i="2"/>
  <c r="J994" i="2"/>
  <c r="J995" i="2"/>
  <c r="J996" i="2"/>
  <c r="J997" i="2"/>
  <c r="J998" i="2"/>
  <c r="J999" i="2"/>
  <c r="J1000" i="2"/>
  <c r="J1001" i="2"/>
  <c r="J1002" i="2"/>
  <c r="J1003" i="2"/>
  <c r="J1004" i="2"/>
  <c r="J1005" i="2"/>
  <c r="J1006" i="2"/>
  <c r="J1007" i="2"/>
  <c r="J1008" i="2"/>
  <c r="J1009" i="2"/>
  <c r="J1010" i="2"/>
  <c r="J1011" i="2"/>
  <c r="J1012" i="2"/>
  <c r="J1013" i="2"/>
  <c r="J1014" i="2"/>
  <c r="J1015" i="2"/>
  <c r="J1016" i="2"/>
  <c r="J1017" i="2"/>
  <c r="J1018" i="2"/>
  <c r="J1019" i="2"/>
  <c r="J1020" i="2"/>
  <c r="J1021" i="2"/>
  <c r="J1022" i="2"/>
  <c r="J1023" i="2"/>
  <c r="J1024" i="2"/>
  <c r="J1025" i="2"/>
  <c r="J1026" i="2"/>
  <c r="J1027" i="2"/>
  <c r="J1028" i="2"/>
  <c r="J1029" i="2"/>
  <c r="J1030" i="2"/>
  <c r="J1031" i="2"/>
  <c r="J1032" i="2"/>
  <c r="J1033" i="2"/>
  <c r="J1034" i="2"/>
  <c r="J1035" i="2"/>
  <c r="J1036" i="2"/>
  <c r="J1037" i="2"/>
  <c r="J1038" i="2"/>
  <c r="J1039" i="2"/>
  <c r="J1040" i="2"/>
  <c r="J1041" i="2"/>
  <c r="J1042" i="2"/>
  <c r="J1043" i="2"/>
  <c r="J1044" i="2"/>
  <c r="J1045" i="2"/>
  <c r="J1046" i="2"/>
  <c r="J1047" i="2"/>
  <c r="J1048" i="2"/>
  <c r="J1049" i="2"/>
  <c r="J1050" i="2"/>
  <c r="J1051" i="2"/>
  <c r="J1052" i="2"/>
  <c r="J1053" i="2"/>
  <c r="J1054" i="2"/>
  <c r="J1055" i="2"/>
  <c r="J1056" i="2"/>
  <c r="J1057" i="2"/>
  <c r="J1058" i="2"/>
  <c r="J1059" i="2"/>
  <c r="J1060" i="2"/>
  <c r="J1061" i="2"/>
  <c r="J1062" i="2"/>
  <c r="J1063" i="2"/>
  <c r="J1064" i="2"/>
  <c r="J1065" i="2"/>
  <c r="J1066" i="2"/>
  <c r="J1067" i="2"/>
  <c r="J1068" i="2"/>
  <c r="J1069" i="2"/>
  <c r="J1070" i="2"/>
  <c r="J1071" i="2"/>
  <c r="J1072" i="2"/>
  <c r="J1073" i="2"/>
  <c r="J1074" i="2"/>
  <c r="J1075" i="2"/>
  <c r="J1076" i="2"/>
  <c r="J1077" i="2"/>
  <c r="J1078" i="2"/>
  <c r="J1079" i="2"/>
  <c r="J1080" i="2"/>
  <c r="J1081" i="2"/>
  <c r="J1082" i="2"/>
  <c r="J1083" i="2"/>
  <c r="J1084" i="2"/>
  <c r="J1085" i="2"/>
  <c r="J1086" i="2"/>
  <c r="J1087" i="2"/>
  <c r="J1088" i="2"/>
  <c r="J1089" i="2"/>
  <c r="J1090" i="2"/>
  <c r="J1091" i="2"/>
  <c r="J1092" i="2"/>
  <c r="J1093" i="2"/>
  <c r="J1094" i="2"/>
  <c r="J1095" i="2"/>
  <c r="J1096" i="2"/>
  <c r="J1097" i="2"/>
  <c r="J1098" i="2"/>
  <c r="J1099" i="2"/>
  <c r="J1100" i="2"/>
  <c r="J1101" i="2"/>
  <c r="J1102" i="2"/>
  <c r="J1103" i="2"/>
  <c r="J1104" i="2"/>
  <c r="J1105" i="2"/>
  <c r="J1106" i="2"/>
  <c r="J1107" i="2"/>
  <c r="J1108" i="2"/>
  <c r="J1109" i="2"/>
  <c r="J1110" i="2"/>
  <c r="J1111" i="2"/>
  <c r="J1112" i="2"/>
  <c r="J1113" i="2"/>
  <c r="J1114" i="2"/>
  <c r="J1115" i="2"/>
  <c r="J1116" i="2"/>
  <c r="J1117" i="2"/>
  <c r="J1118" i="2"/>
  <c r="J1119" i="2"/>
  <c r="J1120" i="2"/>
  <c r="J1121" i="2"/>
  <c r="J1122" i="2"/>
  <c r="J1123" i="2"/>
  <c r="J1124" i="2"/>
  <c r="J1125" i="2"/>
  <c r="J1126" i="2"/>
  <c r="J1127" i="2"/>
  <c r="J1128" i="2"/>
  <c r="J1129" i="2"/>
  <c r="J1130" i="2"/>
  <c r="J1131" i="2"/>
  <c r="J1132" i="2"/>
  <c r="J1133" i="2"/>
  <c r="J1134" i="2"/>
  <c r="J1135" i="2"/>
  <c r="J1136" i="2"/>
  <c r="J1137" i="2"/>
  <c r="J1138" i="2"/>
  <c r="J1139" i="2"/>
  <c r="J1140" i="2"/>
  <c r="J1141" i="2"/>
  <c r="J1142" i="2"/>
  <c r="J1143" i="2"/>
  <c r="J1144" i="2"/>
  <c r="J1145" i="2"/>
  <c r="J1146" i="2"/>
  <c r="J1147" i="2"/>
  <c r="J1148" i="2"/>
  <c r="J1149" i="2"/>
  <c r="J1150" i="2"/>
  <c r="J1151" i="2"/>
  <c r="J1152" i="2"/>
  <c r="J1153" i="2"/>
  <c r="J1154" i="2"/>
  <c r="J1155" i="2"/>
  <c r="J1156" i="2"/>
  <c r="J1157" i="2"/>
  <c r="J1158" i="2"/>
  <c r="J1159" i="2"/>
  <c r="J1160" i="2"/>
  <c r="J1161" i="2"/>
  <c r="J1162" i="2"/>
  <c r="J1163" i="2"/>
  <c r="J1164" i="2"/>
  <c r="J1165" i="2"/>
  <c r="J1166" i="2"/>
  <c r="J1167" i="2"/>
  <c r="J1168" i="2"/>
  <c r="J1169" i="2"/>
  <c r="J1170" i="2"/>
  <c r="J1171" i="2"/>
  <c r="J1172" i="2"/>
  <c r="J1173" i="2"/>
  <c r="J1174" i="2"/>
  <c r="J1175" i="2"/>
  <c r="J1176" i="2"/>
  <c r="J1177" i="2"/>
  <c r="J1178" i="2"/>
  <c r="J1179" i="2"/>
  <c r="J1180" i="2"/>
  <c r="J1181" i="2"/>
  <c r="J1182" i="2"/>
  <c r="J1183" i="2"/>
  <c r="J1184" i="2"/>
  <c r="J1185" i="2"/>
  <c r="J1186" i="2"/>
  <c r="J1187" i="2"/>
  <c r="J1188" i="2"/>
  <c r="J1189" i="2"/>
  <c r="J1190" i="2"/>
  <c r="J1191" i="2"/>
  <c r="J1192" i="2"/>
  <c r="J1193" i="2"/>
  <c r="J1194" i="2"/>
  <c r="J1195" i="2"/>
  <c r="J1196" i="2"/>
  <c r="J1197" i="2"/>
  <c r="J1198" i="2"/>
  <c r="J1199" i="2"/>
  <c r="J1200" i="2"/>
  <c r="J1201" i="2"/>
  <c r="J1202" i="2"/>
  <c r="J1203" i="2"/>
  <c r="J1204" i="2"/>
  <c r="J1205" i="2"/>
  <c r="J1206" i="2"/>
  <c r="J1207" i="2"/>
  <c r="J1208" i="2"/>
  <c r="J1209" i="2"/>
  <c r="J1210" i="2"/>
  <c r="J1211" i="2"/>
  <c r="J1212" i="2"/>
  <c r="J1213" i="2"/>
  <c r="I915" i="2"/>
  <c r="I916" i="2"/>
  <c r="I917" i="2"/>
  <c r="I918" i="2"/>
  <c r="I919" i="2"/>
  <c r="I920" i="2"/>
  <c r="I921" i="2"/>
  <c r="I922" i="2"/>
  <c r="I923" i="2"/>
  <c r="I924" i="2"/>
  <c r="I925" i="2"/>
  <c r="I926" i="2"/>
  <c r="I927" i="2"/>
  <c r="I928" i="2"/>
  <c r="I929" i="2"/>
  <c r="I930" i="2"/>
  <c r="I931" i="2"/>
  <c r="I932" i="2"/>
  <c r="I933" i="2"/>
  <c r="I934" i="2"/>
  <c r="I935" i="2"/>
  <c r="I936" i="2"/>
  <c r="I937" i="2"/>
  <c r="I938" i="2"/>
  <c r="I939" i="2"/>
  <c r="I940" i="2"/>
  <c r="I941" i="2"/>
  <c r="I942" i="2"/>
  <c r="I943" i="2"/>
  <c r="I944" i="2"/>
  <c r="I945" i="2"/>
  <c r="I946" i="2"/>
  <c r="I947" i="2"/>
  <c r="I948" i="2"/>
  <c r="I949" i="2"/>
  <c r="I950" i="2"/>
  <c r="I951" i="2"/>
  <c r="I952" i="2"/>
  <c r="I953" i="2"/>
  <c r="I954" i="2"/>
  <c r="I955" i="2"/>
  <c r="I956" i="2"/>
  <c r="I957" i="2"/>
  <c r="I958" i="2"/>
  <c r="I959" i="2"/>
  <c r="I960" i="2"/>
  <c r="I961" i="2"/>
  <c r="I962" i="2"/>
  <c r="I963" i="2"/>
  <c r="I964" i="2"/>
  <c r="I965" i="2"/>
  <c r="I966" i="2"/>
  <c r="I967" i="2"/>
  <c r="I968" i="2"/>
  <c r="I969" i="2"/>
  <c r="I970" i="2"/>
  <c r="I971" i="2"/>
  <c r="I972" i="2"/>
  <c r="I973" i="2"/>
  <c r="I974" i="2"/>
  <c r="I975" i="2"/>
  <c r="I976" i="2"/>
  <c r="I977" i="2"/>
  <c r="I978" i="2"/>
  <c r="I979" i="2"/>
  <c r="I980" i="2"/>
  <c r="I981" i="2"/>
  <c r="I982" i="2"/>
  <c r="I983" i="2"/>
  <c r="I984" i="2"/>
  <c r="I985" i="2"/>
  <c r="I986" i="2"/>
  <c r="I987" i="2"/>
  <c r="I988" i="2"/>
  <c r="I989" i="2"/>
  <c r="I990" i="2"/>
  <c r="I991" i="2"/>
  <c r="I992" i="2"/>
  <c r="I993" i="2"/>
  <c r="I994" i="2"/>
  <c r="I995" i="2"/>
  <c r="I996" i="2"/>
  <c r="I997" i="2"/>
  <c r="I998" i="2"/>
  <c r="I999" i="2"/>
  <c r="I1000" i="2"/>
  <c r="I1001" i="2"/>
  <c r="I1002" i="2"/>
  <c r="I1003" i="2"/>
  <c r="I1004" i="2"/>
  <c r="I1005" i="2"/>
  <c r="I1006" i="2"/>
  <c r="I1007" i="2"/>
  <c r="I1008" i="2"/>
  <c r="I1009" i="2"/>
  <c r="I1010" i="2"/>
  <c r="I1011" i="2"/>
  <c r="I1012" i="2"/>
  <c r="I1013" i="2"/>
  <c r="I1014" i="2"/>
  <c r="I1015" i="2"/>
  <c r="I1016" i="2"/>
  <c r="I1017" i="2"/>
  <c r="I1018" i="2"/>
  <c r="I1019" i="2"/>
  <c r="I1020" i="2"/>
  <c r="I1021" i="2"/>
  <c r="I1022" i="2"/>
  <c r="I1023" i="2"/>
  <c r="I1024" i="2"/>
  <c r="I1025" i="2"/>
  <c r="I1026" i="2"/>
  <c r="I1027" i="2"/>
  <c r="I1028" i="2"/>
  <c r="I1029" i="2"/>
  <c r="I1030" i="2"/>
  <c r="I1031" i="2"/>
  <c r="I1032" i="2"/>
  <c r="I1033" i="2"/>
  <c r="I1034" i="2"/>
  <c r="I1035" i="2"/>
  <c r="I1036" i="2"/>
  <c r="I1037" i="2"/>
  <c r="I1038" i="2"/>
  <c r="I1039" i="2"/>
  <c r="I1040" i="2"/>
  <c r="I1041" i="2"/>
  <c r="I1042" i="2"/>
  <c r="I1043" i="2"/>
  <c r="I1044" i="2"/>
  <c r="I1045" i="2"/>
  <c r="I1046" i="2"/>
  <c r="I1047" i="2"/>
  <c r="I1048" i="2"/>
  <c r="I1049" i="2"/>
  <c r="I1050" i="2"/>
  <c r="I1051" i="2"/>
  <c r="I1052" i="2"/>
  <c r="I1053" i="2"/>
  <c r="I1054" i="2"/>
  <c r="I1055" i="2"/>
  <c r="I1056" i="2"/>
  <c r="I1057" i="2"/>
  <c r="I1058" i="2"/>
  <c r="I1059" i="2"/>
  <c r="I1060" i="2"/>
  <c r="I1061" i="2"/>
  <c r="I1062" i="2"/>
  <c r="I1063" i="2"/>
  <c r="I1064" i="2"/>
  <c r="I1065" i="2"/>
  <c r="I1066" i="2"/>
  <c r="I1067" i="2"/>
  <c r="I1068" i="2"/>
  <c r="I1069" i="2"/>
  <c r="I1070" i="2"/>
  <c r="I1071" i="2"/>
  <c r="I1072" i="2"/>
  <c r="I1073" i="2"/>
  <c r="I1074" i="2"/>
  <c r="I1075" i="2"/>
  <c r="I1076" i="2"/>
  <c r="I1077" i="2"/>
  <c r="I1078" i="2"/>
  <c r="I1079" i="2"/>
  <c r="I1080" i="2"/>
  <c r="I1081" i="2"/>
  <c r="I1082" i="2"/>
  <c r="I1083" i="2"/>
  <c r="I1084" i="2"/>
  <c r="I1085" i="2"/>
  <c r="I1086" i="2"/>
  <c r="I1087" i="2"/>
  <c r="I1088" i="2"/>
  <c r="I1089" i="2"/>
  <c r="I1090" i="2"/>
  <c r="I1091" i="2"/>
  <c r="I1092" i="2"/>
  <c r="I1093" i="2"/>
  <c r="I1094" i="2"/>
  <c r="I1095" i="2"/>
  <c r="I1096" i="2"/>
  <c r="I1097" i="2"/>
  <c r="I1098" i="2"/>
  <c r="I1099" i="2"/>
  <c r="I1100" i="2"/>
  <c r="I1101" i="2"/>
  <c r="I1102" i="2"/>
  <c r="I1103" i="2"/>
  <c r="I1104" i="2"/>
  <c r="I1105" i="2"/>
  <c r="I1106" i="2"/>
  <c r="I1107" i="2"/>
  <c r="I1108" i="2"/>
  <c r="I1109" i="2"/>
  <c r="I1110" i="2"/>
  <c r="I1111" i="2"/>
  <c r="I1112" i="2"/>
  <c r="I1113" i="2"/>
  <c r="I1114" i="2"/>
  <c r="I1115" i="2"/>
  <c r="I1116" i="2"/>
  <c r="I1117" i="2"/>
  <c r="I1118" i="2"/>
  <c r="I1119" i="2"/>
  <c r="I1120" i="2"/>
  <c r="I1121" i="2"/>
  <c r="I1122" i="2"/>
  <c r="I1123" i="2"/>
  <c r="I1124" i="2"/>
  <c r="I1125" i="2"/>
  <c r="I1126" i="2"/>
  <c r="I1127" i="2"/>
  <c r="I1128" i="2"/>
  <c r="I1129" i="2"/>
  <c r="I1130" i="2"/>
  <c r="I1131" i="2"/>
  <c r="I1132" i="2"/>
  <c r="I1133" i="2"/>
  <c r="I1134" i="2"/>
  <c r="I1135" i="2"/>
  <c r="I1136" i="2"/>
  <c r="I1137" i="2"/>
  <c r="I1138" i="2"/>
  <c r="I1139" i="2"/>
  <c r="I1140" i="2"/>
  <c r="I1141" i="2"/>
  <c r="I1142" i="2"/>
  <c r="I1143" i="2"/>
  <c r="I1144" i="2"/>
  <c r="I1145" i="2"/>
  <c r="I1146" i="2"/>
  <c r="I1147" i="2"/>
  <c r="I1148" i="2"/>
  <c r="I1149" i="2"/>
  <c r="I1150" i="2"/>
  <c r="I1151" i="2"/>
  <c r="I1152" i="2"/>
  <c r="I1153" i="2"/>
  <c r="I1154" i="2"/>
  <c r="I1155" i="2"/>
  <c r="I1156" i="2"/>
  <c r="I1157" i="2"/>
  <c r="I1158" i="2"/>
  <c r="I1159" i="2"/>
  <c r="I1160" i="2"/>
  <c r="I1161" i="2"/>
  <c r="I1162" i="2"/>
  <c r="I1163" i="2"/>
  <c r="I1164" i="2"/>
  <c r="I1165" i="2"/>
  <c r="I1166" i="2"/>
  <c r="I1167" i="2"/>
  <c r="I1168" i="2"/>
  <c r="I1169" i="2"/>
  <c r="I1170" i="2"/>
  <c r="I1171" i="2"/>
  <c r="I1172" i="2"/>
  <c r="I1173" i="2"/>
  <c r="I1174" i="2"/>
  <c r="I1175" i="2"/>
  <c r="I1176" i="2"/>
  <c r="I1177" i="2"/>
  <c r="I1178" i="2"/>
  <c r="I1179" i="2"/>
  <c r="I1180" i="2"/>
  <c r="I1181" i="2"/>
  <c r="I1182" i="2"/>
  <c r="I1183" i="2"/>
  <c r="I1184" i="2"/>
  <c r="I1185" i="2"/>
  <c r="I1186" i="2"/>
  <c r="I1187" i="2"/>
  <c r="I1188" i="2"/>
  <c r="I1189" i="2"/>
  <c r="I1190" i="2"/>
  <c r="I1191" i="2"/>
  <c r="I1192" i="2"/>
  <c r="I1193" i="2"/>
  <c r="I1194" i="2"/>
  <c r="I1195" i="2"/>
  <c r="I1196" i="2"/>
  <c r="I1197" i="2"/>
  <c r="I1198" i="2"/>
  <c r="I1199" i="2"/>
  <c r="I1200" i="2"/>
  <c r="I1201" i="2"/>
  <c r="I1202" i="2"/>
  <c r="I1203" i="2"/>
  <c r="I1204" i="2"/>
  <c r="I1205" i="2"/>
  <c r="I1206" i="2"/>
  <c r="I1207" i="2"/>
  <c r="I1208" i="2"/>
  <c r="I1209" i="2"/>
  <c r="I1210" i="2"/>
  <c r="I1211" i="2"/>
  <c r="I1212" i="2"/>
  <c r="I1213" i="2"/>
  <c r="I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914" i="2"/>
  <c r="G915" i="2"/>
  <c r="G916" i="2"/>
  <c r="G917" i="2"/>
  <c r="G918" i="2"/>
  <c r="G919" i="2"/>
  <c r="G920" i="2"/>
  <c r="G921" i="2"/>
  <c r="G922" i="2"/>
  <c r="G923" i="2"/>
  <c r="G924" i="2"/>
  <c r="G925" i="2"/>
  <c r="G926" i="2"/>
  <c r="G927" i="2"/>
  <c r="G928" i="2"/>
  <c r="G929" i="2"/>
  <c r="G930" i="2"/>
  <c r="G931" i="2"/>
  <c r="G932" i="2"/>
  <c r="G933" i="2"/>
  <c r="G934" i="2"/>
  <c r="G935" i="2"/>
  <c r="G936" i="2"/>
  <c r="G937" i="2"/>
  <c r="G938" i="2"/>
  <c r="G939" i="2"/>
  <c r="G940" i="2"/>
  <c r="G941" i="2"/>
  <c r="G942" i="2"/>
  <c r="G943" i="2"/>
  <c r="G944" i="2"/>
  <c r="G945" i="2"/>
  <c r="G946" i="2"/>
  <c r="G947" i="2"/>
  <c r="G948" i="2"/>
  <c r="G949" i="2"/>
  <c r="G950" i="2"/>
  <c r="G951" i="2"/>
  <c r="G952" i="2"/>
  <c r="G953" i="2"/>
  <c r="G954" i="2"/>
  <c r="G955" i="2"/>
  <c r="G956" i="2"/>
  <c r="G957" i="2"/>
  <c r="G958" i="2"/>
  <c r="G959" i="2"/>
  <c r="G960" i="2"/>
  <c r="G961" i="2"/>
  <c r="G962" i="2"/>
  <c r="G963" i="2"/>
  <c r="G964" i="2"/>
  <c r="G965" i="2"/>
  <c r="G966" i="2"/>
  <c r="G967" i="2"/>
  <c r="G968" i="2"/>
  <c r="G969" i="2"/>
  <c r="G970" i="2"/>
  <c r="G971" i="2"/>
  <c r="G972" i="2"/>
  <c r="G973" i="2"/>
  <c r="G974" i="2"/>
  <c r="G975" i="2"/>
  <c r="G976" i="2"/>
  <c r="G977" i="2"/>
  <c r="G978" i="2"/>
  <c r="G979" i="2"/>
  <c r="G980" i="2"/>
  <c r="G981" i="2"/>
  <c r="G982" i="2"/>
  <c r="G983" i="2"/>
  <c r="G984" i="2"/>
  <c r="G985" i="2"/>
  <c r="G986" i="2"/>
  <c r="G987" i="2"/>
  <c r="G988" i="2"/>
  <c r="G989" i="2"/>
  <c r="G990" i="2"/>
  <c r="G991" i="2"/>
  <c r="G992" i="2"/>
  <c r="G993" i="2"/>
  <c r="G994" i="2"/>
  <c r="G995" i="2"/>
  <c r="G996" i="2"/>
  <c r="G997" i="2"/>
  <c r="G998" i="2"/>
  <c r="G999" i="2"/>
  <c r="G1000" i="2"/>
  <c r="G1001" i="2"/>
  <c r="G1002" i="2"/>
  <c r="G1003" i="2"/>
  <c r="G1004" i="2"/>
  <c r="G1005" i="2"/>
  <c r="G1006" i="2"/>
  <c r="G1007" i="2"/>
  <c r="G1008" i="2"/>
  <c r="G1009" i="2"/>
  <c r="G1010" i="2"/>
  <c r="G1011" i="2"/>
  <c r="G1012" i="2"/>
  <c r="G1013" i="2"/>
  <c r="G1014" i="2"/>
  <c r="G1015" i="2"/>
  <c r="G1016" i="2"/>
  <c r="G1017" i="2"/>
  <c r="G1018" i="2"/>
  <c r="G1019" i="2"/>
  <c r="G1020" i="2"/>
  <c r="G1021" i="2"/>
  <c r="G1022" i="2"/>
  <c r="G1023" i="2"/>
  <c r="G1024" i="2"/>
  <c r="G1025" i="2"/>
  <c r="G1026" i="2"/>
  <c r="G1027" i="2"/>
  <c r="G1028" i="2"/>
  <c r="G1029" i="2"/>
  <c r="G1030" i="2"/>
  <c r="G1031" i="2"/>
  <c r="G1032" i="2"/>
  <c r="G1033" i="2"/>
  <c r="G1034" i="2"/>
  <c r="G1035" i="2"/>
  <c r="G1036" i="2"/>
  <c r="G1037" i="2"/>
  <c r="G1038" i="2"/>
  <c r="G1039" i="2"/>
  <c r="G1040" i="2"/>
  <c r="G1041" i="2"/>
  <c r="G1042" i="2"/>
  <c r="G1043" i="2"/>
  <c r="G1044" i="2"/>
  <c r="G1045" i="2"/>
  <c r="G1046" i="2"/>
  <c r="G1047" i="2"/>
  <c r="G1048" i="2"/>
  <c r="G1049" i="2"/>
  <c r="G1050" i="2"/>
  <c r="G1051" i="2"/>
  <c r="G1052" i="2"/>
  <c r="G1053" i="2"/>
  <c r="G1054" i="2"/>
  <c r="G1055" i="2"/>
  <c r="G1056" i="2"/>
  <c r="G1057" i="2"/>
  <c r="G1058" i="2"/>
  <c r="G1059" i="2"/>
  <c r="G1060" i="2"/>
  <c r="G1061" i="2"/>
  <c r="G1062" i="2"/>
  <c r="G1063" i="2"/>
  <c r="G1064" i="2"/>
  <c r="G1065" i="2"/>
  <c r="G1066" i="2"/>
  <c r="G1067" i="2"/>
  <c r="G1068" i="2"/>
  <c r="G1069" i="2"/>
  <c r="G1070" i="2"/>
  <c r="G1071" i="2"/>
  <c r="G1072" i="2"/>
  <c r="G1073" i="2"/>
  <c r="G1074" i="2"/>
  <c r="G1075" i="2"/>
  <c r="G1076" i="2"/>
  <c r="G1077" i="2"/>
  <c r="G1078" i="2"/>
  <c r="G1079" i="2"/>
  <c r="G1080" i="2"/>
  <c r="G1081" i="2"/>
  <c r="G1082" i="2"/>
  <c r="G1083" i="2"/>
  <c r="G1084" i="2"/>
  <c r="G1085" i="2"/>
  <c r="G1086" i="2"/>
  <c r="G1087" i="2"/>
  <c r="G1088" i="2"/>
  <c r="G1089" i="2"/>
  <c r="G1090" i="2"/>
  <c r="G1091" i="2"/>
  <c r="G1092" i="2"/>
  <c r="G1093" i="2"/>
  <c r="G1094" i="2"/>
  <c r="G1095" i="2"/>
  <c r="G1096" i="2"/>
  <c r="G1097" i="2"/>
  <c r="G1098" i="2"/>
  <c r="G1099" i="2"/>
  <c r="G1100" i="2"/>
  <c r="G1101" i="2"/>
  <c r="G1102" i="2"/>
  <c r="G1103" i="2"/>
  <c r="G1104" i="2"/>
  <c r="G1105" i="2"/>
  <c r="G1106" i="2"/>
  <c r="G1107" i="2"/>
  <c r="G1108" i="2"/>
  <c r="G1109" i="2"/>
  <c r="G1110" i="2"/>
  <c r="G1111" i="2"/>
  <c r="G1112" i="2"/>
  <c r="G1113" i="2"/>
  <c r="G1114" i="2"/>
  <c r="G1115" i="2"/>
  <c r="G1116" i="2"/>
  <c r="G1117" i="2"/>
  <c r="G1118" i="2"/>
  <c r="G1119" i="2"/>
  <c r="G1120" i="2"/>
  <c r="G1121" i="2"/>
  <c r="G1122" i="2"/>
  <c r="G1123" i="2"/>
  <c r="G1124" i="2"/>
  <c r="G1125" i="2"/>
  <c r="G1126" i="2"/>
  <c r="G1127" i="2"/>
  <c r="G1128" i="2"/>
  <c r="G1129" i="2"/>
  <c r="G1130" i="2"/>
  <c r="G1131" i="2"/>
  <c r="G1132" i="2"/>
  <c r="G1133" i="2"/>
  <c r="G1134" i="2"/>
  <c r="G1135" i="2"/>
  <c r="G1136" i="2"/>
  <c r="G1137" i="2"/>
  <c r="G1138" i="2"/>
  <c r="G1139" i="2"/>
  <c r="G1140" i="2"/>
  <c r="G1141" i="2"/>
  <c r="G1142" i="2"/>
  <c r="G1143" i="2"/>
  <c r="G1144" i="2"/>
  <c r="G1145" i="2"/>
  <c r="G1146" i="2"/>
  <c r="G1147" i="2"/>
  <c r="G1148" i="2"/>
  <c r="G1149" i="2"/>
  <c r="G1150" i="2"/>
  <c r="G1151" i="2"/>
  <c r="G1152" i="2"/>
  <c r="G1153" i="2"/>
  <c r="G1154" i="2"/>
  <c r="G1155" i="2"/>
  <c r="G1156" i="2"/>
  <c r="G1157" i="2"/>
  <c r="G1158" i="2"/>
  <c r="G1159" i="2"/>
  <c r="G1160" i="2"/>
  <c r="G1161" i="2"/>
  <c r="G1162" i="2"/>
  <c r="G1163" i="2"/>
  <c r="G1164" i="2"/>
  <c r="G1165" i="2"/>
  <c r="G1166" i="2"/>
  <c r="G1167" i="2"/>
  <c r="G1168" i="2"/>
  <c r="G1169" i="2"/>
  <c r="G1170" i="2"/>
  <c r="G1171" i="2"/>
  <c r="G1172" i="2"/>
  <c r="G1173" i="2"/>
  <c r="G1174" i="2"/>
  <c r="G1175" i="2"/>
  <c r="G1176" i="2"/>
  <c r="G1177" i="2"/>
  <c r="G1178" i="2"/>
  <c r="G1179" i="2"/>
  <c r="G1180" i="2"/>
  <c r="G1181" i="2"/>
  <c r="G1182" i="2"/>
  <c r="G1183" i="2"/>
  <c r="G1184" i="2"/>
  <c r="G1185" i="2"/>
  <c r="G1186" i="2"/>
  <c r="G1187" i="2"/>
  <c r="G1188" i="2"/>
  <c r="G1189" i="2"/>
  <c r="G1190" i="2"/>
  <c r="G1191" i="2"/>
  <c r="G1192" i="2"/>
  <c r="G1193" i="2"/>
  <c r="G1194" i="2"/>
  <c r="G1195" i="2"/>
  <c r="G1196" i="2"/>
  <c r="G1197" i="2"/>
  <c r="G1198" i="2"/>
  <c r="G1199" i="2"/>
  <c r="G1200" i="2"/>
  <c r="G1201" i="2"/>
  <c r="G1202" i="2"/>
  <c r="G1203" i="2"/>
  <c r="G1204" i="2"/>
  <c r="G1205" i="2"/>
  <c r="G1206" i="2"/>
  <c r="G1207" i="2"/>
  <c r="G1208" i="2"/>
  <c r="G1209" i="2"/>
  <c r="G1210" i="2"/>
  <c r="G1211" i="2"/>
  <c r="G1212" i="2"/>
  <c r="G1213" i="2"/>
  <c r="G914" i="2"/>
  <c r="F915" i="2"/>
  <c r="F916" i="2"/>
  <c r="F917" i="2"/>
  <c r="F918" i="2"/>
  <c r="F919" i="2"/>
  <c r="F920" i="2"/>
  <c r="F921" i="2"/>
  <c r="F922" i="2"/>
  <c r="F923" i="2"/>
  <c r="F924" i="2"/>
  <c r="F925" i="2"/>
  <c r="F926" i="2"/>
  <c r="F927" i="2"/>
  <c r="F928" i="2"/>
  <c r="F929" i="2"/>
  <c r="F930" i="2"/>
  <c r="F931" i="2"/>
  <c r="F932" i="2"/>
  <c r="F933" i="2"/>
  <c r="F934" i="2"/>
  <c r="F935" i="2"/>
  <c r="F936" i="2"/>
  <c r="F937" i="2"/>
  <c r="F938" i="2"/>
  <c r="F939" i="2"/>
  <c r="F940" i="2"/>
  <c r="F941" i="2"/>
  <c r="F942" i="2"/>
  <c r="F943" i="2"/>
  <c r="F944" i="2"/>
  <c r="F945" i="2"/>
  <c r="F946" i="2"/>
  <c r="F947" i="2"/>
  <c r="F948" i="2"/>
  <c r="F949" i="2"/>
  <c r="F950" i="2"/>
  <c r="F951" i="2"/>
  <c r="F952" i="2"/>
  <c r="F953" i="2"/>
  <c r="F954" i="2"/>
  <c r="F955" i="2"/>
  <c r="F956" i="2"/>
  <c r="F957" i="2"/>
  <c r="F958" i="2"/>
  <c r="F959" i="2"/>
  <c r="F960" i="2"/>
  <c r="F961" i="2"/>
  <c r="F962" i="2"/>
  <c r="F963" i="2"/>
  <c r="F964" i="2"/>
  <c r="F965" i="2"/>
  <c r="F966" i="2"/>
  <c r="F967" i="2"/>
  <c r="F968" i="2"/>
  <c r="F969" i="2"/>
  <c r="F970" i="2"/>
  <c r="F971" i="2"/>
  <c r="F972" i="2"/>
  <c r="F973" i="2"/>
  <c r="F974" i="2"/>
  <c r="F975" i="2"/>
  <c r="F976" i="2"/>
  <c r="F977" i="2"/>
  <c r="F978" i="2"/>
  <c r="F979" i="2"/>
  <c r="F980" i="2"/>
  <c r="F981" i="2"/>
  <c r="F982" i="2"/>
  <c r="F983" i="2"/>
  <c r="F984" i="2"/>
  <c r="F985" i="2"/>
  <c r="F986" i="2"/>
  <c r="F987" i="2"/>
  <c r="F988" i="2"/>
  <c r="F989" i="2"/>
  <c r="F990" i="2"/>
  <c r="F991" i="2"/>
  <c r="F992" i="2"/>
  <c r="F993" i="2"/>
  <c r="F994" i="2"/>
  <c r="F995" i="2"/>
  <c r="F996" i="2"/>
  <c r="F997" i="2"/>
  <c r="F998" i="2"/>
  <c r="F999" i="2"/>
  <c r="F1000" i="2"/>
  <c r="F1001" i="2"/>
  <c r="F1002" i="2"/>
  <c r="F1003" i="2"/>
  <c r="F1004" i="2"/>
  <c r="F1005" i="2"/>
  <c r="F1006" i="2"/>
  <c r="F1007" i="2"/>
  <c r="F1008" i="2"/>
  <c r="F1009" i="2"/>
  <c r="F1010" i="2"/>
  <c r="F1011" i="2"/>
  <c r="F1012" i="2"/>
  <c r="F1013" i="2"/>
  <c r="F1014" i="2"/>
  <c r="F1015" i="2"/>
  <c r="F1016" i="2"/>
  <c r="F1017" i="2"/>
  <c r="F1018" i="2"/>
  <c r="F1019" i="2"/>
  <c r="F1020" i="2"/>
  <c r="F1021" i="2"/>
  <c r="F1022" i="2"/>
  <c r="F1023" i="2"/>
  <c r="F1024" i="2"/>
  <c r="F1025" i="2"/>
  <c r="F1026" i="2"/>
  <c r="F1027" i="2"/>
  <c r="F1028" i="2"/>
  <c r="F1029" i="2"/>
  <c r="F1030" i="2"/>
  <c r="F1031" i="2"/>
  <c r="F1032" i="2"/>
  <c r="F1033" i="2"/>
  <c r="F1034" i="2"/>
  <c r="F1035" i="2"/>
  <c r="F1036" i="2"/>
  <c r="F1037" i="2"/>
  <c r="F1038" i="2"/>
  <c r="F1039" i="2"/>
  <c r="F1040" i="2"/>
  <c r="F1041" i="2"/>
  <c r="F1042" i="2"/>
  <c r="F1043" i="2"/>
  <c r="F1044" i="2"/>
  <c r="F1045" i="2"/>
  <c r="F1046" i="2"/>
  <c r="F1047" i="2"/>
  <c r="F1048" i="2"/>
  <c r="F1049" i="2"/>
  <c r="F1050" i="2"/>
  <c r="F1051" i="2"/>
  <c r="F1052" i="2"/>
  <c r="F1053" i="2"/>
  <c r="F1054" i="2"/>
  <c r="F1055" i="2"/>
  <c r="F1056" i="2"/>
  <c r="F1057" i="2"/>
  <c r="F1058" i="2"/>
  <c r="F1059" i="2"/>
  <c r="F1060" i="2"/>
  <c r="F1061" i="2"/>
  <c r="F1062" i="2"/>
  <c r="F1063" i="2"/>
  <c r="F1064" i="2"/>
  <c r="F1065" i="2"/>
  <c r="F1066" i="2"/>
  <c r="F1067" i="2"/>
  <c r="F1068" i="2"/>
  <c r="F1069" i="2"/>
  <c r="F1070" i="2"/>
  <c r="F1071" i="2"/>
  <c r="F1072" i="2"/>
  <c r="F1073" i="2"/>
  <c r="F1074" i="2"/>
  <c r="F1075" i="2"/>
  <c r="F1076" i="2"/>
  <c r="F1077" i="2"/>
  <c r="F1078" i="2"/>
  <c r="F1079" i="2"/>
  <c r="F1080" i="2"/>
  <c r="F1081" i="2"/>
  <c r="F1082" i="2"/>
  <c r="F1083" i="2"/>
  <c r="F1084" i="2"/>
  <c r="F1085" i="2"/>
  <c r="F1086" i="2"/>
  <c r="F1087" i="2"/>
  <c r="F1088" i="2"/>
  <c r="F1089" i="2"/>
  <c r="F1090" i="2"/>
  <c r="F1091" i="2"/>
  <c r="F1092" i="2"/>
  <c r="F1093" i="2"/>
  <c r="F1094" i="2"/>
  <c r="F1095" i="2"/>
  <c r="F1096" i="2"/>
  <c r="F1097" i="2"/>
  <c r="F1098" i="2"/>
  <c r="F1099" i="2"/>
  <c r="F1100" i="2"/>
  <c r="F1101" i="2"/>
  <c r="F1102" i="2"/>
  <c r="F1103" i="2"/>
  <c r="F1104" i="2"/>
  <c r="F1105" i="2"/>
  <c r="F1106" i="2"/>
  <c r="F1107" i="2"/>
  <c r="F1108" i="2"/>
  <c r="F1109" i="2"/>
  <c r="F1110" i="2"/>
  <c r="F1111" i="2"/>
  <c r="F1112" i="2"/>
  <c r="F1113" i="2"/>
  <c r="F1114" i="2"/>
  <c r="F1115" i="2"/>
  <c r="F1116" i="2"/>
  <c r="F1117" i="2"/>
  <c r="F1118" i="2"/>
  <c r="F1119" i="2"/>
  <c r="F1120" i="2"/>
  <c r="F1121" i="2"/>
  <c r="F1122" i="2"/>
  <c r="F1123" i="2"/>
  <c r="F1124" i="2"/>
  <c r="F1125" i="2"/>
  <c r="F1126" i="2"/>
  <c r="F1127" i="2"/>
  <c r="F1128" i="2"/>
  <c r="F1129" i="2"/>
  <c r="F1130" i="2"/>
  <c r="F1131" i="2"/>
  <c r="F1132" i="2"/>
  <c r="F1133" i="2"/>
  <c r="F1134" i="2"/>
  <c r="F1135" i="2"/>
  <c r="F1136" i="2"/>
  <c r="F1137" i="2"/>
  <c r="F1138" i="2"/>
  <c r="F1139" i="2"/>
  <c r="F1140" i="2"/>
  <c r="F1141" i="2"/>
  <c r="F1142" i="2"/>
  <c r="F1143" i="2"/>
  <c r="F1144" i="2"/>
  <c r="F1145" i="2"/>
  <c r="F1146" i="2"/>
  <c r="F1147" i="2"/>
  <c r="F1148" i="2"/>
  <c r="F1149" i="2"/>
  <c r="F1150" i="2"/>
  <c r="F1151" i="2"/>
  <c r="F1152" i="2"/>
  <c r="F1153" i="2"/>
  <c r="F1154" i="2"/>
  <c r="F1155" i="2"/>
  <c r="F1156" i="2"/>
  <c r="F1157" i="2"/>
  <c r="F1158" i="2"/>
  <c r="F1159" i="2"/>
  <c r="F1160" i="2"/>
  <c r="F1161" i="2"/>
  <c r="F1162" i="2"/>
  <c r="F1163" i="2"/>
  <c r="F1164" i="2"/>
  <c r="F1165" i="2"/>
  <c r="F1166" i="2"/>
  <c r="F1167" i="2"/>
  <c r="F1168" i="2"/>
  <c r="F1169" i="2"/>
  <c r="F1170" i="2"/>
  <c r="F1171" i="2"/>
  <c r="F1172" i="2"/>
  <c r="F1173" i="2"/>
  <c r="F1174" i="2"/>
  <c r="F1175" i="2"/>
  <c r="F1176" i="2"/>
  <c r="F1177" i="2"/>
  <c r="F1178" i="2"/>
  <c r="F1179" i="2"/>
  <c r="F1180" i="2"/>
  <c r="F1181" i="2"/>
  <c r="F1182" i="2"/>
  <c r="F1183" i="2"/>
  <c r="F1184" i="2"/>
  <c r="F1185" i="2"/>
  <c r="F1186" i="2"/>
  <c r="F1187" i="2"/>
  <c r="F1188" i="2"/>
  <c r="F1189" i="2"/>
  <c r="F1190" i="2"/>
  <c r="F1191" i="2"/>
  <c r="F1192" i="2"/>
  <c r="F1193" i="2"/>
  <c r="F1194" i="2"/>
  <c r="F1195" i="2"/>
  <c r="F1196" i="2"/>
  <c r="F1197" i="2"/>
  <c r="F1198" i="2"/>
  <c r="F1199" i="2"/>
  <c r="F1200" i="2"/>
  <c r="F1201" i="2"/>
  <c r="F1202" i="2"/>
  <c r="F1203" i="2"/>
  <c r="F1204" i="2"/>
  <c r="F1205" i="2"/>
  <c r="F1206" i="2"/>
  <c r="F1207" i="2"/>
  <c r="F1208" i="2"/>
  <c r="F1209" i="2"/>
  <c r="F1210" i="2"/>
  <c r="F1211" i="2"/>
  <c r="F1212" i="2"/>
  <c r="F1213" i="2"/>
  <c r="F914" i="2"/>
  <c r="E915" i="2"/>
  <c r="E916" i="2"/>
  <c r="E917" i="2"/>
  <c r="E918" i="2"/>
  <c r="E919" i="2"/>
  <c r="E920" i="2"/>
  <c r="E921" i="2"/>
  <c r="E922" i="2"/>
  <c r="E923" i="2"/>
  <c r="E924" i="2"/>
  <c r="E925" i="2"/>
  <c r="E926" i="2"/>
  <c r="E927" i="2"/>
  <c r="E928" i="2"/>
  <c r="E929" i="2"/>
  <c r="E930" i="2"/>
  <c r="E931" i="2"/>
  <c r="E932" i="2"/>
  <c r="E933" i="2"/>
  <c r="E934" i="2"/>
  <c r="E935" i="2"/>
  <c r="E936" i="2"/>
  <c r="E937" i="2"/>
  <c r="E938" i="2"/>
  <c r="E939" i="2"/>
  <c r="E940" i="2"/>
  <c r="E941" i="2"/>
  <c r="E942" i="2"/>
  <c r="E943" i="2"/>
  <c r="E944" i="2"/>
  <c r="E945" i="2"/>
  <c r="E946" i="2"/>
  <c r="E947" i="2"/>
  <c r="E948" i="2"/>
  <c r="E949" i="2"/>
  <c r="E950" i="2"/>
  <c r="E951" i="2"/>
  <c r="E952" i="2"/>
  <c r="E953" i="2"/>
  <c r="E954" i="2"/>
  <c r="E955" i="2"/>
  <c r="E956" i="2"/>
  <c r="E957" i="2"/>
  <c r="E958" i="2"/>
  <c r="E959" i="2"/>
  <c r="E960" i="2"/>
  <c r="E961" i="2"/>
  <c r="E962" i="2"/>
  <c r="E963" i="2"/>
  <c r="E964" i="2"/>
  <c r="E965" i="2"/>
  <c r="E966" i="2"/>
  <c r="E967" i="2"/>
  <c r="E968" i="2"/>
  <c r="E969" i="2"/>
  <c r="E970" i="2"/>
  <c r="E971" i="2"/>
  <c r="E972" i="2"/>
  <c r="E973" i="2"/>
  <c r="E974" i="2"/>
  <c r="E975" i="2"/>
  <c r="E976" i="2"/>
  <c r="E977" i="2"/>
  <c r="E978" i="2"/>
  <c r="E979" i="2"/>
  <c r="E980" i="2"/>
  <c r="E981" i="2"/>
  <c r="E982" i="2"/>
  <c r="E983" i="2"/>
  <c r="E984" i="2"/>
  <c r="E985" i="2"/>
  <c r="E986" i="2"/>
  <c r="E987" i="2"/>
  <c r="E988" i="2"/>
  <c r="E989" i="2"/>
  <c r="E990" i="2"/>
  <c r="E991" i="2"/>
  <c r="E992" i="2"/>
  <c r="E993" i="2"/>
  <c r="E994" i="2"/>
  <c r="E995" i="2"/>
  <c r="E996" i="2"/>
  <c r="E997" i="2"/>
  <c r="E998" i="2"/>
  <c r="E999" i="2"/>
  <c r="E1000" i="2"/>
  <c r="E1001" i="2"/>
  <c r="E1002" i="2"/>
  <c r="E1003" i="2"/>
  <c r="E1004" i="2"/>
  <c r="E1005" i="2"/>
  <c r="E1006" i="2"/>
  <c r="E1007" i="2"/>
  <c r="E1008" i="2"/>
  <c r="E1009" i="2"/>
  <c r="E1010" i="2"/>
  <c r="E1011" i="2"/>
  <c r="E1012" i="2"/>
  <c r="E1013" i="2"/>
  <c r="E1014" i="2"/>
  <c r="E1015" i="2"/>
  <c r="E1016" i="2"/>
  <c r="E1017" i="2"/>
  <c r="E1018" i="2"/>
  <c r="E1019" i="2"/>
  <c r="E1020" i="2"/>
  <c r="E1021" i="2"/>
  <c r="E1022" i="2"/>
  <c r="E1023" i="2"/>
  <c r="E1024" i="2"/>
  <c r="E1025" i="2"/>
  <c r="E1026" i="2"/>
  <c r="E1027" i="2"/>
  <c r="E1028" i="2"/>
  <c r="E1029" i="2"/>
  <c r="E1030" i="2"/>
  <c r="E1031" i="2"/>
  <c r="E1032" i="2"/>
  <c r="E1033" i="2"/>
  <c r="E1034" i="2"/>
  <c r="E1035" i="2"/>
  <c r="E1036" i="2"/>
  <c r="E1037" i="2"/>
  <c r="E1038" i="2"/>
  <c r="E1039" i="2"/>
  <c r="E1040" i="2"/>
  <c r="E1041" i="2"/>
  <c r="E1042" i="2"/>
  <c r="E1043" i="2"/>
  <c r="E1044" i="2"/>
  <c r="E1045" i="2"/>
  <c r="E1046" i="2"/>
  <c r="E1047" i="2"/>
  <c r="E1048" i="2"/>
  <c r="E1049" i="2"/>
  <c r="E1050" i="2"/>
  <c r="E1051" i="2"/>
  <c r="E1052" i="2"/>
  <c r="E1053" i="2"/>
  <c r="E1054" i="2"/>
  <c r="E1055" i="2"/>
  <c r="E1056" i="2"/>
  <c r="E1057" i="2"/>
  <c r="E1058" i="2"/>
  <c r="E1059" i="2"/>
  <c r="E1060" i="2"/>
  <c r="E1061" i="2"/>
  <c r="E1062" i="2"/>
  <c r="E1063" i="2"/>
  <c r="E1064" i="2"/>
  <c r="E1065" i="2"/>
  <c r="E1066" i="2"/>
  <c r="E1067" i="2"/>
  <c r="E1068" i="2"/>
  <c r="E1069" i="2"/>
  <c r="E1070" i="2"/>
  <c r="E1071" i="2"/>
  <c r="E1072" i="2"/>
  <c r="E1073" i="2"/>
  <c r="E1074" i="2"/>
  <c r="E1075" i="2"/>
  <c r="E1076" i="2"/>
  <c r="E1077" i="2"/>
  <c r="E1078" i="2"/>
  <c r="E1079" i="2"/>
  <c r="E1080" i="2"/>
  <c r="E1081" i="2"/>
  <c r="E1082" i="2"/>
  <c r="E1083" i="2"/>
  <c r="E1084" i="2"/>
  <c r="E1085" i="2"/>
  <c r="E1086" i="2"/>
  <c r="E1087" i="2"/>
  <c r="E1088" i="2"/>
  <c r="E1089" i="2"/>
  <c r="E1090" i="2"/>
  <c r="E1091" i="2"/>
  <c r="E1092" i="2"/>
  <c r="E1093" i="2"/>
  <c r="E1094" i="2"/>
  <c r="E1095" i="2"/>
  <c r="E1096" i="2"/>
  <c r="E1097" i="2"/>
  <c r="E1098" i="2"/>
  <c r="E1099" i="2"/>
  <c r="E1100" i="2"/>
  <c r="E1101" i="2"/>
  <c r="E1102" i="2"/>
  <c r="E1103" i="2"/>
  <c r="E1104" i="2"/>
  <c r="E1105" i="2"/>
  <c r="E1106" i="2"/>
  <c r="E1107" i="2"/>
  <c r="E1108" i="2"/>
  <c r="E1109" i="2"/>
  <c r="E1110" i="2"/>
  <c r="E1111" i="2"/>
  <c r="E1112" i="2"/>
  <c r="E1113" i="2"/>
  <c r="E1114" i="2"/>
  <c r="E1115" i="2"/>
  <c r="E1116" i="2"/>
  <c r="E1117" i="2"/>
  <c r="E1118" i="2"/>
  <c r="E1119" i="2"/>
  <c r="E1120" i="2"/>
  <c r="E1121" i="2"/>
  <c r="E1122" i="2"/>
  <c r="E1123" i="2"/>
  <c r="E1124" i="2"/>
  <c r="E1125" i="2"/>
  <c r="E1126" i="2"/>
  <c r="E1127" i="2"/>
  <c r="E1128" i="2"/>
  <c r="E1129" i="2"/>
  <c r="E1130" i="2"/>
  <c r="E1131" i="2"/>
  <c r="E1132" i="2"/>
  <c r="E1133" i="2"/>
  <c r="E1134" i="2"/>
  <c r="E1135" i="2"/>
  <c r="E1136" i="2"/>
  <c r="E1137" i="2"/>
  <c r="E1138" i="2"/>
  <c r="E1139" i="2"/>
  <c r="E1140" i="2"/>
  <c r="E1141" i="2"/>
  <c r="E1142" i="2"/>
  <c r="E1143" i="2"/>
  <c r="E1144" i="2"/>
  <c r="E1145" i="2"/>
  <c r="E1146" i="2"/>
  <c r="E1147" i="2"/>
  <c r="E1148" i="2"/>
  <c r="E1149" i="2"/>
  <c r="E1150" i="2"/>
  <c r="E1151" i="2"/>
  <c r="E1152" i="2"/>
  <c r="E1153" i="2"/>
  <c r="E1154" i="2"/>
  <c r="E1155" i="2"/>
  <c r="E1156" i="2"/>
  <c r="E1157" i="2"/>
  <c r="E1158" i="2"/>
  <c r="E1159" i="2"/>
  <c r="E1160" i="2"/>
  <c r="E1161" i="2"/>
  <c r="E1162" i="2"/>
  <c r="E1163" i="2"/>
  <c r="E1164" i="2"/>
  <c r="E1165" i="2"/>
  <c r="E1166" i="2"/>
  <c r="E1167" i="2"/>
  <c r="E1168" i="2"/>
  <c r="E1169" i="2"/>
  <c r="E1170" i="2"/>
  <c r="E1171" i="2"/>
  <c r="E1172" i="2"/>
  <c r="E1173" i="2"/>
  <c r="E1174" i="2"/>
  <c r="E1175" i="2"/>
  <c r="E1176" i="2"/>
  <c r="E1177" i="2"/>
  <c r="E1178" i="2"/>
  <c r="E1179" i="2"/>
  <c r="E1180" i="2"/>
  <c r="E1181" i="2"/>
  <c r="E1182" i="2"/>
  <c r="E1183" i="2"/>
  <c r="E1184" i="2"/>
  <c r="E1185" i="2"/>
  <c r="E1186" i="2"/>
  <c r="E1187" i="2"/>
  <c r="E1188" i="2"/>
  <c r="E1189" i="2"/>
  <c r="E1190" i="2"/>
  <c r="E1191" i="2"/>
  <c r="E1192" i="2"/>
  <c r="E1193" i="2"/>
  <c r="E1194" i="2"/>
  <c r="E1195" i="2"/>
  <c r="E1196" i="2"/>
  <c r="E1197" i="2"/>
  <c r="E1198" i="2"/>
  <c r="E1199" i="2"/>
  <c r="E1200" i="2"/>
  <c r="E1201" i="2"/>
  <c r="E1202" i="2"/>
  <c r="E1203" i="2"/>
  <c r="E1204" i="2"/>
  <c r="E1205" i="2"/>
  <c r="E1206" i="2"/>
  <c r="E1207" i="2"/>
  <c r="E1208" i="2"/>
  <c r="E1209" i="2"/>
  <c r="E1210" i="2"/>
  <c r="E1211" i="2"/>
  <c r="E1212" i="2"/>
  <c r="E1213" i="2"/>
  <c r="E914" i="2"/>
  <c r="D915" i="2"/>
  <c r="D916" i="2"/>
  <c r="D917" i="2"/>
  <c r="D918" i="2"/>
  <c r="D919" i="2"/>
  <c r="D920" i="2"/>
  <c r="D921" i="2"/>
  <c r="D922" i="2"/>
  <c r="D923" i="2"/>
  <c r="D924" i="2"/>
  <c r="D925" i="2"/>
  <c r="D926" i="2"/>
  <c r="D927" i="2"/>
  <c r="D928" i="2"/>
  <c r="D929" i="2"/>
  <c r="D930" i="2"/>
  <c r="D931" i="2"/>
  <c r="D932" i="2"/>
  <c r="D933" i="2"/>
  <c r="D934" i="2"/>
  <c r="D935" i="2"/>
  <c r="D936" i="2"/>
  <c r="D937" i="2"/>
  <c r="D938" i="2"/>
  <c r="D939" i="2"/>
  <c r="D940" i="2"/>
  <c r="D941" i="2"/>
  <c r="D942" i="2"/>
  <c r="D943" i="2"/>
  <c r="D944" i="2"/>
  <c r="D945" i="2"/>
  <c r="D946" i="2"/>
  <c r="D947" i="2"/>
  <c r="D948" i="2"/>
  <c r="D949" i="2"/>
  <c r="D950" i="2"/>
  <c r="D951" i="2"/>
  <c r="D952" i="2"/>
  <c r="D953" i="2"/>
  <c r="D954" i="2"/>
  <c r="D955" i="2"/>
  <c r="D956" i="2"/>
  <c r="D957" i="2"/>
  <c r="D958" i="2"/>
  <c r="D959" i="2"/>
  <c r="D960" i="2"/>
  <c r="D961" i="2"/>
  <c r="D962" i="2"/>
  <c r="D963" i="2"/>
  <c r="D964" i="2"/>
  <c r="D965" i="2"/>
  <c r="D966" i="2"/>
  <c r="D967" i="2"/>
  <c r="D968" i="2"/>
  <c r="D969" i="2"/>
  <c r="D970" i="2"/>
  <c r="D971" i="2"/>
  <c r="D972" i="2"/>
  <c r="D973" i="2"/>
  <c r="D974" i="2"/>
  <c r="D975" i="2"/>
  <c r="D976" i="2"/>
  <c r="D977" i="2"/>
  <c r="D978" i="2"/>
  <c r="D979" i="2"/>
  <c r="D980" i="2"/>
  <c r="D981" i="2"/>
  <c r="D982" i="2"/>
  <c r="D983" i="2"/>
  <c r="D984" i="2"/>
  <c r="D985" i="2"/>
  <c r="D986" i="2"/>
  <c r="D987" i="2"/>
  <c r="D988" i="2"/>
  <c r="D989" i="2"/>
  <c r="D990" i="2"/>
  <c r="D991" i="2"/>
  <c r="D992" i="2"/>
  <c r="D993" i="2"/>
  <c r="D994" i="2"/>
  <c r="D995" i="2"/>
  <c r="D996" i="2"/>
  <c r="D997" i="2"/>
  <c r="D998" i="2"/>
  <c r="D999" i="2"/>
  <c r="D1000" i="2"/>
  <c r="D1001" i="2"/>
  <c r="D1002" i="2"/>
  <c r="D1003" i="2"/>
  <c r="D1004" i="2"/>
  <c r="D1005" i="2"/>
  <c r="D1006" i="2"/>
  <c r="D1007" i="2"/>
  <c r="D1008" i="2"/>
  <c r="D1009" i="2"/>
  <c r="D1010" i="2"/>
  <c r="D1011" i="2"/>
  <c r="D1012" i="2"/>
  <c r="D1013" i="2"/>
  <c r="D1014" i="2"/>
  <c r="D1015" i="2"/>
  <c r="D1016" i="2"/>
  <c r="D1017" i="2"/>
  <c r="D1018" i="2"/>
  <c r="D1019" i="2"/>
  <c r="D1020" i="2"/>
  <c r="D1021" i="2"/>
  <c r="D1022" i="2"/>
  <c r="D1023" i="2"/>
  <c r="D1024" i="2"/>
  <c r="D1025" i="2"/>
  <c r="D1026" i="2"/>
  <c r="D1027" i="2"/>
  <c r="D1028" i="2"/>
  <c r="D1029" i="2"/>
  <c r="D1030" i="2"/>
  <c r="D1031" i="2"/>
  <c r="D1032" i="2"/>
  <c r="D1033" i="2"/>
  <c r="D1034" i="2"/>
  <c r="D1035" i="2"/>
  <c r="D1036" i="2"/>
  <c r="D1037" i="2"/>
  <c r="D1038" i="2"/>
  <c r="D1039" i="2"/>
  <c r="D1040" i="2"/>
  <c r="D1041" i="2"/>
  <c r="D1042" i="2"/>
  <c r="D1043" i="2"/>
  <c r="D1044" i="2"/>
  <c r="D1045" i="2"/>
  <c r="D1046" i="2"/>
  <c r="D1047" i="2"/>
  <c r="D1048" i="2"/>
  <c r="D1049" i="2"/>
  <c r="D1050" i="2"/>
  <c r="D1051" i="2"/>
  <c r="D1052" i="2"/>
  <c r="D1053" i="2"/>
  <c r="D1054" i="2"/>
  <c r="D1055" i="2"/>
  <c r="D1056" i="2"/>
  <c r="D1057" i="2"/>
  <c r="D1058" i="2"/>
  <c r="D1059" i="2"/>
  <c r="D1060" i="2"/>
  <c r="D1061" i="2"/>
  <c r="D1062" i="2"/>
  <c r="D1063" i="2"/>
  <c r="D1064" i="2"/>
  <c r="D1065" i="2"/>
  <c r="D1066" i="2"/>
  <c r="D1067" i="2"/>
  <c r="D1068" i="2"/>
  <c r="D1069" i="2"/>
  <c r="D1070" i="2"/>
  <c r="D1071" i="2"/>
  <c r="D1072" i="2"/>
  <c r="D1073" i="2"/>
  <c r="D1074" i="2"/>
  <c r="D1075" i="2"/>
  <c r="D1076" i="2"/>
  <c r="D1077" i="2"/>
  <c r="D1078" i="2"/>
  <c r="D1079" i="2"/>
  <c r="D1080" i="2"/>
  <c r="D1081" i="2"/>
  <c r="D1082" i="2"/>
  <c r="D1083" i="2"/>
  <c r="D1084" i="2"/>
  <c r="D1085" i="2"/>
  <c r="D1086" i="2"/>
  <c r="D1087" i="2"/>
  <c r="D1088" i="2"/>
  <c r="D1089" i="2"/>
  <c r="D1090" i="2"/>
  <c r="D1091" i="2"/>
  <c r="D1092" i="2"/>
  <c r="D1093" i="2"/>
  <c r="D1094" i="2"/>
  <c r="D1095" i="2"/>
  <c r="D1096" i="2"/>
  <c r="D1097" i="2"/>
  <c r="D1098" i="2"/>
  <c r="D1099" i="2"/>
  <c r="D1100" i="2"/>
  <c r="D1101" i="2"/>
  <c r="D1102" i="2"/>
  <c r="D1103" i="2"/>
  <c r="D1104" i="2"/>
  <c r="D1105" i="2"/>
  <c r="D1106" i="2"/>
  <c r="D1107" i="2"/>
  <c r="D1108" i="2"/>
  <c r="D1109" i="2"/>
  <c r="D1110" i="2"/>
  <c r="D1111" i="2"/>
  <c r="D1112" i="2"/>
  <c r="D1113" i="2"/>
  <c r="D1114" i="2"/>
  <c r="D1115" i="2"/>
  <c r="D1116" i="2"/>
  <c r="D1117" i="2"/>
  <c r="D1118" i="2"/>
  <c r="D1119" i="2"/>
  <c r="D1120" i="2"/>
  <c r="D1121" i="2"/>
  <c r="D1122" i="2"/>
  <c r="D1123" i="2"/>
  <c r="D1124" i="2"/>
  <c r="D1125" i="2"/>
  <c r="D1126" i="2"/>
  <c r="D1127" i="2"/>
  <c r="D1128" i="2"/>
  <c r="D1129" i="2"/>
  <c r="D1130" i="2"/>
  <c r="D1131" i="2"/>
  <c r="D1132" i="2"/>
  <c r="D1133" i="2"/>
  <c r="D1134" i="2"/>
  <c r="D1135" i="2"/>
  <c r="D1136" i="2"/>
  <c r="D1137" i="2"/>
  <c r="D1138" i="2"/>
  <c r="D1139" i="2"/>
  <c r="D1140" i="2"/>
  <c r="D1141" i="2"/>
  <c r="D1142" i="2"/>
  <c r="D1143" i="2"/>
  <c r="D1144" i="2"/>
  <c r="D1145" i="2"/>
  <c r="D1146" i="2"/>
  <c r="D1147" i="2"/>
  <c r="D1148" i="2"/>
  <c r="D1149" i="2"/>
  <c r="D1150" i="2"/>
  <c r="D1151" i="2"/>
  <c r="D1152" i="2"/>
  <c r="D1153" i="2"/>
  <c r="D1154" i="2"/>
  <c r="D1155" i="2"/>
  <c r="D1156" i="2"/>
  <c r="D1157" i="2"/>
  <c r="D1158" i="2"/>
  <c r="D1159" i="2"/>
  <c r="D1160" i="2"/>
  <c r="D1161" i="2"/>
  <c r="D1162" i="2"/>
  <c r="D1163" i="2"/>
  <c r="D1164" i="2"/>
  <c r="D1165" i="2"/>
  <c r="D1166" i="2"/>
  <c r="D1167" i="2"/>
  <c r="D1168" i="2"/>
  <c r="D1169" i="2"/>
  <c r="D1170" i="2"/>
  <c r="D1171" i="2"/>
  <c r="D1172" i="2"/>
  <c r="D1173" i="2"/>
  <c r="D1174" i="2"/>
  <c r="D1175" i="2"/>
  <c r="D1176" i="2"/>
  <c r="D1177" i="2"/>
  <c r="D1178" i="2"/>
  <c r="D1179" i="2"/>
  <c r="D1180" i="2"/>
  <c r="D1181" i="2"/>
  <c r="D1182" i="2"/>
  <c r="D1183" i="2"/>
  <c r="D1184" i="2"/>
  <c r="D1185" i="2"/>
  <c r="D1186" i="2"/>
  <c r="D1187" i="2"/>
  <c r="D1188" i="2"/>
  <c r="D1189" i="2"/>
  <c r="D1190" i="2"/>
  <c r="D1191" i="2"/>
  <c r="D1192" i="2"/>
  <c r="D1193" i="2"/>
  <c r="D1194" i="2"/>
  <c r="D1195" i="2"/>
  <c r="D1196" i="2"/>
  <c r="D1197" i="2"/>
  <c r="D1198" i="2"/>
  <c r="D1199" i="2"/>
  <c r="D1200" i="2"/>
  <c r="D1201" i="2"/>
  <c r="D1202" i="2"/>
  <c r="D1203" i="2"/>
  <c r="D1204" i="2"/>
  <c r="D1205" i="2"/>
  <c r="D1206" i="2"/>
  <c r="D1207" i="2"/>
  <c r="D1208" i="2"/>
  <c r="D1209" i="2"/>
  <c r="D1210" i="2"/>
  <c r="D1211" i="2"/>
  <c r="D1212" i="2"/>
  <c r="D1213" i="2"/>
  <c r="D914" i="2"/>
  <c r="C915" i="2"/>
  <c r="C916" i="2"/>
  <c r="C917" i="2"/>
  <c r="C918" i="2"/>
  <c r="C919" i="2"/>
  <c r="C920" i="2"/>
  <c r="C921" i="2"/>
  <c r="C922" i="2"/>
  <c r="C923" i="2"/>
  <c r="C924" i="2"/>
  <c r="C925" i="2"/>
  <c r="C926" i="2"/>
  <c r="C927" i="2"/>
  <c r="C928" i="2"/>
  <c r="C929" i="2"/>
  <c r="C930" i="2"/>
  <c r="C931" i="2"/>
  <c r="C932" i="2"/>
  <c r="C933" i="2"/>
  <c r="C934" i="2"/>
  <c r="C935" i="2"/>
  <c r="C936" i="2"/>
  <c r="C937" i="2"/>
  <c r="C938" i="2"/>
  <c r="C939" i="2"/>
  <c r="C940" i="2"/>
  <c r="C941" i="2"/>
  <c r="C942" i="2"/>
  <c r="C943" i="2"/>
  <c r="C944" i="2"/>
  <c r="C945" i="2"/>
  <c r="C946" i="2"/>
  <c r="C947" i="2"/>
  <c r="C948" i="2"/>
  <c r="C949" i="2"/>
  <c r="C950" i="2"/>
  <c r="C951" i="2"/>
  <c r="C952" i="2"/>
  <c r="C953" i="2"/>
  <c r="C954" i="2"/>
  <c r="C955" i="2"/>
  <c r="C956" i="2"/>
  <c r="C957" i="2"/>
  <c r="C958" i="2"/>
  <c r="C959" i="2"/>
  <c r="C960" i="2"/>
  <c r="C961" i="2"/>
  <c r="C962" i="2"/>
  <c r="C963" i="2"/>
  <c r="C964" i="2"/>
  <c r="C965" i="2"/>
  <c r="C966" i="2"/>
  <c r="C967" i="2"/>
  <c r="C968" i="2"/>
  <c r="C969" i="2"/>
  <c r="C970" i="2"/>
  <c r="C971" i="2"/>
  <c r="C972" i="2"/>
  <c r="C973" i="2"/>
  <c r="C974" i="2"/>
  <c r="C975" i="2"/>
  <c r="C976" i="2"/>
  <c r="C977" i="2"/>
  <c r="C978" i="2"/>
  <c r="C979" i="2"/>
  <c r="C980" i="2"/>
  <c r="C981" i="2"/>
  <c r="C982" i="2"/>
  <c r="C983" i="2"/>
  <c r="C984" i="2"/>
  <c r="C985" i="2"/>
  <c r="C986" i="2"/>
  <c r="C987" i="2"/>
  <c r="C988" i="2"/>
  <c r="C989" i="2"/>
  <c r="C990" i="2"/>
  <c r="C991" i="2"/>
  <c r="C992" i="2"/>
  <c r="C993" i="2"/>
  <c r="C994" i="2"/>
  <c r="C995" i="2"/>
  <c r="C996" i="2"/>
  <c r="C997" i="2"/>
  <c r="C998" i="2"/>
  <c r="C999" i="2"/>
  <c r="C1000" i="2"/>
  <c r="C1001" i="2"/>
  <c r="C1002" i="2"/>
  <c r="C1003" i="2"/>
  <c r="C1004" i="2"/>
  <c r="C1005" i="2"/>
  <c r="C1006" i="2"/>
  <c r="C1007" i="2"/>
  <c r="C1008" i="2"/>
  <c r="C1009" i="2"/>
  <c r="C1010" i="2"/>
  <c r="C1011" i="2"/>
  <c r="C1012" i="2"/>
  <c r="C1013" i="2"/>
  <c r="C1014" i="2"/>
  <c r="C1015" i="2"/>
  <c r="C1016" i="2"/>
  <c r="C1017" i="2"/>
  <c r="C1018" i="2"/>
  <c r="C1019" i="2"/>
  <c r="C1020" i="2"/>
  <c r="C1021" i="2"/>
  <c r="C1022" i="2"/>
  <c r="C1023" i="2"/>
  <c r="C1024" i="2"/>
  <c r="C1025" i="2"/>
  <c r="C1026" i="2"/>
  <c r="C1027" i="2"/>
  <c r="C1028" i="2"/>
  <c r="C1029" i="2"/>
  <c r="C1030" i="2"/>
  <c r="C1031" i="2"/>
  <c r="C1032" i="2"/>
  <c r="C1033" i="2"/>
  <c r="C1034" i="2"/>
  <c r="C1035" i="2"/>
  <c r="C1036" i="2"/>
  <c r="C1037" i="2"/>
  <c r="C1038" i="2"/>
  <c r="C1039" i="2"/>
  <c r="C1040" i="2"/>
  <c r="C1041" i="2"/>
  <c r="C1042" i="2"/>
  <c r="C1043" i="2"/>
  <c r="C1044" i="2"/>
  <c r="C1045" i="2"/>
  <c r="C1046" i="2"/>
  <c r="C1047" i="2"/>
  <c r="C1048" i="2"/>
  <c r="C1049" i="2"/>
  <c r="C1050" i="2"/>
  <c r="C1051" i="2"/>
  <c r="C1052" i="2"/>
  <c r="C1053" i="2"/>
  <c r="C1054" i="2"/>
  <c r="C1055" i="2"/>
  <c r="C1056" i="2"/>
  <c r="C1057" i="2"/>
  <c r="C1058" i="2"/>
  <c r="C1059" i="2"/>
  <c r="C1060" i="2"/>
  <c r="C1061" i="2"/>
  <c r="C1062" i="2"/>
  <c r="C1063" i="2"/>
  <c r="C1064" i="2"/>
  <c r="C1065" i="2"/>
  <c r="C1066" i="2"/>
  <c r="C1067" i="2"/>
  <c r="C1068" i="2"/>
  <c r="C1069" i="2"/>
  <c r="C1070" i="2"/>
  <c r="C1071" i="2"/>
  <c r="C1072" i="2"/>
  <c r="C1073" i="2"/>
  <c r="C1074" i="2"/>
  <c r="C1075" i="2"/>
  <c r="C1076" i="2"/>
  <c r="C1077" i="2"/>
  <c r="C1078" i="2"/>
  <c r="C1079" i="2"/>
  <c r="C1080" i="2"/>
  <c r="C1081" i="2"/>
  <c r="C1082" i="2"/>
  <c r="C1083" i="2"/>
  <c r="C1084" i="2"/>
  <c r="C1085" i="2"/>
  <c r="C1086" i="2"/>
  <c r="C1087" i="2"/>
  <c r="C1088" i="2"/>
  <c r="C1089" i="2"/>
  <c r="C1090" i="2"/>
  <c r="C1091" i="2"/>
  <c r="C1092" i="2"/>
  <c r="C1093" i="2"/>
  <c r="C1094" i="2"/>
  <c r="C1095" i="2"/>
  <c r="C1096" i="2"/>
  <c r="C1097" i="2"/>
  <c r="C1098" i="2"/>
  <c r="C1099" i="2"/>
  <c r="C1100" i="2"/>
  <c r="C1101" i="2"/>
  <c r="C1102" i="2"/>
  <c r="C1103" i="2"/>
  <c r="C1104" i="2"/>
  <c r="C1105" i="2"/>
  <c r="C1106" i="2"/>
  <c r="C1107" i="2"/>
  <c r="C1108" i="2"/>
  <c r="C1109" i="2"/>
  <c r="C1110" i="2"/>
  <c r="C1111" i="2"/>
  <c r="C1112" i="2"/>
  <c r="C1113" i="2"/>
  <c r="C1114" i="2"/>
  <c r="C1115" i="2"/>
  <c r="C1116" i="2"/>
  <c r="C1117" i="2"/>
  <c r="C1118" i="2"/>
  <c r="C1119" i="2"/>
  <c r="C1120" i="2"/>
  <c r="C1121" i="2"/>
  <c r="C1122" i="2"/>
  <c r="C1123" i="2"/>
  <c r="C1124" i="2"/>
  <c r="C1125" i="2"/>
  <c r="C1126" i="2"/>
  <c r="C1127" i="2"/>
  <c r="C1128" i="2"/>
  <c r="C1129" i="2"/>
  <c r="C1130" i="2"/>
  <c r="C1131" i="2"/>
  <c r="C1132" i="2"/>
  <c r="C1133" i="2"/>
  <c r="C1134" i="2"/>
  <c r="C1135" i="2"/>
  <c r="C1136" i="2"/>
  <c r="C1137" i="2"/>
  <c r="C1138" i="2"/>
  <c r="C1139" i="2"/>
  <c r="C1140" i="2"/>
  <c r="C1141" i="2"/>
  <c r="C1142" i="2"/>
  <c r="C1143" i="2"/>
  <c r="C1144" i="2"/>
  <c r="C1145" i="2"/>
  <c r="C1146" i="2"/>
  <c r="C1147" i="2"/>
  <c r="C1148" i="2"/>
  <c r="C1149" i="2"/>
  <c r="C1150" i="2"/>
  <c r="C1151" i="2"/>
  <c r="C1152" i="2"/>
  <c r="C1153" i="2"/>
  <c r="C1154" i="2"/>
  <c r="C1155" i="2"/>
  <c r="C1156" i="2"/>
  <c r="C1157" i="2"/>
  <c r="C1158" i="2"/>
  <c r="C1159" i="2"/>
  <c r="C1160" i="2"/>
  <c r="C1161" i="2"/>
  <c r="C1162" i="2"/>
  <c r="C1163" i="2"/>
  <c r="C1164" i="2"/>
  <c r="C1165" i="2"/>
  <c r="C1166" i="2"/>
  <c r="C1167" i="2"/>
  <c r="C1168" i="2"/>
  <c r="C1169" i="2"/>
  <c r="C1170" i="2"/>
  <c r="C1171" i="2"/>
  <c r="C1172" i="2"/>
  <c r="C1173" i="2"/>
  <c r="C1174" i="2"/>
  <c r="C1175" i="2"/>
  <c r="C1176" i="2"/>
  <c r="C1177" i="2"/>
  <c r="C1178" i="2"/>
  <c r="C1179" i="2"/>
  <c r="C1180" i="2"/>
  <c r="C1181" i="2"/>
  <c r="C1182" i="2"/>
  <c r="C1183" i="2"/>
  <c r="C1184" i="2"/>
  <c r="C1185" i="2"/>
  <c r="C1186" i="2"/>
  <c r="C1187" i="2"/>
  <c r="C1188" i="2"/>
  <c r="C1189" i="2"/>
  <c r="C1190" i="2"/>
  <c r="C1191" i="2"/>
  <c r="C1192" i="2"/>
  <c r="C1193" i="2"/>
  <c r="C1194" i="2"/>
  <c r="C1195" i="2"/>
  <c r="C1196" i="2"/>
  <c r="C1197" i="2"/>
  <c r="C1198" i="2"/>
  <c r="C1199" i="2"/>
  <c r="C1200" i="2"/>
  <c r="C1201" i="2"/>
  <c r="C1202" i="2"/>
  <c r="C1203" i="2"/>
  <c r="C1204" i="2"/>
  <c r="C1205" i="2"/>
  <c r="C1206" i="2"/>
  <c r="C1207" i="2"/>
  <c r="C1208" i="2"/>
  <c r="C1209" i="2"/>
  <c r="C1210" i="2"/>
  <c r="C1211" i="2"/>
  <c r="C1212" i="2"/>
  <c r="C1213" i="2"/>
  <c r="C914" i="2"/>
  <c r="B914" i="2"/>
  <c r="B915" i="2"/>
  <c r="B916" i="2"/>
  <c r="B917" i="2"/>
  <c r="B918" i="2"/>
  <c r="B919" i="2"/>
  <c r="B920" i="2"/>
  <c r="B921" i="2"/>
  <c r="B922" i="2"/>
  <c r="B923" i="2"/>
  <c r="B924" i="2"/>
  <c r="B925" i="2"/>
  <c r="B926" i="2"/>
  <c r="B927" i="2"/>
  <c r="B928" i="2"/>
  <c r="B929" i="2"/>
  <c r="B930" i="2"/>
  <c r="B931" i="2"/>
  <c r="B932" i="2"/>
  <c r="B933" i="2"/>
  <c r="B934" i="2"/>
  <c r="B935" i="2"/>
  <c r="B936" i="2"/>
  <c r="B937" i="2"/>
  <c r="B938" i="2"/>
  <c r="B939" i="2"/>
  <c r="B940" i="2"/>
  <c r="B941" i="2"/>
  <c r="B942" i="2"/>
  <c r="B943" i="2"/>
  <c r="B944" i="2"/>
  <c r="B945" i="2"/>
  <c r="B946" i="2"/>
  <c r="B947" i="2"/>
  <c r="B948" i="2"/>
  <c r="B949" i="2"/>
  <c r="B950" i="2"/>
  <c r="B951" i="2"/>
  <c r="B952" i="2"/>
  <c r="B953" i="2"/>
  <c r="B954" i="2"/>
  <c r="B955" i="2"/>
  <c r="B956" i="2"/>
  <c r="B957" i="2"/>
  <c r="B958" i="2"/>
  <c r="B959" i="2"/>
  <c r="B960" i="2"/>
  <c r="B961" i="2"/>
  <c r="B962" i="2"/>
  <c r="B963" i="2"/>
  <c r="B964" i="2"/>
  <c r="B965" i="2"/>
  <c r="B966" i="2"/>
  <c r="B967" i="2"/>
  <c r="B968" i="2"/>
  <c r="B969" i="2"/>
  <c r="B970" i="2"/>
  <c r="B971" i="2"/>
  <c r="B972" i="2"/>
  <c r="B973" i="2"/>
  <c r="B974" i="2"/>
  <c r="B975" i="2"/>
  <c r="B976" i="2"/>
  <c r="B977" i="2"/>
  <c r="B978" i="2"/>
  <c r="B979" i="2"/>
  <c r="B980" i="2"/>
  <c r="B981" i="2"/>
  <c r="B982" i="2"/>
  <c r="B983" i="2"/>
  <c r="B984" i="2"/>
  <c r="B985" i="2"/>
  <c r="B986" i="2"/>
  <c r="B987" i="2"/>
  <c r="B988" i="2"/>
  <c r="B989" i="2"/>
  <c r="B990" i="2"/>
  <c r="B991" i="2"/>
  <c r="B992" i="2"/>
  <c r="B993" i="2"/>
  <c r="B994" i="2"/>
  <c r="B995" i="2"/>
  <c r="B996" i="2"/>
  <c r="B997" i="2"/>
  <c r="B998" i="2"/>
  <c r="B999" i="2"/>
  <c r="B1000" i="2"/>
  <c r="B1001" i="2"/>
  <c r="B1002" i="2"/>
  <c r="B1003" i="2"/>
  <c r="B1004" i="2"/>
  <c r="B1005" i="2"/>
  <c r="B1006" i="2"/>
  <c r="B1007" i="2"/>
  <c r="B1008" i="2"/>
  <c r="B1009" i="2"/>
  <c r="B1010" i="2"/>
  <c r="B1011" i="2"/>
  <c r="B1012" i="2"/>
  <c r="B1013" i="2"/>
  <c r="B1014" i="2"/>
  <c r="B1015" i="2"/>
  <c r="B1016" i="2"/>
  <c r="B1017" i="2"/>
  <c r="B1018" i="2"/>
  <c r="B1019" i="2"/>
  <c r="B1020" i="2"/>
  <c r="B1021" i="2"/>
  <c r="B1022" i="2"/>
  <c r="B1023" i="2"/>
  <c r="B1024" i="2"/>
  <c r="B1025" i="2"/>
  <c r="B1026" i="2"/>
  <c r="B1027" i="2"/>
  <c r="B1028" i="2"/>
  <c r="B1029" i="2"/>
  <c r="B1030" i="2"/>
  <c r="B1031" i="2"/>
  <c r="B1032" i="2"/>
  <c r="B1033" i="2"/>
  <c r="B1034" i="2"/>
  <c r="B1035" i="2"/>
  <c r="B1036" i="2"/>
  <c r="B1037" i="2"/>
  <c r="B1038" i="2"/>
  <c r="B1039" i="2"/>
  <c r="B1040" i="2"/>
  <c r="B1041" i="2"/>
  <c r="B1042" i="2"/>
  <c r="B1043" i="2"/>
  <c r="B1044" i="2"/>
  <c r="B1045" i="2"/>
  <c r="B1046" i="2"/>
  <c r="B1047" i="2"/>
  <c r="B1048" i="2"/>
  <c r="B1049" i="2"/>
  <c r="B1050" i="2"/>
  <c r="B1051" i="2"/>
  <c r="B1052" i="2"/>
  <c r="B1053" i="2"/>
  <c r="B1054" i="2"/>
  <c r="B1055" i="2"/>
  <c r="B1056" i="2"/>
  <c r="B1057" i="2"/>
  <c r="B1058" i="2"/>
  <c r="B1059" i="2"/>
  <c r="B1060" i="2"/>
  <c r="B1061" i="2"/>
  <c r="B1062" i="2"/>
  <c r="B1063" i="2"/>
  <c r="B1064" i="2"/>
  <c r="B1065" i="2"/>
  <c r="B1066" i="2"/>
  <c r="B1067" i="2"/>
  <c r="B1068" i="2"/>
  <c r="B1069" i="2"/>
  <c r="B1070" i="2"/>
  <c r="B1071" i="2"/>
  <c r="B1072" i="2"/>
  <c r="B1073" i="2"/>
  <c r="B1074" i="2"/>
  <c r="B1075" i="2"/>
  <c r="B1076" i="2"/>
  <c r="B1077" i="2"/>
  <c r="B1078" i="2"/>
  <c r="B1079" i="2"/>
  <c r="B1080" i="2"/>
  <c r="B1081" i="2"/>
  <c r="B1082" i="2"/>
  <c r="B1083" i="2"/>
  <c r="B1084" i="2"/>
  <c r="B1085" i="2"/>
  <c r="B1086" i="2"/>
  <c r="B1087" i="2"/>
  <c r="B1088" i="2"/>
  <c r="B1089" i="2"/>
  <c r="B1090" i="2"/>
  <c r="B1091" i="2"/>
  <c r="B1092" i="2"/>
  <c r="B1093" i="2"/>
  <c r="B1094" i="2"/>
  <c r="B1095" i="2"/>
  <c r="B1096" i="2"/>
  <c r="B1097" i="2"/>
  <c r="B1098" i="2"/>
  <c r="B1099" i="2"/>
  <c r="B1100" i="2"/>
  <c r="B1101" i="2"/>
  <c r="B1102" i="2"/>
  <c r="B1103" i="2"/>
  <c r="B1104" i="2"/>
  <c r="B1105" i="2"/>
  <c r="B1106" i="2"/>
  <c r="B1107" i="2"/>
  <c r="B1108" i="2"/>
  <c r="B1109" i="2"/>
  <c r="B1110" i="2"/>
  <c r="B1111" i="2"/>
  <c r="B1112" i="2"/>
  <c r="B1113" i="2"/>
  <c r="B1114" i="2"/>
  <c r="B1115" i="2"/>
  <c r="B1116" i="2"/>
  <c r="B1117" i="2"/>
  <c r="B1118" i="2"/>
  <c r="B1119" i="2"/>
  <c r="B1120" i="2"/>
  <c r="B1121" i="2"/>
  <c r="B1122" i="2"/>
  <c r="B1123" i="2"/>
  <c r="B1124" i="2"/>
  <c r="B1125" i="2"/>
  <c r="B1126" i="2"/>
  <c r="B1127" i="2"/>
  <c r="B1128" i="2"/>
  <c r="B1129" i="2"/>
  <c r="B1130" i="2"/>
  <c r="B1131" i="2"/>
  <c r="B1132" i="2"/>
  <c r="B1133" i="2"/>
  <c r="B1134" i="2"/>
  <c r="B1135" i="2"/>
  <c r="B1136" i="2"/>
  <c r="B1137" i="2"/>
  <c r="B1138" i="2"/>
  <c r="B1139" i="2"/>
  <c r="B1140" i="2"/>
  <c r="B1141" i="2"/>
  <c r="B1142" i="2"/>
  <c r="B1143" i="2"/>
  <c r="B1144" i="2"/>
  <c r="B1145" i="2"/>
  <c r="B1146" i="2"/>
  <c r="B1147" i="2"/>
  <c r="B1148" i="2"/>
  <c r="B1149" i="2"/>
  <c r="B1150" i="2"/>
  <c r="B1151" i="2"/>
  <c r="B1152" i="2"/>
  <c r="B1153" i="2"/>
  <c r="B1154" i="2"/>
  <c r="B1155" i="2"/>
  <c r="B1156" i="2"/>
  <c r="B1157" i="2"/>
  <c r="B1158" i="2"/>
  <c r="B1159" i="2"/>
  <c r="B1160" i="2"/>
  <c r="B1161" i="2"/>
  <c r="B1162" i="2"/>
  <c r="B1163" i="2"/>
  <c r="B1164" i="2"/>
  <c r="B1165" i="2"/>
  <c r="B1166" i="2"/>
  <c r="B1167" i="2"/>
  <c r="B1168" i="2"/>
  <c r="B1169" i="2"/>
  <c r="B1170" i="2"/>
  <c r="B1171" i="2"/>
  <c r="B1172" i="2"/>
  <c r="B1173" i="2"/>
  <c r="B1174" i="2"/>
  <c r="B1175" i="2"/>
  <c r="B1176" i="2"/>
  <c r="B1177" i="2"/>
  <c r="B1178" i="2"/>
  <c r="B1179" i="2"/>
  <c r="B1180" i="2"/>
  <c r="B1181" i="2"/>
  <c r="B1182" i="2"/>
  <c r="B1183" i="2"/>
  <c r="B1184" i="2"/>
  <c r="B1185" i="2"/>
  <c r="B1186" i="2"/>
  <c r="B1187" i="2"/>
  <c r="B1188" i="2"/>
  <c r="B1189" i="2"/>
  <c r="B1190" i="2"/>
  <c r="B1191" i="2"/>
  <c r="B1192" i="2"/>
  <c r="B1193" i="2"/>
  <c r="B1194" i="2"/>
  <c r="B1195" i="2"/>
  <c r="B1196" i="2"/>
  <c r="B1197" i="2"/>
  <c r="B1198" i="2"/>
  <c r="B1199" i="2"/>
  <c r="B1200" i="2"/>
  <c r="B1201" i="2"/>
  <c r="B1202" i="2"/>
  <c r="B1203" i="2"/>
  <c r="B1204" i="2"/>
  <c r="B1205" i="2"/>
  <c r="B1206" i="2"/>
  <c r="B1207" i="2"/>
  <c r="B1208" i="2"/>
  <c r="B1209" i="2"/>
  <c r="B1210" i="2"/>
  <c r="B1211" i="2"/>
  <c r="B1212" i="2"/>
  <c r="B1213" i="2"/>
  <c r="J611" i="2"/>
  <c r="J612" i="2"/>
  <c r="J613" i="2"/>
  <c r="J614" i="2"/>
  <c r="J615" i="2"/>
  <c r="J616" i="2"/>
  <c r="J617" i="2"/>
  <c r="J618" i="2"/>
  <c r="J619" i="2"/>
  <c r="J620" i="2"/>
  <c r="J621" i="2"/>
  <c r="J622" i="2"/>
  <c r="J623" i="2"/>
  <c r="J624" i="2"/>
  <c r="J625" i="2"/>
  <c r="J626" i="2"/>
  <c r="J627" i="2"/>
  <c r="J628" i="2"/>
  <c r="J629" i="2"/>
  <c r="J630" i="2"/>
  <c r="J631" i="2"/>
  <c r="J632" i="2"/>
  <c r="J633" i="2"/>
  <c r="J634" i="2"/>
  <c r="J635" i="2"/>
  <c r="J636" i="2"/>
  <c r="J637" i="2"/>
  <c r="J638" i="2"/>
  <c r="J639" i="2"/>
  <c r="J640" i="2"/>
  <c r="J641" i="2"/>
  <c r="J642" i="2"/>
  <c r="J643" i="2"/>
  <c r="J644" i="2"/>
  <c r="J645" i="2"/>
  <c r="J646" i="2"/>
  <c r="J647" i="2"/>
  <c r="J648" i="2"/>
  <c r="J649" i="2"/>
  <c r="J650" i="2"/>
  <c r="J651" i="2"/>
  <c r="J652" i="2"/>
  <c r="J653" i="2"/>
  <c r="J654" i="2"/>
  <c r="J655" i="2"/>
  <c r="J656" i="2"/>
  <c r="J657" i="2"/>
  <c r="J658" i="2"/>
  <c r="J659" i="2"/>
  <c r="J660" i="2"/>
  <c r="J661" i="2"/>
  <c r="J662" i="2"/>
  <c r="J663" i="2"/>
  <c r="J664" i="2"/>
  <c r="J665" i="2"/>
  <c r="J666" i="2"/>
  <c r="J667" i="2"/>
  <c r="J668" i="2"/>
  <c r="J669" i="2"/>
  <c r="J670" i="2"/>
  <c r="J671" i="2"/>
  <c r="J672" i="2"/>
  <c r="J673" i="2"/>
  <c r="J674" i="2"/>
  <c r="J675" i="2"/>
  <c r="J676" i="2"/>
  <c r="J677" i="2"/>
  <c r="J678" i="2"/>
  <c r="J679" i="2"/>
  <c r="J680" i="2"/>
  <c r="J681" i="2"/>
  <c r="J682" i="2"/>
  <c r="J683" i="2"/>
  <c r="J684" i="2"/>
  <c r="J685" i="2"/>
  <c r="J686" i="2"/>
  <c r="J687" i="2"/>
  <c r="J688" i="2"/>
  <c r="J689" i="2"/>
  <c r="J690" i="2"/>
  <c r="J691" i="2"/>
  <c r="J692" i="2"/>
  <c r="J693" i="2"/>
  <c r="J694" i="2"/>
  <c r="J695" i="2"/>
  <c r="J696" i="2"/>
  <c r="J697" i="2"/>
  <c r="J698" i="2"/>
  <c r="J699" i="2"/>
  <c r="J700" i="2"/>
  <c r="J701" i="2"/>
  <c r="J702" i="2"/>
  <c r="J703" i="2"/>
  <c r="J704" i="2"/>
  <c r="J705" i="2"/>
  <c r="J706" i="2"/>
  <c r="J707" i="2"/>
  <c r="J708" i="2"/>
  <c r="J709" i="2"/>
  <c r="J710" i="2"/>
  <c r="J711" i="2"/>
  <c r="J712" i="2"/>
  <c r="J713" i="2"/>
  <c r="J714" i="2"/>
  <c r="J715" i="2"/>
  <c r="J716" i="2"/>
  <c r="J717" i="2"/>
  <c r="J718" i="2"/>
  <c r="J719" i="2"/>
  <c r="J720" i="2"/>
  <c r="J721" i="2"/>
  <c r="J722" i="2"/>
  <c r="J723" i="2"/>
  <c r="J724" i="2"/>
  <c r="J725" i="2"/>
  <c r="J726" i="2"/>
  <c r="J727" i="2"/>
  <c r="J728" i="2"/>
  <c r="J729" i="2"/>
  <c r="J730" i="2"/>
  <c r="J731" i="2"/>
  <c r="J732" i="2"/>
  <c r="J733" i="2"/>
  <c r="J734" i="2"/>
  <c r="J735" i="2"/>
  <c r="J736" i="2"/>
  <c r="J737" i="2"/>
  <c r="J738" i="2"/>
  <c r="J739" i="2"/>
  <c r="J740" i="2"/>
  <c r="J741" i="2"/>
  <c r="J742" i="2"/>
  <c r="J743" i="2"/>
  <c r="J744" i="2"/>
  <c r="J745" i="2"/>
  <c r="J746" i="2"/>
  <c r="J747" i="2"/>
  <c r="J748" i="2"/>
  <c r="J749" i="2"/>
  <c r="J750" i="2"/>
  <c r="J751" i="2"/>
  <c r="J752" i="2"/>
  <c r="J753" i="2"/>
  <c r="J754" i="2"/>
  <c r="J755" i="2"/>
  <c r="J756" i="2"/>
  <c r="J757" i="2"/>
  <c r="J758" i="2"/>
  <c r="J759" i="2"/>
  <c r="J760" i="2"/>
  <c r="J761" i="2"/>
  <c r="J762" i="2"/>
  <c r="J763" i="2"/>
  <c r="J764" i="2"/>
  <c r="J765" i="2"/>
  <c r="J766" i="2"/>
  <c r="J767" i="2"/>
  <c r="J768" i="2"/>
  <c r="J769" i="2"/>
  <c r="J770" i="2"/>
  <c r="J771" i="2"/>
  <c r="J772" i="2"/>
  <c r="J773" i="2"/>
  <c r="J774" i="2"/>
  <c r="J775" i="2"/>
  <c r="J776" i="2"/>
  <c r="J777" i="2"/>
  <c r="J778" i="2"/>
  <c r="J779" i="2"/>
  <c r="J780" i="2"/>
  <c r="J781" i="2"/>
  <c r="J782" i="2"/>
  <c r="J783" i="2"/>
  <c r="J784" i="2"/>
  <c r="J785" i="2"/>
  <c r="J786" i="2"/>
  <c r="J787" i="2"/>
  <c r="J788" i="2"/>
  <c r="J789" i="2"/>
  <c r="J790" i="2"/>
  <c r="J791" i="2"/>
  <c r="J792" i="2"/>
  <c r="J793" i="2"/>
  <c r="J794" i="2"/>
  <c r="J795" i="2"/>
  <c r="J796" i="2"/>
  <c r="J797" i="2"/>
  <c r="J798" i="2"/>
  <c r="J799" i="2"/>
  <c r="J800" i="2"/>
  <c r="J801" i="2"/>
  <c r="J802" i="2"/>
  <c r="J803" i="2"/>
  <c r="J804" i="2"/>
  <c r="J805" i="2"/>
  <c r="J806" i="2"/>
  <c r="J807" i="2"/>
  <c r="J808" i="2"/>
  <c r="J809" i="2"/>
  <c r="J810" i="2"/>
  <c r="J811" i="2"/>
  <c r="J812" i="2"/>
  <c r="J813" i="2"/>
  <c r="J814" i="2"/>
  <c r="J815" i="2"/>
  <c r="J816" i="2"/>
  <c r="J817" i="2"/>
  <c r="J818" i="2"/>
  <c r="J819" i="2"/>
  <c r="J820" i="2"/>
  <c r="J821" i="2"/>
  <c r="J822" i="2"/>
  <c r="J823" i="2"/>
  <c r="J824" i="2"/>
  <c r="J825" i="2"/>
  <c r="J826" i="2"/>
  <c r="J827" i="2"/>
  <c r="J828" i="2"/>
  <c r="J829" i="2"/>
  <c r="J830" i="2"/>
  <c r="J831" i="2"/>
  <c r="J832" i="2"/>
  <c r="J833" i="2"/>
  <c r="J834" i="2"/>
  <c r="J835" i="2"/>
  <c r="J836" i="2"/>
  <c r="J837" i="2"/>
  <c r="J838" i="2"/>
  <c r="J839" i="2"/>
  <c r="J840" i="2"/>
  <c r="J841" i="2"/>
  <c r="J842" i="2"/>
  <c r="J843" i="2"/>
  <c r="J844" i="2"/>
  <c r="J845" i="2"/>
  <c r="J846" i="2"/>
  <c r="J847" i="2"/>
  <c r="J848" i="2"/>
  <c r="J849" i="2"/>
  <c r="J850" i="2"/>
  <c r="J851" i="2"/>
  <c r="J852" i="2"/>
  <c r="J853" i="2"/>
  <c r="J854" i="2"/>
  <c r="J855" i="2"/>
  <c r="J856" i="2"/>
  <c r="J857" i="2"/>
  <c r="J858" i="2"/>
  <c r="J859" i="2"/>
  <c r="J860" i="2"/>
  <c r="J861" i="2"/>
  <c r="J862" i="2"/>
  <c r="J863" i="2"/>
  <c r="J864" i="2"/>
  <c r="J865" i="2"/>
  <c r="J866" i="2"/>
  <c r="J867" i="2"/>
  <c r="J868" i="2"/>
  <c r="J869" i="2"/>
  <c r="J870" i="2"/>
  <c r="J871" i="2"/>
  <c r="J872" i="2"/>
  <c r="J873" i="2"/>
  <c r="J874" i="2"/>
  <c r="J875" i="2"/>
  <c r="J876" i="2"/>
  <c r="J877" i="2"/>
  <c r="J878" i="2"/>
  <c r="J879" i="2"/>
  <c r="J880" i="2"/>
  <c r="J881" i="2"/>
  <c r="J882" i="2"/>
  <c r="J883" i="2"/>
  <c r="J884" i="2"/>
  <c r="J885" i="2"/>
  <c r="J886" i="2"/>
  <c r="J887" i="2"/>
  <c r="J888" i="2"/>
  <c r="J889" i="2"/>
  <c r="J890" i="2"/>
  <c r="J891" i="2"/>
  <c r="J892" i="2"/>
  <c r="J893" i="2"/>
  <c r="J894" i="2"/>
  <c r="J895" i="2"/>
  <c r="J896" i="2"/>
  <c r="J897" i="2"/>
  <c r="J898" i="2"/>
  <c r="J899" i="2"/>
  <c r="J900" i="2"/>
  <c r="J901" i="2"/>
  <c r="J902" i="2"/>
  <c r="J903" i="2"/>
  <c r="J904" i="2"/>
  <c r="J905" i="2"/>
  <c r="J906" i="2"/>
  <c r="J907" i="2"/>
  <c r="J908" i="2"/>
  <c r="J909" i="2"/>
  <c r="J610" i="2"/>
  <c r="I611" i="2"/>
  <c r="I612" i="2"/>
  <c r="I613" i="2"/>
  <c r="I614" i="2"/>
  <c r="I615" i="2"/>
  <c r="I616" i="2"/>
  <c r="I617" i="2"/>
  <c r="I618" i="2"/>
  <c r="I619" i="2"/>
  <c r="I620" i="2"/>
  <c r="I621" i="2"/>
  <c r="I622" i="2"/>
  <c r="I623" i="2"/>
  <c r="I624" i="2"/>
  <c r="I625" i="2"/>
  <c r="I626" i="2"/>
  <c r="I627" i="2"/>
  <c r="I628" i="2"/>
  <c r="I629" i="2"/>
  <c r="I630" i="2"/>
  <c r="I631" i="2"/>
  <c r="I632" i="2"/>
  <c r="I633" i="2"/>
  <c r="I634" i="2"/>
  <c r="I635" i="2"/>
  <c r="I636" i="2"/>
  <c r="I637" i="2"/>
  <c r="I638" i="2"/>
  <c r="I639" i="2"/>
  <c r="I640" i="2"/>
  <c r="I641" i="2"/>
  <c r="I642" i="2"/>
  <c r="I643" i="2"/>
  <c r="I644" i="2"/>
  <c r="I645" i="2"/>
  <c r="I646" i="2"/>
  <c r="I647" i="2"/>
  <c r="I648" i="2"/>
  <c r="I649" i="2"/>
  <c r="I650" i="2"/>
  <c r="I651" i="2"/>
  <c r="I652" i="2"/>
  <c r="I653" i="2"/>
  <c r="I654" i="2"/>
  <c r="I655" i="2"/>
  <c r="I656" i="2"/>
  <c r="I657" i="2"/>
  <c r="I658" i="2"/>
  <c r="I659" i="2"/>
  <c r="I660" i="2"/>
  <c r="I661" i="2"/>
  <c r="I662" i="2"/>
  <c r="I663" i="2"/>
  <c r="I664" i="2"/>
  <c r="I665" i="2"/>
  <c r="I666" i="2"/>
  <c r="I667" i="2"/>
  <c r="I668" i="2"/>
  <c r="I669" i="2"/>
  <c r="I670" i="2"/>
  <c r="I671" i="2"/>
  <c r="I672" i="2"/>
  <c r="I673" i="2"/>
  <c r="I674" i="2"/>
  <c r="I675" i="2"/>
  <c r="I676" i="2"/>
  <c r="I677" i="2"/>
  <c r="I678" i="2"/>
  <c r="I679" i="2"/>
  <c r="I680" i="2"/>
  <c r="I681" i="2"/>
  <c r="I682" i="2"/>
  <c r="I683" i="2"/>
  <c r="I684" i="2"/>
  <c r="I685" i="2"/>
  <c r="I686" i="2"/>
  <c r="I687" i="2"/>
  <c r="I688" i="2"/>
  <c r="I689" i="2"/>
  <c r="I690" i="2"/>
  <c r="I691" i="2"/>
  <c r="I692" i="2"/>
  <c r="I693" i="2"/>
  <c r="I694" i="2"/>
  <c r="I695" i="2"/>
  <c r="I696" i="2"/>
  <c r="I697" i="2"/>
  <c r="I698" i="2"/>
  <c r="I699" i="2"/>
  <c r="I700" i="2"/>
  <c r="I701" i="2"/>
  <c r="I702" i="2"/>
  <c r="I703" i="2"/>
  <c r="I704" i="2"/>
  <c r="I705" i="2"/>
  <c r="I706" i="2"/>
  <c r="I707" i="2"/>
  <c r="I708" i="2"/>
  <c r="I709" i="2"/>
  <c r="I710" i="2"/>
  <c r="I711" i="2"/>
  <c r="I712" i="2"/>
  <c r="I713" i="2"/>
  <c r="I714" i="2"/>
  <c r="I715" i="2"/>
  <c r="I716" i="2"/>
  <c r="I717" i="2"/>
  <c r="I718" i="2"/>
  <c r="I719" i="2"/>
  <c r="I720" i="2"/>
  <c r="I721" i="2"/>
  <c r="I722" i="2"/>
  <c r="I723" i="2"/>
  <c r="I724" i="2"/>
  <c r="I725" i="2"/>
  <c r="I726" i="2"/>
  <c r="I727" i="2"/>
  <c r="I728" i="2"/>
  <c r="I729" i="2"/>
  <c r="I730" i="2"/>
  <c r="I731" i="2"/>
  <c r="I732" i="2"/>
  <c r="I733" i="2"/>
  <c r="I734" i="2"/>
  <c r="I735" i="2"/>
  <c r="I736" i="2"/>
  <c r="I737" i="2"/>
  <c r="I738" i="2"/>
  <c r="I739" i="2"/>
  <c r="I740" i="2"/>
  <c r="I741" i="2"/>
  <c r="I742" i="2"/>
  <c r="I743" i="2"/>
  <c r="I744" i="2"/>
  <c r="I745" i="2"/>
  <c r="I746" i="2"/>
  <c r="I747" i="2"/>
  <c r="I748" i="2"/>
  <c r="I749" i="2"/>
  <c r="I750" i="2"/>
  <c r="I751" i="2"/>
  <c r="I752" i="2"/>
  <c r="I753" i="2"/>
  <c r="I754" i="2"/>
  <c r="I755" i="2"/>
  <c r="I756" i="2"/>
  <c r="I757" i="2"/>
  <c r="I758" i="2"/>
  <c r="I759" i="2"/>
  <c r="I760" i="2"/>
  <c r="I761" i="2"/>
  <c r="I762" i="2"/>
  <c r="I763" i="2"/>
  <c r="I764" i="2"/>
  <c r="I765" i="2"/>
  <c r="I766" i="2"/>
  <c r="I767" i="2"/>
  <c r="I768" i="2"/>
  <c r="I769" i="2"/>
  <c r="I770" i="2"/>
  <c r="I771" i="2"/>
  <c r="I772" i="2"/>
  <c r="I773" i="2"/>
  <c r="I774" i="2"/>
  <c r="I775" i="2"/>
  <c r="I776" i="2"/>
  <c r="I777" i="2"/>
  <c r="I778" i="2"/>
  <c r="I779" i="2"/>
  <c r="I780" i="2"/>
  <c r="I781" i="2"/>
  <c r="I782" i="2"/>
  <c r="I783" i="2"/>
  <c r="I784" i="2"/>
  <c r="I785" i="2"/>
  <c r="I786" i="2"/>
  <c r="I787" i="2"/>
  <c r="I788" i="2"/>
  <c r="I789" i="2"/>
  <c r="I790" i="2"/>
  <c r="I791" i="2"/>
  <c r="I792" i="2"/>
  <c r="I793" i="2"/>
  <c r="I794" i="2"/>
  <c r="I795" i="2"/>
  <c r="I796" i="2"/>
  <c r="I797" i="2"/>
  <c r="I798" i="2"/>
  <c r="I799" i="2"/>
  <c r="I800" i="2"/>
  <c r="I801" i="2"/>
  <c r="I802" i="2"/>
  <c r="I803" i="2"/>
  <c r="I804" i="2"/>
  <c r="I805" i="2"/>
  <c r="I806" i="2"/>
  <c r="I807" i="2"/>
  <c r="I808" i="2"/>
  <c r="I809" i="2"/>
  <c r="I810" i="2"/>
  <c r="I811" i="2"/>
  <c r="I812" i="2"/>
  <c r="I813" i="2"/>
  <c r="I814" i="2"/>
  <c r="I815" i="2"/>
  <c r="I816" i="2"/>
  <c r="I817" i="2"/>
  <c r="I818" i="2"/>
  <c r="I819" i="2"/>
  <c r="I820" i="2"/>
  <c r="I821" i="2"/>
  <c r="I822" i="2"/>
  <c r="I823" i="2"/>
  <c r="I824" i="2"/>
  <c r="I825" i="2"/>
  <c r="I826" i="2"/>
  <c r="I827" i="2"/>
  <c r="I828" i="2"/>
  <c r="I829" i="2"/>
  <c r="I830" i="2"/>
  <c r="I831" i="2"/>
  <c r="I832" i="2"/>
  <c r="I833" i="2"/>
  <c r="I834" i="2"/>
  <c r="I835" i="2"/>
  <c r="I836" i="2"/>
  <c r="I837" i="2"/>
  <c r="I838" i="2"/>
  <c r="I839" i="2"/>
  <c r="I840" i="2"/>
  <c r="I841" i="2"/>
  <c r="I842" i="2"/>
  <c r="I843" i="2"/>
  <c r="I844" i="2"/>
  <c r="I845" i="2"/>
  <c r="I846" i="2"/>
  <c r="I847" i="2"/>
  <c r="I848" i="2"/>
  <c r="I849" i="2"/>
  <c r="I850" i="2"/>
  <c r="I851" i="2"/>
  <c r="I852" i="2"/>
  <c r="I853" i="2"/>
  <c r="I854" i="2"/>
  <c r="I855" i="2"/>
  <c r="I856" i="2"/>
  <c r="I857" i="2"/>
  <c r="I858" i="2"/>
  <c r="I859" i="2"/>
  <c r="I860" i="2"/>
  <c r="I861" i="2"/>
  <c r="I862" i="2"/>
  <c r="I863" i="2"/>
  <c r="I864" i="2"/>
  <c r="I865" i="2"/>
  <c r="I866" i="2"/>
  <c r="I867" i="2"/>
  <c r="I868" i="2"/>
  <c r="I869" i="2"/>
  <c r="I870" i="2"/>
  <c r="I871" i="2"/>
  <c r="I872" i="2"/>
  <c r="I873" i="2"/>
  <c r="I874" i="2"/>
  <c r="I875" i="2"/>
  <c r="I876" i="2"/>
  <c r="I877" i="2"/>
  <c r="I878" i="2"/>
  <c r="I879" i="2"/>
  <c r="I880" i="2"/>
  <c r="I881" i="2"/>
  <c r="I882" i="2"/>
  <c r="I883" i="2"/>
  <c r="I884" i="2"/>
  <c r="I885" i="2"/>
  <c r="I886" i="2"/>
  <c r="I887" i="2"/>
  <c r="I888" i="2"/>
  <c r="I889" i="2"/>
  <c r="I890" i="2"/>
  <c r="I891" i="2"/>
  <c r="I892" i="2"/>
  <c r="I893" i="2"/>
  <c r="I894" i="2"/>
  <c r="I895" i="2"/>
  <c r="I896" i="2"/>
  <c r="I897" i="2"/>
  <c r="I898" i="2"/>
  <c r="I899" i="2"/>
  <c r="I900" i="2"/>
  <c r="I901" i="2"/>
  <c r="I902" i="2"/>
  <c r="I903" i="2"/>
  <c r="I904" i="2"/>
  <c r="I905" i="2"/>
  <c r="I906" i="2"/>
  <c r="I907" i="2"/>
  <c r="I908" i="2"/>
  <c r="I909" i="2"/>
  <c r="I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89" i="2"/>
  <c r="H790" i="2"/>
  <c r="H791" i="2"/>
  <c r="H792" i="2"/>
  <c r="H793" i="2"/>
  <c r="H794" i="2"/>
  <c r="H795" i="2"/>
  <c r="H796" i="2"/>
  <c r="H797" i="2"/>
  <c r="H798" i="2"/>
  <c r="H799" i="2"/>
  <c r="H800" i="2"/>
  <c r="H801" i="2"/>
  <c r="H802" i="2"/>
  <c r="H803" i="2"/>
  <c r="H804" i="2"/>
  <c r="H805" i="2"/>
  <c r="H806" i="2"/>
  <c r="H807" i="2"/>
  <c r="H808" i="2"/>
  <c r="H809" i="2"/>
  <c r="H810" i="2"/>
  <c r="H811" i="2"/>
  <c r="H812" i="2"/>
  <c r="H813" i="2"/>
  <c r="H814" i="2"/>
  <c r="H815" i="2"/>
  <c r="H816" i="2"/>
  <c r="H817" i="2"/>
  <c r="H818" i="2"/>
  <c r="H819" i="2"/>
  <c r="H820" i="2"/>
  <c r="H821"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610" i="2"/>
  <c r="G611" i="2"/>
  <c r="G612" i="2"/>
  <c r="G613" i="2"/>
  <c r="G614" i="2"/>
  <c r="G615" i="2"/>
  <c r="G616" i="2"/>
  <c r="G617" i="2"/>
  <c r="G618" i="2"/>
  <c r="G619" i="2"/>
  <c r="G620" i="2"/>
  <c r="G621" i="2"/>
  <c r="G622" i="2"/>
  <c r="G623" i="2"/>
  <c r="G624" i="2"/>
  <c r="G625" i="2"/>
  <c r="G626" i="2"/>
  <c r="G627" i="2"/>
  <c r="G628" i="2"/>
  <c r="G629" i="2"/>
  <c r="G630" i="2"/>
  <c r="G631" i="2"/>
  <c r="G632" i="2"/>
  <c r="G633" i="2"/>
  <c r="G634" i="2"/>
  <c r="G635" i="2"/>
  <c r="G636" i="2"/>
  <c r="G637" i="2"/>
  <c r="G638" i="2"/>
  <c r="G639" i="2"/>
  <c r="G640" i="2"/>
  <c r="G641" i="2"/>
  <c r="G642" i="2"/>
  <c r="G643" i="2"/>
  <c r="G644" i="2"/>
  <c r="G645" i="2"/>
  <c r="G646" i="2"/>
  <c r="G647" i="2"/>
  <c r="G648" i="2"/>
  <c r="G649" i="2"/>
  <c r="G650" i="2"/>
  <c r="G651" i="2"/>
  <c r="G652" i="2"/>
  <c r="G653" i="2"/>
  <c r="G654" i="2"/>
  <c r="G655" i="2"/>
  <c r="G656" i="2"/>
  <c r="G657" i="2"/>
  <c r="G658" i="2"/>
  <c r="G659" i="2"/>
  <c r="G660" i="2"/>
  <c r="G661" i="2"/>
  <c r="G662" i="2"/>
  <c r="G663" i="2"/>
  <c r="G664" i="2"/>
  <c r="G665" i="2"/>
  <c r="G666" i="2"/>
  <c r="G667" i="2"/>
  <c r="G668" i="2"/>
  <c r="G669" i="2"/>
  <c r="G670" i="2"/>
  <c r="G671" i="2"/>
  <c r="G672" i="2"/>
  <c r="G673" i="2"/>
  <c r="G674" i="2"/>
  <c r="G675" i="2"/>
  <c r="G676" i="2"/>
  <c r="G677" i="2"/>
  <c r="G678" i="2"/>
  <c r="G679" i="2"/>
  <c r="G680" i="2"/>
  <c r="G681" i="2"/>
  <c r="G682" i="2"/>
  <c r="G683" i="2"/>
  <c r="G684" i="2"/>
  <c r="G685" i="2"/>
  <c r="G686" i="2"/>
  <c r="G687" i="2"/>
  <c r="G688" i="2"/>
  <c r="G689" i="2"/>
  <c r="G690" i="2"/>
  <c r="G691" i="2"/>
  <c r="G692" i="2"/>
  <c r="G693" i="2"/>
  <c r="G694" i="2"/>
  <c r="G695" i="2"/>
  <c r="G696" i="2"/>
  <c r="G697" i="2"/>
  <c r="G698" i="2"/>
  <c r="G699" i="2"/>
  <c r="G700" i="2"/>
  <c r="G701" i="2"/>
  <c r="G702" i="2"/>
  <c r="G703" i="2"/>
  <c r="G704" i="2"/>
  <c r="G705" i="2"/>
  <c r="G706" i="2"/>
  <c r="G707" i="2"/>
  <c r="G708" i="2"/>
  <c r="G709" i="2"/>
  <c r="G710" i="2"/>
  <c r="G711" i="2"/>
  <c r="G712" i="2"/>
  <c r="G713" i="2"/>
  <c r="G714" i="2"/>
  <c r="G715" i="2"/>
  <c r="G716" i="2"/>
  <c r="G717" i="2"/>
  <c r="G718" i="2"/>
  <c r="G719" i="2"/>
  <c r="G720" i="2"/>
  <c r="G721" i="2"/>
  <c r="G722" i="2"/>
  <c r="G723" i="2"/>
  <c r="G724" i="2"/>
  <c r="G725" i="2"/>
  <c r="G726" i="2"/>
  <c r="G727" i="2"/>
  <c r="G728" i="2"/>
  <c r="G729" i="2"/>
  <c r="G730" i="2"/>
  <c r="G731" i="2"/>
  <c r="G732" i="2"/>
  <c r="G733" i="2"/>
  <c r="G734" i="2"/>
  <c r="G735" i="2"/>
  <c r="G736" i="2"/>
  <c r="G737" i="2"/>
  <c r="G738" i="2"/>
  <c r="G739" i="2"/>
  <c r="G740" i="2"/>
  <c r="G741" i="2"/>
  <c r="G742" i="2"/>
  <c r="G743" i="2"/>
  <c r="G744" i="2"/>
  <c r="G745" i="2"/>
  <c r="G746" i="2"/>
  <c r="G747" i="2"/>
  <c r="G748" i="2"/>
  <c r="G749" i="2"/>
  <c r="G750" i="2"/>
  <c r="G751" i="2"/>
  <c r="G752" i="2"/>
  <c r="G753" i="2"/>
  <c r="G754" i="2"/>
  <c r="G755" i="2"/>
  <c r="G756" i="2"/>
  <c r="G757" i="2"/>
  <c r="G758" i="2"/>
  <c r="G759" i="2"/>
  <c r="G760" i="2"/>
  <c r="G761" i="2"/>
  <c r="G762" i="2"/>
  <c r="G763" i="2"/>
  <c r="G764" i="2"/>
  <c r="G765" i="2"/>
  <c r="G766" i="2"/>
  <c r="G767" i="2"/>
  <c r="G768" i="2"/>
  <c r="G769" i="2"/>
  <c r="G770" i="2"/>
  <c r="G771" i="2"/>
  <c r="G772" i="2"/>
  <c r="G773" i="2"/>
  <c r="G774" i="2"/>
  <c r="G775" i="2"/>
  <c r="G776" i="2"/>
  <c r="G777" i="2"/>
  <c r="G778" i="2"/>
  <c r="G779" i="2"/>
  <c r="G780" i="2"/>
  <c r="G781" i="2"/>
  <c r="G782" i="2"/>
  <c r="G783" i="2"/>
  <c r="G784" i="2"/>
  <c r="G785" i="2"/>
  <c r="G786" i="2"/>
  <c r="G787" i="2"/>
  <c r="G788" i="2"/>
  <c r="G789" i="2"/>
  <c r="G790" i="2"/>
  <c r="G791" i="2"/>
  <c r="G792" i="2"/>
  <c r="G793" i="2"/>
  <c r="G794" i="2"/>
  <c r="G795" i="2"/>
  <c r="G796" i="2"/>
  <c r="G797" i="2"/>
  <c r="G798" i="2"/>
  <c r="G799" i="2"/>
  <c r="G800" i="2"/>
  <c r="G801" i="2"/>
  <c r="G802" i="2"/>
  <c r="G803" i="2"/>
  <c r="G804" i="2"/>
  <c r="G805" i="2"/>
  <c r="G806" i="2"/>
  <c r="G807" i="2"/>
  <c r="G808" i="2"/>
  <c r="G809" i="2"/>
  <c r="G810" i="2"/>
  <c r="G811" i="2"/>
  <c r="G812" i="2"/>
  <c r="G813" i="2"/>
  <c r="G814" i="2"/>
  <c r="G815" i="2"/>
  <c r="G816" i="2"/>
  <c r="G817" i="2"/>
  <c r="G818" i="2"/>
  <c r="G819" i="2"/>
  <c r="G820" i="2"/>
  <c r="G821" i="2"/>
  <c r="G822" i="2"/>
  <c r="G823" i="2"/>
  <c r="G824" i="2"/>
  <c r="G825" i="2"/>
  <c r="G826" i="2"/>
  <c r="G827" i="2"/>
  <c r="G828" i="2"/>
  <c r="G829" i="2"/>
  <c r="G830" i="2"/>
  <c r="G831" i="2"/>
  <c r="G832" i="2"/>
  <c r="G833" i="2"/>
  <c r="G834" i="2"/>
  <c r="G835" i="2"/>
  <c r="G836" i="2"/>
  <c r="G837" i="2"/>
  <c r="G838" i="2"/>
  <c r="G839" i="2"/>
  <c r="G840" i="2"/>
  <c r="G841" i="2"/>
  <c r="G842" i="2"/>
  <c r="G843" i="2"/>
  <c r="G844" i="2"/>
  <c r="G845" i="2"/>
  <c r="G846" i="2"/>
  <c r="G847" i="2"/>
  <c r="G848" i="2"/>
  <c r="G849" i="2"/>
  <c r="G850" i="2"/>
  <c r="G851" i="2"/>
  <c r="G852" i="2"/>
  <c r="G853" i="2"/>
  <c r="G854" i="2"/>
  <c r="G855" i="2"/>
  <c r="G856" i="2"/>
  <c r="G857" i="2"/>
  <c r="G858" i="2"/>
  <c r="G859" i="2"/>
  <c r="G860" i="2"/>
  <c r="G861" i="2"/>
  <c r="G862" i="2"/>
  <c r="G863" i="2"/>
  <c r="G864" i="2"/>
  <c r="G865" i="2"/>
  <c r="G866" i="2"/>
  <c r="G867" i="2"/>
  <c r="G868" i="2"/>
  <c r="G869" i="2"/>
  <c r="G870" i="2"/>
  <c r="G871" i="2"/>
  <c r="G872" i="2"/>
  <c r="G873" i="2"/>
  <c r="G874" i="2"/>
  <c r="G875" i="2"/>
  <c r="G876" i="2"/>
  <c r="G877" i="2"/>
  <c r="G878" i="2"/>
  <c r="G879" i="2"/>
  <c r="G880" i="2"/>
  <c r="G881" i="2"/>
  <c r="G882" i="2"/>
  <c r="G883" i="2"/>
  <c r="G884" i="2"/>
  <c r="G885" i="2"/>
  <c r="G886" i="2"/>
  <c r="G887" i="2"/>
  <c r="G888" i="2"/>
  <c r="G889" i="2"/>
  <c r="G890" i="2"/>
  <c r="G891" i="2"/>
  <c r="G892" i="2"/>
  <c r="G893" i="2"/>
  <c r="G894" i="2"/>
  <c r="G895" i="2"/>
  <c r="G896" i="2"/>
  <c r="G897" i="2"/>
  <c r="G898" i="2"/>
  <c r="G899" i="2"/>
  <c r="G900" i="2"/>
  <c r="G901" i="2"/>
  <c r="G902" i="2"/>
  <c r="G903" i="2"/>
  <c r="G904" i="2"/>
  <c r="G905" i="2"/>
  <c r="G906" i="2"/>
  <c r="G907" i="2"/>
  <c r="G908" i="2"/>
  <c r="G909" i="2"/>
  <c r="G610" i="2"/>
  <c r="F611" i="2"/>
  <c r="F612" i="2"/>
  <c r="F613" i="2"/>
  <c r="F614" i="2"/>
  <c r="F615" i="2"/>
  <c r="F616" i="2"/>
  <c r="F617" i="2"/>
  <c r="F618" i="2"/>
  <c r="F619" i="2"/>
  <c r="F620" i="2"/>
  <c r="F621" i="2"/>
  <c r="F622" i="2"/>
  <c r="F623" i="2"/>
  <c r="F624" i="2"/>
  <c r="F625" i="2"/>
  <c r="F626" i="2"/>
  <c r="F627" i="2"/>
  <c r="F628" i="2"/>
  <c r="F629" i="2"/>
  <c r="F630" i="2"/>
  <c r="F631" i="2"/>
  <c r="F632" i="2"/>
  <c r="F633" i="2"/>
  <c r="F634" i="2"/>
  <c r="F635" i="2"/>
  <c r="F636" i="2"/>
  <c r="F637" i="2"/>
  <c r="F638" i="2"/>
  <c r="F639" i="2"/>
  <c r="F640" i="2"/>
  <c r="F641" i="2"/>
  <c r="F642" i="2"/>
  <c r="F643" i="2"/>
  <c r="F644" i="2"/>
  <c r="F645" i="2"/>
  <c r="F646" i="2"/>
  <c r="F647" i="2"/>
  <c r="F648" i="2"/>
  <c r="F649" i="2"/>
  <c r="F650" i="2"/>
  <c r="F651" i="2"/>
  <c r="F652" i="2"/>
  <c r="F653" i="2"/>
  <c r="F654" i="2"/>
  <c r="F655" i="2"/>
  <c r="F656" i="2"/>
  <c r="F657" i="2"/>
  <c r="F658" i="2"/>
  <c r="F659" i="2"/>
  <c r="F660" i="2"/>
  <c r="F661" i="2"/>
  <c r="F662" i="2"/>
  <c r="F663" i="2"/>
  <c r="F664" i="2"/>
  <c r="F665" i="2"/>
  <c r="F666" i="2"/>
  <c r="F667" i="2"/>
  <c r="F668" i="2"/>
  <c r="F669" i="2"/>
  <c r="F670" i="2"/>
  <c r="F671" i="2"/>
  <c r="F672" i="2"/>
  <c r="F673" i="2"/>
  <c r="F674" i="2"/>
  <c r="F675" i="2"/>
  <c r="F676" i="2"/>
  <c r="F677" i="2"/>
  <c r="F678" i="2"/>
  <c r="F679" i="2"/>
  <c r="F680" i="2"/>
  <c r="F681" i="2"/>
  <c r="F682" i="2"/>
  <c r="F683" i="2"/>
  <c r="F684" i="2"/>
  <c r="F685" i="2"/>
  <c r="F686" i="2"/>
  <c r="F687" i="2"/>
  <c r="F688" i="2"/>
  <c r="F689" i="2"/>
  <c r="F690" i="2"/>
  <c r="F691" i="2"/>
  <c r="F692" i="2"/>
  <c r="F693" i="2"/>
  <c r="F694" i="2"/>
  <c r="F695" i="2"/>
  <c r="F696" i="2"/>
  <c r="F697" i="2"/>
  <c r="F698" i="2"/>
  <c r="F699" i="2"/>
  <c r="F700" i="2"/>
  <c r="F701" i="2"/>
  <c r="F702" i="2"/>
  <c r="F703" i="2"/>
  <c r="F704" i="2"/>
  <c r="F705" i="2"/>
  <c r="F706" i="2"/>
  <c r="F707" i="2"/>
  <c r="F708" i="2"/>
  <c r="F709" i="2"/>
  <c r="F710" i="2"/>
  <c r="F711" i="2"/>
  <c r="F712" i="2"/>
  <c r="F713" i="2"/>
  <c r="F714" i="2"/>
  <c r="F715" i="2"/>
  <c r="F716" i="2"/>
  <c r="F717" i="2"/>
  <c r="F718" i="2"/>
  <c r="F719" i="2"/>
  <c r="F720" i="2"/>
  <c r="F721" i="2"/>
  <c r="F722" i="2"/>
  <c r="F723" i="2"/>
  <c r="F724" i="2"/>
  <c r="F725" i="2"/>
  <c r="F726" i="2"/>
  <c r="F727" i="2"/>
  <c r="F728" i="2"/>
  <c r="F729" i="2"/>
  <c r="F730" i="2"/>
  <c r="F731" i="2"/>
  <c r="F732" i="2"/>
  <c r="F733" i="2"/>
  <c r="F734" i="2"/>
  <c r="F735" i="2"/>
  <c r="F736" i="2"/>
  <c r="F737" i="2"/>
  <c r="F738" i="2"/>
  <c r="F739" i="2"/>
  <c r="F740" i="2"/>
  <c r="F741" i="2"/>
  <c r="F742" i="2"/>
  <c r="F743" i="2"/>
  <c r="F744" i="2"/>
  <c r="F745" i="2"/>
  <c r="F746" i="2"/>
  <c r="F747" i="2"/>
  <c r="F748" i="2"/>
  <c r="F749" i="2"/>
  <c r="F750" i="2"/>
  <c r="F751" i="2"/>
  <c r="F752" i="2"/>
  <c r="F753" i="2"/>
  <c r="F754" i="2"/>
  <c r="F755" i="2"/>
  <c r="F756" i="2"/>
  <c r="F757" i="2"/>
  <c r="F758" i="2"/>
  <c r="F759" i="2"/>
  <c r="F760" i="2"/>
  <c r="F761" i="2"/>
  <c r="F762" i="2"/>
  <c r="F763" i="2"/>
  <c r="F764" i="2"/>
  <c r="F765" i="2"/>
  <c r="F766" i="2"/>
  <c r="F767" i="2"/>
  <c r="F768" i="2"/>
  <c r="F769" i="2"/>
  <c r="F770" i="2"/>
  <c r="F771" i="2"/>
  <c r="F772" i="2"/>
  <c r="F773" i="2"/>
  <c r="F774" i="2"/>
  <c r="F775" i="2"/>
  <c r="F776" i="2"/>
  <c r="F777" i="2"/>
  <c r="F778" i="2"/>
  <c r="F779" i="2"/>
  <c r="F780" i="2"/>
  <c r="F781" i="2"/>
  <c r="F782" i="2"/>
  <c r="F783" i="2"/>
  <c r="F784" i="2"/>
  <c r="F785" i="2"/>
  <c r="F786" i="2"/>
  <c r="F787" i="2"/>
  <c r="F788" i="2"/>
  <c r="F789" i="2"/>
  <c r="F790" i="2"/>
  <c r="F791" i="2"/>
  <c r="F792" i="2"/>
  <c r="F793" i="2"/>
  <c r="F794" i="2"/>
  <c r="F795" i="2"/>
  <c r="F796" i="2"/>
  <c r="F797" i="2"/>
  <c r="F798" i="2"/>
  <c r="F799" i="2"/>
  <c r="F800" i="2"/>
  <c r="F801" i="2"/>
  <c r="F802" i="2"/>
  <c r="F803" i="2"/>
  <c r="F804" i="2"/>
  <c r="F805" i="2"/>
  <c r="F806" i="2"/>
  <c r="F807" i="2"/>
  <c r="F808" i="2"/>
  <c r="F809" i="2"/>
  <c r="F810" i="2"/>
  <c r="F811" i="2"/>
  <c r="F812" i="2"/>
  <c r="F813" i="2"/>
  <c r="F814" i="2"/>
  <c r="F815" i="2"/>
  <c r="F816" i="2"/>
  <c r="F817" i="2"/>
  <c r="F818" i="2"/>
  <c r="F819" i="2"/>
  <c r="F820" i="2"/>
  <c r="F821" i="2"/>
  <c r="F822" i="2"/>
  <c r="F823" i="2"/>
  <c r="F824" i="2"/>
  <c r="F825" i="2"/>
  <c r="F826" i="2"/>
  <c r="F827" i="2"/>
  <c r="F828" i="2"/>
  <c r="F829" i="2"/>
  <c r="F830" i="2"/>
  <c r="F831" i="2"/>
  <c r="F832" i="2"/>
  <c r="F833" i="2"/>
  <c r="F834" i="2"/>
  <c r="F835" i="2"/>
  <c r="F836" i="2"/>
  <c r="F837" i="2"/>
  <c r="F838" i="2"/>
  <c r="F839" i="2"/>
  <c r="F840" i="2"/>
  <c r="F841" i="2"/>
  <c r="F842" i="2"/>
  <c r="F843" i="2"/>
  <c r="F844" i="2"/>
  <c r="F845" i="2"/>
  <c r="F846" i="2"/>
  <c r="F847" i="2"/>
  <c r="F848" i="2"/>
  <c r="F849" i="2"/>
  <c r="F850" i="2"/>
  <c r="F851" i="2"/>
  <c r="F852" i="2"/>
  <c r="F853" i="2"/>
  <c r="F854" i="2"/>
  <c r="F855" i="2"/>
  <c r="F856" i="2"/>
  <c r="F857" i="2"/>
  <c r="F858" i="2"/>
  <c r="F859" i="2"/>
  <c r="F860" i="2"/>
  <c r="F861" i="2"/>
  <c r="F862" i="2"/>
  <c r="F863" i="2"/>
  <c r="F864" i="2"/>
  <c r="F865" i="2"/>
  <c r="F866" i="2"/>
  <c r="F867" i="2"/>
  <c r="F868" i="2"/>
  <c r="F869" i="2"/>
  <c r="F870" i="2"/>
  <c r="F871" i="2"/>
  <c r="F872" i="2"/>
  <c r="F873" i="2"/>
  <c r="F874" i="2"/>
  <c r="F875" i="2"/>
  <c r="F876" i="2"/>
  <c r="F877" i="2"/>
  <c r="F878" i="2"/>
  <c r="F879" i="2"/>
  <c r="F880" i="2"/>
  <c r="F881" i="2"/>
  <c r="F882" i="2"/>
  <c r="F883" i="2"/>
  <c r="F884" i="2"/>
  <c r="F885" i="2"/>
  <c r="F886" i="2"/>
  <c r="F887" i="2"/>
  <c r="F888" i="2"/>
  <c r="F889" i="2"/>
  <c r="F890" i="2"/>
  <c r="F891" i="2"/>
  <c r="F892" i="2"/>
  <c r="F893" i="2"/>
  <c r="F894" i="2"/>
  <c r="F895" i="2"/>
  <c r="F896" i="2"/>
  <c r="F897" i="2"/>
  <c r="F898" i="2"/>
  <c r="F899" i="2"/>
  <c r="F900" i="2"/>
  <c r="F901" i="2"/>
  <c r="F902" i="2"/>
  <c r="F903" i="2"/>
  <c r="F904" i="2"/>
  <c r="F905" i="2"/>
  <c r="F906" i="2"/>
  <c r="F907" i="2"/>
  <c r="F908" i="2"/>
  <c r="F909" i="2"/>
  <c r="F610" i="2"/>
  <c r="E611" i="2"/>
  <c r="E612" i="2"/>
  <c r="E613" i="2"/>
  <c r="E614" i="2"/>
  <c r="E615" i="2"/>
  <c r="E616" i="2"/>
  <c r="E617" i="2"/>
  <c r="E618" i="2"/>
  <c r="E619" i="2"/>
  <c r="E620" i="2"/>
  <c r="E621" i="2"/>
  <c r="E622" i="2"/>
  <c r="E623" i="2"/>
  <c r="E624" i="2"/>
  <c r="E625" i="2"/>
  <c r="E626" i="2"/>
  <c r="E627" i="2"/>
  <c r="E628" i="2"/>
  <c r="E629" i="2"/>
  <c r="E630" i="2"/>
  <c r="E631" i="2"/>
  <c r="E632" i="2"/>
  <c r="E633" i="2"/>
  <c r="E634" i="2"/>
  <c r="E635" i="2"/>
  <c r="E636" i="2"/>
  <c r="E637" i="2"/>
  <c r="E638" i="2"/>
  <c r="E639" i="2"/>
  <c r="E640" i="2"/>
  <c r="E641" i="2"/>
  <c r="E642" i="2"/>
  <c r="E643" i="2"/>
  <c r="E644" i="2"/>
  <c r="E645" i="2"/>
  <c r="E646" i="2"/>
  <c r="E647" i="2"/>
  <c r="E648" i="2"/>
  <c r="E649" i="2"/>
  <c r="E650" i="2"/>
  <c r="E651" i="2"/>
  <c r="E652" i="2"/>
  <c r="E653" i="2"/>
  <c r="E654" i="2"/>
  <c r="E655" i="2"/>
  <c r="E656" i="2"/>
  <c r="E657" i="2"/>
  <c r="E658" i="2"/>
  <c r="E659" i="2"/>
  <c r="E660" i="2"/>
  <c r="E661" i="2"/>
  <c r="E662" i="2"/>
  <c r="E663" i="2"/>
  <c r="E664" i="2"/>
  <c r="E665" i="2"/>
  <c r="E666" i="2"/>
  <c r="E667" i="2"/>
  <c r="E668" i="2"/>
  <c r="E669" i="2"/>
  <c r="E670" i="2"/>
  <c r="E671" i="2"/>
  <c r="E672" i="2"/>
  <c r="E673" i="2"/>
  <c r="E674" i="2"/>
  <c r="E675" i="2"/>
  <c r="E676" i="2"/>
  <c r="E677" i="2"/>
  <c r="E678" i="2"/>
  <c r="E679" i="2"/>
  <c r="E680" i="2"/>
  <c r="E681" i="2"/>
  <c r="E682" i="2"/>
  <c r="E683" i="2"/>
  <c r="E684" i="2"/>
  <c r="E685" i="2"/>
  <c r="E686" i="2"/>
  <c r="E687" i="2"/>
  <c r="E688" i="2"/>
  <c r="E689" i="2"/>
  <c r="E690" i="2"/>
  <c r="E691" i="2"/>
  <c r="E692" i="2"/>
  <c r="E693" i="2"/>
  <c r="E694" i="2"/>
  <c r="E695" i="2"/>
  <c r="E696" i="2"/>
  <c r="E697" i="2"/>
  <c r="E698" i="2"/>
  <c r="E699" i="2"/>
  <c r="E700" i="2"/>
  <c r="E701" i="2"/>
  <c r="E702" i="2"/>
  <c r="E703" i="2"/>
  <c r="E704" i="2"/>
  <c r="E705" i="2"/>
  <c r="E706" i="2"/>
  <c r="E707" i="2"/>
  <c r="E708" i="2"/>
  <c r="E709" i="2"/>
  <c r="E710" i="2"/>
  <c r="E711" i="2"/>
  <c r="E712" i="2"/>
  <c r="E713" i="2"/>
  <c r="E714" i="2"/>
  <c r="E715" i="2"/>
  <c r="E716" i="2"/>
  <c r="E717" i="2"/>
  <c r="E718" i="2"/>
  <c r="E719" i="2"/>
  <c r="E720" i="2"/>
  <c r="E721" i="2"/>
  <c r="E722" i="2"/>
  <c r="E723" i="2"/>
  <c r="E724" i="2"/>
  <c r="E725" i="2"/>
  <c r="E726" i="2"/>
  <c r="E727" i="2"/>
  <c r="E728" i="2"/>
  <c r="E729" i="2"/>
  <c r="E730" i="2"/>
  <c r="E731" i="2"/>
  <c r="E732" i="2"/>
  <c r="E733" i="2"/>
  <c r="E734" i="2"/>
  <c r="E735" i="2"/>
  <c r="E736" i="2"/>
  <c r="E737" i="2"/>
  <c r="E738" i="2"/>
  <c r="E739" i="2"/>
  <c r="E740" i="2"/>
  <c r="E741" i="2"/>
  <c r="E742" i="2"/>
  <c r="E743" i="2"/>
  <c r="E744" i="2"/>
  <c r="E745" i="2"/>
  <c r="E746" i="2"/>
  <c r="E747" i="2"/>
  <c r="E748" i="2"/>
  <c r="E749" i="2"/>
  <c r="E750" i="2"/>
  <c r="E751" i="2"/>
  <c r="E752" i="2"/>
  <c r="E753" i="2"/>
  <c r="E754" i="2"/>
  <c r="E755" i="2"/>
  <c r="E756" i="2"/>
  <c r="E757" i="2"/>
  <c r="E758" i="2"/>
  <c r="E759" i="2"/>
  <c r="E760" i="2"/>
  <c r="E761" i="2"/>
  <c r="E762" i="2"/>
  <c r="E763" i="2"/>
  <c r="E764" i="2"/>
  <c r="E765" i="2"/>
  <c r="E766" i="2"/>
  <c r="E767" i="2"/>
  <c r="E768" i="2"/>
  <c r="E769" i="2"/>
  <c r="E770" i="2"/>
  <c r="E771" i="2"/>
  <c r="E772" i="2"/>
  <c r="E773" i="2"/>
  <c r="E774" i="2"/>
  <c r="E775" i="2"/>
  <c r="E776" i="2"/>
  <c r="E777" i="2"/>
  <c r="E778" i="2"/>
  <c r="E779" i="2"/>
  <c r="E780" i="2"/>
  <c r="E781" i="2"/>
  <c r="E782" i="2"/>
  <c r="E783" i="2"/>
  <c r="E784" i="2"/>
  <c r="E785" i="2"/>
  <c r="E786" i="2"/>
  <c r="E787" i="2"/>
  <c r="E788" i="2"/>
  <c r="E789" i="2"/>
  <c r="E790" i="2"/>
  <c r="E791" i="2"/>
  <c r="E792" i="2"/>
  <c r="E793" i="2"/>
  <c r="E794" i="2"/>
  <c r="E795" i="2"/>
  <c r="E796" i="2"/>
  <c r="E797" i="2"/>
  <c r="E798" i="2"/>
  <c r="E799" i="2"/>
  <c r="E800" i="2"/>
  <c r="E801" i="2"/>
  <c r="E802" i="2"/>
  <c r="E803" i="2"/>
  <c r="E804" i="2"/>
  <c r="E805" i="2"/>
  <c r="E806" i="2"/>
  <c r="E807" i="2"/>
  <c r="E808" i="2"/>
  <c r="E809" i="2"/>
  <c r="E810" i="2"/>
  <c r="E811" i="2"/>
  <c r="E812" i="2"/>
  <c r="E813" i="2"/>
  <c r="E814" i="2"/>
  <c r="E815" i="2"/>
  <c r="E816" i="2"/>
  <c r="E817" i="2"/>
  <c r="E818" i="2"/>
  <c r="E819" i="2"/>
  <c r="E820" i="2"/>
  <c r="E821" i="2"/>
  <c r="E822" i="2"/>
  <c r="E823" i="2"/>
  <c r="E824" i="2"/>
  <c r="E825" i="2"/>
  <c r="E826" i="2"/>
  <c r="E827" i="2"/>
  <c r="E828" i="2"/>
  <c r="E829" i="2"/>
  <c r="E830" i="2"/>
  <c r="E831" i="2"/>
  <c r="E832" i="2"/>
  <c r="E833" i="2"/>
  <c r="E834" i="2"/>
  <c r="E835" i="2"/>
  <c r="E836" i="2"/>
  <c r="E837" i="2"/>
  <c r="E838" i="2"/>
  <c r="E839" i="2"/>
  <c r="E840" i="2"/>
  <c r="E841" i="2"/>
  <c r="E842" i="2"/>
  <c r="E843" i="2"/>
  <c r="E844" i="2"/>
  <c r="E845" i="2"/>
  <c r="E846" i="2"/>
  <c r="E847" i="2"/>
  <c r="E848" i="2"/>
  <c r="E849" i="2"/>
  <c r="E850" i="2"/>
  <c r="E851" i="2"/>
  <c r="E852" i="2"/>
  <c r="E853" i="2"/>
  <c r="E854" i="2"/>
  <c r="E855" i="2"/>
  <c r="E856" i="2"/>
  <c r="E857" i="2"/>
  <c r="E858" i="2"/>
  <c r="E859" i="2"/>
  <c r="E860" i="2"/>
  <c r="E861" i="2"/>
  <c r="E862" i="2"/>
  <c r="E863" i="2"/>
  <c r="E864" i="2"/>
  <c r="E865" i="2"/>
  <c r="E866" i="2"/>
  <c r="E867" i="2"/>
  <c r="E868" i="2"/>
  <c r="E869" i="2"/>
  <c r="E870" i="2"/>
  <c r="E871" i="2"/>
  <c r="E872" i="2"/>
  <c r="E873" i="2"/>
  <c r="E874" i="2"/>
  <c r="E875" i="2"/>
  <c r="E876" i="2"/>
  <c r="E877" i="2"/>
  <c r="E878" i="2"/>
  <c r="E879" i="2"/>
  <c r="E880" i="2"/>
  <c r="E881" i="2"/>
  <c r="E882" i="2"/>
  <c r="E883" i="2"/>
  <c r="E884" i="2"/>
  <c r="E885" i="2"/>
  <c r="E886" i="2"/>
  <c r="E887" i="2"/>
  <c r="E888" i="2"/>
  <c r="E889" i="2"/>
  <c r="E890" i="2"/>
  <c r="E891" i="2"/>
  <c r="E892" i="2"/>
  <c r="E893" i="2"/>
  <c r="E894" i="2"/>
  <c r="E895" i="2"/>
  <c r="E896" i="2"/>
  <c r="E897" i="2"/>
  <c r="E898" i="2"/>
  <c r="E899" i="2"/>
  <c r="E900" i="2"/>
  <c r="E901" i="2"/>
  <c r="E902" i="2"/>
  <c r="E903" i="2"/>
  <c r="E904" i="2"/>
  <c r="E905" i="2"/>
  <c r="E906" i="2"/>
  <c r="E907" i="2"/>
  <c r="E908" i="2"/>
  <c r="E909" i="2"/>
  <c r="E610" i="2"/>
  <c r="D611" i="2"/>
  <c r="D612" i="2"/>
  <c r="D613" i="2"/>
  <c r="D614" i="2"/>
  <c r="D615" i="2"/>
  <c r="D616" i="2"/>
  <c r="D617" i="2"/>
  <c r="D618" i="2"/>
  <c r="D619" i="2"/>
  <c r="D620" i="2"/>
  <c r="D621" i="2"/>
  <c r="D622" i="2"/>
  <c r="D623" i="2"/>
  <c r="D624" i="2"/>
  <c r="D625" i="2"/>
  <c r="D626" i="2"/>
  <c r="D627" i="2"/>
  <c r="D628" i="2"/>
  <c r="D629" i="2"/>
  <c r="D630" i="2"/>
  <c r="D631" i="2"/>
  <c r="D632" i="2"/>
  <c r="D633" i="2"/>
  <c r="D634" i="2"/>
  <c r="D635" i="2"/>
  <c r="D636" i="2"/>
  <c r="D637" i="2"/>
  <c r="D638" i="2"/>
  <c r="D639" i="2"/>
  <c r="D640" i="2"/>
  <c r="D641" i="2"/>
  <c r="D642" i="2"/>
  <c r="D643" i="2"/>
  <c r="D644" i="2"/>
  <c r="D645" i="2"/>
  <c r="D646" i="2"/>
  <c r="D647" i="2"/>
  <c r="D648" i="2"/>
  <c r="D649" i="2"/>
  <c r="D650" i="2"/>
  <c r="D651" i="2"/>
  <c r="D652" i="2"/>
  <c r="D653" i="2"/>
  <c r="D654" i="2"/>
  <c r="D655" i="2"/>
  <c r="D656" i="2"/>
  <c r="D657" i="2"/>
  <c r="D658" i="2"/>
  <c r="D659" i="2"/>
  <c r="D660" i="2"/>
  <c r="D661" i="2"/>
  <c r="D662" i="2"/>
  <c r="D663" i="2"/>
  <c r="D664" i="2"/>
  <c r="D665" i="2"/>
  <c r="D666" i="2"/>
  <c r="D667" i="2"/>
  <c r="D668" i="2"/>
  <c r="D669" i="2"/>
  <c r="D670" i="2"/>
  <c r="D671" i="2"/>
  <c r="D672" i="2"/>
  <c r="D673" i="2"/>
  <c r="D674" i="2"/>
  <c r="D675" i="2"/>
  <c r="D676" i="2"/>
  <c r="D677" i="2"/>
  <c r="D678" i="2"/>
  <c r="D679" i="2"/>
  <c r="D680" i="2"/>
  <c r="D681" i="2"/>
  <c r="D682" i="2"/>
  <c r="D683" i="2"/>
  <c r="D684" i="2"/>
  <c r="D685" i="2"/>
  <c r="D686" i="2"/>
  <c r="D687" i="2"/>
  <c r="D688" i="2"/>
  <c r="D689" i="2"/>
  <c r="D690" i="2"/>
  <c r="D691" i="2"/>
  <c r="D692" i="2"/>
  <c r="D693" i="2"/>
  <c r="D694" i="2"/>
  <c r="D695" i="2"/>
  <c r="D696" i="2"/>
  <c r="D697" i="2"/>
  <c r="D698" i="2"/>
  <c r="D699" i="2"/>
  <c r="D700" i="2"/>
  <c r="D701" i="2"/>
  <c r="D702" i="2"/>
  <c r="D703" i="2"/>
  <c r="D704" i="2"/>
  <c r="D705" i="2"/>
  <c r="D706" i="2"/>
  <c r="D707" i="2"/>
  <c r="D708" i="2"/>
  <c r="D709" i="2"/>
  <c r="D710" i="2"/>
  <c r="D711" i="2"/>
  <c r="D712" i="2"/>
  <c r="D713" i="2"/>
  <c r="D714" i="2"/>
  <c r="D715" i="2"/>
  <c r="D716" i="2"/>
  <c r="D717" i="2"/>
  <c r="D718" i="2"/>
  <c r="D719" i="2"/>
  <c r="D720" i="2"/>
  <c r="D721" i="2"/>
  <c r="D722" i="2"/>
  <c r="D723" i="2"/>
  <c r="D724" i="2"/>
  <c r="D725" i="2"/>
  <c r="D726" i="2"/>
  <c r="D727" i="2"/>
  <c r="D728" i="2"/>
  <c r="D729" i="2"/>
  <c r="D730" i="2"/>
  <c r="D731" i="2"/>
  <c r="D732" i="2"/>
  <c r="D733" i="2"/>
  <c r="D734" i="2"/>
  <c r="D735" i="2"/>
  <c r="D736" i="2"/>
  <c r="D737" i="2"/>
  <c r="D738" i="2"/>
  <c r="D739" i="2"/>
  <c r="D740" i="2"/>
  <c r="D741" i="2"/>
  <c r="D742" i="2"/>
  <c r="D743" i="2"/>
  <c r="D744" i="2"/>
  <c r="D745" i="2"/>
  <c r="D746" i="2"/>
  <c r="D747" i="2"/>
  <c r="D748" i="2"/>
  <c r="D749" i="2"/>
  <c r="D750" i="2"/>
  <c r="D751" i="2"/>
  <c r="D752" i="2"/>
  <c r="D753" i="2"/>
  <c r="D754" i="2"/>
  <c r="D755" i="2"/>
  <c r="D756" i="2"/>
  <c r="D757" i="2"/>
  <c r="D758" i="2"/>
  <c r="D759" i="2"/>
  <c r="D760" i="2"/>
  <c r="D761" i="2"/>
  <c r="D762" i="2"/>
  <c r="D763" i="2"/>
  <c r="D764" i="2"/>
  <c r="D765" i="2"/>
  <c r="D766" i="2"/>
  <c r="D767" i="2"/>
  <c r="D768" i="2"/>
  <c r="D769" i="2"/>
  <c r="D770" i="2"/>
  <c r="D771" i="2"/>
  <c r="D772" i="2"/>
  <c r="D773" i="2"/>
  <c r="D774" i="2"/>
  <c r="D775" i="2"/>
  <c r="D776" i="2"/>
  <c r="D777" i="2"/>
  <c r="D778" i="2"/>
  <c r="D779" i="2"/>
  <c r="D780" i="2"/>
  <c r="D781" i="2"/>
  <c r="D782" i="2"/>
  <c r="D783" i="2"/>
  <c r="D784" i="2"/>
  <c r="D785" i="2"/>
  <c r="D786" i="2"/>
  <c r="D787" i="2"/>
  <c r="D788" i="2"/>
  <c r="D789" i="2"/>
  <c r="D790" i="2"/>
  <c r="D791" i="2"/>
  <c r="D792" i="2"/>
  <c r="D793" i="2"/>
  <c r="D794" i="2"/>
  <c r="D795" i="2"/>
  <c r="D796" i="2"/>
  <c r="D797" i="2"/>
  <c r="D798" i="2"/>
  <c r="D799" i="2"/>
  <c r="D800" i="2"/>
  <c r="D801" i="2"/>
  <c r="D802" i="2"/>
  <c r="D803" i="2"/>
  <c r="D804" i="2"/>
  <c r="D805" i="2"/>
  <c r="D806" i="2"/>
  <c r="D807" i="2"/>
  <c r="D808" i="2"/>
  <c r="D809" i="2"/>
  <c r="D810" i="2"/>
  <c r="D811" i="2"/>
  <c r="D812" i="2"/>
  <c r="D813" i="2"/>
  <c r="D814" i="2"/>
  <c r="D815" i="2"/>
  <c r="D816" i="2"/>
  <c r="D817" i="2"/>
  <c r="D818" i="2"/>
  <c r="D819" i="2"/>
  <c r="D820" i="2"/>
  <c r="D821" i="2"/>
  <c r="D822" i="2"/>
  <c r="D823" i="2"/>
  <c r="D824" i="2"/>
  <c r="D825" i="2"/>
  <c r="D826" i="2"/>
  <c r="D827" i="2"/>
  <c r="D828" i="2"/>
  <c r="D829" i="2"/>
  <c r="D830" i="2"/>
  <c r="D831" i="2"/>
  <c r="D832" i="2"/>
  <c r="D833" i="2"/>
  <c r="D834" i="2"/>
  <c r="D835" i="2"/>
  <c r="D836" i="2"/>
  <c r="D837" i="2"/>
  <c r="D838" i="2"/>
  <c r="D839" i="2"/>
  <c r="D840" i="2"/>
  <c r="D841" i="2"/>
  <c r="D842" i="2"/>
  <c r="D843" i="2"/>
  <c r="D844" i="2"/>
  <c r="D845" i="2"/>
  <c r="D846" i="2"/>
  <c r="D847" i="2"/>
  <c r="D848" i="2"/>
  <c r="D849" i="2"/>
  <c r="D850" i="2"/>
  <c r="D851" i="2"/>
  <c r="D852" i="2"/>
  <c r="D853" i="2"/>
  <c r="D854" i="2"/>
  <c r="D855" i="2"/>
  <c r="D856" i="2"/>
  <c r="D857" i="2"/>
  <c r="D858" i="2"/>
  <c r="D859" i="2"/>
  <c r="D860" i="2"/>
  <c r="D861" i="2"/>
  <c r="D862" i="2"/>
  <c r="D863" i="2"/>
  <c r="D864" i="2"/>
  <c r="D865" i="2"/>
  <c r="D866" i="2"/>
  <c r="D867" i="2"/>
  <c r="D868" i="2"/>
  <c r="D869" i="2"/>
  <c r="D870" i="2"/>
  <c r="D871" i="2"/>
  <c r="D872" i="2"/>
  <c r="D873" i="2"/>
  <c r="D874" i="2"/>
  <c r="D875" i="2"/>
  <c r="D876" i="2"/>
  <c r="D877" i="2"/>
  <c r="D878" i="2"/>
  <c r="D879" i="2"/>
  <c r="D880" i="2"/>
  <c r="D881" i="2"/>
  <c r="D882" i="2"/>
  <c r="D883" i="2"/>
  <c r="D884" i="2"/>
  <c r="D885" i="2"/>
  <c r="D886" i="2"/>
  <c r="D887" i="2"/>
  <c r="D888" i="2"/>
  <c r="D889" i="2"/>
  <c r="D890" i="2"/>
  <c r="D891" i="2"/>
  <c r="D892" i="2"/>
  <c r="D893" i="2"/>
  <c r="D894" i="2"/>
  <c r="D895" i="2"/>
  <c r="D896" i="2"/>
  <c r="D897" i="2"/>
  <c r="D898" i="2"/>
  <c r="D899" i="2"/>
  <c r="D900" i="2"/>
  <c r="D901" i="2"/>
  <c r="D902" i="2"/>
  <c r="D903" i="2"/>
  <c r="D904" i="2"/>
  <c r="D905" i="2"/>
  <c r="D906" i="2"/>
  <c r="D907" i="2"/>
  <c r="D908" i="2"/>
  <c r="D909" i="2"/>
  <c r="D610" i="2"/>
  <c r="C611" i="2"/>
  <c r="C612" i="2"/>
  <c r="C613" i="2"/>
  <c r="C614" i="2"/>
  <c r="C615" i="2"/>
  <c r="C616" i="2"/>
  <c r="C617" i="2"/>
  <c r="C618" i="2"/>
  <c r="C619" i="2"/>
  <c r="C620" i="2"/>
  <c r="C621" i="2"/>
  <c r="C622" i="2"/>
  <c r="C623" i="2"/>
  <c r="C624" i="2"/>
  <c r="C625" i="2"/>
  <c r="C626" i="2"/>
  <c r="C627" i="2"/>
  <c r="C628" i="2"/>
  <c r="C629" i="2"/>
  <c r="C630" i="2"/>
  <c r="C631" i="2"/>
  <c r="C632" i="2"/>
  <c r="C633" i="2"/>
  <c r="C634" i="2"/>
  <c r="C635" i="2"/>
  <c r="C636" i="2"/>
  <c r="C637" i="2"/>
  <c r="C638" i="2"/>
  <c r="C639" i="2"/>
  <c r="C640" i="2"/>
  <c r="C641" i="2"/>
  <c r="C642" i="2"/>
  <c r="C643" i="2"/>
  <c r="C644" i="2"/>
  <c r="C645" i="2"/>
  <c r="C646" i="2"/>
  <c r="C647" i="2"/>
  <c r="C648" i="2"/>
  <c r="C649" i="2"/>
  <c r="C650" i="2"/>
  <c r="C651" i="2"/>
  <c r="C652" i="2"/>
  <c r="C653" i="2"/>
  <c r="C654" i="2"/>
  <c r="C655" i="2"/>
  <c r="C656" i="2"/>
  <c r="C657" i="2"/>
  <c r="C658" i="2"/>
  <c r="C659" i="2"/>
  <c r="C660" i="2"/>
  <c r="C661" i="2"/>
  <c r="C662" i="2"/>
  <c r="C663" i="2"/>
  <c r="C664" i="2"/>
  <c r="C665" i="2"/>
  <c r="C666" i="2"/>
  <c r="C667" i="2"/>
  <c r="C668" i="2"/>
  <c r="C669" i="2"/>
  <c r="C670" i="2"/>
  <c r="C671" i="2"/>
  <c r="C672" i="2"/>
  <c r="C673" i="2"/>
  <c r="C674" i="2"/>
  <c r="C675" i="2"/>
  <c r="C676" i="2"/>
  <c r="C677" i="2"/>
  <c r="C678" i="2"/>
  <c r="C679" i="2"/>
  <c r="C680" i="2"/>
  <c r="C681" i="2"/>
  <c r="C682" i="2"/>
  <c r="C683" i="2"/>
  <c r="C684" i="2"/>
  <c r="C685" i="2"/>
  <c r="C686" i="2"/>
  <c r="C687" i="2"/>
  <c r="C688" i="2"/>
  <c r="C689" i="2"/>
  <c r="C690" i="2"/>
  <c r="C691" i="2"/>
  <c r="C692" i="2"/>
  <c r="C693" i="2"/>
  <c r="C694" i="2"/>
  <c r="C695" i="2"/>
  <c r="C696" i="2"/>
  <c r="C697" i="2"/>
  <c r="C698" i="2"/>
  <c r="C699" i="2"/>
  <c r="C700" i="2"/>
  <c r="C701" i="2"/>
  <c r="C702" i="2"/>
  <c r="C703" i="2"/>
  <c r="C704" i="2"/>
  <c r="C705" i="2"/>
  <c r="C706" i="2"/>
  <c r="C707" i="2"/>
  <c r="C708" i="2"/>
  <c r="C709" i="2"/>
  <c r="C710" i="2"/>
  <c r="C711" i="2"/>
  <c r="C712" i="2"/>
  <c r="C713" i="2"/>
  <c r="C714" i="2"/>
  <c r="C715" i="2"/>
  <c r="C716" i="2"/>
  <c r="C717" i="2"/>
  <c r="C718" i="2"/>
  <c r="C719" i="2"/>
  <c r="C720" i="2"/>
  <c r="C721" i="2"/>
  <c r="C722" i="2"/>
  <c r="C723" i="2"/>
  <c r="C724" i="2"/>
  <c r="C725" i="2"/>
  <c r="C726" i="2"/>
  <c r="C727" i="2"/>
  <c r="C728" i="2"/>
  <c r="C729" i="2"/>
  <c r="C730" i="2"/>
  <c r="C731" i="2"/>
  <c r="C732" i="2"/>
  <c r="C733" i="2"/>
  <c r="C734" i="2"/>
  <c r="C735" i="2"/>
  <c r="C736" i="2"/>
  <c r="C737" i="2"/>
  <c r="C738" i="2"/>
  <c r="C739" i="2"/>
  <c r="C740" i="2"/>
  <c r="C741" i="2"/>
  <c r="C742" i="2"/>
  <c r="C743" i="2"/>
  <c r="C744" i="2"/>
  <c r="C745" i="2"/>
  <c r="C746" i="2"/>
  <c r="C747" i="2"/>
  <c r="C748" i="2"/>
  <c r="C749" i="2"/>
  <c r="C750" i="2"/>
  <c r="C751" i="2"/>
  <c r="C752" i="2"/>
  <c r="C753" i="2"/>
  <c r="C754" i="2"/>
  <c r="C755" i="2"/>
  <c r="C756" i="2"/>
  <c r="C757" i="2"/>
  <c r="C758" i="2"/>
  <c r="C759" i="2"/>
  <c r="C760" i="2"/>
  <c r="C761" i="2"/>
  <c r="C762" i="2"/>
  <c r="C763" i="2"/>
  <c r="C764" i="2"/>
  <c r="C765" i="2"/>
  <c r="C766" i="2"/>
  <c r="C767" i="2"/>
  <c r="C768" i="2"/>
  <c r="C769" i="2"/>
  <c r="C770" i="2"/>
  <c r="C771" i="2"/>
  <c r="C772" i="2"/>
  <c r="C773" i="2"/>
  <c r="C774" i="2"/>
  <c r="C775" i="2"/>
  <c r="C776" i="2"/>
  <c r="C777" i="2"/>
  <c r="C778" i="2"/>
  <c r="C779" i="2"/>
  <c r="C780" i="2"/>
  <c r="C781" i="2"/>
  <c r="C782" i="2"/>
  <c r="C783" i="2"/>
  <c r="C784" i="2"/>
  <c r="C785" i="2"/>
  <c r="C786" i="2"/>
  <c r="C787" i="2"/>
  <c r="C788" i="2"/>
  <c r="C789" i="2"/>
  <c r="C790" i="2"/>
  <c r="C791" i="2"/>
  <c r="C792" i="2"/>
  <c r="C793" i="2"/>
  <c r="C794" i="2"/>
  <c r="C795" i="2"/>
  <c r="C796" i="2"/>
  <c r="C797" i="2"/>
  <c r="C798" i="2"/>
  <c r="C799" i="2"/>
  <c r="C800" i="2"/>
  <c r="C801" i="2"/>
  <c r="C802" i="2"/>
  <c r="C803" i="2"/>
  <c r="C804" i="2"/>
  <c r="C805" i="2"/>
  <c r="C806" i="2"/>
  <c r="C807" i="2"/>
  <c r="C808" i="2"/>
  <c r="C809" i="2"/>
  <c r="C810" i="2"/>
  <c r="C811" i="2"/>
  <c r="C812" i="2"/>
  <c r="C813" i="2"/>
  <c r="C814" i="2"/>
  <c r="C815" i="2"/>
  <c r="C816" i="2"/>
  <c r="C817" i="2"/>
  <c r="C818" i="2"/>
  <c r="C819" i="2"/>
  <c r="C820" i="2"/>
  <c r="C821" i="2"/>
  <c r="C822" i="2"/>
  <c r="C823" i="2"/>
  <c r="C824" i="2"/>
  <c r="C825" i="2"/>
  <c r="C826" i="2"/>
  <c r="C827" i="2"/>
  <c r="C828" i="2"/>
  <c r="C829" i="2"/>
  <c r="C830" i="2"/>
  <c r="C831" i="2"/>
  <c r="C832" i="2"/>
  <c r="C833" i="2"/>
  <c r="C834" i="2"/>
  <c r="C835" i="2"/>
  <c r="C836" i="2"/>
  <c r="C837" i="2"/>
  <c r="C838" i="2"/>
  <c r="C839" i="2"/>
  <c r="C840" i="2"/>
  <c r="C841" i="2"/>
  <c r="C842" i="2"/>
  <c r="C843" i="2"/>
  <c r="C844" i="2"/>
  <c r="C845" i="2"/>
  <c r="C846" i="2"/>
  <c r="C847" i="2"/>
  <c r="C848" i="2"/>
  <c r="C849" i="2"/>
  <c r="C850" i="2"/>
  <c r="C851" i="2"/>
  <c r="C852" i="2"/>
  <c r="C853" i="2"/>
  <c r="C854" i="2"/>
  <c r="C855" i="2"/>
  <c r="C856" i="2"/>
  <c r="C857" i="2"/>
  <c r="C858" i="2"/>
  <c r="C859" i="2"/>
  <c r="C860" i="2"/>
  <c r="C861" i="2"/>
  <c r="C862" i="2"/>
  <c r="C863" i="2"/>
  <c r="C864" i="2"/>
  <c r="C865" i="2"/>
  <c r="C866" i="2"/>
  <c r="C867" i="2"/>
  <c r="C868" i="2"/>
  <c r="C869" i="2"/>
  <c r="C870" i="2"/>
  <c r="C871" i="2"/>
  <c r="C872" i="2"/>
  <c r="C873" i="2"/>
  <c r="C874" i="2"/>
  <c r="C875" i="2"/>
  <c r="C876" i="2"/>
  <c r="C877" i="2"/>
  <c r="C878" i="2"/>
  <c r="C879" i="2"/>
  <c r="C880" i="2"/>
  <c r="C881" i="2"/>
  <c r="C882" i="2"/>
  <c r="C883" i="2"/>
  <c r="C884" i="2"/>
  <c r="C885" i="2"/>
  <c r="C886" i="2"/>
  <c r="C887" i="2"/>
  <c r="C888" i="2"/>
  <c r="C889" i="2"/>
  <c r="C890" i="2"/>
  <c r="C891" i="2"/>
  <c r="C892" i="2"/>
  <c r="C893" i="2"/>
  <c r="C894" i="2"/>
  <c r="C895" i="2"/>
  <c r="C896" i="2"/>
  <c r="C897" i="2"/>
  <c r="C898" i="2"/>
  <c r="C899" i="2"/>
  <c r="C900" i="2"/>
  <c r="C901" i="2"/>
  <c r="C902" i="2"/>
  <c r="C903" i="2"/>
  <c r="C904" i="2"/>
  <c r="C905" i="2"/>
  <c r="C906" i="2"/>
  <c r="C907" i="2"/>
  <c r="C908" i="2"/>
  <c r="C909" i="2"/>
  <c r="C610" i="2"/>
  <c r="B611" i="2"/>
  <c r="B612" i="2"/>
  <c r="B613" i="2"/>
  <c r="B614" i="2"/>
  <c r="B615" i="2"/>
  <c r="B616" i="2"/>
  <c r="B617" i="2"/>
  <c r="B618" i="2"/>
  <c r="B619" i="2"/>
  <c r="B620" i="2"/>
  <c r="B621" i="2"/>
  <c r="B622" i="2"/>
  <c r="B623" i="2"/>
  <c r="B624" i="2"/>
  <c r="B625" i="2"/>
  <c r="B626" i="2"/>
  <c r="B627" i="2"/>
  <c r="B628" i="2"/>
  <c r="B629" i="2"/>
  <c r="B630" i="2"/>
  <c r="B631" i="2"/>
  <c r="B632" i="2"/>
  <c r="B633" i="2"/>
  <c r="B634" i="2"/>
  <c r="B635" i="2"/>
  <c r="B636" i="2"/>
  <c r="B637" i="2"/>
  <c r="B638" i="2"/>
  <c r="B639" i="2"/>
  <c r="B640" i="2"/>
  <c r="B641" i="2"/>
  <c r="B642" i="2"/>
  <c r="B643" i="2"/>
  <c r="B644" i="2"/>
  <c r="B645" i="2"/>
  <c r="B646" i="2"/>
  <c r="B647" i="2"/>
  <c r="B648" i="2"/>
  <c r="B649" i="2"/>
  <c r="B650" i="2"/>
  <c r="B651" i="2"/>
  <c r="B652" i="2"/>
  <c r="B653" i="2"/>
  <c r="B654" i="2"/>
  <c r="B655" i="2"/>
  <c r="B656" i="2"/>
  <c r="B657" i="2"/>
  <c r="B658" i="2"/>
  <c r="B659" i="2"/>
  <c r="B660" i="2"/>
  <c r="B661" i="2"/>
  <c r="B662" i="2"/>
  <c r="B663" i="2"/>
  <c r="B664" i="2"/>
  <c r="B665" i="2"/>
  <c r="B666" i="2"/>
  <c r="B667" i="2"/>
  <c r="B668" i="2"/>
  <c r="B669" i="2"/>
  <c r="B670" i="2"/>
  <c r="B671" i="2"/>
  <c r="B672" i="2"/>
  <c r="B673" i="2"/>
  <c r="B674" i="2"/>
  <c r="B675" i="2"/>
  <c r="B676" i="2"/>
  <c r="B677" i="2"/>
  <c r="B678" i="2"/>
  <c r="B679" i="2"/>
  <c r="B680" i="2"/>
  <c r="B681" i="2"/>
  <c r="B682" i="2"/>
  <c r="B683" i="2"/>
  <c r="B684" i="2"/>
  <c r="B685" i="2"/>
  <c r="B686" i="2"/>
  <c r="B687" i="2"/>
  <c r="B688" i="2"/>
  <c r="B689" i="2"/>
  <c r="B690" i="2"/>
  <c r="B691" i="2"/>
  <c r="B692" i="2"/>
  <c r="B693" i="2"/>
  <c r="B694" i="2"/>
  <c r="B695" i="2"/>
  <c r="B696" i="2"/>
  <c r="B697" i="2"/>
  <c r="B698" i="2"/>
  <c r="B699" i="2"/>
  <c r="B700" i="2"/>
  <c r="B701" i="2"/>
  <c r="B702" i="2"/>
  <c r="B703" i="2"/>
  <c r="B704" i="2"/>
  <c r="B705" i="2"/>
  <c r="B706" i="2"/>
  <c r="B707" i="2"/>
  <c r="B708" i="2"/>
  <c r="B709" i="2"/>
  <c r="B710" i="2"/>
  <c r="B711" i="2"/>
  <c r="B712" i="2"/>
  <c r="B713" i="2"/>
  <c r="B714" i="2"/>
  <c r="B715" i="2"/>
  <c r="B716" i="2"/>
  <c r="B717" i="2"/>
  <c r="B718" i="2"/>
  <c r="B719" i="2"/>
  <c r="B720" i="2"/>
  <c r="B721" i="2"/>
  <c r="B722" i="2"/>
  <c r="B723" i="2"/>
  <c r="B724" i="2"/>
  <c r="B725" i="2"/>
  <c r="B726" i="2"/>
  <c r="B727" i="2"/>
  <c r="B728" i="2"/>
  <c r="B729" i="2"/>
  <c r="B730" i="2"/>
  <c r="B731" i="2"/>
  <c r="B732" i="2"/>
  <c r="B733" i="2"/>
  <c r="B734" i="2"/>
  <c r="B735" i="2"/>
  <c r="B736" i="2"/>
  <c r="B737" i="2"/>
  <c r="B738" i="2"/>
  <c r="B739" i="2"/>
  <c r="B740" i="2"/>
  <c r="B741" i="2"/>
  <c r="B742" i="2"/>
  <c r="B743" i="2"/>
  <c r="B744" i="2"/>
  <c r="B745" i="2"/>
  <c r="B746" i="2"/>
  <c r="B747" i="2"/>
  <c r="B748" i="2"/>
  <c r="B749" i="2"/>
  <c r="B750" i="2"/>
  <c r="B751" i="2"/>
  <c r="B752" i="2"/>
  <c r="B753" i="2"/>
  <c r="B754" i="2"/>
  <c r="B755" i="2"/>
  <c r="B756" i="2"/>
  <c r="B757" i="2"/>
  <c r="B758" i="2"/>
  <c r="B759" i="2"/>
  <c r="B760" i="2"/>
  <c r="B761" i="2"/>
  <c r="B762" i="2"/>
  <c r="B763" i="2"/>
  <c r="B764" i="2"/>
  <c r="B765" i="2"/>
  <c r="B766" i="2"/>
  <c r="B767" i="2"/>
  <c r="B768" i="2"/>
  <c r="B769" i="2"/>
  <c r="B770" i="2"/>
  <c r="B771" i="2"/>
  <c r="B772" i="2"/>
  <c r="B773" i="2"/>
  <c r="B774" i="2"/>
  <c r="B775" i="2"/>
  <c r="B776" i="2"/>
  <c r="B777" i="2"/>
  <c r="B778" i="2"/>
  <c r="B779" i="2"/>
  <c r="B780" i="2"/>
  <c r="B781" i="2"/>
  <c r="B782" i="2"/>
  <c r="B783" i="2"/>
  <c r="B784" i="2"/>
  <c r="B785" i="2"/>
  <c r="B786" i="2"/>
  <c r="B787" i="2"/>
  <c r="B788" i="2"/>
  <c r="B789" i="2"/>
  <c r="B790" i="2"/>
  <c r="B791" i="2"/>
  <c r="B792" i="2"/>
  <c r="B793" i="2"/>
  <c r="B794" i="2"/>
  <c r="B795" i="2"/>
  <c r="B796" i="2"/>
  <c r="B797" i="2"/>
  <c r="B798" i="2"/>
  <c r="B799" i="2"/>
  <c r="B800" i="2"/>
  <c r="B801" i="2"/>
  <c r="B802" i="2"/>
  <c r="B803" i="2"/>
  <c r="B804" i="2"/>
  <c r="B805" i="2"/>
  <c r="B806" i="2"/>
  <c r="B807" i="2"/>
  <c r="B808" i="2"/>
  <c r="B809" i="2"/>
  <c r="B810" i="2"/>
  <c r="B811" i="2"/>
  <c r="B812" i="2"/>
  <c r="B813" i="2"/>
  <c r="B814" i="2"/>
  <c r="B815" i="2"/>
  <c r="B816" i="2"/>
  <c r="B817" i="2"/>
  <c r="B818" i="2"/>
  <c r="B819" i="2"/>
  <c r="B820" i="2"/>
  <c r="B821" i="2"/>
  <c r="B822" i="2"/>
  <c r="B823" i="2"/>
  <c r="B824" i="2"/>
  <c r="B825" i="2"/>
  <c r="B826" i="2"/>
  <c r="B827" i="2"/>
  <c r="B828" i="2"/>
  <c r="B829" i="2"/>
  <c r="B830" i="2"/>
  <c r="B831" i="2"/>
  <c r="B832" i="2"/>
  <c r="B833" i="2"/>
  <c r="B834" i="2"/>
  <c r="B835" i="2"/>
  <c r="B836" i="2"/>
  <c r="B837" i="2"/>
  <c r="B838" i="2"/>
  <c r="B839" i="2"/>
  <c r="B840" i="2"/>
  <c r="B841" i="2"/>
  <c r="B842" i="2"/>
  <c r="B843" i="2"/>
  <c r="B844" i="2"/>
  <c r="B845" i="2"/>
  <c r="B846" i="2"/>
  <c r="B847" i="2"/>
  <c r="B848" i="2"/>
  <c r="B849" i="2"/>
  <c r="B850" i="2"/>
  <c r="B851" i="2"/>
  <c r="B852" i="2"/>
  <c r="B853" i="2"/>
  <c r="B854" i="2"/>
  <c r="B855" i="2"/>
  <c r="B856" i="2"/>
  <c r="B857" i="2"/>
  <c r="B858" i="2"/>
  <c r="B859" i="2"/>
  <c r="B860" i="2"/>
  <c r="B861" i="2"/>
  <c r="B862" i="2"/>
  <c r="B863" i="2"/>
  <c r="B864" i="2"/>
  <c r="B865" i="2"/>
  <c r="B866" i="2"/>
  <c r="B867" i="2"/>
  <c r="B868" i="2"/>
  <c r="B869" i="2"/>
  <c r="B870" i="2"/>
  <c r="B871" i="2"/>
  <c r="B872" i="2"/>
  <c r="B873" i="2"/>
  <c r="B874" i="2"/>
  <c r="B875" i="2"/>
  <c r="B876" i="2"/>
  <c r="B877" i="2"/>
  <c r="B878" i="2"/>
  <c r="B879" i="2"/>
  <c r="B880" i="2"/>
  <c r="B881" i="2"/>
  <c r="B882" i="2"/>
  <c r="B883" i="2"/>
  <c r="B884" i="2"/>
  <c r="B885" i="2"/>
  <c r="B886" i="2"/>
  <c r="B887" i="2"/>
  <c r="B888" i="2"/>
  <c r="B889" i="2"/>
  <c r="B890" i="2"/>
  <c r="B891" i="2"/>
  <c r="B892" i="2"/>
  <c r="B893" i="2"/>
  <c r="B894" i="2"/>
  <c r="B895" i="2"/>
  <c r="B896" i="2"/>
  <c r="B897" i="2"/>
  <c r="B898" i="2"/>
  <c r="B899" i="2"/>
  <c r="B900" i="2"/>
  <c r="B901" i="2"/>
  <c r="B902" i="2"/>
  <c r="B903" i="2"/>
  <c r="B904" i="2"/>
  <c r="B905" i="2"/>
  <c r="B906" i="2"/>
  <c r="B907" i="2"/>
  <c r="B908" i="2"/>
  <c r="B909" i="2"/>
  <c r="B610" i="2"/>
  <c r="J307" i="2"/>
  <c r="J308" i="2"/>
  <c r="J309" i="2"/>
  <c r="J310" i="2"/>
  <c r="J311" i="2"/>
  <c r="J312" i="2"/>
  <c r="J313" i="2"/>
  <c r="J314" i="2"/>
  <c r="J315" i="2"/>
  <c r="J316" i="2"/>
  <c r="J317" i="2"/>
  <c r="J318" i="2"/>
  <c r="J319" i="2"/>
  <c r="J320" i="2"/>
  <c r="J321" i="2"/>
  <c r="J322" i="2"/>
  <c r="J323" i="2"/>
  <c r="J324" i="2"/>
  <c r="J325" i="2"/>
  <c r="J326" i="2"/>
  <c r="J327" i="2"/>
  <c r="J328" i="2"/>
  <c r="J329" i="2"/>
  <c r="J330" i="2"/>
  <c r="J331" i="2"/>
  <c r="J332" i="2"/>
  <c r="J333" i="2"/>
  <c r="J334" i="2"/>
  <c r="J335" i="2"/>
  <c r="J336" i="2"/>
  <c r="J337" i="2"/>
  <c r="J338" i="2"/>
  <c r="J339" i="2"/>
  <c r="J340" i="2"/>
  <c r="J341" i="2"/>
  <c r="J342" i="2"/>
  <c r="J343" i="2"/>
  <c r="J344" i="2"/>
  <c r="J345" i="2"/>
  <c r="J346" i="2"/>
  <c r="J347" i="2"/>
  <c r="J348" i="2"/>
  <c r="J349" i="2"/>
  <c r="J350" i="2"/>
  <c r="J351" i="2"/>
  <c r="J352" i="2"/>
  <c r="J353" i="2"/>
  <c r="J354" i="2"/>
  <c r="J355" i="2"/>
  <c r="J356" i="2"/>
  <c r="J357" i="2"/>
  <c r="J358" i="2"/>
  <c r="J359" i="2"/>
  <c r="J360" i="2"/>
  <c r="J361" i="2"/>
  <c r="J362" i="2"/>
  <c r="J363" i="2"/>
  <c r="J364" i="2"/>
  <c r="J365" i="2"/>
  <c r="J366" i="2"/>
  <c r="J367" i="2"/>
  <c r="J368" i="2"/>
  <c r="J369" i="2"/>
  <c r="J370" i="2"/>
  <c r="J371" i="2"/>
  <c r="J372" i="2"/>
  <c r="J373" i="2"/>
  <c r="J374" i="2"/>
  <c r="J375" i="2"/>
  <c r="J376" i="2"/>
  <c r="J377" i="2"/>
  <c r="J378" i="2"/>
  <c r="J379" i="2"/>
  <c r="J380" i="2"/>
  <c r="J381" i="2"/>
  <c r="J382" i="2"/>
  <c r="J383" i="2"/>
  <c r="J384" i="2"/>
  <c r="J385" i="2"/>
  <c r="J386" i="2"/>
  <c r="J387" i="2"/>
  <c r="J388" i="2"/>
  <c r="J389" i="2"/>
  <c r="J390" i="2"/>
  <c r="J391" i="2"/>
  <c r="J392" i="2"/>
  <c r="J393" i="2"/>
  <c r="J394" i="2"/>
  <c r="J395" i="2"/>
  <c r="J396" i="2"/>
  <c r="J397" i="2"/>
  <c r="J398" i="2"/>
  <c r="J399" i="2"/>
  <c r="J400" i="2"/>
  <c r="J401" i="2"/>
  <c r="J402" i="2"/>
  <c r="J403" i="2"/>
  <c r="J404" i="2"/>
  <c r="J405" i="2"/>
  <c r="J406" i="2"/>
  <c r="J407" i="2"/>
  <c r="J408" i="2"/>
  <c r="J409" i="2"/>
  <c r="J410" i="2"/>
  <c r="J411" i="2"/>
  <c r="J412" i="2"/>
  <c r="J413" i="2"/>
  <c r="J414" i="2"/>
  <c r="J415" i="2"/>
  <c r="J416" i="2"/>
  <c r="J417" i="2"/>
  <c r="J418" i="2"/>
  <c r="J419" i="2"/>
  <c r="J420" i="2"/>
  <c r="J421" i="2"/>
  <c r="J422" i="2"/>
  <c r="J423" i="2"/>
  <c r="J424" i="2"/>
  <c r="J425" i="2"/>
  <c r="J426" i="2"/>
  <c r="J427" i="2"/>
  <c r="J428" i="2"/>
  <c r="J429" i="2"/>
  <c r="J430" i="2"/>
  <c r="J431" i="2"/>
  <c r="J432" i="2"/>
  <c r="J433" i="2"/>
  <c r="J434" i="2"/>
  <c r="J435" i="2"/>
  <c r="J436" i="2"/>
  <c r="J437" i="2"/>
  <c r="J438" i="2"/>
  <c r="J439" i="2"/>
  <c r="J440" i="2"/>
  <c r="J441" i="2"/>
  <c r="J442" i="2"/>
  <c r="J443" i="2"/>
  <c r="J444" i="2"/>
  <c r="J445" i="2"/>
  <c r="J446" i="2"/>
  <c r="J447" i="2"/>
  <c r="J448" i="2"/>
  <c r="J449" i="2"/>
  <c r="J450" i="2"/>
  <c r="J451" i="2"/>
  <c r="J452" i="2"/>
  <c r="J453" i="2"/>
  <c r="J454" i="2"/>
  <c r="J455" i="2"/>
  <c r="J456" i="2"/>
  <c r="J457" i="2"/>
  <c r="J458" i="2"/>
  <c r="J459" i="2"/>
  <c r="J460" i="2"/>
  <c r="J461" i="2"/>
  <c r="J462" i="2"/>
  <c r="J463" i="2"/>
  <c r="J464" i="2"/>
  <c r="J465" i="2"/>
  <c r="J466" i="2"/>
  <c r="J467" i="2"/>
  <c r="J468" i="2"/>
  <c r="J469" i="2"/>
  <c r="J470" i="2"/>
  <c r="J471" i="2"/>
  <c r="J472" i="2"/>
  <c r="J473" i="2"/>
  <c r="J474" i="2"/>
  <c r="J475" i="2"/>
  <c r="J476" i="2"/>
  <c r="J477" i="2"/>
  <c r="J478" i="2"/>
  <c r="J479" i="2"/>
  <c r="J480" i="2"/>
  <c r="J481" i="2"/>
  <c r="J482" i="2"/>
  <c r="J483" i="2"/>
  <c r="J484" i="2"/>
  <c r="J485" i="2"/>
  <c r="J486" i="2"/>
  <c r="J487" i="2"/>
  <c r="J488" i="2"/>
  <c r="J489" i="2"/>
  <c r="J490" i="2"/>
  <c r="J491" i="2"/>
  <c r="J492" i="2"/>
  <c r="J493" i="2"/>
  <c r="J494" i="2"/>
  <c r="J495" i="2"/>
  <c r="J496" i="2"/>
  <c r="J497" i="2"/>
  <c r="J498" i="2"/>
  <c r="J499" i="2"/>
  <c r="J500" i="2"/>
  <c r="J501" i="2"/>
  <c r="J502" i="2"/>
  <c r="J503" i="2"/>
  <c r="J504" i="2"/>
  <c r="J505" i="2"/>
  <c r="J506" i="2"/>
  <c r="J507" i="2"/>
  <c r="J508" i="2"/>
  <c r="J509" i="2"/>
  <c r="J510" i="2"/>
  <c r="J511" i="2"/>
  <c r="J512" i="2"/>
  <c r="J513" i="2"/>
  <c r="J514" i="2"/>
  <c r="J515" i="2"/>
  <c r="J516" i="2"/>
  <c r="J517" i="2"/>
  <c r="J518" i="2"/>
  <c r="J519" i="2"/>
  <c r="J520" i="2"/>
  <c r="J521" i="2"/>
  <c r="J522" i="2"/>
  <c r="J523" i="2"/>
  <c r="J524" i="2"/>
  <c r="J525" i="2"/>
  <c r="J526" i="2"/>
  <c r="J527" i="2"/>
  <c r="J528" i="2"/>
  <c r="J529" i="2"/>
  <c r="J530" i="2"/>
  <c r="J531" i="2"/>
  <c r="J532" i="2"/>
  <c r="J533" i="2"/>
  <c r="J534" i="2"/>
  <c r="J535" i="2"/>
  <c r="J536" i="2"/>
  <c r="J537" i="2"/>
  <c r="J538" i="2"/>
  <c r="J539" i="2"/>
  <c r="J540" i="2"/>
  <c r="J541" i="2"/>
  <c r="J542" i="2"/>
  <c r="J543" i="2"/>
  <c r="J544" i="2"/>
  <c r="J545" i="2"/>
  <c r="J546" i="2"/>
  <c r="J547" i="2"/>
  <c r="J548" i="2"/>
  <c r="J549" i="2"/>
  <c r="J550" i="2"/>
  <c r="J551" i="2"/>
  <c r="J552" i="2"/>
  <c r="J553" i="2"/>
  <c r="J554" i="2"/>
  <c r="J555" i="2"/>
  <c r="J556" i="2"/>
  <c r="J557" i="2"/>
  <c r="J558" i="2"/>
  <c r="J559" i="2"/>
  <c r="J560" i="2"/>
  <c r="J561" i="2"/>
  <c r="J562" i="2"/>
  <c r="J563" i="2"/>
  <c r="J564" i="2"/>
  <c r="J565" i="2"/>
  <c r="J566" i="2"/>
  <c r="J567" i="2"/>
  <c r="J568" i="2"/>
  <c r="J569" i="2"/>
  <c r="J570" i="2"/>
  <c r="J571" i="2"/>
  <c r="J572" i="2"/>
  <c r="J573" i="2"/>
  <c r="J574" i="2"/>
  <c r="J575" i="2"/>
  <c r="J576" i="2"/>
  <c r="J577" i="2"/>
  <c r="J578" i="2"/>
  <c r="J579" i="2"/>
  <c r="J580" i="2"/>
  <c r="J581" i="2"/>
  <c r="J582" i="2"/>
  <c r="J583" i="2"/>
  <c r="J584" i="2"/>
  <c r="J585" i="2"/>
  <c r="J586" i="2"/>
  <c r="J587" i="2"/>
  <c r="J588" i="2"/>
  <c r="J589" i="2"/>
  <c r="J590" i="2"/>
  <c r="J591" i="2"/>
  <c r="J592" i="2"/>
  <c r="J593" i="2"/>
  <c r="J594" i="2"/>
  <c r="J595" i="2"/>
  <c r="J596" i="2"/>
  <c r="J597" i="2"/>
  <c r="J598" i="2"/>
  <c r="J599" i="2"/>
  <c r="J600" i="2"/>
  <c r="J601" i="2"/>
  <c r="J602" i="2"/>
  <c r="J603" i="2"/>
  <c r="J604" i="2"/>
  <c r="J605" i="2"/>
  <c r="J306" i="2"/>
  <c r="I307" i="2"/>
  <c r="I308" i="2"/>
  <c r="I309" i="2"/>
  <c r="I310" i="2"/>
  <c r="I311" i="2"/>
  <c r="I312" i="2"/>
  <c r="I313" i="2"/>
  <c r="I314" i="2"/>
  <c r="I315" i="2"/>
  <c r="I316" i="2"/>
  <c r="I317" i="2"/>
  <c r="I318" i="2"/>
  <c r="I319" i="2"/>
  <c r="I320" i="2"/>
  <c r="I321" i="2"/>
  <c r="I322" i="2"/>
  <c r="I323" i="2"/>
  <c r="I324" i="2"/>
  <c r="I325" i="2"/>
  <c r="I326" i="2"/>
  <c r="I327" i="2"/>
  <c r="I328" i="2"/>
  <c r="I329" i="2"/>
  <c r="I330" i="2"/>
  <c r="I331" i="2"/>
  <c r="I332" i="2"/>
  <c r="I333" i="2"/>
  <c r="I334" i="2"/>
  <c r="I335" i="2"/>
  <c r="I336" i="2"/>
  <c r="I337" i="2"/>
  <c r="I338" i="2"/>
  <c r="I339" i="2"/>
  <c r="I340" i="2"/>
  <c r="I341" i="2"/>
  <c r="I342" i="2"/>
  <c r="I343" i="2"/>
  <c r="I344" i="2"/>
  <c r="I345" i="2"/>
  <c r="I346" i="2"/>
  <c r="I347" i="2"/>
  <c r="I348" i="2"/>
  <c r="I349" i="2"/>
  <c r="I350" i="2"/>
  <c r="I351" i="2"/>
  <c r="I352" i="2"/>
  <c r="I353" i="2"/>
  <c r="I354" i="2"/>
  <c r="I355" i="2"/>
  <c r="I356" i="2"/>
  <c r="I357" i="2"/>
  <c r="I358" i="2"/>
  <c r="I359" i="2"/>
  <c r="I360" i="2"/>
  <c r="I361" i="2"/>
  <c r="I362" i="2"/>
  <c r="I363" i="2"/>
  <c r="I364" i="2"/>
  <c r="I365" i="2"/>
  <c r="I366" i="2"/>
  <c r="I367" i="2"/>
  <c r="I368" i="2"/>
  <c r="I369" i="2"/>
  <c r="I370" i="2"/>
  <c r="I371" i="2"/>
  <c r="I372" i="2"/>
  <c r="I373" i="2"/>
  <c r="I374" i="2"/>
  <c r="I375" i="2"/>
  <c r="I376" i="2"/>
  <c r="I377" i="2"/>
  <c r="I378" i="2"/>
  <c r="I379" i="2"/>
  <c r="I380" i="2"/>
  <c r="I381" i="2"/>
  <c r="I382" i="2"/>
  <c r="I383" i="2"/>
  <c r="I384" i="2"/>
  <c r="I385" i="2"/>
  <c r="I386" i="2"/>
  <c r="I387" i="2"/>
  <c r="I388" i="2"/>
  <c r="I389" i="2"/>
  <c r="I390" i="2"/>
  <c r="I391" i="2"/>
  <c r="I392" i="2"/>
  <c r="I393" i="2"/>
  <c r="I394" i="2"/>
  <c r="I395" i="2"/>
  <c r="I396" i="2"/>
  <c r="I397" i="2"/>
  <c r="I398" i="2"/>
  <c r="I399" i="2"/>
  <c r="I400" i="2"/>
  <c r="I401" i="2"/>
  <c r="I402" i="2"/>
  <c r="I403" i="2"/>
  <c r="I404" i="2"/>
  <c r="I405" i="2"/>
  <c r="I406" i="2"/>
  <c r="I407" i="2"/>
  <c r="I408" i="2"/>
  <c r="I409" i="2"/>
  <c r="I410" i="2"/>
  <c r="I411" i="2"/>
  <c r="I412" i="2"/>
  <c r="I413" i="2"/>
  <c r="I414" i="2"/>
  <c r="I415" i="2"/>
  <c r="I416" i="2"/>
  <c r="I417" i="2"/>
  <c r="I418" i="2"/>
  <c r="I419" i="2"/>
  <c r="I420" i="2"/>
  <c r="I421" i="2"/>
  <c r="I422" i="2"/>
  <c r="I423" i="2"/>
  <c r="I424" i="2"/>
  <c r="I425" i="2"/>
  <c r="I426" i="2"/>
  <c r="I427" i="2"/>
  <c r="I428" i="2"/>
  <c r="I429" i="2"/>
  <c r="I430" i="2"/>
  <c r="I431" i="2"/>
  <c r="I432" i="2"/>
  <c r="I433" i="2"/>
  <c r="I434" i="2"/>
  <c r="I435" i="2"/>
  <c r="I436" i="2"/>
  <c r="I437" i="2"/>
  <c r="I438" i="2"/>
  <c r="I439" i="2"/>
  <c r="I440" i="2"/>
  <c r="I441" i="2"/>
  <c r="I442" i="2"/>
  <c r="I443" i="2"/>
  <c r="I444" i="2"/>
  <c r="I445" i="2"/>
  <c r="I446" i="2"/>
  <c r="I447" i="2"/>
  <c r="I448" i="2"/>
  <c r="I449" i="2"/>
  <c r="I450" i="2"/>
  <c r="I451" i="2"/>
  <c r="I452" i="2"/>
  <c r="I453" i="2"/>
  <c r="I454" i="2"/>
  <c r="I455" i="2"/>
  <c r="I456" i="2"/>
  <c r="I457" i="2"/>
  <c r="I458" i="2"/>
  <c r="I459" i="2"/>
  <c r="I460" i="2"/>
  <c r="I461" i="2"/>
  <c r="I462" i="2"/>
  <c r="I463" i="2"/>
  <c r="I464" i="2"/>
  <c r="I465" i="2"/>
  <c r="I466" i="2"/>
  <c r="I467" i="2"/>
  <c r="I468" i="2"/>
  <c r="I469" i="2"/>
  <c r="I470" i="2"/>
  <c r="I471" i="2"/>
  <c r="I472" i="2"/>
  <c r="I473" i="2"/>
  <c r="I474" i="2"/>
  <c r="I475" i="2"/>
  <c r="I476" i="2"/>
  <c r="I477" i="2"/>
  <c r="I478" i="2"/>
  <c r="I479" i="2"/>
  <c r="I480" i="2"/>
  <c r="I481" i="2"/>
  <c r="I482" i="2"/>
  <c r="I483" i="2"/>
  <c r="I484" i="2"/>
  <c r="I485" i="2"/>
  <c r="I486" i="2"/>
  <c r="I487" i="2"/>
  <c r="I488" i="2"/>
  <c r="I489" i="2"/>
  <c r="I490" i="2"/>
  <c r="I491" i="2"/>
  <c r="I492" i="2"/>
  <c r="I493" i="2"/>
  <c r="I494" i="2"/>
  <c r="I495" i="2"/>
  <c r="I496" i="2"/>
  <c r="I497" i="2"/>
  <c r="I498" i="2"/>
  <c r="I499" i="2"/>
  <c r="I500" i="2"/>
  <c r="I501" i="2"/>
  <c r="I502" i="2"/>
  <c r="I503" i="2"/>
  <c r="I504" i="2"/>
  <c r="I505" i="2"/>
  <c r="I506" i="2"/>
  <c r="I507" i="2"/>
  <c r="I508" i="2"/>
  <c r="I509" i="2"/>
  <c r="I510" i="2"/>
  <c r="I511" i="2"/>
  <c r="I512" i="2"/>
  <c r="I513" i="2"/>
  <c r="I514" i="2"/>
  <c r="I515" i="2"/>
  <c r="I516" i="2"/>
  <c r="I517" i="2"/>
  <c r="I518" i="2"/>
  <c r="I519" i="2"/>
  <c r="I520" i="2"/>
  <c r="I521" i="2"/>
  <c r="I522" i="2"/>
  <c r="I523" i="2"/>
  <c r="I524" i="2"/>
  <c r="I525" i="2"/>
  <c r="I526" i="2"/>
  <c r="I527" i="2"/>
  <c r="I528" i="2"/>
  <c r="I529" i="2"/>
  <c r="I530" i="2"/>
  <c r="I531" i="2"/>
  <c r="I532" i="2"/>
  <c r="I533" i="2"/>
  <c r="I534" i="2"/>
  <c r="I535" i="2"/>
  <c r="I536" i="2"/>
  <c r="I537" i="2"/>
  <c r="I538" i="2"/>
  <c r="I539" i="2"/>
  <c r="I540" i="2"/>
  <c r="I541" i="2"/>
  <c r="I542" i="2"/>
  <c r="I543" i="2"/>
  <c r="I544" i="2"/>
  <c r="I545" i="2"/>
  <c r="I546" i="2"/>
  <c r="I547" i="2"/>
  <c r="I548" i="2"/>
  <c r="I549" i="2"/>
  <c r="I550" i="2"/>
  <c r="I551" i="2"/>
  <c r="I552" i="2"/>
  <c r="I553" i="2"/>
  <c r="I554" i="2"/>
  <c r="I555" i="2"/>
  <c r="I556" i="2"/>
  <c r="I557" i="2"/>
  <c r="I558" i="2"/>
  <c r="I559" i="2"/>
  <c r="I560" i="2"/>
  <c r="I561" i="2"/>
  <c r="I562" i="2"/>
  <c r="I563" i="2"/>
  <c r="I564" i="2"/>
  <c r="I565" i="2"/>
  <c r="I566" i="2"/>
  <c r="I567" i="2"/>
  <c r="I568" i="2"/>
  <c r="I569" i="2"/>
  <c r="I570" i="2"/>
  <c r="I571" i="2"/>
  <c r="I572" i="2"/>
  <c r="I573" i="2"/>
  <c r="I574" i="2"/>
  <c r="I575" i="2"/>
  <c r="I576" i="2"/>
  <c r="I577" i="2"/>
  <c r="I578" i="2"/>
  <c r="I579" i="2"/>
  <c r="I580" i="2"/>
  <c r="I581" i="2"/>
  <c r="I582" i="2"/>
  <c r="I583" i="2"/>
  <c r="I584" i="2"/>
  <c r="I585" i="2"/>
  <c r="I586" i="2"/>
  <c r="I587" i="2"/>
  <c r="I588" i="2"/>
  <c r="I589" i="2"/>
  <c r="I590" i="2"/>
  <c r="I591" i="2"/>
  <c r="I592" i="2"/>
  <c r="I593" i="2"/>
  <c r="I594" i="2"/>
  <c r="I595" i="2"/>
  <c r="I596" i="2"/>
  <c r="I597" i="2"/>
  <c r="I598" i="2"/>
  <c r="I599" i="2"/>
  <c r="I600" i="2"/>
  <c r="I601" i="2"/>
  <c r="I602" i="2"/>
  <c r="I603" i="2"/>
  <c r="I604" i="2"/>
  <c r="I605" i="2"/>
  <c r="I306" i="2"/>
  <c r="H307" i="2"/>
  <c r="H308" i="2"/>
  <c r="H309" i="2"/>
  <c r="H310" i="2"/>
  <c r="H311" i="2"/>
  <c r="H312"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1"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3" i="2"/>
  <c r="H404" i="2"/>
  <c r="H405" i="2"/>
  <c r="H406" i="2"/>
  <c r="H407" i="2"/>
  <c r="H408" i="2"/>
  <c r="H409" i="2"/>
  <c r="H410" i="2"/>
  <c r="H411" i="2"/>
  <c r="H412" i="2"/>
  <c r="H413" i="2"/>
  <c r="H414" i="2"/>
  <c r="H415"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306" i="2"/>
  <c r="G307" i="2"/>
  <c r="G308" i="2"/>
  <c r="G309" i="2"/>
  <c r="G310" i="2"/>
  <c r="G311" i="2"/>
  <c r="G312" i="2"/>
  <c r="G313" i="2"/>
  <c r="G314" i="2"/>
  <c r="G315" i="2"/>
  <c r="G316" i="2"/>
  <c r="G317" i="2"/>
  <c r="G318" i="2"/>
  <c r="G319" i="2"/>
  <c r="G320" i="2"/>
  <c r="G321" i="2"/>
  <c r="G322" i="2"/>
  <c r="G323" i="2"/>
  <c r="G324" i="2"/>
  <c r="G325" i="2"/>
  <c r="G326" i="2"/>
  <c r="G327" i="2"/>
  <c r="G328" i="2"/>
  <c r="G329" i="2"/>
  <c r="G330" i="2"/>
  <c r="G331" i="2"/>
  <c r="G332" i="2"/>
  <c r="G333" i="2"/>
  <c r="G334" i="2"/>
  <c r="G335" i="2"/>
  <c r="G336" i="2"/>
  <c r="G337" i="2"/>
  <c r="G338" i="2"/>
  <c r="G339" i="2"/>
  <c r="G340" i="2"/>
  <c r="G341" i="2"/>
  <c r="G342" i="2"/>
  <c r="G343" i="2"/>
  <c r="G344" i="2"/>
  <c r="G345" i="2"/>
  <c r="G346" i="2"/>
  <c r="G347" i="2"/>
  <c r="G348" i="2"/>
  <c r="G349" i="2"/>
  <c r="G350" i="2"/>
  <c r="G351" i="2"/>
  <c r="G352" i="2"/>
  <c r="G353" i="2"/>
  <c r="G354" i="2"/>
  <c r="G355" i="2"/>
  <c r="G356" i="2"/>
  <c r="G357" i="2"/>
  <c r="G358" i="2"/>
  <c r="G359" i="2"/>
  <c r="G360" i="2"/>
  <c r="G361" i="2"/>
  <c r="G362" i="2"/>
  <c r="G363" i="2"/>
  <c r="G364" i="2"/>
  <c r="G365" i="2"/>
  <c r="G366" i="2"/>
  <c r="G367" i="2"/>
  <c r="G368" i="2"/>
  <c r="G369" i="2"/>
  <c r="G370" i="2"/>
  <c r="G371" i="2"/>
  <c r="G372" i="2"/>
  <c r="G373" i="2"/>
  <c r="G374" i="2"/>
  <c r="G375" i="2"/>
  <c r="G376" i="2"/>
  <c r="G377" i="2"/>
  <c r="G378" i="2"/>
  <c r="G379" i="2"/>
  <c r="G380" i="2"/>
  <c r="G381" i="2"/>
  <c r="G382" i="2"/>
  <c r="G383" i="2"/>
  <c r="G384" i="2"/>
  <c r="G385" i="2"/>
  <c r="G386" i="2"/>
  <c r="G387" i="2"/>
  <c r="G388" i="2"/>
  <c r="G389" i="2"/>
  <c r="G390" i="2"/>
  <c r="G391" i="2"/>
  <c r="G392" i="2"/>
  <c r="G393" i="2"/>
  <c r="G394" i="2"/>
  <c r="G395" i="2"/>
  <c r="G396" i="2"/>
  <c r="G397" i="2"/>
  <c r="G398" i="2"/>
  <c r="G399" i="2"/>
  <c r="G400" i="2"/>
  <c r="G401" i="2"/>
  <c r="G402" i="2"/>
  <c r="G403" i="2"/>
  <c r="G404" i="2"/>
  <c r="G405" i="2"/>
  <c r="G406" i="2"/>
  <c r="G407" i="2"/>
  <c r="G408" i="2"/>
  <c r="G409" i="2"/>
  <c r="G410" i="2"/>
  <c r="G411" i="2"/>
  <c r="G412" i="2"/>
  <c r="G413" i="2"/>
  <c r="G414" i="2"/>
  <c r="G415" i="2"/>
  <c r="G416" i="2"/>
  <c r="G417" i="2"/>
  <c r="G418" i="2"/>
  <c r="G419" i="2"/>
  <c r="G420" i="2"/>
  <c r="G421" i="2"/>
  <c r="G422" i="2"/>
  <c r="G423" i="2"/>
  <c r="G424" i="2"/>
  <c r="G425" i="2"/>
  <c r="G426" i="2"/>
  <c r="G427" i="2"/>
  <c r="G428" i="2"/>
  <c r="G429" i="2"/>
  <c r="G430" i="2"/>
  <c r="G431" i="2"/>
  <c r="G432" i="2"/>
  <c r="G433" i="2"/>
  <c r="G434" i="2"/>
  <c r="G435" i="2"/>
  <c r="G436" i="2"/>
  <c r="G437" i="2"/>
  <c r="G438" i="2"/>
  <c r="G439" i="2"/>
  <c r="G440" i="2"/>
  <c r="G441" i="2"/>
  <c r="G442" i="2"/>
  <c r="G443" i="2"/>
  <c r="G444" i="2"/>
  <c r="G445" i="2"/>
  <c r="G446" i="2"/>
  <c r="G447" i="2"/>
  <c r="G448" i="2"/>
  <c r="G449" i="2"/>
  <c r="G450" i="2"/>
  <c r="G451" i="2"/>
  <c r="G452" i="2"/>
  <c r="G453" i="2"/>
  <c r="G454" i="2"/>
  <c r="G455" i="2"/>
  <c r="G456" i="2"/>
  <c r="G457" i="2"/>
  <c r="G458" i="2"/>
  <c r="G459" i="2"/>
  <c r="G460" i="2"/>
  <c r="G461" i="2"/>
  <c r="G462" i="2"/>
  <c r="G463" i="2"/>
  <c r="G464" i="2"/>
  <c r="G465" i="2"/>
  <c r="G466" i="2"/>
  <c r="G467" i="2"/>
  <c r="G468" i="2"/>
  <c r="G469" i="2"/>
  <c r="G470" i="2"/>
  <c r="G471" i="2"/>
  <c r="G472" i="2"/>
  <c r="G473" i="2"/>
  <c r="G474" i="2"/>
  <c r="G475" i="2"/>
  <c r="G476" i="2"/>
  <c r="G477" i="2"/>
  <c r="G478" i="2"/>
  <c r="G479" i="2"/>
  <c r="G480" i="2"/>
  <c r="G481" i="2"/>
  <c r="G482" i="2"/>
  <c r="G483" i="2"/>
  <c r="G484" i="2"/>
  <c r="G485" i="2"/>
  <c r="G486" i="2"/>
  <c r="G487" i="2"/>
  <c r="G488" i="2"/>
  <c r="G489" i="2"/>
  <c r="G490" i="2"/>
  <c r="G491" i="2"/>
  <c r="G492" i="2"/>
  <c r="G493" i="2"/>
  <c r="G494" i="2"/>
  <c r="G495" i="2"/>
  <c r="G496" i="2"/>
  <c r="G497" i="2"/>
  <c r="G498" i="2"/>
  <c r="G499" i="2"/>
  <c r="G500" i="2"/>
  <c r="G501" i="2"/>
  <c r="G502" i="2"/>
  <c r="G503" i="2"/>
  <c r="G504" i="2"/>
  <c r="G505" i="2"/>
  <c r="G506" i="2"/>
  <c r="G507" i="2"/>
  <c r="G508" i="2"/>
  <c r="G509" i="2"/>
  <c r="G510" i="2"/>
  <c r="G511" i="2"/>
  <c r="G512" i="2"/>
  <c r="G513" i="2"/>
  <c r="G514" i="2"/>
  <c r="G515" i="2"/>
  <c r="G516" i="2"/>
  <c r="G517" i="2"/>
  <c r="G518" i="2"/>
  <c r="G519" i="2"/>
  <c r="G520" i="2"/>
  <c r="G521" i="2"/>
  <c r="G522" i="2"/>
  <c r="G523" i="2"/>
  <c r="G524" i="2"/>
  <c r="G525" i="2"/>
  <c r="G526" i="2"/>
  <c r="G527" i="2"/>
  <c r="G528" i="2"/>
  <c r="G529" i="2"/>
  <c r="G530" i="2"/>
  <c r="G531" i="2"/>
  <c r="G532" i="2"/>
  <c r="G533" i="2"/>
  <c r="G534" i="2"/>
  <c r="G535" i="2"/>
  <c r="G536" i="2"/>
  <c r="G537" i="2"/>
  <c r="G538" i="2"/>
  <c r="G539" i="2"/>
  <c r="G540" i="2"/>
  <c r="G541" i="2"/>
  <c r="G542" i="2"/>
  <c r="G543" i="2"/>
  <c r="G544" i="2"/>
  <c r="G545" i="2"/>
  <c r="G546" i="2"/>
  <c r="G547" i="2"/>
  <c r="G548" i="2"/>
  <c r="G549" i="2"/>
  <c r="G550" i="2"/>
  <c r="G551" i="2"/>
  <c r="G552" i="2"/>
  <c r="G553" i="2"/>
  <c r="G554" i="2"/>
  <c r="G555" i="2"/>
  <c r="G556" i="2"/>
  <c r="G557" i="2"/>
  <c r="G558" i="2"/>
  <c r="G559" i="2"/>
  <c r="G560" i="2"/>
  <c r="G561" i="2"/>
  <c r="G562" i="2"/>
  <c r="G563" i="2"/>
  <c r="G564" i="2"/>
  <c r="G565" i="2"/>
  <c r="G566" i="2"/>
  <c r="G567" i="2"/>
  <c r="G568" i="2"/>
  <c r="G569" i="2"/>
  <c r="G570" i="2"/>
  <c r="G571" i="2"/>
  <c r="G572" i="2"/>
  <c r="G573" i="2"/>
  <c r="G574" i="2"/>
  <c r="G575" i="2"/>
  <c r="G576" i="2"/>
  <c r="G577" i="2"/>
  <c r="G578" i="2"/>
  <c r="G579" i="2"/>
  <c r="G580" i="2"/>
  <c r="G581" i="2"/>
  <c r="G582" i="2"/>
  <c r="G583" i="2"/>
  <c r="G584" i="2"/>
  <c r="G585" i="2"/>
  <c r="G586" i="2"/>
  <c r="G587" i="2"/>
  <c r="G588" i="2"/>
  <c r="G589" i="2"/>
  <c r="G590" i="2"/>
  <c r="G591" i="2"/>
  <c r="G592" i="2"/>
  <c r="G593" i="2"/>
  <c r="G594" i="2"/>
  <c r="G595" i="2"/>
  <c r="G596" i="2"/>
  <c r="G597" i="2"/>
  <c r="G598" i="2"/>
  <c r="G599" i="2"/>
  <c r="G600" i="2"/>
  <c r="G601" i="2"/>
  <c r="G602" i="2"/>
  <c r="G603" i="2"/>
  <c r="G604" i="2"/>
  <c r="G605" i="2"/>
  <c r="G306" i="2"/>
  <c r="F307" i="2"/>
  <c r="F308" i="2"/>
  <c r="F309" i="2"/>
  <c r="F310" i="2"/>
  <c r="F311" i="2"/>
  <c r="F312" i="2"/>
  <c r="F313" i="2"/>
  <c r="F314" i="2"/>
  <c r="F315" i="2"/>
  <c r="F316" i="2"/>
  <c r="F317" i="2"/>
  <c r="F318" i="2"/>
  <c r="F319" i="2"/>
  <c r="F320" i="2"/>
  <c r="F321" i="2"/>
  <c r="F322" i="2"/>
  <c r="F323" i="2"/>
  <c r="F324" i="2"/>
  <c r="F325" i="2"/>
  <c r="F326" i="2"/>
  <c r="F327" i="2"/>
  <c r="F328" i="2"/>
  <c r="F329" i="2"/>
  <c r="F330" i="2"/>
  <c r="F331" i="2"/>
  <c r="F332" i="2"/>
  <c r="F333" i="2"/>
  <c r="F334" i="2"/>
  <c r="F335" i="2"/>
  <c r="F336" i="2"/>
  <c r="F337" i="2"/>
  <c r="F338" i="2"/>
  <c r="F339" i="2"/>
  <c r="F340" i="2"/>
  <c r="F341" i="2"/>
  <c r="F342" i="2"/>
  <c r="F343" i="2"/>
  <c r="F344" i="2"/>
  <c r="F345" i="2"/>
  <c r="F346" i="2"/>
  <c r="F347" i="2"/>
  <c r="F348" i="2"/>
  <c r="F349" i="2"/>
  <c r="F350" i="2"/>
  <c r="F351" i="2"/>
  <c r="F352" i="2"/>
  <c r="F353" i="2"/>
  <c r="F354" i="2"/>
  <c r="F355" i="2"/>
  <c r="F356" i="2"/>
  <c r="F357" i="2"/>
  <c r="F358" i="2"/>
  <c r="F359" i="2"/>
  <c r="F360" i="2"/>
  <c r="F361" i="2"/>
  <c r="F362" i="2"/>
  <c r="F363" i="2"/>
  <c r="F364" i="2"/>
  <c r="F365" i="2"/>
  <c r="F366" i="2"/>
  <c r="F367" i="2"/>
  <c r="F368" i="2"/>
  <c r="F369" i="2"/>
  <c r="F370" i="2"/>
  <c r="F371" i="2"/>
  <c r="F372" i="2"/>
  <c r="F373" i="2"/>
  <c r="F374" i="2"/>
  <c r="F375" i="2"/>
  <c r="F376" i="2"/>
  <c r="F377" i="2"/>
  <c r="F378" i="2"/>
  <c r="F379" i="2"/>
  <c r="F380" i="2"/>
  <c r="F381" i="2"/>
  <c r="F382" i="2"/>
  <c r="F383" i="2"/>
  <c r="F384" i="2"/>
  <c r="F385" i="2"/>
  <c r="F386" i="2"/>
  <c r="F387" i="2"/>
  <c r="F388" i="2"/>
  <c r="F389" i="2"/>
  <c r="F390" i="2"/>
  <c r="F391" i="2"/>
  <c r="F392" i="2"/>
  <c r="F393" i="2"/>
  <c r="F394" i="2"/>
  <c r="F395" i="2"/>
  <c r="F396" i="2"/>
  <c r="F397" i="2"/>
  <c r="F398" i="2"/>
  <c r="F399" i="2"/>
  <c r="F400" i="2"/>
  <c r="F401" i="2"/>
  <c r="F402" i="2"/>
  <c r="F403" i="2"/>
  <c r="F404" i="2"/>
  <c r="F405" i="2"/>
  <c r="F406" i="2"/>
  <c r="F407" i="2"/>
  <c r="F408" i="2"/>
  <c r="F409" i="2"/>
  <c r="F410" i="2"/>
  <c r="F411" i="2"/>
  <c r="F412" i="2"/>
  <c r="F413" i="2"/>
  <c r="F414" i="2"/>
  <c r="F415" i="2"/>
  <c r="F416" i="2"/>
  <c r="F417" i="2"/>
  <c r="F418" i="2"/>
  <c r="F419" i="2"/>
  <c r="F420" i="2"/>
  <c r="F421" i="2"/>
  <c r="F422" i="2"/>
  <c r="F423" i="2"/>
  <c r="F424" i="2"/>
  <c r="F425" i="2"/>
  <c r="F426" i="2"/>
  <c r="F427" i="2"/>
  <c r="F428" i="2"/>
  <c r="F429" i="2"/>
  <c r="F430" i="2"/>
  <c r="F431" i="2"/>
  <c r="F432" i="2"/>
  <c r="F433" i="2"/>
  <c r="F434" i="2"/>
  <c r="F435" i="2"/>
  <c r="F436" i="2"/>
  <c r="F437" i="2"/>
  <c r="F438" i="2"/>
  <c r="F439" i="2"/>
  <c r="F440" i="2"/>
  <c r="F441" i="2"/>
  <c r="F442" i="2"/>
  <c r="F443" i="2"/>
  <c r="F444" i="2"/>
  <c r="F445" i="2"/>
  <c r="F446" i="2"/>
  <c r="F447" i="2"/>
  <c r="F448" i="2"/>
  <c r="F449" i="2"/>
  <c r="F450" i="2"/>
  <c r="F451" i="2"/>
  <c r="F452" i="2"/>
  <c r="F453" i="2"/>
  <c r="F454" i="2"/>
  <c r="F455" i="2"/>
  <c r="F456" i="2"/>
  <c r="F457" i="2"/>
  <c r="F458" i="2"/>
  <c r="F459" i="2"/>
  <c r="F460" i="2"/>
  <c r="F461" i="2"/>
  <c r="F462" i="2"/>
  <c r="F463" i="2"/>
  <c r="F464" i="2"/>
  <c r="F465" i="2"/>
  <c r="F466" i="2"/>
  <c r="F467" i="2"/>
  <c r="F468" i="2"/>
  <c r="F469" i="2"/>
  <c r="F470" i="2"/>
  <c r="F471" i="2"/>
  <c r="F472" i="2"/>
  <c r="F473" i="2"/>
  <c r="F474" i="2"/>
  <c r="F475" i="2"/>
  <c r="F476" i="2"/>
  <c r="F477" i="2"/>
  <c r="F478" i="2"/>
  <c r="F479" i="2"/>
  <c r="F480" i="2"/>
  <c r="F481" i="2"/>
  <c r="F482" i="2"/>
  <c r="F483" i="2"/>
  <c r="F484" i="2"/>
  <c r="F485" i="2"/>
  <c r="F486" i="2"/>
  <c r="F487" i="2"/>
  <c r="F488" i="2"/>
  <c r="F489" i="2"/>
  <c r="F490" i="2"/>
  <c r="F491" i="2"/>
  <c r="F492" i="2"/>
  <c r="F493" i="2"/>
  <c r="F494" i="2"/>
  <c r="F495" i="2"/>
  <c r="F496" i="2"/>
  <c r="F497" i="2"/>
  <c r="F498" i="2"/>
  <c r="F499" i="2"/>
  <c r="F500" i="2"/>
  <c r="F501" i="2"/>
  <c r="F502" i="2"/>
  <c r="F503" i="2"/>
  <c r="F504" i="2"/>
  <c r="F505" i="2"/>
  <c r="F506" i="2"/>
  <c r="F507" i="2"/>
  <c r="F508" i="2"/>
  <c r="F509" i="2"/>
  <c r="F510" i="2"/>
  <c r="F511" i="2"/>
  <c r="F512" i="2"/>
  <c r="F513" i="2"/>
  <c r="F514" i="2"/>
  <c r="F515" i="2"/>
  <c r="F516" i="2"/>
  <c r="F517" i="2"/>
  <c r="F518" i="2"/>
  <c r="F519" i="2"/>
  <c r="F520" i="2"/>
  <c r="F521" i="2"/>
  <c r="F522" i="2"/>
  <c r="F523" i="2"/>
  <c r="F524" i="2"/>
  <c r="F525" i="2"/>
  <c r="F526" i="2"/>
  <c r="F527" i="2"/>
  <c r="F528" i="2"/>
  <c r="F529" i="2"/>
  <c r="F530" i="2"/>
  <c r="F531" i="2"/>
  <c r="F532" i="2"/>
  <c r="F533" i="2"/>
  <c r="F534" i="2"/>
  <c r="F535" i="2"/>
  <c r="F536" i="2"/>
  <c r="F537" i="2"/>
  <c r="F538" i="2"/>
  <c r="F539" i="2"/>
  <c r="F540" i="2"/>
  <c r="F541" i="2"/>
  <c r="F542" i="2"/>
  <c r="F543" i="2"/>
  <c r="F544" i="2"/>
  <c r="F545" i="2"/>
  <c r="F546" i="2"/>
  <c r="F547" i="2"/>
  <c r="F548" i="2"/>
  <c r="F549" i="2"/>
  <c r="F550" i="2"/>
  <c r="F551" i="2"/>
  <c r="F552" i="2"/>
  <c r="F553" i="2"/>
  <c r="F554" i="2"/>
  <c r="F555" i="2"/>
  <c r="F556" i="2"/>
  <c r="F557" i="2"/>
  <c r="F558" i="2"/>
  <c r="F559" i="2"/>
  <c r="F560" i="2"/>
  <c r="F561" i="2"/>
  <c r="F562" i="2"/>
  <c r="F563" i="2"/>
  <c r="F564" i="2"/>
  <c r="F565" i="2"/>
  <c r="F566" i="2"/>
  <c r="F567" i="2"/>
  <c r="F568" i="2"/>
  <c r="F569" i="2"/>
  <c r="F570" i="2"/>
  <c r="F571" i="2"/>
  <c r="F572" i="2"/>
  <c r="F573" i="2"/>
  <c r="F574" i="2"/>
  <c r="F575" i="2"/>
  <c r="F576" i="2"/>
  <c r="F577" i="2"/>
  <c r="F578" i="2"/>
  <c r="F579" i="2"/>
  <c r="F580" i="2"/>
  <c r="F581" i="2"/>
  <c r="F582" i="2"/>
  <c r="F583" i="2"/>
  <c r="F584" i="2"/>
  <c r="F585" i="2"/>
  <c r="F586" i="2"/>
  <c r="F587" i="2"/>
  <c r="F588" i="2"/>
  <c r="F589" i="2"/>
  <c r="F590" i="2"/>
  <c r="F591" i="2"/>
  <c r="F592" i="2"/>
  <c r="F593" i="2"/>
  <c r="F594" i="2"/>
  <c r="F595" i="2"/>
  <c r="F596" i="2"/>
  <c r="F597" i="2"/>
  <c r="F598" i="2"/>
  <c r="F599" i="2"/>
  <c r="F600" i="2"/>
  <c r="F601" i="2"/>
  <c r="F602" i="2"/>
  <c r="F603" i="2"/>
  <c r="F604" i="2"/>
  <c r="F605" i="2"/>
  <c r="F306" i="2"/>
  <c r="E307" i="2"/>
  <c r="E308" i="2"/>
  <c r="E309" i="2"/>
  <c r="E310" i="2"/>
  <c r="E311" i="2"/>
  <c r="E312" i="2"/>
  <c r="E313" i="2"/>
  <c r="E314" i="2"/>
  <c r="E315" i="2"/>
  <c r="E316" i="2"/>
  <c r="E317" i="2"/>
  <c r="E318" i="2"/>
  <c r="E319" i="2"/>
  <c r="E320" i="2"/>
  <c r="E321" i="2"/>
  <c r="E322" i="2"/>
  <c r="E323" i="2"/>
  <c r="E324" i="2"/>
  <c r="E325" i="2"/>
  <c r="E326" i="2"/>
  <c r="E327" i="2"/>
  <c r="E328" i="2"/>
  <c r="E329" i="2"/>
  <c r="E330" i="2"/>
  <c r="E331" i="2"/>
  <c r="E332" i="2"/>
  <c r="E333" i="2"/>
  <c r="E334" i="2"/>
  <c r="E335" i="2"/>
  <c r="E336" i="2"/>
  <c r="E337" i="2"/>
  <c r="E338" i="2"/>
  <c r="E339" i="2"/>
  <c r="E340" i="2"/>
  <c r="E341" i="2"/>
  <c r="E342" i="2"/>
  <c r="E343" i="2"/>
  <c r="E344" i="2"/>
  <c r="E345" i="2"/>
  <c r="E346" i="2"/>
  <c r="E347" i="2"/>
  <c r="E348" i="2"/>
  <c r="E349" i="2"/>
  <c r="E350" i="2"/>
  <c r="E351" i="2"/>
  <c r="E352" i="2"/>
  <c r="E353" i="2"/>
  <c r="E354" i="2"/>
  <c r="E355" i="2"/>
  <c r="E356" i="2"/>
  <c r="E357" i="2"/>
  <c r="E358" i="2"/>
  <c r="E359" i="2"/>
  <c r="E360" i="2"/>
  <c r="E361" i="2"/>
  <c r="E362" i="2"/>
  <c r="E363" i="2"/>
  <c r="E364" i="2"/>
  <c r="E365" i="2"/>
  <c r="E366" i="2"/>
  <c r="E367" i="2"/>
  <c r="E368" i="2"/>
  <c r="E369" i="2"/>
  <c r="E370" i="2"/>
  <c r="E371" i="2"/>
  <c r="E372" i="2"/>
  <c r="E373" i="2"/>
  <c r="E374" i="2"/>
  <c r="E375" i="2"/>
  <c r="E376" i="2"/>
  <c r="E377" i="2"/>
  <c r="E378" i="2"/>
  <c r="E379" i="2"/>
  <c r="E380" i="2"/>
  <c r="E381" i="2"/>
  <c r="E382" i="2"/>
  <c r="E383" i="2"/>
  <c r="E384" i="2"/>
  <c r="E385" i="2"/>
  <c r="E386" i="2"/>
  <c r="E387" i="2"/>
  <c r="E388" i="2"/>
  <c r="E389" i="2"/>
  <c r="E390" i="2"/>
  <c r="E391" i="2"/>
  <c r="E392" i="2"/>
  <c r="E393" i="2"/>
  <c r="E394" i="2"/>
  <c r="E395" i="2"/>
  <c r="E396" i="2"/>
  <c r="E397" i="2"/>
  <c r="E398" i="2"/>
  <c r="E399" i="2"/>
  <c r="E400" i="2"/>
  <c r="E401" i="2"/>
  <c r="E402" i="2"/>
  <c r="E403" i="2"/>
  <c r="E404" i="2"/>
  <c r="E405" i="2"/>
  <c r="E406" i="2"/>
  <c r="E407" i="2"/>
  <c r="E408" i="2"/>
  <c r="E409" i="2"/>
  <c r="E410" i="2"/>
  <c r="E411" i="2"/>
  <c r="E412" i="2"/>
  <c r="E413" i="2"/>
  <c r="E414" i="2"/>
  <c r="E415" i="2"/>
  <c r="E416" i="2"/>
  <c r="E417" i="2"/>
  <c r="E418" i="2"/>
  <c r="E419" i="2"/>
  <c r="E420" i="2"/>
  <c r="E421" i="2"/>
  <c r="E422" i="2"/>
  <c r="E423" i="2"/>
  <c r="E424" i="2"/>
  <c r="E425" i="2"/>
  <c r="E426" i="2"/>
  <c r="E427" i="2"/>
  <c r="E428" i="2"/>
  <c r="E429" i="2"/>
  <c r="E430" i="2"/>
  <c r="E431" i="2"/>
  <c r="E432" i="2"/>
  <c r="E433" i="2"/>
  <c r="E434" i="2"/>
  <c r="E435" i="2"/>
  <c r="E436" i="2"/>
  <c r="E437" i="2"/>
  <c r="E438" i="2"/>
  <c r="E439" i="2"/>
  <c r="E440" i="2"/>
  <c r="E441" i="2"/>
  <c r="E442" i="2"/>
  <c r="E443" i="2"/>
  <c r="E444" i="2"/>
  <c r="E445" i="2"/>
  <c r="E446" i="2"/>
  <c r="E447" i="2"/>
  <c r="E448" i="2"/>
  <c r="E449" i="2"/>
  <c r="E450" i="2"/>
  <c r="E451" i="2"/>
  <c r="E452" i="2"/>
  <c r="E453" i="2"/>
  <c r="E454" i="2"/>
  <c r="E455" i="2"/>
  <c r="E456" i="2"/>
  <c r="E457" i="2"/>
  <c r="E458" i="2"/>
  <c r="E459" i="2"/>
  <c r="E460" i="2"/>
  <c r="E461" i="2"/>
  <c r="E462" i="2"/>
  <c r="E463" i="2"/>
  <c r="E464" i="2"/>
  <c r="E465" i="2"/>
  <c r="E466" i="2"/>
  <c r="E467" i="2"/>
  <c r="E468" i="2"/>
  <c r="E469" i="2"/>
  <c r="E470" i="2"/>
  <c r="E471" i="2"/>
  <c r="E472" i="2"/>
  <c r="E473" i="2"/>
  <c r="E474" i="2"/>
  <c r="E475" i="2"/>
  <c r="E476" i="2"/>
  <c r="E477" i="2"/>
  <c r="E478" i="2"/>
  <c r="E479" i="2"/>
  <c r="E480" i="2"/>
  <c r="E481" i="2"/>
  <c r="E482" i="2"/>
  <c r="E483" i="2"/>
  <c r="E484" i="2"/>
  <c r="E485" i="2"/>
  <c r="E486" i="2"/>
  <c r="E487" i="2"/>
  <c r="E488" i="2"/>
  <c r="E489" i="2"/>
  <c r="E490" i="2"/>
  <c r="E491" i="2"/>
  <c r="E492" i="2"/>
  <c r="E493" i="2"/>
  <c r="E494" i="2"/>
  <c r="E495" i="2"/>
  <c r="E496" i="2"/>
  <c r="E497" i="2"/>
  <c r="E498" i="2"/>
  <c r="E499" i="2"/>
  <c r="E500" i="2"/>
  <c r="E501" i="2"/>
  <c r="E502" i="2"/>
  <c r="E503" i="2"/>
  <c r="E504" i="2"/>
  <c r="E505" i="2"/>
  <c r="E506" i="2"/>
  <c r="E507" i="2"/>
  <c r="E508" i="2"/>
  <c r="E509" i="2"/>
  <c r="E510" i="2"/>
  <c r="E511" i="2"/>
  <c r="E512" i="2"/>
  <c r="E513" i="2"/>
  <c r="E514" i="2"/>
  <c r="E515" i="2"/>
  <c r="E516" i="2"/>
  <c r="E517" i="2"/>
  <c r="E518" i="2"/>
  <c r="E519" i="2"/>
  <c r="E520" i="2"/>
  <c r="E521" i="2"/>
  <c r="E522" i="2"/>
  <c r="E523" i="2"/>
  <c r="E524" i="2"/>
  <c r="E525" i="2"/>
  <c r="E526" i="2"/>
  <c r="E527" i="2"/>
  <c r="E528" i="2"/>
  <c r="E529" i="2"/>
  <c r="E530" i="2"/>
  <c r="E531" i="2"/>
  <c r="E532" i="2"/>
  <c r="E533" i="2"/>
  <c r="E534" i="2"/>
  <c r="E535" i="2"/>
  <c r="E536" i="2"/>
  <c r="E537" i="2"/>
  <c r="E538" i="2"/>
  <c r="E539" i="2"/>
  <c r="E540" i="2"/>
  <c r="E541" i="2"/>
  <c r="E542" i="2"/>
  <c r="E543" i="2"/>
  <c r="E544" i="2"/>
  <c r="E545" i="2"/>
  <c r="E546" i="2"/>
  <c r="E547" i="2"/>
  <c r="E548" i="2"/>
  <c r="E549" i="2"/>
  <c r="E550" i="2"/>
  <c r="E551" i="2"/>
  <c r="E552" i="2"/>
  <c r="E553" i="2"/>
  <c r="E554" i="2"/>
  <c r="E555" i="2"/>
  <c r="E556" i="2"/>
  <c r="E557" i="2"/>
  <c r="E558" i="2"/>
  <c r="E559" i="2"/>
  <c r="E560" i="2"/>
  <c r="E561" i="2"/>
  <c r="E562" i="2"/>
  <c r="E563" i="2"/>
  <c r="E564" i="2"/>
  <c r="E565" i="2"/>
  <c r="E566" i="2"/>
  <c r="E567" i="2"/>
  <c r="E568" i="2"/>
  <c r="E569" i="2"/>
  <c r="E570" i="2"/>
  <c r="E571" i="2"/>
  <c r="E572" i="2"/>
  <c r="E573" i="2"/>
  <c r="E574" i="2"/>
  <c r="E575" i="2"/>
  <c r="E576" i="2"/>
  <c r="E577" i="2"/>
  <c r="E578" i="2"/>
  <c r="E579" i="2"/>
  <c r="E580" i="2"/>
  <c r="E581" i="2"/>
  <c r="E582" i="2"/>
  <c r="E583" i="2"/>
  <c r="E584" i="2"/>
  <c r="E585" i="2"/>
  <c r="E586" i="2"/>
  <c r="E587" i="2"/>
  <c r="E588" i="2"/>
  <c r="E589" i="2"/>
  <c r="E590" i="2"/>
  <c r="E591" i="2"/>
  <c r="E592" i="2"/>
  <c r="E593" i="2"/>
  <c r="E594" i="2"/>
  <c r="E595" i="2"/>
  <c r="E596" i="2"/>
  <c r="E597" i="2"/>
  <c r="E598" i="2"/>
  <c r="E599" i="2"/>
  <c r="E600" i="2"/>
  <c r="E601" i="2"/>
  <c r="E602" i="2"/>
  <c r="E603" i="2"/>
  <c r="E604" i="2"/>
  <c r="E605" i="2"/>
  <c r="E306" i="2"/>
  <c r="I606" i="2" l="1"/>
  <c r="J606" i="2"/>
  <c r="I910" i="2"/>
  <c r="E606" i="2"/>
  <c r="F606" i="2"/>
  <c r="G606" i="2"/>
  <c r="H606" i="2"/>
  <c r="B910" i="2"/>
  <c r="C910" i="2"/>
  <c r="D910" i="2"/>
  <c r="E910" i="2"/>
  <c r="F910" i="2"/>
  <c r="G910" i="2"/>
  <c r="H910" i="2"/>
  <c r="J910" i="2"/>
  <c r="K1214" i="2"/>
  <c r="L1214" i="2"/>
  <c r="M1214" i="2"/>
  <c r="N1214" i="2"/>
  <c r="O1214" i="2"/>
  <c r="J1214" i="2"/>
  <c r="C1214" i="2"/>
  <c r="D1214" i="2"/>
  <c r="G1214" i="2"/>
  <c r="H1214" i="2"/>
  <c r="I1214" i="2"/>
  <c r="E1214" i="2"/>
  <c r="F1214" i="2"/>
  <c r="B1214" i="2"/>
  <c r="D307" i="2"/>
  <c r="D308" i="2"/>
  <c r="D309" i="2"/>
  <c r="D310" i="2"/>
  <c r="D311" i="2"/>
  <c r="D312" i="2"/>
  <c r="D313" i="2"/>
  <c r="D314" i="2"/>
  <c r="D315" i="2"/>
  <c r="D316" i="2"/>
  <c r="D317" i="2"/>
  <c r="D318" i="2"/>
  <c r="D319" i="2"/>
  <c r="D320" i="2"/>
  <c r="D321" i="2"/>
  <c r="D322" i="2"/>
  <c r="D323" i="2"/>
  <c r="D324" i="2"/>
  <c r="D325" i="2"/>
  <c r="D326" i="2"/>
  <c r="D327" i="2"/>
  <c r="D328" i="2"/>
  <c r="D329" i="2"/>
  <c r="D330" i="2"/>
  <c r="D331" i="2"/>
  <c r="D332" i="2"/>
  <c r="D333" i="2"/>
  <c r="D334" i="2"/>
  <c r="D335" i="2"/>
  <c r="D336" i="2"/>
  <c r="D337" i="2"/>
  <c r="D338" i="2"/>
  <c r="D339" i="2"/>
  <c r="D340" i="2"/>
  <c r="D341" i="2"/>
  <c r="D342" i="2"/>
  <c r="D343" i="2"/>
  <c r="D344" i="2"/>
  <c r="D345" i="2"/>
  <c r="D346" i="2"/>
  <c r="D347" i="2"/>
  <c r="D348" i="2"/>
  <c r="D349" i="2"/>
  <c r="D350" i="2"/>
  <c r="D351" i="2"/>
  <c r="D352" i="2"/>
  <c r="D353" i="2"/>
  <c r="D354" i="2"/>
  <c r="D355" i="2"/>
  <c r="D356" i="2"/>
  <c r="D357" i="2"/>
  <c r="D358" i="2"/>
  <c r="D359" i="2"/>
  <c r="D360" i="2"/>
  <c r="D361" i="2"/>
  <c r="D362" i="2"/>
  <c r="D363" i="2"/>
  <c r="D364" i="2"/>
  <c r="D365" i="2"/>
  <c r="D366" i="2"/>
  <c r="D367" i="2"/>
  <c r="D368" i="2"/>
  <c r="D369" i="2"/>
  <c r="D370" i="2"/>
  <c r="D371" i="2"/>
  <c r="D372" i="2"/>
  <c r="D373" i="2"/>
  <c r="D374" i="2"/>
  <c r="D375" i="2"/>
  <c r="D376" i="2"/>
  <c r="D377" i="2"/>
  <c r="D378" i="2"/>
  <c r="D379" i="2"/>
  <c r="D380" i="2"/>
  <c r="D381" i="2"/>
  <c r="D382" i="2"/>
  <c r="D383" i="2"/>
  <c r="D384" i="2"/>
  <c r="D385" i="2"/>
  <c r="D386" i="2"/>
  <c r="D387" i="2"/>
  <c r="D388" i="2"/>
  <c r="D389" i="2"/>
  <c r="D390" i="2"/>
  <c r="D391" i="2"/>
  <c r="D392" i="2"/>
  <c r="D393" i="2"/>
  <c r="D394" i="2"/>
  <c r="D395" i="2"/>
  <c r="D396" i="2"/>
  <c r="D397" i="2"/>
  <c r="D398" i="2"/>
  <c r="D399" i="2"/>
  <c r="D400" i="2"/>
  <c r="D401" i="2"/>
  <c r="D402" i="2"/>
  <c r="D403" i="2"/>
  <c r="D404" i="2"/>
  <c r="D405" i="2"/>
  <c r="D406" i="2"/>
  <c r="D407" i="2"/>
  <c r="D408" i="2"/>
  <c r="D409" i="2"/>
  <c r="D410" i="2"/>
  <c r="D411" i="2"/>
  <c r="D412" i="2"/>
  <c r="D413" i="2"/>
  <c r="D414" i="2"/>
  <c r="D415" i="2"/>
  <c r="D416" i="2"/>
  <c r="D417" i="2"/>
  <c r="D418" i="2"/>
  <c r="D419" i="2"/>
  <c r="D420" i="2"/>
  <c r="D421" i="2"/>
  <c r="D422" i="2"/>
  <c r="D423" i="2"/>
  <c r="D424" i="2"/>
  <c r="D425" i="2"/>
  <c r="D426" i="2"/>
  <c r="D427" i="2"/>
  <c r="D428" i="2"/>
  <c r="D429" i="2"/>
  <c r="D430" i="2"/>
  <c r="D431" i="2"/>
  <c r="D432" i="2"/>
  <c r="D433" i="2"/>
  <c r="D434" i="2"/>
  <c r="D435" i="2"/>
  <c r="D436" i="2"/>
  <c r="D437" i="2"/>
  <c r="D438" i="2"/>
  <c r="D439" i="2"/>
  <c r="D440" i="2"/>
  <c r="D441" i="2"/>
  <c r="D442" i="2"/>
  <c r="D443" i="2"/>
  <c r="D444" i="2"/>
  <c r="D445" i="2"/>
  <c r="D446" i="2"/>
  <c r="D447" i="2"/>
  <c r="D448" i="2"/>
  <c r="D449" i="2"/>
  <c r="D450" i="2"/>
  <c r="D451" i="2"/>
  <c r="D452" i="2"/>
  <c r="D453" i="2"/>
  <c r="D454" i="2"/>
  <c r="D455" i="2"/>
  <c r="D456" i="2"/>
  <c r="D457" i="2"/>
  <c r="D458" i="2"/>
  <c r="D459" i="2"/>
  <c r="D460" i="2"/>
  <c r="D461" i="2"/>
  <c r="D462" i="2"/>
  <c r="D463" i="2"/>
  <c r="D464" i="2"/>
  <c r="D465" i="2"/>
  <c r="D466" i="2"/>
  <c r="D467" i="2"/>
  <c r="D468" i="2"/>
  <c r="D469" i="2"/>
  <c r="D470" i="2"/>
  <c r="D471" i="2"/>
  <c r="D472" i="2"/>
  <c r="D473" i="2"/>
  <c r="D474" i="2"/>
  <c r="D475" i="2"/>
  <c r="D476" i="2"/>
  <c r="D477" i="2"/>
  <c r="D478" i="2"/>
  <c r="D479" i="2"/>
  <c r="D480" i="2"/>
  <c r="D481" i="2"/>
  <c r="D482" i="2"/>
  <c r="D483" i="2"/>
  <c r="D484" i="2"/>
  <c r="D485" i="2"/>
  <c r="D486" i="2"/>
  <c r="D487" i="2"/>
  <c r="D488" i="2"/>
  <c r="D489" i="2"/>
  <c r="D490" i="2"/>
  <c r="D491" i="2"/>
  <c r="D492" i="2"/>
  <c r="D493" i="2"/>
  <c r="D494" i="2"/>
  <c r="D495" i="2"/>
  <c r="D496" i="2"/>
  <c r="D497" i="2"/>
  <c r="D498" i="2"/>
  <c r="D499" i="2"/>
  <c r="D500" i="2"/>
  <c r="D501" i="2"/>
  <c r="D502" i="2"/>
  <c r="D503" i="2"/>
  <c r="D504" i="2"/>
  <c r="D505" i="2"/>
  <c r="D506" i="2"/>
  <c r="D507" i="2"/>
  <c r="D508" i="2"/>
  <c r="D509" i="2"/>
  <c r="D510" i="2"/>
  <c r="D511" i="2"/>
  <c r="D512" i="2"/>
  <c r="D513" i="2"/>
  <c r="D514" i="2"/>
  <c r="D515" i="2"/>
  <c r="D516" i="2"/>
  <c r="D517" i="2"/>
  <c r="D518" i="2"/>
  <c r="D519" i="2"/>
  <c r="D520" i="2"/>
  <c r="D521" i="2"/>
  <c r="D522" i="2"/>
  <c r="D523" i="2"/>
  <c r="D524" i="2"/>
  <c r="D525" i="2"/>
  <c r="D526" i="2"/>
  <c r="D527" i="2"/>
  <c r="D528" i="2"/>
  <c r="D529" i="2"/>
  <c r="D530" i="2"/>
  <c r="D531" i="2"/>
  <c r="D532" i="2"/>
  <c r="D533" i="2"/>
  <c r="D534" i="2"/>
  <c r="D535" i="2"/>
  <c r="D536" i="2"/>
  <c r="D537" i="2"/>
  <c r="D538" i="2"/>
  <c r="D539" i="2"/>
  <c r="D540" i="2"/>
  <c r="D541" i="2"/>
  <c r="D542" i="2"/>
  <c r="D543" i="2"/>
  <c r="D544" i="2"/>
  <c r="D545" i="2"/>
  <c r="D546" i="2"/>
  <c r="D547" i="2"/>
  <c r="D548" i="2"/>
  <c r="D549" i="2"/>
  <c r="D550" i="2"/>
  <c r="D551" i="2"/>
  <c r="D552" i="2"/>
  <c r="D553" i="2"/>
  <c r="D554" i="2"/>
  <c r="D555" i="2"/>
  <c r="D556" i="2"/>
  <c r="D557" i="2"/>
  <c r="D558" i="2"/>
  <c r="D559" i="2"/>
  <c r="D560" i="2"/>
  <c r="D561" i="2"/>
  <c r="D562" i="2"/>
  <c r="D563" i="2"/>
  <c r="D564" i="2"/>
  <c r="D565" i="2"/>
  <c r="D566" i="2"/>
  <c r="D567" i="2"/>
  <c r="D568" i="2"/>
  <c r="D569" i="2"/>
  <c r="D570" i="2"/>
  <c r="D571" i="2"/>
  <c r="D572" i="2"/>
  <c r="D573" i="2"/>
  <c r="D574" i="2"/>
  <c r="D575" i="2"/>
  <c r="D576" i="2"/>
  <c r="D577" i="2"/>
  <c r="D578" i="2"/>
  <c r="D579" i="2"/>
  <c r="D580" i="2"/>
  <c r="D581" i="2"/>
  <c r="D582" i="2"/>
  <c r="D583" i="2"/>
  <c r="D584" i="2"/>
  <c r="D585" i="2"/>
  <c r="D586" i="2"/>
  <c r="D587" i="2"/>
  <c r="D588" i="2"/>
  <c r="D589" i="2"/>
  <c r="D590" i="2"/>
  <c r="D591" i="2"/>
  <c r="D592" i="2"/>
  <c r="D593" i="2"/>
  <c r="D594" i="2"/>
  <c r="D595" i="2"/>
  <c r="D596" i="2"/>
  <c r="D597" i="2"/>
  <c r="D598" i="2"/>
  <c r="D599" i="2"/>
  <c r="D600" i="2"/>
  <c r="D601" i="2"/>
  <c r="D602" i="2"/>
  <c r="D603" i="2"/>
  <c r="D604" i="2"/>
  <c r="D605" i="2"/>
  <c r="D306" i="2"/>
  <c r="C306" i="2"/>
  <c r="C307" i="2"/>
  <c r="C308" i="2"/>
  <c r="C309" i="2"/>
  <c r="C310" i="2"/>
  <c r="C311" i="2"/>
  <c r="C312" i="2"/>
  <c r="C313" i="2"/>
  <c r="C314" i="2"/>
  <c r="C315" i="2"/>
  <c r="C316" i="2"/>
  <c r="C317" i="2"/>
  <c r="C318" i="2"/>
  <c r="C319" i="2"/>
  <c r="C320" i="2"/>
  <c r="C321" i="2"/>
  <c r="C322" i="2"/>
  <c r="C323" i="2"/>
  <c r="C324" i="2"/>
  <c r="C325" i="2"/>
  <c r="C326" i="2"/>
  <c r="C327" i="2"/>
  <c r="C328" i="2"/>
  <c r="C329" i="2"/>
  <c r="C330" i="2"/>
  <c r="C331" i="2"/>
  <c r="C332" i="2"/>
  <c r="C333" i="2"/>
  <c r="C334" i="2"/>
  <c r="C335" i="2"/>
  <c r="C336" i="2"/>
  <c r="C337" i="2"/>
  <c r="C338" i="2"/>
  <c r="C339" i="2"/>
  <c r="C340" i="2"/>
  <c r="C341" i="2"/>
  <c r="C342" i="2"/>
  <c r="C343" i="2"/>
  <c r="C344" i="2"/>
  <c r="C345" i="2"/>
  <c r="C346" i="2"/>
  <c r="C347" i="2"/>
  <c r="C348" i="2"/>
  <c r="C349" i="2"/>
  <c r="C350" i="2"/>
  <c r="C351" i="2"/>
  <c r="C352" i="2"/>
  <c r="C353" i="2"/>
  <c r="C354" i="2"/>
  <c r="C355" i="2"/>
  <c r="C356" i="2"/>
  <c r="C357" i="2"/>
  <c r="C358" i="2"/>
  <c r="C359" i="2"/>
  <c r="C360" i="2"/>
  <c r="C361" i="2"/>
  <c r="C362" i="2"/>
  <c r="C363" i="2"/>
  <c r="C364" i="2"/>
  <c r="C365" i="2"/>
  <c r="C366" i="2"/>
  <c r="C367" i="2"/>
  <c r="C368" i="2"/>
  <c r="C369" i="2"/>
  <c r="C370" i="2"/>
  <c r="C371" i="2"/>
  <c r="C372" i="2"/>
  <c r="C373" i="2"/>
  <c r="C374" i="2"/>
  <c r="C375" i="2"/>
  <c r="C376" i="2"/>
  <c r="C377" i="2"/>
  <c r="C378" i="2"/>
  <c r="C379" i="2"/>
  <c r="C380" i="2"/>
  <c r="C381" i="2"/>
  <c r="C382" i="2"/>
  <c r="C383" i="2"/>
  <c r="C384" i="2"/>
  <c r="C385" i="2"/>
  <c r="C386" i="2"/>
  <c r="C387" i="2"/>
  <c r="C388" i="2"/>
  <c r="C389" i="2"/>
  <c r="C390" i="2"/>
  <c r="C391" i="2"/>
  <c r="C392" i="2"/>
  <c r="C393" i="2"/>
  <c r="C394" i="2"/>
  <c r="C395" i="2"/>
  <c r="C396" i="2"/>
  <c r="C397" i="2"/>
  <c r="C398" i="2"/>
  <c r="C399" i="2"/>
  <c r="C400" i="2"/>
  <c r="C401" i="2"/>
  <c r="C402" i="2"/>
  <c r="C403" i="2"/>
  <c r="C404" i="2"/>
  <c r="C405" i="2"/>
  <c r="C406" i="2"/>
  <c r="C407" i="2"/>
  <c r="C408" i="2"/>
  <c r="C409" i="2"/>
  <c r="C410" i="2"/>
  <c r="C411" i="2"/>
  <c r="C412" i="2"/>
  <c r="C413" i="2"/>
  <c r="C414" i="2"/>
  <c r="C415" i="2"/>
  <c r="C416" i="2"/>
  <c r="C417" i="2"/>
  <c r="C418" i="2"/>
  <c r="C419" i="2"/>
  <c r="C420" i="2"/>
  <c r="C421" i="2"/>
  <c r="C422" i="2"/>
  <c r="C423" i="2"/>
  <c r="C424" i="2"/>
  <c r="C425" i="2"/>
  <c r="C426" i="2"/>
  <c r="C427" i="2"/>
  <c r="C428" i="2"/>
  <c r="C429" i="2"/>
  <c r="C430" i="2"/>
  <c r="C431" i="2"/>
  <c r="C432" i="2"/>
  <c r="C433" i="2"/>
  <c r="C434" i="2"/>
  <c r="C435" i="2"/>
  <c r="C436" i="2"/>
  <c r="C437" i="2"/>
  <c r="C438" i="2"/>
  <c r="C439" i="2"/>
  <c r="C440" i="2"/>
  <c r="C441" i="2"/>
  <c r="C442" i="2"/>
  <c r="C443" i="2"/>
  <c r="C444" i="2"/>
  <c r="C445" i="2"/>
  <c r="C446" i="2"/>
  <c r="C447" i="2"/>
  <c r="C448" i="2"/>
  <c r="C449" i="2"/>
  <c r="C450" i="2"/>
  <c r="C451" i="2"/>
  <c r="C452" i="2"/>
  <c r="C453" i="2"/>
  <c r="C454" i="2"/>
  <c r="C455" i="2"/>
  <c r="C456" i="2"/>
  <c r="C457" i="2"/>
  <c r="C458" i="2"/>
  <c r="C459" i="2"/>
  <c r="C460" i="2"/>
  <c r="C461" i="2"/>
  <c r="C462" i="2"/>
  <c r="C463" i="2"/>
  <c r="C464" i="2"/>
  <c r="C465" i="2"/>
  <c r="C466" i="2"/>
  <c r="C467" i="2"/>
  <c r="C468" i="2"/>
  <c r="C469" i="2"/>
  <c r="C470" i="2"/>
  <c r="C471" i="2"/>
  <c r="C472" i="2"/>
  <c r="C473" i="2"/>
  <c r="C474" i="2"/>
  <c r="C475" i="2"/>
  <c r="C476" i="2"/>
  <c r="C477" i="2"/>
  <c r="C478" i="2"/>
  <c r="C479" i="2"/>
  <c r="C480" i="2"/>
  <c r="C481" i="2"/>
  <c r="C482" i="2"/>
  <c r="C483" i="2"/>
  <c r="C484" i="2"/>
  <c r="C485" i="2"/>
  <c r="C486" i="2"/>
  <c r="C487" i="2"/>
  <c r="C488" i="2"/>
  <c r="C489" i="2"/>
  <c r="C490" i="2"/>
  <c r="C491" i="2"/>
  <c r="C492" i="2"/>
  <c r="C493" i="2"/>
  <c r="C494" i="2"/>
  <c r="C495" i="2"/>
  <c r="C496" i="2"/>
  <c r="C497" i="2"/>
  <c r="C498" i="2"/>
  <c r="C499" i="2"/>
  <c r="C500" i="2"/>
  <c r="C501" i="2"/>
  <c r="C502" i="2"/>
  <c r="C503" i="2"/>
  <c r="C504" i="2"/>
  <c r="C505" i="2"/>
  <c r="C506" i="2"/>
  <c r="C507" i="2"/>
  <c r="C508" i="2"/>
  <c r="C509" i="2"/>
  <c r="C510" i="2"/>
  <c r="C511" i="2"/>
  <c r="C512" i="2"/>
  <c r="C513" i="2"/>
  <c r="C514" i="2"/>
  <c r="C515" i="2"/>
  <c r="C516" i="2"/>
  <c r="C517" i="2"/>
  <c r="C518" i="2"/>
  <c r="C519" i="2"/>
  <c r="C520" i="2"/>
  <c r="C521" i="2"/>
  <c r="C522" i="2"/>
  <c r="C523" i="2"/>
  <c r="C524" i="2"/>
  <c r="C525" i="2"/>
  <c r="C526" i="2"/>
  <c r="C527" i="2"/>
  <c r="C528" i="2"/>
  <c r="C529" i="2"/>
  <c r="C530" i="2"/>
  <c r="C531" i="2"/>
  <c r="C532" i="2"/>
  <c r="C533" i="2"/>
  <c r="C534" i="2"/>
  <c r="C535" i="2"/>
  <c r="C536" i="2"/>
  <c r="C537" i="2"/>
  <c r="C538" i="2"/>
  <c r="C539" i="2"/>
  <c r="C540" i="2"/>
  <c r="C541" i="2"/>
  <c r="C542" i="2"/>
  <c r="C543" i="2"/>
  <c r="C544" i="2"/>
  <c r="C545" i="2"/>
  <c r="C546" i="2"/>
  <c r="C547" i="2"/>
  <c r="C548" i="2"/>
  <c r="C549" i="2"/>
  <c r="C550" i="2"/>
  <c r="C551" i="2"/>
  <c r="C552" i="2"/>
  <c r="C553" i="2"/>
  <c r="C554" i="2"/>
  <c r="C555" i="2"/>
  <c r="C556" i="2"/>
  <c r="C557" i="2"/>
  <c r="C558" i="2"/>
  <c r="C559" i="2"/>
  <c r="C560" i="2"/>
  <c r="C561" i="2"/>
  <c r="C562" i="2"/>
  <c r="C563" i="2"/>
  <c r="C564" i="2"/>
  <c r="C565" i="2"/>
  <c r="C566" i="2"/>
  <c r="C567" i="2"/>
  <c r="C568" i="2"/>
  <c r="C569" i="2"/>
  <c r="C570" i="2"/>
  <c r="C571" i="2"/>
  <c r="C572" i="2"/>
  <c r="C573" i="2"/>
  <c r="C574" i="2"/>
  <c r="C575" i="2"/>
  <c r="C576" i="2"/>
  <c r="C577" i="2"/>
  <c r="C578" i="2"/>
  <c r="C579" i="2"/>
  <c r="C580" i="2"/>
  <c r="C581" i="2"/>
  <c r="C582" i="2"/>
  <c r="C583" i="2"/>
  <c r="C584" i="2"/>
  <c r="C585" i="2"/>
  <c r="C586" i="2"/>
  <c r="C587" i="2"/>
  <c r="C588" i="2"/>
  <c r="C589" i="2"/>
  <c r="C590" i="2"/>
  <c r="C591" i="2"/>
  <c r="C592" i="2"/>
  <c r="C593" i="2"/>
  <c r="C594" i="2"/>
  <c r="C595" i="2"/>
  <c r="C596" i="2"/>
  <c r="C597" i="2"/>
  <c r="C598" i="2"/>
  <c r="C599" i="2"/>
  <c r="C600" i="2"/>
  <c r="C601" i="2"/>
  <c r="C602" i="2"/>
  <c r="C603" i="2"/>
  <c r="C604" i="2"/>
  <c r="C605" i="2"/>
  <c r="B307" i="2"/>
  <c r="B308" i="2"/>
  <c r="B309" i="2"/>
  <c r="B310" i="2"/>
  <c r="B311" i="2"/>
  <c r="B312" i="2"/>
  <c r="B313" i="2"/>
  <c r="B314" i="2"/>
  <c r="B315" i="2"/>
  <c r="B316" i="2"/>
  <c r="B317" i="2"/>
  <c r="B318" i="2"/>
  <c r="B319" i="2"/>
  <c r="B320" i="2"/>
  <c r="B321" i="2"/>
  <c r="B322" i="2"/>
  <c r="B323" i="2"/>
  <c r="B324" i="2"/>
  <c r="B325" i="2"/>
  <c r="B326" i="2"/>
  <c r="B327" i="2"/>
  <c r="B328" i="2"/>
  <c r="B329" i="2"/>
  <c r="B330" i="2"/>
  <c r="B331" i="2"/>
  <c r="B332" i="2"/>
  <c r="B333" i="2"/>
  <c r="B334" i="2"/>
  <c r="B335" i="2"/>
  <c r="B336" i="2"/>
  <c r="B337" i="2"/>
  <c r="B338" i="2"/>
  <c r="B339" i="2"/>
  <c r="B340" i="2"/>
  <c r="B341" i="2"/>
  <c r="B342" i="2"/>
  <c r="B343" i="2"/>
  <c r="B344" i="2"/>
  <c r="B345" i="2"/>
  <c r="B346" i="2"/>
  <c r="B347" i="2"/>
  <c r="B348" i="2"/>
  <c r="B349" i="2"/>
  <c r="B350" i="2"/>
  <c r="B351" i="2"/>
  <c r="B352" i="2"/>
  <c r="B353" i="2"/>
  <c r="B354" i="2"/>
  <c r="B355" i="2"/>
  <c r="B356" i="2"/>
  <c r="B357" i="2"/>
  <c r="B358" i="2"/>
  <c r="B359" i="2"/>
  <c r="B360" i="2"/>
  <c r="B361" i="2"/>
  <c r="B362" i="2"/>
  <c r="B363" i="2"/>
  <c r="B364" i="2"/>
  <c r="B365" i="2"/>
  <c r="B366" i="2"/>
  <c r="B367" i="2"/>
  <c r="B368" i="2"/>
  <c r="B369" i="2"/>
  <c r="B370" i="2"/>
  <c r="B371" i="2"/>
  <c r="B372" i="2"/>
  <c r="B373" i="2"/>
  <c r="B374" i="2"/>
  <c r="B375" i="2"/>
  <c r="B376" i="2"/>
  <c r="B377" i="2"/>
  <c r="B378" i="2"/>
  <c r="B379" i="2"/>
  <c r="B380" i="2"/>
  <c r="B381" i="2"/>
  <c r="B382" i="2"/>
  <c r="B383" i="2"/>
  <c r="B384" i="2"/>
  <c r="B385" i="2"/>
  <c r="B386" i="2"/>
  <c r="B387" i="2"/>
  <c r="B388" i="2"/>
  <c r="B389" i="2"/>
  <c r="B390" i="2"/>
  <c r="B391" i="2"/>
  <c r="B392" i="2"/>
  <c r="B393" i="2"/>
  <c r="B394" i="2"/>
  <c r="B395" i="2"/>
  <c r="B396" i="2"/>
  <c r="B397" i="2"/>
  <c r="B398" i="2"/>
  <c r="B399" i="2"/>
  <c r="B400" i="2"/>
  <c r="B401" i="2"/>
  <c r="B402" i="2"/>
  <c r="B403" i="2"/>
  <c r="B404" i="2"/>
  <c r="B405" i="2"/>
  <c r="B406" i="2"/>
  <c r="B407" i="2"/>
  <c r="B408" i="2"/>
  <c r="B409" i="2"/>
  <c r="B410" i="2"/>
  <c r="B411" i="2"/>
  <c r="B412" i="2"/>
  <c r="B413" i="2"/>
  <c r="B414" i="2"/>
  <c r="B415" i="2"/>
  <c r="B416" i="2"/>
  <c r="B417" i="2"/>
  <c r="B418" i="2"/>
  <c r="B419" i="2"/>
  <c r="B420" i="2"/>
  <c r="B421" i="2"/>
  <c r="B422" i="2"/>
  <c r="B423" i="2"/>
  <c r="B424" i="2"/>
  <c r="B425" i="2"/>
  <c r="B426" i="2"/>
  <c r="B427" i="2"/>
  <c r="B428" i="2"/>
  <c r="B429" i="2"/>
  <c r="B430" i="2"/>
  <c r="B431" i="2"/>
  <c r="B432" i="2"/>
  <c r="B433" i="2"/>
  <c r="B434" i="2"/>
  <c r="B435" i="2"/>
  <c r="B436" i="2"/>
  <c r="B437" i="2"/>
  <c r="B438" i="2"/>
  <c r="B439" i="2"/>
  <c r="B440" i="2"/>
  <c r="B441" i="2"/>
  <c r="B442" i="2"/>
  <c r="B443" i="2"/>
  <c r="B444" i="2"/>
  <c r="B445" i="2"/>
  <c r="B446" i="2"/>
  <c r="B447" i="2"/>
  <c r="B448" i="2"/>
  <c r="B449" i="2"/>
  <c r="B450" i="2"/>
  <c r="B451" i="2"/>
  <c r="B452" i="2"/>
  <c r="B453" i="2"/>
  <c r="B454" i="2"/>
  <c r="B455" i="2"/>
  <c r="B456" i="2"/>
  <c r="B457" i="2"/>
  <c r="B458" i="2"/>
  <c r="B459" i="2"/>
  <c r="B460" i="2"/>
  <c r="B461" i="2"/>
  <c r="B462" i="2"/>
  <c r="B463" i="2"/>
  <c r="B464" i="2"/>
  <c r="B465" i="2"/>
  <c r="B466" i="2"/>
  <c r="B467" i="2"/>
  <c r="B468" i="2"/>
  <c r="B469" i="2"/>
  <c r="B470" i="2"/>
  <c r="B471" i="2"/>
  <c r="B472" i="2"/>
  <c r="B473" i="2"/>
  <c r="B474" i="2"/>
  <c r="B475" i="2"/>
  <c r="B476" i="2"/>
  <c r="B477" i="2"/>
  <c r="B478" i="2"/>
  <c r="B479" i="2"/>
  <c r="B480" i="2"/>
  <c r="B481" i="2"/>
  <c r="B482" i="2"/>
  <c r="B483" i="2"/>
  <c r="B484" i="2"/>
  <c r="B485" i="2"/>
  <c r="B486" i="2"/>
  <c r="B487" i="2"/>
  <c r="B488" i="2"/>
  <c r="B489" i="2"/>
  <c r="B490" i="2"/>
  <c r="B491" i="2"/>
  <c r="B492" i="2"/>
  <c r="B493" i="2"/>
  <c r="B494" i="2"/>
  <c r="B495" i="2"/>
  <c r="B496" i="2"/>
  <c r="B497" i="2"/>
  <c r="B498" i="2"/>
  <c r="B499" i="2"/>
  <c r="B500" i="2"/>
  <c r="B501" i="2"/>
  <c r="B502" i="2"/>
  <c r="B503" i="2"/>
  <c r="B504" i="2"/>
  <c r="B505" i="2"/>
  <c r="B506" i="2"/>
  <c r="B507" i="2"/>
  <c r="B508" i="2"/>
  <c r="B509" i="2"/>
  <c r="B510" i="2"/>
  <c r="B511" i="2"/>
  <c r="B512" i="2"/>
  <c r="B513" i="2"/>
  <c r="B514" i="2"/>
  <c r="B515" i="2"/>
  <c r="B516" i="2"/>
  <c r="B517" i="2"/>
  <c r="B518" i="2"/>
  <c r="B519" i="2"/>
  <c r="B520" i="2"/>
  <c r="B521" i="2"/>
  <c r="B522" i="2"/>
  <c r="B523" i="2"/>
  <c r="B524" i="2"/>
  <c r="B525" i="2"/>
  <c r="B526" i="2"/>
  <c r="B527" i="2"/>
  <c r="B528" i="2"/>
  <c r="B529" i="2"/>
  <c r="B530" i="2"/>
  <c r="B531" i="2"/>
  <c r="B532" i="2"/>
  <c r="B533" i="2"/>
  <c r="B534" i="2"/>
  <c r="B535" i="2"/>
  <c r="B536" i="2"/>
  <c r="B537" i="2"/>
  <c r="B538" i="2"/>
  <c r="B539" i="2"/>
  <c r="B540" i="2"/>
  <c r="B541" i="2"/>
  <c r="B542" i="2"/>
  <c r="B543" i="2"/>
  <c r="B544" i="2"/>
  <c r="B545" i="2"/>
  <c r="B546" i="2"/>
  <c r="B547" i="2"/>
  <c r="B548" i="2"/>
  <c r="B549" i="2"/>
  <c r="B550" i="2"/>
  <c r="B551" i="2"/>
  <c r="B552" i="2"/>
  <c r="B553" i="2"/>
  <c r="B554" i="2"/>
  <c r="B555" i="2"/>
  <c r="B556" i="2"/>
  <c r="B557" i="2"/>
  <c r="B558" i="2"/>
  <c r="B559" i="2"/>
  <c r="B560" i="2"/>
  <c r="B561" i="2"/>
  <c r="B562" i="2"/>
  <c r="B563" i="2"/>
  <c r="B564" i="2"/>
  <c r="B565" i="2"/>
  <c r="B566" i="2"/>
  <c r="B567" i="2"/>
  <c r="B568" i="2"/>
  <c r="B569" i="2"/>
  <c r="B570" i="2"/>
  <c r="B571" i="2"/>
  <c r="B572" i="2"/>
  <c r="B573" i="2"/>
  <c r="B574" i="2"/>
  <c r="B575" i="2"/>
  <c r="B576" i="2"/>
  <c r="B577" i="2"/>
  <c r="B578" i="2"/>
  <c r="B579" i="2"/>
  <c r="B580" i="2"/>
  <c r="B581" i="2"/>
  <c r="B582" i="2"/>
  <c r="B583" i="2"/>
  <c r="B584" i="2"/>
  <c r="B585" i="2"/>
  <c r="B586" i="2"/>
  <c r="B587" i="2"/>
  <c r="B588" i="2"/>
  <c r="B589" i="2"/>
  <c r="B590" i="2"/>
  <c r="B591" i="2"/>
  <c r="B592" i="2"/>
  <c r="B593" i="2"/>
  <c r="B594" i="2"/>
  <c r="B595" i="2"/>
  <c r="B596" i="2"/>
  <c r="B597" i="2"/>
  <c r="B598" i="2"/>
  <c r="B599" i="2"/>
  <c r="B600" i="2"/>
  <c r="B601" i="2"/>
  <c r="B602" i="2"/>
  <c r="B603" i="2"/>
  <c r="B604" i="2"/>
  <c r="B605" i="2"/>
  <c r="B306" i="2"/>
  <c r="K3" i="2"/>
  <c r="K4" i="2"/>
  <c r="K5" i="2"/>
  <c r="K6" i="2"/>
  <c r="K7" i="2"/>
  <c r="K8" i="2"/>
  <c r="K9" i="2"/>
  <c r="K10" i="2"/>
  <c r="K11" i="2"/>
  <c r="K12"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44" i="2"/>
  <c r="K45" i="2"/>
  <c r="K46" i="2"/>
  <c r="K47" i="2"/>
  <c r="K48" i="2"/>
  <c r="K49" i="2"/>
  <c r="K50" i="2"/>
  <c r="K51" i="2"/>
  <c r="K52" i="2"/>
  <c r="K53" i="2"/>
  <c r="K54" i="2"/>
  <c r="K55" i="2"/>
  <c r="K56" i="2"/>
  <c r="K57" i="2"/>
  <c r="K58" i="2"/>
  <c r="K59" i="2"/>
  <c r="K60" i="2"/>
  <c r="K61" i="2"/>
  <c r="K62" i="2"/>
  <c r="K63" i="2"/>
  <c r="K64" i="2"/>
  <c r="K65" i="2"/>
  <c r="K66" i="2"/>
  <c r="K67" i="2"/>
  <c r="K68" i="2"/>
  <c r="K69" i="2"/>
  <c r="K70" i="2"/>
  <c r="K71" i="2"/>
  <c r="K72" i="2"/>
  <c r="K73" i="2"/>
  <c r="K74" i="2"/>
  <c r="K75" i="2"/>
  <c r="K76" i="2"/>
  <c r="K77" i="2"/>
  <c r="K78" i="2"/>
  <c r="K79" i="2"/>
  <c r="K80" i="2"/>
  <c r="K81" i="2"/>
  <c r="K82" i="2"/>
  <c r="K83" i="2"/>
  <c r="K84" i="2"/>
  <c r="K85" i="2"/>
  <c r="K86" i="2"/>
  <c r="K87" i="2"/>
  <c r="K88" i="2"/>
  <c r="K89" i="2"/>
  <c r="K90" i="2"/>
  <c r="K91" i="2"/>
  <c r="K92" i="2"/>
  <c r="K93" i="2"/>
  <c r="K94" i="2"/>
  <c r="K95" i="2"/>
  <c r="K96" i="2"/>
  <c r="K97" i="2"/>
  <c r="K98" i="2"/>
  <c r="K99" i="2"/>
  <c r="K100" i="2"/>
  <c r="K101" i="2"/>
  <c r="K102" i="2"/>
  <c r="K103" i="2"/>
  <c r="K104" i="2"/>
  <c r="K105" i="2"/>
  <c r="K106" i="2"/>
  <c r="K107" i="2"/>
  <c r="K108" i="2"/>
  <c r="K109" i="2"/>
  <c r="K110" i="2"/>
  <c r="K111" i="2"/>
  <c r="K112" i="2"/>
  <c r="K113" i="2"/>
  <c r="K114" i="2"/>
  <c r="K115" i="2"/>
  <c r="K116" i="2"/>
  <c r="K117" i="2"/>
  <c r="K118" i="2"/>
  <c r="K119" i="2"/>
  <c r="K120" i="2"/>
  <c r="K121" i="2"/>
  <c r="K122" i="2"/>
  <c r="K123" i="2"/>
  <c r="K124" i="2"/>
  <c r="K125" i="2"/>
  <c r="K126" i="2"/>
  <c r="K127" i="2"/>
  <c r="K128" i="2"/>
  <c r="K129" i="2"/>
  <c r="K130" i="2"/>
  <c r="K131" i="2"/>
  <c r="K132" i="2"/>
  <c r="K133" i="2"/>
  <c r="K134" i="2"/>
  <c r="K135" i="2"/>
  <c r="K136" i="2"/>
  <c r="K137" i="2"/>
  <c r="K138" i="2"/>
  <c r="K139" i="2"/>
  <c r="K140" i="2"/>
  <c r="K141" i="2"/>
  <c r="K142" i="2"/>
  <c r="K143" i="2"/>
  <c r="K144" i="2"/>
  <c r="K145" i="2"/>
  <c r="K146" i="2"/>
  <c r="K147" i="2"/>
  <c r="K148" i="2"/>
  <c r="K149" i="2"/>
  <c r="K150" i="2"/>
  <c r="K151" i="2"/>
  <c r="K152" i="2"/>
  <c r="K153" i="2"/>
  <c r="K154" i="2"/>
  <c r="K155" i="2"/>
  <c r="K156" i="2"/>
  <c r="K157" i="2"/>
  <c r="K158" i="2"/>
  <c r="K159" i="2"/>
  <c r="K160" i="2"/>
  <c r="K161" i="2"/>
  <c r="K162" i="2"/>
  <c r="K163" i="2"/>
  <c r="K164" i="2"/>
  <c r="K165" i="2"/>
  <c r="K166" i="2"/>
  <c r="K167" i="2"/>
  <c r="K168" i="2"/>
  <c r="K169" i="2"/>
  <c r="K170" i="2"/>
  <c r="K171" i="2"/>
  <c r="K172" i="2"/>
  <c r="K173" i="2"/>
  <c r="K174" i="2"/>
  <c r="K175" i="2"/>
  <c r="K176" i="2"/>
  <c r="K177" i="2"/>
  <c r="K178" i="2"/>
  <c r="K179" i="2"/>
  <c r="K180" i="2"/>
  <c r="K181" i="2"/>
  <c r="K182" i="2"/>
  <c r="K183" i="2"/>
  <c r="K184" i="2"/>
  <c r="K185" i="2"/>
  <c r="K186" i="2"/>
  <c r="K187" i="2"/>
  <c r="K188" i="2"/>
  <c r="K189" i="2"/>
  <c r="K190" i="2"/>
  <c r="K191" i="2"/>
  <c r="K192" i="2"/>
  <c r="K193" i="2"/>
  <c r="K194" i="2"/>
  <c r="K195" i="2"/>
  <c r="K196" i="2"/>
  <c r="K197" i="2"/>
  <c r="K198" i="2"/>
  <c r="K199" i="2"/>
  <c r="K200" i="2"/>
  <c r="K201" i="2"/>
  <c r="K202" i="2"/>
  <c r="K203" i="2"/>
  <c r="K204" i="2"/>
  <c r="K205" i="2"/>
  <c r="K206" i="2"/>
  <c r="K207" i="2"/>
  <c r="K208" i="2"/>
  <c r="K209" i="2"/>
  <c r="K210" i="2"/>
  <c r="K211" i="2"/>
  <c r="K212" i="2"/>
  <c r="K213" i="2"/>
  <c r="K214" i="2"/>
  <c r="K215" i="2"/>
  <c r="K216" i="2"/>
  <c r="K217" i="2"/>
  <c r="K218" i="2"/>
  <c r="K219" i="2"/>
  <c r="K220" i="2"/>
  <c r="K221" i="2"/>
  <c r="K222" i="2"/>
  <c r="K223" i="2"/>
  <c r="K224" i="2"/>
  <c r="K225" i="2"/>
  <c r="K226" i="2"/>
  <c r="K227" i="2"/>
  <c r="K228" i="2"/>
  <c r="K229" i="2"/>
  <c r="K230" i="2"/>
  <c r="K231" i="2"/>
  <c r="K232" i="2"/>
  <c r="K233" i="2"/>
  <c r="K234" i="2"/>
  <c r="K235" i="2"/>
  <c r="K236" i="2"/>
  <c r="K237" i="2"/>
  <c r="K238" i="2"/>
  <c r="K239" i="2"/>
  <c r="K240" i="2"/>
  <c r="K241" i="2"/>
  <c r="K242" i="2"/>
  <c r="K243" i="2"/>
  <c r="K244" i="2"/>
  <c r="K245" i="2"/>
  <c r="K246" i="2"/>
  <c r="K247" i="2"/>
  <c r="K248" i="2"/>
  <c r="K249" i="2"/>
  <c r="K250" i="2"/>
  <c r="K251" i="2"/>
  <c r="K252" i="2"/>
  <c r="K253" i="2"/>
  <c r="K254" i="2"/>
  <c r="K255" i="2"/>
  <c r="K256" i="2"/>
  <c r="K257" i="2"/>
  <c r="K258" i="2"/>
  <c r="K259" i="2"/>
  <c r="K260" i="2"/>
  <c r="K261" i="2"/>
  <c r="K262" i="2"/>
  <c r="K263" i="2"/>
  <c r="K264" i="2"/>
  <c r="K265" i="2"/>
  <c r="K266" i="2"/>
  <c r="K267" i="2"/>
  <c r="K268" i="2"/>
  <c r="K269" i="2"/>
  <c r="K270" i="2"/>
  <c r="K271" i="2"/>
  <c r="K272" i="2"/>
  <c r="K273" i="2"/>
  <c r="K274" i="2"/>
  <c r="K275" i="2"/>
  <c r="K276" i="2"/>
  <c r="K277" i="2"/>
  <c r="K278" i="2"/>
  <c r="K279" i="2"/>
  <c r="K280" i="2"/>
  <c r="K281" i="2"/>
  <c r="K282" i="2"/>
  <c r="K283" i="2"/>
  <c r="K284" i="2"/>
  <c r="K285" i="2"/>
  <c r="K286" i="2"/>
  <c r="K287" i="2"/>
  <c r="K288" i="2"/>
  <c r="K289" i="2"/>
  <c r="K290" i="2"/>
  <c r="K291" i="2"/>
  <c r="K292" i="2"/>
  <c r="K293" i="2"/>
  <c r="K294" i="2"/>
  <c r="K295" i="2"/>
  <c r="K296" i="2"/>
  <c r="K297" i="2"/>
  <c r="K298" i="2"/>
  <c r="K299" i="2"/>
  <c r="K300" i="2"/>
  <c r="K301" i="2"/>
  <c r="K2" i="2"/>
  <c r="J3" i="2"/>
  <c r="J4" i="2"/>
  <c r="J5" i="2"/>
  <c r="J6" i="2"/>
  <c r="J7" i="2"/>
  <c r="J8" i="2"/>
  <c r="J9" i="2"/>
  <c r="J10" i="2"/>
  <c r="J11" i="2"/>
  <c r="J12" i="2"/>
  <c r="J13" i="2"/>
  <c r="J14" i="2"/>
  <c r="J15" i="2"/>
  <c r="J16" i="2"/>
  <c r="J17" i="2"/>
  <c r="J18" i="2"/>
  <c r="J19" i="2"/>
  <c r="J20" i="2"/>
  <c r="J21" i="2"/>
  <c r="J22" i="2"/>
  <c r="J23" i="2"/>
  <c r="J24" i="2"/>
  <c r="J25" i="2"/>
  <c r="J26" i="2"/>
  <c r="J27" i="2"/>
  <c r="J28" i="2"/>
  <c r="J29" i="2"/>
  <c r="J30" i="2"/>
  <c r="J31" i="2"/>
  <c r="J32" i="2"/>
  <c r="J33" i="2"/>
  <c r="J34" i="2"/>
  <c r="J35" i="2"/>
  <c r="J36" i="2"/>
  <c r="J37" i="2"/>
  <c r="J38" i="2"/>
  <c r="J39" i="2"/>
  <c r="J40" i="2"/>
  <c r="J41" i="2"/>
  <c r="J42" i="2"/>
  <c r="J43" i="2"/>
  <c r="J44" i="2"/>
  <c r="J45" i="2"/>
  <c r="J46" i="2"/>
  <c r="J47" i="2"/>
  <c r="J48" i="2"/>
  <c r="J49" i="2"/>
  <c r="J50" i="2"/>
  <c r="J51" i="2"/>
  <c r="J52" i="2"/>
  <c r="J53" i="2"/>
  <c r="J54" i="2"/>
  <c r="J55" i="2"/>
  <c r="J56" i="2"/>
  <c r="J57" i="2"/>
  <c r="J58" i="2"/>
  <c r="J59" i="2"/>
  <c r="J60" i="2"/>
  <c r="J61" i="2"/>
  <c r="J62" i="2"/>
  <c r="J63" i="2"/>
  <c r="J64" i="2"/>
  <c r="J65" i="2"/>
  <c r="J66" i="2"/>
  <c r="J67" i="2"/>
  <c r="J68" i="2"/>
  <c r="J69" i="2"/>
  <c r="J70" i="2"/>
  <c r="J71" i="2"/>
  <c r="J72" i="2"/>
  <c r="J73" i="2"/>
  <c r="J74" i="2"/>
  <c r="J75" i="2"/>
  <c r="J76" i="2"/>
  <c r="J77" i="2"/>
  <c r="J78" i="2"/>
  <c r="J79" i="2"/>
  <c r="J80" i="2"/>
  <c r="J81" i="2"/>
  <c r="J82" i="2"/>
  <c r="J83" i="2"/>
  <c r="J84" i="2"/>
  <c r="J85" i="2"/>
  <c r="J86" i="2"/>
  <c r="J87" i="2"/>
  <c r="J88" i="2"/>
  <c r="J89" i="2"/>
  <c r="J90" i="2"/>
  <c r="J91" i="2"/>
  <c r="J92" i="2"/>
  <c r="J93" i="2"/>
  <c r="J94" i="2"/>
  <c r="J95" i="2"/>
  <c r="J96" i="2"/>
  <c r="J97" i="2"/>
  <c r="J98" i="2"/>
  <c r="J99" i="2"/>
  <c r="J100" i="2"/>
  <c r="J101" i="2"/>
  <c r="J102" i="2"/>
  <c r="J103" i="2"/>
  <c r="J104" i="2"/>
  <c r="J105" i="2"/>
  <c r="J106" i="2"/>
  <c r="J107" i="2"/>
  <c r="J108" i="2"/>
  <c r="J109" i="2"/>
  <c r="J110" i="2"/>
  <c r="J111" i="2"/>
  <c r="J112" i="2"/>
  <c r="J113" i="2"/>
  <c r="J114" i="2"/>
  <c r="J115" i="2"/>
  <c r="J116" i="2"/>
  <c r="J117" i="2"/>
  <c r="J118" i="2"/>
  <c r="J119" i="2"/>
  <c r="J120" i="2"/>
  <c r="J121" i="2"/>
  <c r="J122" i="2"/>
  <c r="J123" i="2"/>
  <c r="J124" i="2"/>
  <c r="J125" i="2"/>
  <c r="J126" i="2"/>
  <c r="J127" i="2"/>
  <c r="J128" i="2"/>
  <c r="J129" i="2"/>
  <c r="J130" i="2"/>
  <c r="J131" i="2"/>
  <c r="J132" i="2"/>
  <c r="J133" i="2"/>
  <c r="J134" i="2"/>
  <c r="J135" i="2"/>
  <c r="J136" i="2"/>
  <c r="J137" i="2"/>
  <c r="J138" i="2"/>
  <c r="J139" i="2"/>
  <c r="J140" i="2"/>
  <c r="J141" i="2"/>
  <c r="J142" i="2"/>
  <c r="J143" i="2"/>
  <c r="J144" i="2"/>
  <c r="J145" i="2"/>
  <c r="J146" i="2"/>
  <c r="J147" i="2"/>
  <c r="J148" i="2"/>
  <c r="J149" i="2"/>
  <c r="J150" i="2"/>
  <c r="J151" i="2"/>
  <c r="J152" i="2"/>
  <c r="J153" i="2"/>
  <c r="J154" i="2"/>
  <c r="J155" i="2"/>
  <c r="J156" i="2"/>
  <c r="J157" i="2"/>
  <c r="J158" i="2"/>
  <c r="J159" i="2"/>
  <c r="J160" i="2"/>
  <c r="J161" i="2"/>
  <c r="J162" i="2"/>
  <c r="J163" i="2"/>
  <c r="J164" i="2"/>
  <c r="J165" i="2"/>
  <c r="J166" i="2"/>
  <c r="J167" i="2"/>
  <c r="J168" i="2"/>
  <c r="J169" i="2"/>
  <c r="J170" i="2"/>
  <c r="J171" i="2"/>
  <c r="J172" i="2"/>
  <c r="J173" i="2"/>
  <c r="J174" i="2"/>
  <c r="J175" i="2"/>
  <c r="J176" i="2"/>
  <c r="J177" i="2"/>
  <c r="J178" i="2"/>
  <c r="J179" i="2"/>
  <c r="J180" i="2"/>
  <c r="J181" i="2"/>
  <c r="J182" i="2"/>
  <c r="J183" i="2"/>
  <c r="J184" i="2"/>
  <c r="J185" i="2"/>
  <c r="J186" i="2"/>
  <c r="J187" i="2"/>
  <c r="J188" i="2"/>
  <c r="J189" i="2"/>
  <c r="J190" i="2"/>
  <c r="J191" i="2"/>
  <c r="J192" i="2"/>
  <c r="J193" i="2"/>
  <c r="J194" i="2"/>
  <c r="J195" i="2"/>
  <c r="J196" i="2"/>
  <c r="J197" i="2"/>
  <c r="J198" i="2"/>
  <c r="J199" i="2"/>
  <c r="J200" i="2"/>
  <c r="J201" i="2"/>
  <c r="J202" i="2"/>
  <c r="J203" i="2"/>
  <c r="J204" i="2"/>
  <c r="J205" i="2"/>
  <c r="J206" i="2"/>
  <c r="J207" i="2"/>
  <c r="J208" i="2"/>
  <c r="J209" i="2"/>
  <c r="J210" i="2"/>
  <c r="J211" i="2"/>
  <c r="J212" i="2"/>
  <c r="J213" i="2"/>
  <c r="J214" i="2"/>
  <c r="J215" i="2"/>
  <c r="J216" i="2"/>
  <c r="J217" i="2"/>
  <c r="J218" i="2"/>
  <c r="J219" i="2"/>
  <c r="J220" i="2"/>
  <c r="J221" i="2"/>
  <c r="J222" i="2"/>
  <c r="J223" i="2"/>
  <c r="J224" i="2"/>
  <c r="J225" i="2"/>
  <c r="J226" i="2"/>
  <c r="J227" i="2"/>
  <c r="J228" i="2"/>
  <c r="J229" i="2"/>
  <c r="J230" i="2"/>
  <c r="J231" i="2"/>
  <c r="J232" i="2"/>
  <c r="J233" i="2"/>
  <c r="J234" i="2"/>
  <c r="J235" i="2"/>
  <c r="J236" i="2"/>
  <c r="J237" i="2"/>
  <c r="J238" i="2"/>
  <c r="J239" i="2"/>
  <c r="J240" i="2"/>
  <c r="J241" i="2"/>
  <c r="J242" i="2"/>
  <c r="J243" i="2"/>
  <c r="J244" i="2"/>
  <c r="J245" i="2"/>
  <c r="J246" i="2"/>
  <c r="J247" i="2"/>
  <c r="J248" i="2"/>
  <c r="J249" i="2"/>
  <c r="J250" i="2"/>
  <c r="J251" i="2"/>
  <c r="J252" i="2"/>
  <c r="J253" i="2"/>
  <c r="J254" i="2"/>
  <c r="J255" i="2"/>
  <c r="J256" i="2"/>
  <c r="J257" i="2"/>
  <c r="J258" i="2"/>
  <c r="J259" i="2"/>
  <c r="J260" i="2"/>
  <c r="J261" i="2"/>
  <c r="J262" i="2"/>
  <c r="J263" i="2"/>
  <c r="J264" i="2"/>
  <c r="J265" i="2"/>
  <c r="J266" i="2"/>
  <c r="J267" i="2"/>
  <c r="J268" i="2"/>
  <c r="J269" i="2"/>
  <c r="J270" i="2"/>
  <c r="J271" i="2"/>
  <c r="J272" i="2"/>
  <c r="J273" i="2"/>
  <c r="J274" i="2"/>
  <c r="J275" i="2"/>
  <c r="J276" i="2"/>
  <c r="J277" i="2"/>
  <c r="J278" i="2"/>
  <c r="J279" i="2"/>
  <c r="J280" i="2"/>
  <c r="J281" i="2"/>
  <c r="J282" i="2"/>
  <c r="J283" i="2"/>
  <c r="J284" i="2"/>
  <c r="J285" i="2"/>
  <c r="J286" i="2"/>
  <c r="J287" i="2"/>
  <c r="J288" i="2"/>
  <c r="J289" i="2"/>
  <c r="J290" i="2"/>
  <c r="J291" i="2"/>
  <c r="J292" i="2"/>
  <c r="J293" i="2"/>
  <c r="J294" i="2"/>
  <c r="J295" i="2"/>
  <c r="J296" i="2"/>
  <c r="J297" i="2"/>
  <c r="J298" i="2"/>
  <c r="J299" i="2"/>
  <c r="J300" i="2"/>
  <c r="J301" i="2"/>
  <c r="J2" i="2"/>
  <c r="I3" i="2"/>
  <c r="I4" i="2"/>
  <c r="I5" i="2"/>
  <c r="I6" i="2"/>
  <c r="I7" i="2"/>
  <c r="I8" i="2"/>
  <c r="I9" i="2"/>
  <c r="I10" i="2"/>
  <c r="I11" i="2"/>
  <c r="I12" i="2"/>
  <c r="I13" i="2"/>
  <c r="I14" i="2"/>
  <c r="I15" i="2"/>
  <c r="I16" i="2"/>
  <c r="I17" i="2"/>
  <c r="I18" i="2"/>
  <c r="I19" i="2"/>
  <c r="I20" i="2"/>
  <c r="I21" i="2"/>
  <c r="I22" i="2"/>
  <c r="I23" i="2"/>
  <c r="I24" i="2"/>
  <c r="I25" i="2"/>
  <c r="I26" i="2"/>
  <c r="I27" i="2"/>
  <c r="I28" i="2"/>
  <c r="I29" i="2"/>
  <c r="I30" i="2"/>
  <c r="I31" i="2"/>
  <c r="I32" i="2"/>
  <c r="I33" i="2"/>
  <c r="I34" i="2"/>
  <c r="I35" i="2"/>
  <c r="I36" i="2"/>
  <c r="I37" i="2"/>
  <c r="I38" i="2"/>
  <c r="I39" i="2"/>
  <c r="I40" i="2"/>
  <c r="I41" i="2"/>
  <c r="I42" i="2"/>
  <c r="I43" i="2"/>
  <c r="I44" i="2"/>
  <c r="I45" i="2"/>
  <c r="I46" i="2"/>
  <c r="I47" i="2"/>
  <c r="I48" i="2"/>
  <c r="I49" i="2"/>
  <c r="I50" i="2"/>
  <c r="I51" i="2"/>
  <c r="I52" i="2"/>
  <c r="I53" i="2"/>
  <c r="I54" i="2"/>
  <c r="I55" i="2"/>
  <c r="I56" i="2"/>
  <c r="I57" i="2"/>
  <c r="I58" i="2"/>
  <c r="I59" i="2"/>
  <c r="I60" i="2"/>
  <c r="I61" i="2"/>
  <c r="I62" i="2"/>
  <c r="I63" i="2"/>
  <c r="I64" i="2"/>
  <c r="I65" i="2"/>
  <c r="I66" i="2"/>
  <c r="I67" i="2"/>
  <c r="I68" i="2"/>
  <c r="I69" i="2"/>
  <c r="I70" i="2"/>
  <c r="I71" i="2"/>
  <c r="I72" i="2"/>
  <c r="I73" i="2"/>
  <c r="I74" i="2"/>
  <c r="I75" i="2"/>
  <c r="I76" i="2"/>
  <c r="I77" i="2"/>
  <c r="I78" i="2"/>
  <c r="I79" i="2"/>
  <c r="I80" i="2"/>
  <c r="I81" i="2"/>
  <c r="I82" i="2"/>
  <c r="I83" i="2"/>
  <c r="I84" i="2"/>
  <c r="I85" i="2"/>
  <c r="I86" i="2"/>
  <c r="I87" i="2"/>
  <c r="I88" i="2"/>
  <c r="I89" i="2"/>
  <c r="I90" i="2"/>
  <c r="I91" i="2"/>
  <c r="I92" i="2"/>
  <c r="I93" i="2"/>
  <c r="I94" i="2"/>
  <c r="I95" i="2"/>
  <c r="I96" i="2"/>
  <c r="I97" i="2"/>
  <c r="I98" i="2"/>
  <c r="I99" i="2"/>
  <c r="I100" i="2"/>
  <c r="I101" i="2"/>
  <c r="I102" i="2"/>
  <c r="I103" i="2"/>
  <c r="I104" i="2"/>
  <c r="I105" i="2"/>
  <c r="I106" i="2"/>
  <c r="I107" i="2"/>
  <c r="I108" i="2"/>
  <c r="I109" i="2"/>
  <c r="I110" i="2"/>
  <c r="I111" i="2"/>
  <c r="I112" i="2"/>
  <c r="I113" i="2"/>
  <c r="I114" i="2"/>
  <c r="I115" i="2"/>
  <c r="I116" i="2"/>
  <c r="I117" i="2"/>
  <c r="I118" i="2"/>
  <c r="I119" i="2"/>
  <c r="I120" i="2"/>
  <c r="I121" i="2"/>
  <c r="I122" i="2"/>
  <c r="I123" i="2"/>
  <c r="I124" i="2"/>
  <c r="I125" i="2"/>
  <c r="I126" i="2"/>
  <c r="I127" i="2"/>
  <c r="I128" i="2"/>
  <c r="I129" i="2"/>
  <c r="I130" i="2"/>
  <c r="I131" i="2"/>
  <c r="I132" i="2"/>
  <c r="I133" i="2"/>
  <c r="I134" i="2"/>
  <c r="I135" i="2"/>
  <c r="I136" i="2"/>
  <c r="I137" i="2"/>
  <c r="I138" i="2"/>
  <c r="I139" i="2"/>
  <c r="I140" i="2"/>
  <c r="I141" i="2"/>
  <c r="I142" i="2"/>
  <c r="I143" i="2"/>
  <c r="I144" i="2"/>
  <c r="I145" i="2"/>
  <c r="I146" i="2"/>
  <c r="I147" i="2"/>
  <c r="I148" i="2"/>
  <c r="I149" i="2"/>
  <c r="I150" i="2"/>
  <c r="I151" i="2"/>
  <c r="I152" i="2"/>
  <c r="I153" i="2"/>
  <c r="I154" i="2"/>
  <c r="I155" i="2"/>
  <c r="I156" i="2"/>
  <c r="I157" i="2"/>
  <c r="I158" i="2"/>
  <c r="I159" i="2"/>
  <c r="I160" i="2"/>
  <c r="I161" i="2"/>
  <c r="I162" i="2"/>
  <c r="I163" i="2"/>
  <c r="I164" i="2"/>
  <c r="I165" i="2"/>
  <c r="I166" i="2"/>
  <c r="I167" i="2"/>
  <c r="I168" i="2"/>
  <c r="I169" i="2"/>
  <c r="I170" i="2"/>
  <c r="I171" i="2"/>
  <c r="I172" i="2"/>
  <c r="I173" i="2"/>
  <c r="I174" i="2"/>
  <c r="I175" i="2"/>
  <c r="I176" i="2"/>
  <c r="I177" i="2"/>
  <c r="I178" i="2"/>
  <c r="I179" i="2"/>
  <c r="I180" i="2"/>
  <c r="I181" i="2"/>
  <c r="I182" i="2"/>
  <c r="I183" i="2"/>
  <c r="I184" i="2"/>
  <c r="I185" i="2"/>
  <c r="I186" i="2"/>
  <c r="I187" i="2"/>
  <c r="I188" i="2"/>
  <c r="I189" i="2"/>
  <c r="I190" i="2"/>
  <c r="I191" i="2"/>
  <c r="I192" i="2"/>
  <c r="I193" i="2"/>
  <c r="I194" i="2"/>
  <c r="I195" i="2"/>
  <c r="I196" i="2"/>
  <c r="I197" i="2"/>
  <c r="I198" i="2"/>
  <c r="I199" i="2"/>
  <c r="I200" i="2"/>
  <c r="I201" i="2"/>
  <c r="I202" i="2"/>
  <c r="I203" i="2"/>
  <c r="I204" i="2"/>
  <c r="I205" i="2"/>
  <c r="I206" i="2"/>
  <c r="I207" i="2"/>
  <c r="I208" i="2"/>
  <c r="I209" i="2"/>
  <c r="I210" i="2"/>
  <c r="I211" i="2"/>
  <c r="I212" i="2"/>
  <c r="I213" i="2"/>
  <c r="I214" i="2"/>
  <c r="I215" i="2"/>
  <c r="I216" i="2"/>
  <c r="I217" i="2"/>
  <c r="I218" i="2"/>
  <c r="I219" i="2"/>
  <c r="I220" i="2"/>
  <c r="I221" i="2"/>
  <c r="I222" i="2"/>
  <c r="I223" i="2"/>
  <c r="I224" i="2"/>
  <c r="I225" i="2"/>
  <c r="I226" i="2"/>
  <c r="I227" i="2"/>
  <c r="I228" i="2"/>
  <c r="I229" i="2"/>
  <c r="I230" i="2"/>
  <c r="I231" i="2"/>
  <c r="I232" i="2"/>
  <c r="I233" i="2"/>
  <c r="I234" i="2"/>
  <c r="I235" i="2"/>
  <c r="I236" i="2"/>
  <c r="I237" i="2"/>
  <c r="I238" i="2"/>
  <c r="I239" i="2"/>
  <c r="I240" i="2"/>
  <c r="I241" i="2"/>
  <c r="I242" i="2"/>
  <c r="I243" i="2"/>
  <c r="I244" i="2"/>
  <c r="I245" i="2"/>
  <c r="I246" i="2"/>
  <c r="I247" i="2"/>
  <c r="I248" i="2"/>
  <c r="I249" i="2"/>
  <c r="I250" i="2"/>
  <c r="I251" i="2"/>
  <c r="I252" i="2"/>
  <c r="I253" i="2"/>
  <c r="I254" i="2"/>
  <c r="I255" i="2"/>
  <c r="I256" i="2"/>
  <c r="I257" i="2"/>
  <c r="I258" i="2"/>
  <c r="I259" i="2"/>
  <c r="I260" i="2"/>
  <c r="I261" i="2"/>
  <c r="I262" i="2"/>
  <c r="I263" i="2"/>
  <c r="I264" i="2"/>
  <c r="I265" i="2"/>
  <c r="I266" i="2"/>
  <c r="I267" i="2"/>
  <c r="I268" i="2"/>
  <c r="I269" i="2"/>
  <c r="I270" i="2"/>
  <c r="I271" i="2"/>
  <c r="I272" i="2"/>
  <c r="I273" i="2"/>
  <c r="I274" i="2"/>
  <c r="I275" i="2"/>
  <c r="I276" i="2"/>
  <c r="I277" i="2"/>
  <c r="I278" i="2"/>
  <c r="I279" i="2"/>
  <c r="I280" i="2"/>
  <c r="I281" i="2"/>
  <c r="I282" i="2"/>
  <c r="I283" i="2"/>
  <c r="I284" i="2"/>
  <c r="I285" i="2"/>
  <c r="I286" i="2"/>
  <c r="I287" i="2"/>
  <c r="I288" i="2"/>
  <c r="I289" i="2"/>
  <c r="I290" i="2"/>
  <c r="I291" i="2"/>
  <c r="I292" i="2"/>
  <c r="I293" i="2"/>
  <c r="I294" i="2"/>
  <c r="I295" i="2"/>
  <c r="I296" i="2"/>
  <c r="I297" i="2"/>
  <c r="I298" i="2"/>
  <c r="I299" i="2"/>
  <c r="I300" i="2"/>
  <c r="I301" i="2"/>
  <c r="I2" i="2"/>
  <c r="H3" i="2"/>
  <c r="H4" i="2"/>
  <c r="H5" i="2"/>
  <c r="H6" i="2"/>
  <c r="H7" i="2"/>
  <c r="H8" i="2"/>
  <c r="H9" i="2"/>
  <c r="H10" i="2"/>
  <c r="H11" i="2"/>
  <c r="H12" i="2"/>
  <c r="H13" i="2"/>
  <c r="H14" i="2"/>
  <c r="H15" i="2"/>
  <c r="H16" i="2"/>
  <c r="H17" i="2"/>
  <c r="H18" i="2"/>
  <c r="H19" i="2"/>
  <c r="H20" i="2"/>
  <c r="H21" i="2"/>
  <c r="H22" i="2"/>
  <c r="H23" i="2"/>
  <c r="H24" i="2"/>
  <c r="H25" i="2"/>
  <c r="H26" i="2"/>
  <c r="H27" i="2"/>
  <c r="H28" i="2"/>
  <c r="H29" i="2"/>
  <c r="H30" i="2"/>
  <c r="H31" i="2"/>
  <c r="H32" i="2"/>
  <c r="H33" i="2"/>
  <c r="H34" i="2"/>
  <c r="H35" i="2"/>
  <c r="H36" i="2"/>
  <c r="H37" i="2"/>
  <c r="H38" i="2"/>
  <c r="H39" i="2"/>
  <c r="H40" i="2"/>
  <c r="H41" i="2"/>
  <c r="H42" i="2"/>
  <c r="H43" i="2"/>
  <c r="H44" i="2"/>
  <c r="H45" i="2"/>
  <c r="H46" i="2"/>
  <c r="H47" i="2"/>
  <c r="H48" i="2"/>
  <c r="H49" i="2"/>
  <c r="H50" i="2"/>
  <c r="H51" i="2"/>
  <c r="H52" i="2"/>
  <c r="H53" i="2"/>
  <c r="H54" i="2"/>
  <c r="H55" i="2"/>
  <c r="H56" i="2"/>
  <c r="H57" i="2"/>
  <c r="H58" i="2"/>
  <c r="H59" i="2"/>
  <c r="H60" i="2"/>
  <c r="H61" i="2"/>
  <c r="H62" i="2"/>
  <c r="H63" i="2"/>
  <c r="H64" i="2"/>
  <c r="H65" i="2"/>
  <c r="H66" i="2"/>
  <c r="H67" i="2"/>
  <c r="H68" i="2"/>
  <c r="H69" i="2"/>
  <c r="H70" i="2"/>
  <c r="H71" i="2"/>
  <c r="H72" i="2"/>
  <c r="H73" i="2"/>
  <c r="H74" i="2"/>
  <c r="H75" i="2"/>
  <c r="H76" i="2"/>
  <c r="H77" i="2"/>
  <c r="H78" i="2"/>
  <c r="H79" i="2"/>
  <c r="H80" i="2"/>
  <c r="H81" i="2"/>
  <c r="H82" i="2"/>
  <c r="H83" i="2"/>
  <c r="H84" i="2"/>
  <c r="H85" i="2"/>
  <c r="H86" i="2"/>
  <c r="H87" i="2"/>
  <c r="H88" i="2"/>
  <c r="H89" i="2"/>
  <c r="H90" i="2"/>
  <c r="H91" i="2"/>
  <c r="H92" i="2"/>
  <c r="H93" i="2"/>
  <c r="H94" i="2"/>
  <c r="H95" i="2"/>
  <c r="H96" i="2"/>
  <c r="H97" i="2"/>
  <c r="H98" i="2"/>
  <c r="H99" i="2"/>
  <c r="H100" i="2"/>
  <c r="H101" i="2"/>
  <c r="H102" i="2"/>
  <c r="H103" i="2"/>
  <c r="H104" i="2"/>
  <c r="H105" i="2"/>
  <c r="H106" i="2"/>
  <c r="H107" i="2"/>
  <c r="H108" i="2"/>
  <c r="H109" i="2"/>
  <c r="H110" i="2"/>
  <c r="H111" i="2"/>
  <c r="H112" i="2"/>
  <c r="H113" i="2"/>
  <c r="H114" i="2"/>
  <c r="H115" i="2"/>
  <c r="H116" i="2"/>
  <c r="H117" i="2"/>
  <c r="H118" i="2"/>
  <c r="H119" i="2"/>
  <c r="H120" i="2"/>
  <c r="H121" i="2"/>
  <c r="H122" i="2"/>
  <c r="H123" i="2"/>
  <c r="H124" i="2"/>
  <c r="H125" i="2"/>
  <c r="H126" i="2"/>
  <c r="H127" i="2"/>
  <c r="H128" i="2"/>
  <c r="H129" i="2"/>
  <c r="H130" i="2"/>
  <c r="H131" i="2"/>
  <c r="H132" i="2"/>
  <c r="H133"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2" i="2"/>
  <c r="G3" i="2"/>
  <c r="G4" i="2"/>
  <c r="G5" i="2"/>
  <c r="G6" i="2"/>
  <c r="G7" i="2"/>
  <c r="G8" i="2"/>
  <c r="G9" i="2"/>
  <c r="G10" i="2"/>
  <c r="G11" i="2"/>
  <c r="G12" i="2"/>
  <c r="G13" i="2"/>
  <c r="G14" i="2"/>
  <c r="G15" i="2"/>
  <c r="G16" i="2"/>
  <c r="G17" i="2"/>
  <c r="G18" i="2"/>
  <c r="G19" i="2"/>
  <c r="G20" i="2"/>
  <c r="G21" i="2"/>
  <c r="G22" i="2"/>
  <c r="G23" i="2"/>
  <c r="G24" i="2"/>
  <c r="G25" i="2"/>
  <c r="G26" i="2"/>
  <c r="G27" i="2"/>
  <c r="G28" i="2"/>
  <c r="G29" i="2"/>
  <c r="G30" i="2"/>
  <c r="G31" i="2"/>
  <c r="G32" i="2"/>
  <c r="G33" i="2"/>
  <c r="G34" i="2"/>
  <c r="G35" i="2"/>
  <c r="G36" i="2"/>
  <c r="G37" i="2"/>
  <c r="G38" i="2"/>
  <c r="G39" i="2"/>
  <c r="G40" i="2"/>
  <c r="G41" i="2"/>
  <c r="G42" i="2"/>
  <c r="G43" i="2"/>
  <c r="G44" i="2"/>
  <c r="G45" i="2"/>
  <c r="G46" i="2"/>
  <c r="G47" i="2"/>
  <c r="G48" i="2"/>
  <c r="G49" i="2"/>
  <c r="G50" i="2"/>
  <c r="G51" i="2"/>
  <c r="G52" i="2"/>
  <c r="G53" i="2"/>
  <c r="G54" i="2"/>
  <c r="G55" i="2"/>
  <c r="G56" i="2"/>
  <c r="G57" i="2"/>
  <c r="G58" i="2"/>
  <c r="G59" i="2"/>
  <c r="G60" i="2"/>
  <c r="G61" i="2"/>
  <c r="G62" i="2"/>
  <c r="G63" i="2"/>
  <c r="G64" i="2"/>
  <c r="G65" i="2"/>
  <c r="G66" i="2"/>
  <c r="G67" i="2"/>
  <c r="G68" i="2"/>
  <c r="G69" i="2"/>
  <c r="G70" i="2"/>
  <c r="G71" i="2"/>
  <c r="G72" i="2"/>
  <c r="G73" i="2"/>
  <c r="G74" i="2"/>
  <c r="G75" i="2"/>
  <c r="G76" i="2"/>
  <c r="G77" i="2"/>
  <c r="G78" i="2"/>
  <c r="G79" i="2"/>
  <c r="G80" i="2"/>
  <c r="G81" i="2"/>
  <c r="G82" i="2"/>
  <c r="G83" i="2"/>
  <c r="G84" i="2"/>
  <c r="G85" i="2"/>
  <c r="G86" i="2"/>
  <c r="G87" i="2"/>
  <c r="G88" i="2"/>
  <c r="G89" i="2"/>
  <c r="G90" i="2"/>
  <c r="G91" i="2"/>
  <c r="G92" i="2"/>
  <c r="G93" i="2"/>
  <c r="G94" i="2"/>
  <c r="G95" i="2"/>
  <c r="G96" i="2"/>
  <c r="G97" i="2"/>
  <c r="G98" i="2"/>
  <c r="G99" i="2"/>
  <c r="G100" i="2"/>
  <c r="G101" i="2"/>
  <c r="G102" i="2"/>
  <c r="G103" i="2"/>
  <c r="G104" i="2"/>
  <c r="G105" i="2"/>
  <c r="G106" i="2"/>
  <c r="G107" i="2"/>
  <c r="G108" i="2"/>
  <c r="G109" i="2"/>
  <c r="G110" i="2"/>
  <c r="G111" i="2"/>
  <c r="G112" i="2"/>
  <c r="G113" i="2"/>
  <c r="G114" i="2"/>
  <c r="G115" i="2"/>
  <c r="G116" i="2"/>
  <c r="G117" i="2"/>
  <c r="G118" i="2"/>
  <c r="G119" i="2"/>
  <c r="G120" i="2"/>
  <c r="G121" i="2"/>
  <c r="G122" i="2"/>
  <c r="G123" i="2"/>
  <c r="G124" i="2"/>
  <c r="G125" i="2"/>
  <c r="G126" i="2"/>
  <c r="G127" i="2"/>
  <c r="G128" i="2"/>
  <c r="G129" i="2"/>
  <c r="G130" i="2"/>
  <c r="G131" i="2"/>
  <c r="G132" i="2"/>
  <c r="G133" i="2"/>
  <c r="G134" i="2"/>
  <c r="G135" i="2"/>
  <c r="G136" i="2"/>
  <c r="G137" i="2"/>
  <c r="G138" i="2"/>
  <c r="G139" i="2"/>
  <c r="G140" i="2"/>
  <c r="G141" i="2"/>
  <c r="G142" i="2"/>
  <c r="G143" i="2"/>
  <c r="G144" i="2"/>
  <c r="G145" i="2"/>
  <c r="G146" i="2"/>
  <c r="G147" i="2"/>
  <c r="G148" i="2"/>
  <c r="G149" i="2"/>
  <c r="G150" i="2"/>
  <c r="G151" i="2"/>
  <c r="G152" i="2"/>
  <c r="G153" i="2"/>
  <c r="G154" i="2"/>
  <c r="G155" i="2"/>
  <c r="G156" i="2"/>
  <c r="G157" i="2"/>
  <c r="G158" i="2"/>
  <c r="G159" i="2"/>
  <c r="G160" i="2"/>
  <c r="G161" i="2"/>
  <c r="G162" i="2"/>
  <c r="G163" i="2"/>
  <c r="G164" i="2"/>
  <c r="G165" i="2"/>
  <c r="G166" i="2"/>
  <c r="G167" i="2"/>
  <c r="G168" i="2"/>
  <c r="G169" i="2"/>
  <c r="G170" i="2"/>
  <c r="G171" i="2"/>
  <c r="G172" i="2"/>
  <c r="G173" i="2"/>
  <c r="G174" i="2"/>
  <c r="G175" i="2"/>
  <c r="G176" i="2"/>
  <c r="G177" i="2"/>
  <c r="G178" i="2"/>
  <c r="G179" i="2"/>
  <c r="G180" i="2"/>
  <c r="G181" i="2"/>
  <c r="G182" i="2"/>
  <c r="G183" i="2"/>
  <c r="G184" i="2"/>
  <c r="G185" i="2"/>
  <c r="G186" i="2"/>
  <c r="G187" i="2"/>
  <c r="G188" i="2"/>
  <c r="G189" i="2"/>
  <c r="G190" i="2"/>
  <c r="G191" i="2"/>
  <c r="G192" i="2"/>
  <c r="G193" i="2"/>
  <c r="G194" i="2"/>
  <c r="G195" i="2"/>
  <c r="G196" i="2"/>
  <c r="G197" i="2"/>
  <c r="G198" i="2"/>
  <c r="G199" i="2"/>
  <c r="G200" i="2"/>
  <c r="G201" i="2"/>
  <c r="G202" i="2"/>
  <c r="G203" i="2"/>
  <c r="G204" i="2"/>
  <c r="G205" i="2"/>
  <c r="G206" i="2"/>
  <c r="G207" i="2"/>
  <c r="G208" i="2"/>
  <c r="G209" i="2"/>
  <c r="G210" i="2"/>
  <c r="G211" i="2"/>
  <c r="G212" i="2"/>
  <c r="G213" i="2"/>
  <c r="G214" i="2"/>
  <c r="G215" i="2"/>
  <c r="G216" i="2"/>
  <c r="G217" i="2"/>
  <c r="G218" i="2"/>
  <c r="G219" i="2"/>
  <c r="G220" i="2"/>
  <c r="G221" i="2"/>
  <c r="G222" i="2"/>
  <c r="G223" i="2"/>
  <c r="G224" i="2"/>
  <c r="G225" i="2"/>
  <c r="G226" i="2"/>
  <c r="G227" i="2"/>
  <c r="G228" i="2"/>
  <c r="G229" i="2"/>
  <c r="G230" i="2"/>
  <c r="G231" i="2"/>
  <c r="G232" i="2"/>
  <c r="G233" i="2"/>
  <c r="G234" i="2"/>
  <c r="G235" i="2"/>
  <c r="G236" i="2"/>
  <c r="G237" i="2"/>
  <c r="G238" i="2"/>
  <c r="G239" i="2"/>
  <c r="G240" i="2"/>
  <c r="G241" i="2"/>
  <c r="G242" i="2"/>
  <c r="G243" i="2"/>
  <c r="G244" i="2"/>
  <c r="G245" i="2"/>
  <c r="G246" i="2"/>
  <c r="G247" i="2"/>
  <c r="G248" i="2"/>
  <c r="G249" i="2"/>
  <c r="G250" i="2"/>
  <c r="G251" i="2"/>
  <c r="G252" i="2"/>
  <c r="G253" i="2"/>
  <c r="G254" i="2"/>
  <c r="G255" i="2"/>
  <c r="G256" i="2"/>
  <c r="G257" i="2"/>
  <c r="G258" i="2"/>
  <c r="G259" i="2"/>
  <c r="G260" i="2"/>
  <c r="G261" i="2"/>
  <c r="G262" i="2"/>
  <c r="G263" i="2"/>
  <c r="G264" i="2"/>
  <c r="G265" i="2"/>
  <c r="G266" i="2"/>
  <c r="G267" i="2"/>
  <c r="G268" i="2"/>
  <c r="G269" i="2"/>
  <c r="G270" i="2"/>
  <c r="G271" i="2"/>
  <c r="G272" i="2"/>
  <c r="G273" i="2"/>
  <c r="G274" i="2"/>
  <c r="G275" i="2"/>
  <c r="G276" i="2"/>
  <c r="G277" i="2"/>
  <c r="G278" i="2"/>
  <c r="G279" i="2"/>
  <c r="G280" i="2"/>
  <c r="G281" i="2"/>
  <c r="G282" i="2"/>
  <c r="G283" i="2"/>
  <c r="G284" i="2"/>
  <c r="G285" i="2"/>
  <c r="G286" i="2"/>
  <c r="G287" i="2"/>
  <c r="G288" i="2"/>
  <c r="G289" i="2"/>
  <c r="G290" i="2"/>
  <c r="G291" i="2"/>
  <c r="G292" i="2"/>
  <c r="G293" i="2"/>
  <c r="G294" i="2"/>
  <c r="G295" i="2"/>
  <c r="G296" i="2"/>
  <c r="G297" i="2"/>
  <c r="G298" i="2"/>
  <c r="G299" i="2"/>
  <c r="G300" i="2"/>
  <c r="G301" i="2"/>
  <c r="G2" i="2"/>
  <c r="F3" i="2"/>
  <c r="F4" i="2"/>
  <c r="F5" i="2"/>
  <c r="F6" i="2"/>
  <c r="F7" i="2"/>
  <c r="F8" i="2"/>
  <c r="F9" i="2"/>
  <c r="F10" i="2"/>
  <c r="F11" i="2"/>
  <c r="F12" i="2"/>
  <c r="F13" i="2"/>
  <c r="F14" i="2"/>
  <c r="F15" i="2"/>
  <c r="F16" i="2"/>
  <c r="F17" i="2"/>
  <c r="F18" i="2"/>
  <c r="F19" i="2"/>
  <c r="F20" i="2"/>
  <c r="F21" i="2"/>
  <c r="F22" i="2"/>
  <c r="F23" i="2"/>
  <c r="F24" i="2"/>
  <c r="F25" i="2"/>
  <c r="F26" i="2"/>
  <c r="F27" i="2"/>
  <c r="F28" i="2"/>
  <c r="F29" i="2"/>
  <c r="F30" i="2"/>
  <c r="F31" i="2"/>
  <c r="F32" i="2"/>
  <c r="F33" i="2"/>
  <c r="F34" i="2"/>
  <c r="F35" i="2"/>
  <c r="F36" i="2"/>
  <c r="F37" i="2"/>
  <c r="F38" i="2"/>
  <c r="F39" i="2"/>
  <c r="F40" i="2"/>
  <c r="F41" i="2"/>
  <c r="F42" i="2"/>
  <c r="F43" i="2"/>
  <c r="F44" i="2"/>
  <c r="F45" i="2"/>
  <c r="F46" i="2"/>
  <c r="F47" i="2"/>
  <c r="F48" i="2"/>
  <c r="F49" i="2"/>
  <c r="F50" i="2"/>
  <c r="F51" i="2"/>
  <c r="F52" i="2"/>
  <c r="F53" i="2"/>
  <c r="F54" i="2"/>
  <c r="F55" i="2"/>
  <c r="F56" i="2"/>
  <c r="F57" i="2"/>
  <c r="F58" i="2"/>
  <c r="F59" i="2"/>
  <c r="F60" i="2"/>
  <c r="F61" i="2"/>
  <c r="F62" i="2"/>
  <c r="F63" i="2"/>
  <c r="F64" i="2"/>
  <c r="F65" i="2"/>
  <c r="F66" i="2"/>
  <c r="F67" i="2"/>
  <c r="F68" i="2"/>
  <c r="F69" i="2"/>
  <c r="F70" i="2"/>
  <c r="F71" i="2"/>
  <c r="F72" i="2"/>
  <c r="F73" i="2"/>
  <c r="F74" i="2"/>
  <c r="F75" i="2"/>
  <c r="F76" i="2"/>
  <c r="F77" i="2"/>
  <c r="F78" i="2"/>
  <c r="F79" i="2"/>
  <c r="F80" i="2"/>
  <c r="F81" i="2"/>
  <c r="F82" i="2"/>
  <c r="F83" i="2"/>
  <c r="F84" i="2"/>
  <c r="F85" i="2"/>
  <c r="F86" i="2"/>
  <c r="F87" i="2"/>
  <c r="F88" i="2"/>
  <c r="F89" i="2"/>
  <c r="F90" i="2"/>
  <c r="F91" i="2"/>
  <c r="F92" i="2"/>
  <c r="F93" i="2"/>
  <c r="F94" i="2"/>
  <c r="F95" i="2"/>
  <c r="F96" i="2"/>
  <c r="F97" i="2"/>
  <c r="F98" i="2"/>
  <c r="F99" i="2"/>
  <c r="F100" i="2"/>
  <c r="F101" i="2"/>
  <c r="F102" i="2"/>
  <c r="F103" i="2"/>
  <c r="F104" i="2"/>
  <c r="F105" i="2"/>
  <c r="F106" i="2"/>
  <c r="F107" i="2"/>
  <c r="F108" i="2"/>
  <c r="F109" i="2"/>
  <c r="F110" i="2"/>
  <c r="F111" i="2"/>
  <c r="F112" i="2"/>
  <c r="F113" i="2"/>
  <c r="F114" i="2"/>
  <c r="F115" i="2"/>
  <c r="F116" i="2"/>
  <c r="F117" i="2"/>
  <c r="F118" i="2"/>
  <c r="F119" i="2"/>
  <c r="F120" i="2"/>
  <c r="F121" i="2"/>
  <c r="F122" i="2"/>
  <c r="F123" i="2"/>
  <c r="F124" i="2"/>
  <c r="F125" i="2"/>
  <c r="F126" i="2"/>
  <c r="F127" i="2"/>
  <c r="F128" i="2"/>
  <c r="F129" i="2"/>
  <c r="F130" i="2"/>
  <c r="F131" i="2"/>
  <c r="F132" i="2"/>
  <c r="F133" i="2"/>
  <c r="F134" i="2"/>
  <c r="F135" i="2"/>
  <c r="F136" i="2"/>
  <c r="F137" i="2"/>
  <c r="F138" i="2"/>
  <c r="F139" i="2"/>
  <c r="F140" i="2"/>
  <c r="F141" i="2"/>
  <c r="F142" i="2"/>
  <c r="F143" i="2"/>
  <c r="F144" i="2"/>
  <c r="F145" i="2"/>
  <c r="F146" i="2"/>
  <c r="F147" i="2"/>
  <c r="F148" i="2"/>
  <c r="F149" i="2"/>
  <c r="F150" i="2"/>
  <c r="F151" i="2"/>
  <c r="F152" i="2"/>
  <c r="F153" i="2"/>
  <c r="F154" i="2"/>
  <c r="F155" i="2"/>
  <c r="F156" i="2"/>
  <c r="F157" i="2"/>
  <c r="F158" i="2"/>
  <c r="F159" i="2"/>
  <c r="F160" i="2"/>
  <c r="F161" i="2"/>
  <c r="F162" i="2"/>
  <c r="F163" i="2"/>
  <c r="F164" i="2"/>
  <c r="F165" i="2"/>
  <c r="F166" i="2"/>
  <c r="F167" i="2"/>
  <c r="F168" i="2"/>
  <c r="F169" i="2"/>
  <c r="F170" i="2"/>
  <c r="F171" i="2"/>
  <c r="F172" i="2"/>
  <c r="F173" i="2"/>
  <c r="F174" i="2"/>
  <c r="F175" i="2"/>
  <c r="F176" i="2"/>
  <c r="F177" i="2"/>
  <c r="F178" i="2"/>
  <c r="F179" i="2"/>
  <c r="F180" i="2"/>
  <c r="F181" i="2"/>
  <c r="F182" i="2"/>
  <c r="F183" i="2"/>
  <c r="F184" i="2"/>
  <c r="F185" i="2"/>
  <c r="F186" i="2"/>
  <c r="F187" i="2"/>
  <c r="F188" i="2"/>
  <c r="F189" i="2"/>
  <c r="F190" i="2"/>
  <c r="F191" i="2"/>
  <c r="F192" i="2"/>
  <c r="F193" i="2"/>
  <c r="F194" i="2"/>
  <c r="F195" i="2"/>
  <c r="F196" i="2"/>
  <c r="F197" i="2"/>
  <c r="F198" i="2"/>
  <c r="F199" i="2"/>
  <c r="F200" i="2"/>
  <c r="F201" i="2"/>
  <c r="F202" i="2"/>
  <c r="F203" i="2"/>
  <c r="F204" i="2"/>
  <c r="F205" i="2"/>
  <c r="F206" i="2"/>
  <c r="F207" i="2"/>
  <c r="F208" i="2"/>
  <c r="F209" i="2"/>
  <c r="F210" i="2"/>
  <c r="F211" i="2"/>
  <c r="F212" i="2"/>
  <c r="F213" i="2"/>
  <c r="F214" i="2"/>
  <c r="F215" i="2"/>
  <c r="F216" i="2"/>
  <c r="F217" i="2"/>
  <c r="F218" i="2"/>
  <c r="F219" i="2"/>
  <c r="F220" i="2"/>
  <c r="F221" i="2"/>
  <c r="F222" i="2"/>
  <c r="F223" i="2"/>
  <c r="F224" i="2"/>
  <c r="F225" i="2"/>
  <c r="F226" i="2"/>
  <c r="F227" i="2"/>
  <c r="F228" i="2"/>
  <c r="F229" i="2"/>
  <c r="F230" i="2"/>
  <c r="F231" i="2"/>
  <c r="F232" i="2"/>
  <c r="F233" i="2"/>
  <c r="F234" i="2"/>
  <c r="F235" i="2"/>
  <c r="F236" i="2"/>
  <c r="F237" i="2"/>
  <c r="F238" i="2"/>
  <c r="F239" i="2"/>
  <c r="F240" i="2"/>
  <c r="F241" i="2"/>
  <c r="F242" i="2"/>
  <c r="F243" i="2"/>
  <c r="F244" i="2"/>
  <c r="F245" i="2"/>
  <c r="F246" i="2"/>
  <c r="F247" i="2"/>
  <c r="F248" i="2"/>
  <c r="F249" i="2"/>
  <c r="F250" i="2"/>
  <c r="F251" i="2"/>
  <c r="F252" i="2"/>
  <c r="F253" i="2"/>
  <c r="F254" i="2"/>
  <c r="F255" i="2"/>
  <c r="F256" i="2"/>
  <c r="F257" i="2"/>
  <c r="F258" i="2"/>
  <c r="F259" i="2"/>
  <c r="F260" i="2"/>
  <c r="F261" i="2"/>
  <c r="F262" i="2"/>
  <c r="F263" i="2"/>
  <c r="F264" i="2"/>
  <c r="F265" i="2"/>
  <c r="F266" i="2"/>
  <c r="F267" i="2"/>
  <c r="F268" i="2"/>
  <c r="F269" i="2"/>
  <c r="F270" i="2"/>
  <c r="F271" i="2"/>
  <c r="F272" i="2"/>
  <c r="F273" i="2"/>
  <c r="F274" i="2"/>
  <c r="F275" i="2"/>
  <c r="F276" i="2"/>
  <c r="F277" i="2"/>
  <c r="F278" i="2"/>
  <c r="F279" i="2"/>
  <c r="F280" i="2"/>
  <c r="F281" i="2"/>
  <c r="F282" i="2"/>
  <c r="F283" i="2"/>
  <c r="F284" i="2"/>
  <c r="F285" i="2"/>
  <c r="F286" i="2"/>
  <c r="F287" i="2"/>
  <c r="F288" i="2"/>
  <c r="F289" i="2"/>
  <c r="F290" i="2"/>
  <c r="F291" i="2"/>
  <c r="F292" i="2"/>
  <c r="F293" i="2"/>
  <c r="F294" i="2"/>
  <c r="F295" i="2"/>
  <c r="F296" i="2"/>
  <c r="F297" i="2"/>
  <c r="F298" i="2"/>
  <c r="F299" i="2"/>
  <c r="F300" i="2"/>
  <c r="F301" i="2"/>
  <c r="F2" i="2"/>
  <c r="E3" i="2"/>
  <c r="E4" i="2"/>
  <c r="E5" i="2"/>
  <c r="E6" i="2"/>
  <c r="E7" i="2"/>
  <c r="E8" i="2"/>
  <c r="E9" i="2"/>
  <c r="E10" i="2"/>
  <c r="E11" i="2"/>
  <c r="E12" i="2"/>
  <c r="E13" i="2"/>
  <c r="E14" i="2"/>
  <c r="E15" i="2"/>
  <c r="E16" i="2"/>
  <c r="E17" i="2"/>
  <c r="E18" i="2"/>
  <c r="E19" i="2"/>
  <c r="E20" i="2"/>
  <c r="E21" i="2"/>
  <c r="E22" i="2"/>
  <c r="E23" i="2"/>
  <c r="E24" i="2"/>
  <c r="E25" i="2"/>
  <c r="E26" i="2"/>
  <c r="E27" i="2"/>
  <c r="E28" i="2"/>
  <c r="E29" i="2"/>
  <c r="E30" i="2"/>
  <c r="E31" i="2"/>
  <c r="E32" i="2"/>
  <c r="E33" i="2"/>
  <c r="E34" i="2"/>
  <c r="E35" i="2"/>
  <c r="E36" i="2"/>
  <c r="E37" i="2"/>
  <c r="E38" i="2"/>
  <c r="E39" i="2"/>
  <c r="E40" i="2"/>
  <c r="E41" i="2"/>
  <c r="E42" i="2"/>
  <c r="E43" i="2"/>
  <c r="E44" i="2"/>
  <c r="E45" i="2"/>
  <c r="E46" i="2"/>
  <c r="E47" i="2"/>
  <c r="E48" i="2"/>
  <c r="E49" i="2"/>
  <c r="E50" i="2"/>
  <c r="E51" i="2"/>
  <c r="E52" i="2"/>
  <c r="E53" i="2"/>
  <c r="E54" i="2"/>
  <c r="E55" i="2"/>
  <c r="E56" i="2"/>
  <c r="E57" i="2"/>
  <c r="E58" i="2"/>
  <c r="E59" i="2"/>
  <c r="E60" i="2"/>
  <c r="E61" i="2"/>
  <c r="E62" i="2"/>
  <c r="E63" i="2"/>
  <c r="E64" i="2"/>
  <c r="E65" i="2"/>
  <c r="E66" i="2"/>
  <c r="E67" i="2"/>
  <c r="E68" i="2"/>
  <c r="E69" i="2"/>
  <c r="E70" i="2"/>
  <c r="E71" i="2"/>
  <c r="E72" i="2"/>
  <c r="E73" i="2"/>
  <c r="E74" i="2"/>
  <c r="E75" i="2"/>
  <c r="E76" i="2"/>
  <c r="E77" i="2"/>
  <c r="E78" i="2"/>
  <c r="E79" i="2"/>
  <c r="E80" i="2"/>
  <c r="E81" i="2"/>
  <c r="E82" i="2"/>
  <c r="E83" i="2"/>
  <c r="E84" i="2"/>
  <c r="E85" i="2"/>
  <c r="E86" i="2"/>
  <c r="E87" i="2"/>
  <c r="E88" i="2"/>
  <c r="E89" i="2"/>
  <c r="E90" i="2"/>
  <c r="E91" i="2"/>
  <c r="E92" i="2"/>
  <c r="E93" i="2"/>
  <c r="E94" i="2"/>
  <c r="E95" i="2"/>
  <c r="E96" i="2"/>
  <c r="E97" i="2"/>
  <c r="E98" i="2"/>
  <c r="E99" i="2"/>
  <c r="E100" i="2"/>
  <c r="E101" i="2"/>
  <c r="E102" i="2"/>
  <c r="E103" i="2"/>
  <c r="E104" i="2"/>
  <c r="E105" i="2"/>
  <c r="E106" i="2"/>
  <c r="E107" i="2"/>
  <c r="E108" i="2"/>
  <c r="E109" i="2"/>
  <c r="E110" i="2"/>
  <c r="E111" i="2"/>
  <c r="E112" i="2"/>
  <c r="E113" i="2"/>
  <c r="E114" i="2"/>
  <c r="E115" i="2"/>
  <c r="E116" i="2"/>
  <c r="E117" i="2"/>
  <c r="E118" i="2"/>
  <c r="E119" i="2"/>
  <c r="E120" i="2"/>
  <c r="E121" i="2"/>
  <c r="E122" i="2"/>
  <c r="E123" i="2"/>
  <c r="E124" i="2"/>
  <c r="E125" i="2"/>
  <c r="E126" i="2"/>
  <c r="E127" i="2"/>
  <c r="E128" i="2"/>
  <c r="E129" i="2"/>
  <c r="E130" i="2"/>
  <c r="E131" i="2"/>
  <c r="E132" i="2"/>
  <c r="E133" i="2"/>
  <c r="E134" i="2"/>
  <c r="E135" i="2"/>
  <c r="E136" i="2"/>
  <c r="E137" i="2"/>
  <c r="E138" i="2"/>
  <c r="E139" i="2"/>
  <c r="E140" i="2"/>
  <c r="E141" i="2"/>
  <c r="E142" i="2"/>
  <c r="E143" i="2"/>
  <c r="E144" i="2"/>
  <c r="E145" i="2"/>
  <c r="E146" i="2"/>
  <c r="E147" i="2"/>
  <c r="E148" i="2"/>
  <c r="E149" i="2"/>
  <c r="E150" i="2"/>
  <c r="E151" i="2"/>
  <c r="E152" i="2"/>
  <c r="E153" i="2"/>
  <c r="E154" i="2"/>
  <c r="E155" i="2"/>
  <c r="E156" i="2"/>
  <c r="E157" i="2"/>
  <c r="E158" i="2"/>
  <c r="E159" i="2"/>
  <c r="E160" i="2"/>
  <c r="E161" i="2"/>
  <c r="E162" i="2"/>
  <c r="E163" i="2"/>
  <c r="E164" i="2"/>
  <c r="E165" i="2"/>
  <c r="E166" i="2"/>
  <c r="E167" i="2"/>
  <c r="E168" i="2"/>
  <c r="E169" i="2"/>
  <c r="E170" i="2"/>
  <c r="E171" i="2"/>
  <c r="E172" i="2"/>
  <c r="E173" i="2"/>
  <c r="E174" i="2"/>
  <c r="E175" i="2"/>
  <c r="E176" i="2"/>
  <c r="E177" i="2"/>
  <c r="E178" i="2"/>
  <c r="E179" i="2"/>
  <c r="E180" i="2"/>
  <c r="E181" i="2"/>
  <c r="E182" i="2"/>
  <c r="E183" i="2"/>
  <c r="E184" i="2"/>
  <c r="E185" i="2"/>
  <c r="E186" i="2"/>
  <c r="E187" i="2"/>
  <c r="E188" i="2"/>
  <c r="E189" i="2"/>
  <c r="E190" i="2"/>
  <c r="E191" i="2"/>
  <c r="E192" i="2"/>
  <c r="E193" i="2"/>
  <c r="E194" i="2"/>
  <c r="E195" i="2"/>
  <c r="E196" i="2"/>
  <c r="E197" i="2"/>
  <c r="E198" i="2"/>
  <c r="E199" i="2"/>
  <c r="E200" i="2"/>
  <c r="E201" i="2"/>
  <c r="E202" i="2"/>
  <c r="E203" i="2"/>
  <c r="E204" i="2"/>
  <c r="E205" i="2"/>
  <c r="E206" i="2"/>
  <c r="E207" i="2"/>
  <c r="E208" i="2"/>
  <c r="E209" i="2"/>
  <c r="E210" i="2"/>
  <c r="E211" i="2"/>
  <c r="E212" i="2"/>
  <c r="E213" i="2"/>
  <c r="E214" i="2"/>
  <c r="E215" i="2"/>
  <c r="E216" i="2"/>
  <c r="E217" i="2"/>
  <c r="E218" i="2"/>
  <c r="E219" i="2"/>
  <c r="E220" i="2"/>
  <c r="E221" i="2"/>
  <c r="E222" i="2"/>
  <c r="E223" i="2"/>
  <c r="E224" i="2"/>
  <c r="E225" i="2"/>
  <c r="E226" i="2"/>
  <c r="E227" i="2"/>
  <c r="E228" i="2"/>
  <c r="E229" i="2"/>
  <c r="E230" i="2"/>
  <c r="E231" i="2"/>
  <c r="E232" i="2"/>
  <c r="E233" i="2"/>
  <c r="E234" i="2"/>
  <c r="E235" i="2"/>
  <c r="E236" i="2"/>
  <c r="E237" i="2"/>
  <c r="E238" i="2"/>
  <c r="E239" i="2"/>
  <c r="E240" i="2"/>
  <c r="E241" i="2"/>
  <c r="E242" i="2"/>
  <c r="E243" i="2"/>
  <c r="E244" i="2"/>
  <c r="E245" i="2"/>
  <c r="E246" i="2"/>
  <c r="E247" i="2"/>
  <c r="E248" i="2"/>
  <c r="E249" i="2"/>
  <c r="E250" i="2"/>
  <c r="E251" i="2"/>
  <c r="E252" i="2"/>
  <c r="E253" i="2"/>
  <c r="E254" i="2"/>
  <c r="E255" i="2"/>
  <c r="E256" i="2"/>
  <c r="E257" i="2"/>
  <c r="E258" i="2"/>
  <c r="E259" i="2"/>
  <c r="E260" i="2"/>
  <c r="E261" i="2"/>
  <c r="E262" i="2"/>
  <c r="E263" i="2"/>
  <c r="E264" i="2"/>
  <c r="E265" i="2"/>
  <c r="E266" i="2"/>
  <c r="E267" i="2"/>
  <c r="E268" i="2"/>
  <c r="E269" i="2"/>
  <c r="E270" i="2"/>
  <c r="E271" i="2"/>
  <c r="E272" i="2"/>
  <c r="E273" i="2"/>
  <c r="E274" i="2"/>
  <c r="E275" i="2"/>
  <c r="E276" i="2"/>
  <c r="E277" i="2"/>
  <c r="E278" i="2"/>
  <c r="E279" i="2"/>
  <c r="E280" i="2"/>
  <c r="E281" i="2"/>
  <c r="E282" i="2"/>
  <c r="E283" i="2"/>
  <c r="E284" i="2"/>
  <c r="E285" i="2"/>
  <c r="E286" i="2"/>
  <c r="E287" i="2"/>
  <c r="E288" i="2"/>
  <c r="E289" i="2"/>
  <c r="E290" i="2"/>
  <c r="E291" i="2"/>
  <c r="E292" i="2"/>
  <c r="E293" i="2"/>
  <c r="E294" i="2"/>
  <c r="E295" i="2"/>
  <c r="E296" i="2"/>
  <c r="E297" i="2"/>
  <c r="E298" i="2"/>
  <c r="E299" i="2"/>
  <c r="E300" i="2"/>
  <c r="E301" i="2"/>
  <c r="E2" i="2"/>
  <c r="D3" i="2"/>
  <c r="D4" i="2"/>
  <c r="D5" i="2"/>
  <c r="D6" i="2"/>
  <c r="D7" i="2"/>
  <c r="D8" i="2"/>
  <c r="D9" i="2"/>
  <c r="D10" i="2"/>
  <c r="D11" i="2"/>
  <c r="D12" i="2"/>
  <c r="D13" i="2"/>
  <c r="D14" i="2"/>
  <c r="D15" i="2"/>
  <c r="D16" i="2"/>
  <c r="D17" i="2"/>
  <c r="D18" i="2"/>
  <c r="D19" i="2"/>
  <c r="D20" i="2"/>
  <c r="D21" i="2"/>
  <c r="D22" i="2"/>
  <c r="D23" i="2"/>
  <c r="D24" i="2"/>
  <c r="D25" i="2"/>
  <c r="D26" i="2"/>
  <c r="D27" i="2"/>
  <c r="D28" i="2"/>
  <c r="D29" i="2"/>
  <c r="D30" i="2"/>
  <c r="D31" i="2"/>
  <c r="D32" i="2"/>
  <c r="D33" i="2"/>
  <c r="D34" i="2"/>
  <c r="D35" i="2"/>
  <c r="D36" i="2"/>
  <c r="D37" i="2"/>
  <c r="D38" i="2"/>
  <c r="D39" i="2"/>
  <c r="D40" i="2"/>
  <c r="D41" i="2"/>
  <c r="D42" i="2"/>
  <c r="D43" i="2"/>
  <c r="D44" i="2"/>
  <c r="D45" i="2"/>
  <c r="D46" i="2"/>
  <c r="D47" i="2"/>
  <c r="D48" i="2"/>
  <c r="D49" i="2"/>
  <c r="D50" i="2"/>
  <c r="D51" i="2"/>
  <c r="D52" i="2"/>
  <c r="D53" i="2"/>
  <c r="D54" i="2"/>
  <c r="D55" i="2"/>
  <c r="D56" i="2"/>
  <c r="D57" i="2"/>
  <c r="D58" i="2"/>
  <c r="D59" i="2"/>
  <c r="D60" i="2"/>
  <c r="D61" i="2"/>
  <c r="D62" i="2"/>
  <c r="D63" i="2"/>
  <c r="D64" i="2"/>
  <c r="D65" i="2"/>
  <c r="D66" i="2"/>
  <c r="D67" i="2"/>
  <c r="D68" i="2"/>
  <c r="D69" i="2"/>
  <c r="D70" i="2"/>
  <c r="D71" i="2"/>
  <c r="D72" i="2"/>
  <c r="D73" i="2"/>
  <c r="D74" i="2"/>
  <c r="D75" i="2"/>
  <c r="D76" i="2"/>
  <c r="D77" i="2"/>
  <c r="D78" i="2"/>
  <c r="D79" i="2"/>
  <c r="D80" i="2"/>
  <c r="D81" i="2"/>
  <c r="D82" i="2"/>
  <c r="D83" i="2"/>
  <c r="D84" i="2"/>
  <c r="D85" i="2"/>
  <c r="D86" i="2"/>
  <c r="D87" i="2"/>
  <c r="D88" i="2"/>
  <c r="D89" i="2"/>
  <c r="D90" i="2"/>
  <c r="D91" i="2"/>
  <c r="D92" i="2"/>
  <c r="D93" i="2"/>
  <c r="D94" i="2"/>
  <c r="D95" i="2"/>
  <c r="D96" i="2"/>
  <c r="D97" i="2"/>
  <c r="D98" i="2"/>
  <c r="D99" i="2"/>
  <c r="D100" i="2"/>
  <c r="D101" i="2"/>
  <c r="D102" i="2"/>
  <c r="D103" i="2"/>
  <c r="D104" i="2"/>
  <c r="D105" i="2"/>
  <c r="D106" i="2"/>
  <c r="D107" i="2"/>
  <c r="D108" i="2"/>
  <c r="D109" i="2"/>
  <c r="D110" i="2"/>
  <c r="D111" i="2"/>
  <c r="D112" i="2"/>
  <c r="D113" i="2"/>
  <c r="D114" i="2"/>
  <c r="D115" i="2"/>
  <c r="D116" i="2"/>
  <c r="D117" i="2"/>
  <c r="D118" i="2"/>
  <c r="D119" i="2"/>
  <c r="D120" i="2"/>
  <c r="D121" i="2"/>
  <c r="D122" i="2"/>
  <c r="D123" i="2"/>
  <c r="D124" i="2"/>
  <c r="D125" i="2"/>
  <c r="D126" i="2"/>
  <c r="D127" i="2"/>
  <c r="D128" i="2"/>
  <c r="D129" i="2"/>
  <c r="D130" i="2"/>
  <c r="D131" i="2"/>
  <c r="D132" i="2"/>
  <c r="D133" i="2"/>
  <c r="D134" i="2"/>
  <c r="D135" i="2"/>
  <c r="D136" i="2"/>
  <c r="D137" i="2"/>
  <c r="D138" i="2"/>
  <c r="D139" i="2"/>
  <c r="D140" i="2"/>
  <c r="D141" i="2"/>
  <c r="D142" i="2"/>
  <c r="D143" i="2"/>
  <c r="D144" i="2"/>
  <c r="D145" i="2"/>
  <c r="D146" i="2"/>
  <c r="D147" i="2"/>
  <c r="D148" i="2"/>
  <c r="D149" i="2"/>
  <c r="D150" i="2"/>
  <c r="D151" i="2"/>
  <c r="D152" i="2"/>
  <c r="D153" i="2"/>
  <c r="D154" i="2"/>
  <c r="D155" i="2"/>
  <c r="D156" i="2"/>
  <c r="D157" i="2"/>
  <c r="D158" i="2"/>
  <c r="D159" i="2"/>
  <c r="D160" i="2"/>
  <c r="D161" i="2"/>
  <c r="D162" i="2"/>
  <c r="D163" i="2"/>
  <c r="D164" i="2"/>
  <c r="D165" i="2"/>
  <c r="D166" i="2"/>
  <c r="D167" i="2"/>
  <c r="D168" i="2"/>
  <c r="D169" i="2"/>
  <c r="D170" i="2"/>
  <c r="D171" i="2"/>
  <c r="D172" i="2"/>
  <c r="D173" i="2"/>
  <c r="D174" i="2"/>
  <c r="D175" i="2"/>
  <c r="D176" i="2"/>
  <c r="D177" i="2"/>
  <c r="D178" i="2"/>
  <c r="D179" i="2"/>
  <c r="D180" i="2"/>
  <c r="D181" i="2"/>
  <c r="D182" i="2"/>
  <c r="D183" i="2"/>
  <c r="D184" i="2"/>
  <c r="D185" i="2"/>
  <c r="D186" i="2"/>
  <c r="D187" i="2"/>
  <c r="D188" i="2"/>
  <c r="D189" i="2"/>
  <c r="D190" i="2"/>
  <c r="D191" i="2"/>
  <c r="D192" i="2"/>
  <c r="D193" i="2"/>
  <c r="D194" i="2"/>
  <c r="D195" i="2"/>
  <c r="D196" i="2"/>
  <c r="D197" i="2"/>
  <c r="D198" i="2"/>
  <c r="D199" i="2"/>
  <c r="D200" i="2"/>
  <c r="D201" i="2"/>
  <c r="D202" i="2"/>
  <c r="D203" i="2"/>
  <c r="D204" i="2"/>
  <c r="D205" i="2"/>
  <c r="D206" i="2"/>
  <c r="D207" i="2"/>
  <c r="D208" i="2"/>
  <c r="D209" i="2"/>
  <c r="D210" i="2"/>
  <c r="D211" i="2"/>
  <c r="D212" i="2"/>
  <c r="D213" i="2"/>
  <c r="D214" i="2"/>
  <c r="D215" i="2"/>
  <c r="D216" i="2"/>
  <c r="D217" i="2"/>
  <c r="D218" i="2"/>
  <c r="D219" i="2"/>
  <c r="D220" i="2"/>
  <c r="D221" i="2"/>
  <c r="D222" i="2"/>
  <c r="D223" i="2"/>
  <c r="D224" i="2"/>
  <c r="D225" i="2"/>
  <c r="D226" i="2"/>
  <c r="D227" i="2"/>
  <c r="D228" i="2"/>
  <c r="D229" i="2"/>
  <c r="D230" i="2"/>
  <c r="D231" i="2"/>
  <c r="D232" i="2"/>
  <c r="D233" i="2"/>
  <c r="D234" i="2"/>
  <c r="D235" i="2"/>
  <c r="D236" i="2"/>
  <c r="D237" i="2"/>
  <c r="D238" i="2"/>
  <c r="D239" i="2"/>
  <c r="D240" i="2"/>
  <c r="D241" i="2"/>
  <c r="D242" i="2"/>
  <c r="D243" i="2"/>
  <c r="D244" i="2"/>
  <c r="D245" i="2"/>
  <c r="D246" i="2"/>
  <c r="D247" i="2"/>
  <c r="D248" i="2"/>
  <c r="D249" i="2"/>
  <c r="D250" i="2"/>
  <c r="D251" i="2"/>
  <c r="D252" i="2"/>
  <c r="D253" i="2"/>
  <c r="D254" i="2"/>
  <c r="D255" i="2"/>
  <c r="D256" i="2"/>
  <c r="D257" i="2"/>
  <c r="D258" i="2"/>
  <c r="D259" i="2"/>
  <c r="D260" i="2"/>
  <c r="D261" i="2"/>
  <c r="D262" i="2"/>
  <c r="D263" i="2"/>
  <c r="D264" i="2"/>
  <c r="D265" i="2"/>
  <c r="D266" i="2"/>
  <c r="D267" i="2"/>
  <c r="D268" i="2"/>
  <c r="D269" i="2"/>
  <c r="D270" i="2"/>
  <c r="D271" i="2"/>
  <c r="D272" i="2"/>
  <c r="D273" i="2"/>
  <c r="D274" i="2"/>
  <c r="D275" i="2"/>
  <c r="D276" i="2"/>
  <c r="D277" i="2"/>
  <c r="D278" i="2"/>
  <c r="D279" i="2"/>
  <c r="D280" i="2"/>
  <c r="D281" i="2"/>
  <c r="D282" i="2"/>
  <c r="D283" i="2"/>
  <c r="D284" i="2"/>
  <c r="D285" i="2"/>
  <c r="D286" i="2"/>
  <c r="D287" i="2"/>
  <c r="D288" i="2"/>
  <c r="D289" i="2"/>
  <c r="D290" i="2"/>
  <c r="D291" i="2"/>
  <c r="D292" i="2"/>
  <c r="D293" i="2"/>
  <c r="D294" i="2"/>
  <c r="D295" i="2"/>
  <c r="D296" i="2"/>
  <c r="D297" i="2"/>
  <c r="D298" i="2"/>
  <c r="D299" i="2"/>
  <c r="D300" i="2"/>
  <c r="D301" i="2"/>
  <c r="D2" i="2"/>
  <c r="C3" i="2"/>
  <c r="C4" i="2"/>
  <c r="C5" i="2"/>
  <c r="C6" i="2"/>
  <c r="C7" i="2"/>
  <c r="C8" i="2"/>
  <c r="C9" i="2"/>
  <c r="C10" i="2"/>
  <c r="C11" i="2"/>
  <c r="C12" i="2"/>
  <c r="C13" i="2"/>
  <c r="C14" i="2"/>
  <c r="C15" i="2"/>
  <c r="C16" i="2"/>
  <c r="C17" i="2"/>
  <c r="C18" i="2"/>
  <c r="C19" i="2"/>
  <c r="C20" i="2"/>
  <c r="C21" i="2"/>
  <c r="C22" i="2"/>
  <c r="C23" i="2"/>
  <c r="C24" i="2"/>
  <c r="C25" i="2"/>
  <c r="C26" i="2"/>
  <c r="C27" i="2"/>
  <c r="C28" i="2"/>
  <c r="C29" i="2"/>
  <c r="C30" i="2"/>
  <c r="C31" i="2"/>
  <c r="C32" i="2"/>
  <c r="C33" i="2"/>
  <c r="C34" i="2"/>
  <c r="C35" i="2"/>
  <c r="C36" i="2"/>
  <c r="C37" i="2"/>
  <c r="C38" i="2"/>
  <c r="C39" i="2"/>
  <c r="C40" i="2"/>
  <c r="C41" i="2"/>
  <c r="C42" i="2"/>
  <c r="C43" i="2"/>
  <c r="C44" i="2"/>
  <c r="C45" i="2"/>
  <c r="C46" i="2"/>
  <c r="C47" i="2"/>
  <c r="C48" i="2"/>
  <c r="C49" i="2"/>
  <c r="C50" i="2"/>
  <c r="C51" i="2"/>
  <c r="C52" i="2"/>
  <c r="C53" i="2"/>
  <c r="C54" i="2"/>
  <c r="C55" i="2"/>
  <c r="C56" i="2"/>
  <c r="C57" i="2"/>
  <c r="C58" i="2"/>
  <c r="C59" i="2"/>
  <c r="C60" i="2"/>
  <c r="C61" i="2"/>
  <c r="C62" i="2"/>
  <c r="C63" i="2"/>
  <c r="C64" i="2"/>
  <c r="C65" i="2"/>
  <c r="C66" i="2"/>
  <c r="C67" i="2"/>
  <c r="C68" i="2"/>
  <c r="C69" i="2"/>
  <c r="C70" i="2"/>
  <c r="C71" i="2"/>
  <c r="C72" i="2"/>
  <c r="C73" i="2"/>
  <c r="C74" i="2"/>
  <c r="C75" i="2"/>
  <c r="C76" i="2"/>
  <c r="C77" i="2"/>
  <c r="C78" i="2"/>
  <c r="C79" i="2"/>
  <c r="C80" i="2"/>
  <c r="C81" i="2"/>
  <c r="C82" i="2"/>
  <c r="C83" i="2"/>
  <c r="C84" i="2"/>
  <c r="C85" i="2"/>
  <c r="C86" i="2"/>
  <c r="C87" i="2"/>
  <c r="C88" i="2"/>
  <c r="C89" i="2"/>
  <c r="C90" i="2"/>
  <c r="C91" i="2"/>
  <c r="C92" i="2"/>
  <c r="C93" i="2"/>
  <c r="C94" i="2"/>
  <c r="C95" i="2"/>
  <c r="C96" i="2"/>
  <c r="C97" i="2"/>
  <c r="C98" i="2"/>
  <c r="C99" i="2"/>
  <c r="C100" i="2"/>
  <c r="C101" i="2"/>
  <c r="C102" i="2"/>
  <c r="C103" i="2"/>
  <c r="C104" i="2"/>
  <c r="C105" i="2"/>
  <c r="C106" i="2"/>
  <c r="C107" i="2"/>
  <c r="C108" i="2"/>
  <c r="C109" i="2"/>
  <c r="C110" i="2"/>
  <c r="C111" i="2"/>
  <c r="C112" i="2"/>
  <c r="C113" i="2"/>
  <c r="C114" i="2"/>
  <c r="C115" i="2"/>
  <c r="C116" i="2"/>
  <c r="C117" i="2"/>
  <c r="C118" i="2"/>
  <c r="C119" i="2"/>
  <c r="C120" i="2"/>
  <c r="C121" i="2"/>
  <c r="C122" i="2"/>
  <c r="C123" i="2"/>
  <c r="C124" i="2"/>
  <c r="C125" i="2"/>
  <c r="C126" i="2"/>
  <c r="C127" i="2"/>
  <c r="C128" i="2"/>
  <c r="C129" i="2"/>
  <c r="C130" i="2"/>
  <c r="C131" i="2"/>
  <c r="C132" i="2"/>
  <c r="C133" i="2"/>
  <c r="C134" i="2"/>
  <c r="C135" i="2"/>
  <c r="C136" i="2"/>
  <c r="C137" i="2"/>
  <c r="C138" i="2"/>
  <c r="C139" i="2"/>
  <c r="C140" i="2"/>
  <c r="C141" i="2"/>
  <c r="C142" i="2"/>
  <c r="C143" i="2"/>
  <c r="C144" i="2"/>
  <c r="C145" i="2"/>
  <c r="C146" i="2"/>
  <c r="C147" i="2"/>
  <c r="C148" i="2"/>
  <c r="C149" i="2"/>
  <c r="C150" i="2"/>
  <c r="C151" i="2"/>
  <c r="C152" i="2"/>
  <c r="C153" i="2"/>
  <c r="C154" i="2"/>
  <c r="C155" i="2"/>
  <c r="C156" i="2"/>
  <c r="C157" i="2"/>
  <c r="C158" i="2"/>
  <c r="C159" i="2"/>
  <c r="C160" i="2"/>
  <c r="C161" i="2"/>
  <c r="C162" i="2"/>
  <c r="C163" i="2"/>
  <c r="C164" i="2"/>
  <c r="C165" i="2"/>
  <c r="C166" i="2"/>
  <c r="C167" i="2"/>
  <c r="C168" i="2"/>
  <c r="C169" i="2"/>
  <c r="C170" i="2"/>
  <c r="C171" i="2"/>
  <c r="C172" i="2"/>
  <c r="C173" i="2"/>
  <c r="C174" i="2"/>
  <c r="C175" i="2"/>
  <c r="C176" i="2"/>
  <c r="C177" i="2"/>
  <c r="C178" i="2"/>
  <c r="C179" i="2"/>
  <c r="C180" i="2"/>
  <c r="C181" i="2"/>
  <c r="C182" i="2"/>
  <c r="C183" i="2"/>
  <c r="C184" i="2"/>
  <c r="C185" i="2"/>
  <c r="C186" i="2"/>
  <c r="C187" i="2"/>
  <c r="C188" i="2"/>
  <c r="C189" i="2"/>
  <c r="C190" i="2"/>
  <c r="C191" i="2"/>
  <c r="C192" i="2"/>
  <c r="C193" i="2"/>
  <c r="C194" i="2"/>
  <c r="C195" i="2"/>
  <c r="C196" i="2"/>
  <c r="C197" i="2"/>
  <c r="C198" i="2"/>
  <c r="C199" i="2"/>
  <c r="C200" i="2"/>
  <c r="C201" i="2"/>
  <c r="C202" i="2"/>
  <c r="C203" i="2"/>
  <c r="C204" i="2"/>
  <c r="C205" i="2"/>
  <c r="C206" i="2"/>
  <c r="C207" i="2"/>
  <c r="C208" i="2"/>
  <c r="C209" i="2"/>
  <c r="C210" i="2"/>
  <c r="C211" i="2"/>
  <c r="C212" i="2"/>
  <c r="C213" i="2"/>
  <c r="C214" i="2"/>
  <c r="C215" i="2"/>
  <c r="C216" i="2"/>
  <c r="C217" i="2"/>
  <c r="C218" i="2"/>
  <c r="C219" i="2"/>
  <c r="C220" i="2"/>
  <c r="C221" i="2"/>
  <c r="C222" i="2"/>
  <c r="C223" i="2"/>
  <c r="C224" i="2"/>
  <c r="C225" i="2"/>
  <c r="C226" i="2"/>
  <c r="C227" i="2"/>
  <c r="C228" i="2"/>
  <c r="C229" i="2"/>
  <c r="C230" i="2"/>
  <c r="C231" i="2"/>
  <c r="C232" i="2"/>
  <c r="C233" i="2"/>
  <c r="C234" i="2"/>
  <c r="C235" i="2"/>
  <c r="C236" i="2"/>
  <c r="C237" i="2"/>
  <c r="C238" i="2"/>
  <c r="C239" i="2"/>
  <c r="C240" i="2"/>
  <c r="C241" i="2"/>
  <c r="C242" i="2"/>
  <c r="C243" i="2"/>
  <c r="C244" i="2"/>
  <c r="C245" i="2"/>
  <c r="C246" i="2"/>
  <c r="C247" i="2"/>
  <c r="C248" i="2"/>
  <c r="C249" i="2"/>
  <c r="C250" i="2"/>
  <c r="C251" i="2"/>
  <c r="C252" i="2"/>
  <c r="C253" i="2"/>
  <c r="C254" i="2"/>
  <c r="C255" i="2"/>
  <c r="C256" i="2"/>
  <c r="C257" i="2"/>
  <c r="C258" i="2"/>
  <c r="C259" i="2"/>
  <c r="C260" i="2"/>
  <c r="C261" i="2"/>
  <c r="C262" i="2"/>
  <c r="C263" i="2"/>
  <c r="C264" i="2"/>
  <c r="C265" i="2"/>
  <c r="C266" i="2"/>
  <c r="C267" i="2"/>
  <c r="C268" i="2"/>
  <c r="C269" i="2"/>
  <c r="C270" i="2"/>
  <c r="C271" i="2"/>
  <c r="C272" i="2"/>
  <c r="C273" i="2"/>
  <c r="C274" i="2"/>
  <c r="C275" i="2"/>
  <c r="C276" i="2"/>
  <c r="C277" i="2"/>
  <c r="C278" i="2"/>
  <c r="C279" i="2"/>
  <c r="C280" i="2"/>
  <c r="C281" i="2"/>
  <c r="C282" i="2"/>
  <c r="C283" i="2"/>
  <c r="C284" i="2"/>
  <c r="C285" i="2"/>
  <c r="C286" i="2"/>
  <c r="C287" i="2"/>
  <c r="C288" i="2"/>
  <c r="C289" i="2"/>
  <c r="C290" i="2"/>
  <c r="C291" i="2"/>
  <c r="C292" i="2"/>
  <c r="C293" i="2"/>
  <c r="C294" i="2"/>
  <c r="C295" i="2"/>
  <c r="C296" i="2"/>
  <c r="C297" i="2"/>
  <c r="C298" i="2"/>
  <c r="C299" i="2"/>
  <c r="C300" i="2"/>
  <c r="C301" i="2"/>
  <c r="C2" i="2"/>
  <c r="B3" i="2"/>
  <c r="B4" i="2"/>
  <c r="B5" i="2"/>
  <c r="B6" i="2"/>
  <c r="B7" i="2"/>
  <c r="B8" i="2"/>
  <c r="B9" i="2"/>
  <c r="B10" i="2"/>
  <c r="B11" i="2"/>
  <c r="B12" i="2"/>
  <c r="B13" i="2"/>
  <c r="B14" i="2"/>
  <c r="B15" i="2"/>
  <c r="B16" i="2"/>
  <c r="B17" i="2"/>
  <c r="B18" i="2"/>
  <c r="B19" i="2"/>
  <c r="B20" i="2"/>
  <c r="B21" i="2"/>
  <c r="B22" i="2"/>
  <c r="B23" i="2"/>
  <c r="B24" i="2"/>
  <c r="B25" i="2"/>
  <c r="B26" i="2"/>
  <c r="B27" i="2"/>
  <c r="B28" i="2"/>
  <c r="B29" i="2"/>
  <c r="B30" i="2"/>
  <c r="B31" i="2"/>
  <c r="B32" i="2"/>
  <c r="B33" i="2"/>
  <c r="B34" i="2"/>
  <c r="B35" i="2"/>
  <c r="B36" i="2"/>
  <c r="B37" i="2"/>
  <c r="B38" i="2"/>
  <c r="B39" i="2"/>
  <c r="B40" i="2"/>
  <c r="B41" i="2"/>
  <c r="B42" i="2"/>
  <c r="B43" i="2"/>
  <c r="B44" i="2"/>
  <c r="B45" i="2"/>
  <c r="B46" i="2"/>
  <c r="B47" i="2"/>
  <c r="B48" i="2"/>
  <c r="B49" i="2"/>
  <c r="B50" i="2"/>
  <c r="B51" i="2"/>
  <c r="B52" i="2"/>
  <c r="B53" i="2"/>
  <c r="B54" i="2"/>
  <c r="B55" i="2"/>
  <c r="B56" i="2"/>
  <c r="B57" i="2"/>
  <c r="B58" i="2"/>
  <c r="B59" i="2"/>
  <c r="B60" i="2"/>
  <c r="B61" i="2"/>
  <c r="B62" i="2"/>
  <c r="B63" i="2"/>
  <c r="B64" i="2"/>
  <c r="B65" i="2"/>
  <c r="B66" i="2"/>
  <c r="B67" i="2"/>
  <c r="B68" i="2"/>
  <c r="B69" i="2"/>
  <c r="B70" i="2"/>
  <c r="B71" i="2"/>
  <c r="B72" i="2"/>
  <c r="B73" i="2"/>
  <c r="B74" i="2"/>
  <c r="B75" i="2"/>
  <c r="B76" i="2"/>
  <c r="B77" i="2"/>
  <c r="B78" i="2"/>
  <c r="B79" i="2"/>
  <c r="B80" i="2"/>
  <c r="B81" i="2"/>
  <c r="B82" i="2"/>
  <c r="B83" i="2"/>
  <c r="B84" i="2"/>
  <c r="B85" i="2"/>
  <c r="B86" i="2"/>
  <c r="B87" i="2"/>
  <c r="B88" i="2"/>
  <c r="B89" i="2"/>
  <c r="B90" i="2"/>
  <c r="B91" i="2"/>
  <c r="B92" i="2"/>
  <c r="B93" i="2"/>
  <c r="B94" i="2"/>
  <c r="B95" i="2"/>
  <c r="B96" i="2"/>
  <c r="B97" i="2"/>
  <c r="B98" i="2"/>
  <c r="B99" i="2"/>
  <c r="B100" i="2"/>
  <c r="B101" i="2"/>
  <c r="B102" i="2"/>
  <c r="B103" i="2"/>
  <c r="B104" i="2"/>
  <c r="B105" i="2"/>
  <c r="B106" i="2"/>
  <c r="B107" i="2"/>
  <c r="B108" i="2"/>
  <c r="B109" i="2"/>
  <c r="B110" i="2"/>
  <c r="B111" i="2"/>
  <c r="B112" i="2"/>
  <c r="B113" i="2"/>
  <c r="B114" i="2"/>
  <c r="B115" i="2"/>
  <c r="B116" i="2"/>
  <c r="B117" i="2"/>
  <c r="B118" i="2"/>
  <c r="B119" i="2"/>
  <c r="B120" i="2"/>
  <c r="B121" i="2"/>
  <c r="B122" i="2"/>
  <c r="B123" i="2"/>
  <c r="B124" i="2"/>
  <c r="B125" i="2"/>
  <c r="B126" i="2"/>
  <c r="B127" i="2"/>
  <c r="B128" i="2"/>
  <c r="B129" i="2"/>
  <c r="B130" i="2"/>
  <c r="B131" i="2"/>
  <c r="B132" i="2"/>
  <c r="B133" i="2"/>
  <c r="B134" i="2"/>
  <c r="B135" i="2"/>
  <c r="B136" i="2"/>
  <c r="B137" i="2"/>
  <c r="B138" i="2"/>
  <c r="B139" i="2"/>
  <c r="B140" i="2"/>
  <c r="B141" i="2"/>
  <c r="B142" i="2"/>
  <c r="B143" i="2"/>
  <c r="B144" i="2"/>
  <c r="B145" i="2"/>
  <c r="B146" i="2"/>
  <c r="B147" i="2"/>
  <c r="B148" i="2"/>
  <c r="B149" i="2"/>
  <c r="B150" i="2"/>
  <c r="B151" i="2"/>
  <c r="B152" i="2"/>
  <c r="B153" i="2"/>
  <c r="B154" i="2"/>
  <c r="B155" i="2"/>
  <c r="B156" i="2"/>
  <c r="B157" i="2"/>
  <c r="B158" i="2"/>
  <c r="B159" i="2"/>
  <c r="B160" i="2"/>
  <c r="B161" i="2"/>
  <c r="B162" i="2"/>
  <c r="B163" i="2"/>
  <c r="B164" i="2"/>
  <c r="B165" i="2"/>
  <c r="B166" i="2"/>
  <c r="B167" i="2"/>
  <c r="B168" i="2"/>
  <c r="B169" i="2"/>
  <c r="B170" i="2"/>
  <c r="B171" i="2"/>
  <c r="B172" i="2"/>
  <c r="B173" i="2"/>
  <c r="B174" i="2"/>
  <c r="B175" i="2"/>
  <c r="B176" i="2"/>
  <c r="B177" i="2"/>
  <c r="B178" i="2"/>
  <c r="B179" i="2"/>
  <c r="B180" i="2"/>
  <c r="B181" i="2"/>
  <c r="B182" i="2"/>
  <c r="B183" i="2"/>
  <c r="B184" i="2"/>
  <c r="B185" i="2"/>
  <c r="B186" i="2"/>
  <c r="B187" i="2"/>
  <c r="B188" i="2"/>
  <c r="B189" i="2"/>
  <c r="B190" i="2"/>
  <c r="B191" i="2"/>
  <c r="B192" i="2"/>
  <c r="B193" i="2"/>
  <c r="B194" i="2"/>
  <c r="B195" i="2"/>
  <c r="B196" i="2"/>
  <c r="B197" i="2"/>
  <c r="B198" i="2"/>
  <c r="B199" i="2"/>
  <c r="B200" i="2"/>
  <c r="B201" i="2"/>
  <c r="B202" i="2"/>
  <c r="B203" i="2"/>
  <c r="B204" i="2"/>
  <c r="B205" i="2"/>
  <c r="B206" i="2"/>
  <c r="B207" i="2"/>
  <c r="B208" i="2"/>
  <c r="B209" i="2"/>
  <c r="B210" i="2"/>
  <c r="B211" i="2"/>
  <c r="B212" i="2"/>
  <c r="B213" i="2"/>
  <c r="B214" i="2"/>
  <c r="B215" i="2"/>
  <c r="B216" i="2"/>
  <c r="B217" i="2"/>
  <c r="B218" i="2"/>
  <c r="B219" i="2"/>
  <c r="B220" i="2"/>
  <c r="B221" i="2"/>
  <c r="B222" i="2"/>
  <c r="B223" i="2"/>
  <c r="B224" i="2"/>
  <c r="B225" i="2"/>
  <c r="B226" i="2"/>
  <c r="B227" i="2"/>
  <c r="B228" i="2"/>
  <c r="B229" i="2"/>
  <c r="B230" i="2"/>
  <c r="B231" i="2"/>
  <c r="B232" i="2"/>
  <c r="B233" i="2"/>
  <c r="B234" i="2"/>
  <c r="B235" i="2"/>
  <c r="B236" i="2"/>
  <c r="B237" i="2"/>
  <c r="B238" i="2"/>
  <c r="B239" i="2"/>
  <c r="B240" i="2"/>
  <c r="B241" i="2"/>
  <c r="B242" i="2"/>
  <c r="B243" i="2"/>
  <c r="B244" i="2"/>
  <c r="B245" i="2"/>
  <c r="B246" i="2"/>
  <c r="B247" i="2"/>
  <c r="B248" i="2"/>
  <c r="B249" i="2"/>
  <c r="B250" i="2"/>
  <c r="B251" i="2"/>
  <c r="B252" i="2"/>
  <c r="B253" i="2"/>
  <c r="B254" i="2"/>
  <c r="B255" i="2"/>
  <c r="B256" i="2"/>
  <c r="B257" i="2"/>
  <c r="B258" i="2"/>
  <c r="B259" i="2"/>
  <c r="B260" i="2"/>
  <c r="B261" i="2"/>
  <c r="B262" i="2"/>
  <c r="B263" i="2"/>
  <c r="B264" i="2"/>
  <c r="B265" i="2"/>
  <c r="B266" i="2"/>
  <c r="B267" i="2"/>
  <c r="B268" i="2"/>
  <c r="B269" i="2"/>
  <c r="B270" i="2"/>
  <c r="B271" i="2"/>
  <c r="B272" i="2"/>
  <c r="B273" i="2"/>
  <c r="B274" i="2"/>
  <c r="B275" i="2"/>
  <c r="B276" i="2"/>
  <c r="B277" i="2"/>
  <c r="B278" i="2"/>
  <c r="B279" i="2"/>
  <c r="B280" i="2"/>
  <c r="B281" i="2"/>
  <c r="B282" i="2"/>
  <c r="B283" i="2"/>
  <c r="B284" i="2"/>
  <c r="B285" i="2"/>
  <c r="B286" i="2"/>
  <c r="B287" i="2"/>
  <c r="B288" i="2"/>
  <c r="B289" i="2"/>
  <c r="B290" i="2"/>
  <c r="B291" i="2"/>
  <c r="B292" i="2"/>
  <c r="B293" i="2"/>
  <c r="B294" i="2"/>
  <c r="B295" i="2"/>
  <c r="B296" i="2"/>
  <c r="B297" i="2"/>
  <c r="B298" i="2"/>
  <c r="B299" i="2"/>
  <c r="B300" i="2"/>
  <c r="B301" i="2"/>
  <c r="B2" i="2"/>
  <c r="B56" i="3"/>
  <c r="B61" i="3"/>
  <c r="B60" i="3"/>
  <c r="B59" i="3"/>
  <c r="B55" i="3"/>
  <c r="B54" i="3"/>
  <c r="B51" i="3"/>
  <c r="B50" i="3"/>
  <c r="B47" i="3"/>
  <c r="B46" i="3"/>
  <c r="B41" i="3"/>
  <c r="B43" i="3"/>
  <c r="B42" i="3"/>
  <c r="B40" i="3"/>
  <c r="B36" i="3"/>
  <c r="B37" i="3"/>
  <c r="B34" i="3"/>
  <c r="B35" i="3"/>
  <c r="B31" i="3"/>
  <c r="B30" i="3"/>
  <c r="B29" i="3"/>
  <c r="B28" i="3"/>
  <c r="B27" i="3"/>
  <c r="B26" i="3"/>
  <c r="B25" i="3"/>
  <c r="B24" i="3"/>
  <c r="B21" i="3"/>
  <c r="B20" i="3"/>
  <c r="B19" i="3"/>
  <c r="B18" i="3"/>
  <c r="B17" i="3"/>
  <c r="B16" i="3"/>
  <c r="B15" i="3"/>
  <c r="B8" i="3"/>
  <c r="B7" i="3"/>
  <c r="F302" i="2" l="1"/>
  <c r="I302" i="2"/>
  <c r="D606" i="2"/>
  <c r="B302" i="2"/>
  <c r="E302" i="2"/>
  <c r="G302" i="2"/>
  <c r="H302" i="2"/>
  <c r="C606" i="2"/>
  <c r="K302" i="2"/>
  <c r="J302" i="2"/>
  <c r="D302" i="2"/>
  <c r="B606" i="2"/>
  <c r="C302" i="2"/>
  <c r="B44" i="3"/>
  <c r="B2" i="3"/>
  <c r="B4" i="3" l="1"/>
</calcChain>
</file>

<file path=xl/sharedStrings.xml><?xml version="1.0" encoding="utf-8"?>
<sst xmlns="http://schemas.openxmlformats.org/spreadsheetml/2006/main" count="10739" uniqueCount="978">
  <si>
    <t>Horodateur</t>
  </si>
  <si>
    <t>Sexe</t>
  </si>
  <si>
    <t>Nationalité</t>
  </si>
  <si>
    <t>Année de naissance</t>
  </si>
  <si>
    <t>Université</t>
  </si>
  <si>
    <t>Sujet d'études</t>
  </si>
  <si>
    <t>Quel est le plus haut diplôme que vous possédez actuellement ?</t>
  </si>
  <si>
    <t>Quel diplôme êtes-vous actuellement en train de préparer ?</t>
  </si>
  <si>
    <t>Au cours d'une journée habituelle, combien de temps en moyenne consacrez-vous à chacune des tâches suivantes : [Regarder la télévision]</t>
  </si>
  <si>
    <t>Au cours d'une journée habituelle, combien de temps en moyenne consacrez-vous à chacune des tâches suivantes : [Ecouter la radio]</t>
  </si>
  <si>
    <t>Au cours d'une journée habituelle, combien de temps en moyenne consacrez-vous à chacune des tâches suivantes : [Lire un journal papier ]</t>
  </si>
  <si>
    <t>Au cours d'une journée habituelle, combien de temps en moyenne consacrez-vous à chacune des tâches suivantes : [Surfer sur internet]</t>
  </si>
  <si>
    <t>Au cours d'une journée habituelle, combien de temps en moyenne consacrez-vous à chacune des tâches suivantes : [Regarder des contenus téléchargés sur le net]</t>
  </si>
  <si>
    <t>Parmi la liste ci-dessous, quels sont les MOYENS que vous utilisez en priorité pour vous INFORMER ? Citez au maximum 3 moyens par ordre de préférence. [1er]</t>
  </si>
  <si>
    <t>Parmi la liste ci-dessous, quels sont les MOYENS que vous utilisez en priorité pour vous INFORMER ? Citez au maximum 3 moyens par ordre de préférence. [2e]</t>
  </si>
  <si>
    <t>Parmi la liste ci-dessous, quels sont les MOYENS que vous utilisez en priorité pour vous INFORMER ? Citez au maximum 3 moyens par ordre de préférence. [3e]</t>
  </si>
  <si>
    <t>Au cours d’une semaine habituelle, précisez à quelle FREQUENCE vous regardez, lisez ou écoutez : [Un journal télévisé (regardé sur la télévision, web, VOD,…)]</t>
  </si>
  <si>
    <t>Au cours d’une semaine habituelle, précisez à quelle FREQUENCE vous regardez, lisez ou écoutez : [Un journal parlé (écouté à la radio ou podcasté sur un site web,…)]</t>
  </si>
  <si>
    <t>Au cours d’une semaine habituelle, précisez à quelle FREQUENCE vous regardez, lisez ou écoutez : [La presse quotidienne papier]</t>
  </si>
  <si>
    <t>Au cours d’une semaine habituelle, précisez à quelle FREQUENCE vous regardez, lisez ou écoutez : [Les sites web des quotidiens papier]</t>
  </si>
  <si>
    <t>Au cours d’une semaine habituelle, précisez à quelle FREQUENCE vous regardez, lisez ou écoutez : [Les sites web d’info spécifiques à l’internet (Mediapart, Rue 89, Huffington-Post,…)]</t>
  </si>
  <si>
    <t>Au cours d’une semaine habituelle, précisez à quelle FREQUENCE vous regardez, lisez ou écoutez : [L’actualité via les moteurs de recherche (Google actualités, Yahoo actualités, MSN news …)]</t>
  </si>
  <si>
    <t>Voici une liste d’émissions télévisées où l’on traite de l’actualité. Est-ce que vous avez REGARDÉ certains de ces programmes au cours du DERNIER MOIS ? Commençons avec quelques magazines qui proposent des reportages :</t>
  </si>
  <si>
    <t>Continuons avec quelques programmes de débat ou discussion. Est-ce que vous avez REGARDÉ certains de ces programmes au cours du DERNIER MOIS ?</t>
  </si>
  <si>
    <t>Si vous lisez la presse papier ou les sites web des quotidiens papier, citez les titres que vous lisez en priorité. Au MAXIMUM 3 titres. [1er]</t>
  </si>
  <si>
    <t>Si vous lisez la presse papier ou les sites web des quotidiens papier, citez les titres que vous lisez en priorité. Au MAXIMUM 3 titres. [2e]</t>
  </si>
  <si>
    <t>Si vous lisez la presse papier ou les sites web des quotidiens papier, citez les titres que vous lisez en priorité. Au MAXIMUM 3 titres. [3e]</t>
  </si>
  <si>
    <t>Quels sont les sujets d’actualité vous intéressant le plus ?</t>
  </si>
  <si>
    <t>Est-ce que vous vous intéressez à la politique ?</t>
  </si>
  <si>
    <t>Avez-vous déjà entendu parler d’infotainment ?</t>
  </si>
  <si>
    <t>Pouvez-vous en donner une définition simple ?</t>
  </si>
  <si>
    <t>Selon vous, l’infotainment (émissions télévisées associant humour, divertissement et information) est :</t>
  </si>
  <si>
    <t>Quelles émissions d’infotainment regardez-vous ?</t>
  </si>
  <si>
    <t>Parmi les émissions que vous avez cochées, quelle est celle que vous appréciez le plus ?</t>
  </si>
  <si>
    <t>Appréciez-vous le fait que des sujets politiques soient abordés dans ces émissions ?</t>
  </si>
  <si>
    <t>Appréciez-vous le fait que des personnalités politiques participent à ces émissions ?</t>
  </si>
  <si>
    <t>Sur une échelle de 1 à 4, pensez-vous que ce type d’émission : [Se moque facilement des personnalités politiques]</t>
  </si>
  <si>
    <t>Sur une échelle de 1 à 4, pensez-vous que ce type d’émission : [Manque de respect vis-à-vis des personnalités politiques]</t>
  </si>
  <si>
    <t>Sur une échelle de 1 à 4, pensez-vous que ce type d’émission : [Rend les personnalités politiques sympathiques]</t>
  </si>
  <si>
    <t>Sur une échelle de 1 à 4, pensez-vous que ce type d’émission : [Donne des bons et des mauvais points aux personnalités]</t>
  </si>
  <si>
    <t>Sur une échelle de 1 à 4, pensez-vous que ce type d’émission : [Est trop focalisé sur la personnalité des hommes politiques]</t>
  </si>
  <si>
    <t>Sur une échelle de 1 à 4, pensez-vous que ce type d’émission : [Simplifie trop les choses à cause de l’aspect humoristique]</t>
  </si>
  <si>
    <t>Sur une échelle de 1 à 4, pensez-vous que ce type d’émission : [Simplifie trop les choses à cause de l’aspect divertissement]</t>
  </si>
  <si>
    <t>Sur une échelle de 1 à 4, pensez-vous que ce type d’émission : [Est un danger car les téléspectateurs ne font pas la différence entre l’information et le divertissement]</t>
  </si>
  <si>
    <t>Sur une échelle de 1 à 4, pensez-vous que ce type d’émission : [Permet d’apprendre des choses sur la politique et son fonctionnement]</t>
  </si>
  <si>
    <t>Sur une échelle de 1 à 4, pensez-vous que ce type d’émission : [Permet à des publics qui ne regarderaient pas des émissions politiques de s’informer malgré tout]</t>
  </si>
  <si>
    <t>Sur une échelle de 1 à 4, pensez-vous que ce type d’émission : [S’adresse à des téléspectateurs qui ont déjà des connaissances sur la politique]</t>
  </si>
  <si>
    <t>Sur une échelle de 1 à 4, pensez-vous que ce type d’émission : [Nécessite de croiser les sources et de s’informer par ailleurs]</t>
  </si>
  <si>
    <t>Sur une échelle de 1 à 4, pensez-vous que ce type d’émission : [N'est pas fiable]</t>
  </si>
  <si>
    <t>Masculin</t>
  </si>
  <si>
    <t>Belge</t>
  </si>
  <si>
    <t>UCL</t>
  </si>
  <si>
    <t>Communication (journalisme, relations publiques, communication socio-éducative, ...)</t>
  </si>
  <si>
    <t>Enseignement supérieur universitaire 1er cycle : bac</t>
  </si>
  <si>
    <t>Enseignement supérieur universitaire 2ème cycle : master, ingénieur</t>
  </si>
  <si>
    <t>Je ne réalise pas cette tâche tous les jours</t>
  </si>
  <si>
    <t>Entre 6h et 12h</t>
  </si>
  <si>
    <t>Entre 1h et 3h</t>
  </si>
  <si>
    <t>Sites web des chaînes de télévision, vidéo à la demande, web TV</t>
  </si>
  <si>
    <t>Sites web des quotidiens papier</t>
  </si>
  <si>
    <t>Discussion avec mon entourage</t>
  </si>
  <si>
    <t>N/A</t>
  </si>
  <si>
    <t>Rarement</t>
  </si>
  <si>
    <t>Jamais</t>
  </si>
  <si>
    <t>Parfois</t>
  </si>
  <si>
    <t>Questions à la Une (RTBF - La Une)</t>
  </si>
  <si>
    <t>Mise au point (RTBF - La Une), L'indiscret (RTBF - La Une)</t>
  </si>
  <si>
    <t>Le Soir</t>
  </si>
  <si>
    <t>Metro</t>
  </si>
  <si>
    <t>Autre</t>
  </si>
  <si>
    <t>National, Economique, Politique, Scientifique</t>
  </si>
  <si>
    <t>Beaucoup</t>
  </si>
  <si>
    <t>Oui</t>
  </si>
  <si>
    <t>Une émission qui combine divertissement et information d'actualité</t>
  </si>
  <si>
    <t>positif </t>
  </si>
  <si>
    <t>Le Petit Journal  , Les Guignols de l’Info  , Revu et corrigé</t>
  </si>
  <si>
    <t>Revu et corrigé</t>
  </si>
  <si>
    <t>Féminin</t>
  </si>
  <si>
    <t>française</t>
  </si>
  <si>
    <t>Entre 30 minutes et 1h</t>
  </si>
  <si>
    <t>Réseaux sociaux</t>
  </si>
  <si>
    <t>Régulièrement</t>
  </si>
  <si>
    <t>Sept à huit (TF1), Reportages (TF1)</t>
  </si>
  <si>
    <t>Je n'ai regardé aucun de ces programmes</t>
  </si>
  <si>
    <t>International, Culture (sorties ciné, livres, expos, ...), Scientifique</t>
  </si>
  <si>
    <t>Peu</t>
  </si>
  <si>
    <t>émission qui mélange l'information et le divertissement</t>
  </si>
  <si>
    <t>Les Guignols de l'info</t>
  </si>
  <si>
    <t>Entre 3h et 6h</t>
  </si>
  <si>
    <t>Sites web d'info spécifiques à Internet, pure players (Mediapart, Rue89, Slate, etc.)</t>
  </si>
  <si>
    <t>Presse quotidienne papier</t>
  </si>
  <si>
    <t>Tous les jours</t>
  </si>
  <si>
    <t>Questions à la Une (RTBF - La Une), Envoyé spécial (France 2), Sept à huit (TF1)</t>
  </si>
  <si>
    <t>Les journaux des éditions l’Avenir (Vers l’Avenir, …)</t>
  </si>
  <si>
    <t>La Libre Belgique</t>
  </si>
  <si>
    <t>International, National, Politique, Culture (sorties ciné, livres, expos, ...)</t>
  </si>
  <si>
    <t>Assez </t>
  </si>
  <si>
    <t>Des l'infos mélangée à du divertissement</t>
  </si>
  <si>
    <t>Le Grand Journal  , Le Petit Journal  , Les Guignols de l’Info  , Salut les terriens  , On n’est pas couché  </t>
  </si>
  <si>
    <t>Le grand journal</t>
  </si>
  <si>
    <t>Moins de 30 minutes</t>
  </si>
  <si>
    <t>Télévision</t>
  </si>
  <si>
    <t>Radio FM</t>
  </si>
  <si>
    <t>Questions à la Une (RTBF - La Une), Sept à huit (TF1)</t>
  </si>
  <si>
    <t>Mise au point (RTBF - La Une)</t>
  </si>
  <si>
    <t>National, Régional, Culture (sorties ciné, livres, expos, ...), People</t>
  </si>
  <si>
    <t>mélange info et divertissement</t>
  </si>
  <si>
    <t>dan &lt;3</t>
  </si>
  <si>
    <t>Je suis partagé(e)</t>
  </si>
  <si>
    <t>Ingénieur de Gestion</t>
  </si>
  <si>
    <t>Questions à la Une (RTBF - La Une), Reporters (RTL - TVi), Envoyé spécial (France 2), Complément d'enquête (France 2)</t>
  </si>
  <si>
    <t>Mise au point (RTBF - La Une), Mots croisés (France 2), Des paroles et des actes (France 2)</t>
  </si>
  <si>
    <t>International, Economique, Politique, Scientifique</t>
  </si>
  <si>
    <t>Non</t>
  </si>
  <si>
    <t>Un mélange de entertainment et d'information</t>
  </si>
  <si>
    <t>Le Grand Journal  , Le Petit Journal  , Les Guignols de l’Info  , Sans chichis , On n’est pas couché  , Vivement Dimanche</t>
  </si>
  <si>
    <t>On n'est pas couché</t>
  </si>
  <si>
    <t>Anthropologie</t>
  </si>
  <si>
    <t>Questions à la Une (RTBF - La Une), Reporters (RTL - TVi), Complément d'enquête (France 2), Les infiltrés (France 2), Sept à huit (TF1)</t>
  </si>
  <si>
    <t>International, Régional, Culture (sorties ciné, livres, expos, ...)</t>
  </si>
  <si>
    <t>non</t>
  </si>
  <si>
    <t>Aucune</t>
  </si>
  <si>
    <t>Bio-ingénieur</t>
  </si>
  <si>
    <t>Enseignement secondaire général : 2ème cycle</t>
  </si>
  <si>
    <t>Questions à la Une (RTBF - La Une), Envoyé spécial (France 2)</t>
  </si>
  <si>
    <t>Mise au point (RTBF - La Une), Controverse (RTL-TVi), L'invité (RTL-TVi)</t>
  </si>
  <si>
    <t>International, National, Régional, Politique, Scientifique, Faits divers</t>
  </si>
  <si>
    <t>what ??? (avant que tu me le dises) Je pensais que c'était un truc de geek sur l'informatique</t>
  </si>
  <si>
    <t>Le Petit Journal  , Les Guignols de l’Info  , Sans chichis , Dan Late Show  </t>
  </si>
  <si>
    <t>petit journal</t>
  </si>
  <si>
    <t>Mise au point (RTBF - La Une), Des paroles et des actes (France 2)</t>
  </si>
  <si>
    <t>International, National, Culture (sorties ciné, livres, expos, ...), People, Faits divers</t>
  </si>
  <si>
    <t>Programme qui fournit à la fois du divertissement et de l'info</t>
  </si>
  <si>
    <t>Le Grand Journal  , Le Petit Journal  , On n’est pas couché  </t>
  </si>
  <si>
    <t>le petit journal</t>
  </si>
  <si>
    <t>Communication (journalisme, relations publiques, communication socio-éducative, ...) </t>
  </si>
  <si>
    <t>Questions à la Une (RTBF - La Une), Envoyé spécial (France 2), Sept à huit (TF1), Reportages (TF1)</t>
  </si>
  <si>
    <t>Mise au point (RTBF - La Une), L'invité (RTL-TVi), Mots croisés (France 2), On n'est pas couché (France 2)</t>
  </si>
  <si>
    <t>International, National, Régional, Economique, Politique, Culture (sorties ciné, livres, expos, ...), Scientifique</t>
  </si>
  <si>
    <t>Des émissions alliant informations et divertissement</t>
  </si>
  <si>
    <t>Le Grand Journal  , Le Petit Journal  , On n’est pas couché  , Vivement Dimanche</t>
  </si>
  <si>
    <t>Sciences de gestion</t>
  </si>
  <si>
    <t>Questions à la Une (RTBF - La Une), Reporters (RTL - TVi), Envoyé spécial (France 2)</t>
  </si>
  <si>
    <t>Mise au point (RTBF - La Une), Controverse (RTL-TVi)</t>
  </si>
  <si>
    <t>La Dernière Heure – Les Sports</t>
  </si>
  <si>
    <t>International, National, Régional, Economique</t>
  </si>
  <si>
    <t>des programmes qui font à la fois de l'info et du divertissement</t>
  </si>
  <si>
    <t>Le Petit Journal  , Dan Late Show  </t>
  </si>
  <si>
    <t>Le Petit Journal</t>
  </si>
  <si>
    <t>Plus de 12h</t>
  </si>
  <si>
    <t>International, National, Economique, Culture (sorties ciné, livres, expos, ...)</t>
  </si>
  <si>
    <t>Emission traitant de l'actu d'une manière décallée</t>
  </si>
  <si>
    <t>Le Grand Journal  , Le Petit Journal  , Les Guignols de l’Info  , Sans chichis , Vivement Dimanche</t>
  </si>
  <si>
    <t>ULB</t>
  </si>
  <si>
    <t>Polytechnique</t>
  </si>
  <si>
    <t>Moteurs de recherche sur le web (google actu, yahoo actu, …), sites de partage vidéo</t>
  </si>
  <si>
    <t>International, National, Economique, Politique, Scientifique</t>
  </si>
  <si>
    <t>Je ne connais pas</t>
  </si>
  <si>
    <t>Le Petit Journal  , Les Guignols de l’Info  , On n’est pas couché  </t>
  </si>
  <si>
    <t>Le petit journal</t>
  </si>
  <si>
    <t>Kinésithérapie</t>
  </si>
  <si>
    <t>Envoyé spécial (France 2), Sept à huit (TF1), Reportages (TF1)</t>
  </si>
  <si>
    <t>International, National, Culture (sorties ciné, livres, expos, ...)</t>
  </si>
  <si>
    <t>Info + Divertissement</t>
  </si>
  <si>
    <t>Le Petit Journal  , Sans chichis </t>
  </si>
  <si>
    <t>Le petit journal</t>
  </si>
  <si>
    <t>Sciences de la population et du développement</t>
  </si>
  <si>
    <t>Sites web d’info spécifiques à Internet, pure players (Mediapart, Rue89, Slate, ...)</t>
  </si>
  <si>
    <t>International, National, Régional, Economique, Politique</t>
  </si>
  <si>
    <t>C'est une émission d'info melée à du divertissement (ou l'inverse)</t>
  </si>
  <si>
    <t>Le Petit Journal  </t>
  </si>
  <si>
    <t>Il n'y en a qu'une :-)</t>
  </si>
  <si>
    <t>Langues modernes</t>
  </si>
  <si>
    <t>Aucun</t>
  </si>
  <si>
    <t>source d'information servant à la distraction</t>
  </si>
  <si>
    <t>Sans chichis , On n’est pas couché  </t>
  </si>
  <si>
    <t>Sept à huit (TF1)</t>
  </si>
  <si>
    <t>Mise au point (RTBF - La Une), Controverse (RTL-TVi), L'indiscret (RTBF - La Une)</t>
  </si>
  <si>
    <t>l'information de façon plus ou moins ludique, simplifiée</t>
  </si>
  <si>
    <t>Le Grand Journal  , Le Petit Journal  , Les Guignols de l’Info  , Sans chichis , Dan Late Show  , On n’est pas couché  , Vivement Dimanche</t>
  </si>
  <si>
    <t>Des paroles et des actes (France 2)</t>
  </si>
  <si>
    <t>International, Politique, Culture (sorties ciné, livres, expos, ...), Scientifique</t>
  </si>
  <si>
    <t>Questions à la Une (RTBF - La Une), le petit journal</t>
  </si>
  <si>
    <t>International, National, Culture (sorties ciné, livres, expos, ...), People</t>
  </si>
  <si>
    <t>"information divertissante"?</t>
  </si>
  <si>
    <t>International, National, Régional, Politique, Culture (sorties ciné, livres, expos, ...)</t>
  </si>
  <si>
    <t>Mélange d'actualité et de divertissement</t>
  </si>
  <si>
    <t>Dan Late Show</t>
  </si>
  <si>
    <t>Envoyé spécial (France 2), Sept à huit (TF1)</t>
  </si>
  <si>
    <t>International, National, Régional, Politique, Culture (sorties ciné, livres, expos, ...), Faits divers</t>
  </si>
  <si>
    <t>Emission de divertissement basée sur un traitement de l'actualité</t>
  </si>
  <si>
    <t>Le Petit Journal  , Les Guignols de l’Info  , Sans chichis , On n’est pas couché  </t>
  </si>
  <si>
    <t>Petit journal</t>
  </si>
  <si>
    <t>Gestion</t>
  </si>
  <si>
    <t>International, National, Culture (sorties ciné, livres, expos, ...), Scientifique</t>
  </si>
  <si>
    <t>un mix entre information et entertainment: donc des infos divertissantes</t>
  </si>
  <si>
    <t>Le Petit Journal  , Les Guignols de l’Info  , Sans chichis </t>
  </si>
  <si>
    <t>Mise au point (RTBF - La Une), L'indiscret (RTBF - La Une), Ce soir (ou jamais !) (France 2)</t>
  </si>
  <si>
    <t>C'est un terme utilisé pour définir un journalisme où la frontière entre l'information et le divertissement/l'entertainment se veut de plus en plus fine, pour essayer d'attirer le spectateur, au détriment (peut-être) d'une véritable valeur informative ajoutée.</t>
  </si>
  <si>
    <t>Le Grand Journal  , Dan Late Show  </t>
  </si>
  <si>
    <t>Le Dan Late Show</t>
  </si>
  <si>
    <t>UNamur</t>
  </si>
  <si>
    <t>médecine vétérinaire</t>
  </si>
  <si>
    <t>Reporters (RTL - TVi), Sept à huit (TF1), Reportages (TF1)</t>
  </si>
  <si>
    <t>National, Politique, Scientifique</t>
  </si>
  <si>
    <t>connais pas</t>
  </si>
  <si>
    <t>sans chichis</t>
  </si>
  <si>
    <t>Sites web de la presse magazine</t>
  </si>
  <si>
    <t>Questions à la Une (RTBF - La Une), Envoyé spécial (France 2), Complément d'enquête (France 2), Sept à huit (TF1)</t>
  </si>
  <si>
    <t>Ce soir (ou jamais !) (France 2)</t>
  </si>
  <si>
    <t>L’Echo</t>
  </si>
  <si>
    <t>on n'est pas couché</t>
  </si>
  <si>
    <t>français</t>
  </si>
  <si>
    <t>Envoyé spécial (France 2), Sept à huit (TF1), L'effet papillon (Be TV)</t>
  </si>
  <si>
    <t>Mots croisés (France 2)</t>
  </si>
  <si>
    <t>traiter l'info à la façon divertissement</t>
  </si>
  <si>
    <t>Mise au point (RTBF - La Une), Controverse (RTL-TVi), Mots croisés (France 2)</t>
  </si>
  <si>
    <t>Informer le public tout en ajoutant des éléments de divertissement aux informations.</t>
  </si>
  <si>
    <t>Le Petit Journal  , Dan Late Show  , On n’est pas couché  </t>
  </si>
  <si>
    <t>On N'Est Pas Couché</t>
  </si>
  <si>
    <t>sciences économiques et de gestion</t>
  </si>
  <si>
    <t>Mise au point (RTBF - La Une), L'invité (RTL-TVi)</t>
  </si>
  <si>
    <t>International, National, Régional, Culture (sorties ciné, livres, expos, ...), Scientifique, People, Faits divers</t>
  </si>
  <si>
    <t>Je ne sais pas</t>
  </si>
  <si>
    <t>Le Grand Journal  , Les Guignols de l’Info  , Sans chichis , On n’est pas couché  </t>
  </si>
  <si>
    <t>Les guignols de l'info</t>
  </si>
  <si>
    <t>Sites web des chaînes de radio, web radio</t>
  </si>
  <si>
    <t>International, National, Régional, Economique, Politique, Culture (sorties ciné, livres, expos, ...)</t>
  </si>
  <si>
    <t>LPJ</t>
  </si>
  <si>
    <t>economie</t>
  </si>
  <si>
    <t>International, Economique, Politique, Culture (sorties ciné, livres, expos, ...)</t>
  </si>
  <si>
    <t>nn</t>
  </si>
  <si>
    <t>Les Guignols de l’Info  </t>
  </si>
  <si>
    <t>les guignols</t>
  </si>
  <si>
    <t>ingénieur civil</t>
  </si>
  <si>
    <t>sport</t>
  </si>
  <si>
    <t>Pas du tout</t>
  </si>
  <si>
    <t>tu m'as dit que c'était des émissions drôles mais qui informaient en même temps :)</t>
  </si>
  <si>
    <t>UMons</t>
  </si>
  <si>
    <t>science économique</t>
  </si>
  <si>
    <t>Reportages (TF1)</t>
  </si>
  <si>
    <t>Controverse (RTL-TVi), L'invité (RTL-TVi)</t>
  </si>
  <si>
    <t>je suppose que c'est le fait de s'informer</t>
  </si>
  <si>
    <t>Sciences Mathématiques</t>
  </si>
  <si>
    <t>Questions à la Une (RTBF - La Une), Reporters (RTL - TVi), Sept à huit (TF1)</t>
  </si>
  <si>
    <t>Controverse (RTL-TVi)</t>
  </si>
  <si>
    <t>/</t>
  </si>
  <si>
    <t>Le Grand Journal  , Sans chichis </t>
  </si>
  <si>
    <t>Le Grand Journal</t>
  </si>
  <si>
    <t>architecture</t>
  </si>
  <si>
    <t>Questions à la Une (RTBF - La Une), Sept à huit (TF1), Reportages (TF1)</t>
  </si>
  <si>
    <t>National, Régional, Economique, People</t>
  </si>
  <si>
    <t>traite du domaine de l'information</t>
  </si>
  <si>
    <t>International, National, Culture (sorties ciné, livres, expos, ...), Scientifique, Faits divers</t>
  </si>
  <si>
    <t>Le Petit Journal  , Sans chichis , On n’est pas couché  </t>
  </si>
  <si>
    <t>Sans chichis</t>
  </si>
  <si>
    <t>Economie</t>
  </si>
  <si>
    <t>National, Culture (sorties ciné, livres, expos, ...), People, Faits divers</t>
  </si>
  <si>
    <t>information diffusée de manière divertissante</t>
  </si>
  <si>
    <t>Le Grand Journal  , Le Petit Journal  , Les Guignols de l’Info  , Sans chichis , Dan Late Show  , Vivement Dimanche, Touche pas à mon poste</t>
  </si>
  <si>
    <t>Touche pas à mon poste</t>
  </si>
  <si>
    <t>Culture (sorties ciné, livres, expos, ...), Scientifique</t>
  </si>
  <si>
    <t>linguistique</t>
  </si>
  <si>
    <t>National, Culture (sorties ciné, livres, expos, ...), Scientifique, People, Faits divers</t>
  </si>
  <si>
    <t>jamais entendu parler donc...je ne peux pas donner de définition, forcément :p cette question est mal faite !</t>
  </si>
  <si>
    <t>Le Petit Journal  , Les Guignols de l’Info  </t>
  </si>
  <si>
    <t>Les Guignols</t>
  </si>
  <si>
    <t>gestion</t>
  </si>
  <si>
    <t>Complément d'enquête (France 2)</t>
  </si>
  <si>
    <t>International, Culture (sorties ciné, livres, expos, ...), People, Faits divers</t>
  </si>
  <si>
    <t>un mélange d'information et de divertissement</t>
  </si>
  <si>
    <t>Sciences politiques</t>
  </si>
  <si>
    <t>Mise au point (RTBF - La Une), L'indiscret (RTBF - La Une), L'invité (RTL-TVi), Mots croisés (France 2), Des paroles et des actes (France 2), kiosque</t>
  </si>
  <si>
    <t>C'est sans doute des émissions qui mélangent l'information et le divertissement</t>
  </si>
  <si>
    <t>Le Petit Journal  , Les Guignols de l’Info  , Dan Late Show  , On n’est pas couché  </t>
  </si>
  <si>
    <t>commerce international</t>
  </si>
  <si>
    <t>Questions à la Une (RTBF - La Une), Reporters (RTL - TVi), Envoyé spécial (France 2), Complément d'enquête (France 2), Sept à huit (TF1), Reportages (TF1)</t>
  </si>
  <si>
    <t>?</t>
  </si>
  <si>
    <t>négatif</t>
  </si>
  <si>
    <t>Philosophie</t>
  </si>
  <si>
    <t>Enseignement supérieur universitaire 3ème cycle : doctorat</t>
  </si>
  <si>
    <t>International, National, Economique, Politique, Scientifique, a mon humble avis, une cause sport aurait pu servir :p</t>
  </si>
  <si>
    <t>j'imagine que ca doit vouloir dire informer de manière divertissante</t>
  </si>
  <si>
    <t>Les Guignols de l’Info  , Aucune</t>
  </si>
  <si>
    <t>je ne regarde que les guignols, et genre une fois par mois. Prière de ne pas tenir compte de mes résultats de la page suivante, il manque un bouton "non concerné"</t>
  </si>
  <si>
    <t>Sciences Pharmaceutiques</t>
  </si>
  <si>
    <t>National, Scientifique</t>
  </si>
  <si>
    <t>euh... non...</t>
  </si>
  <si>
    <t>/</t>
  </si>
  <si>
    <t>C'est de l'info sous forme de divertissement (amusante)</t>
  </si>
  <si>
    <t>Ingénieur</t>
  </si>
  <si>
    <t>International, Scientifique</t>
  </si>
  <si>
    <t>de l'information présentée de manière amusante</t>
  </si>
  <si>
    <t>The Colbert Report, The Daily Show</t>
  </si>
  <si>
    <t>The Daily Show</t>
  </si>
  <si>
    <t>International, National, Economique, Politique, Culture (sorties ciné, livres, expos, ...)</t>
  </si>
  <si>
    <t>Le terme renvoie-t-il à la manière dont la population s'informe ?</t>
  </si>
  <si>
    <t>sciences économiques</t>
  </si>
  <si>
    <t>Questions à la Une (RTBF - La Une), Reporters (RTL - TVi), Envoyé spécial (France 2), Sept à huit (TF1)</t>
  </si>
  <si>
    <t>International, Economique, Scientifique</t>
  </si>
  <si>
    <t>information-entertainment</t>
  </si>
  <si>
    <t>je n'en regarde pas</t>
  </si>
  <si>
    <t>médecine</t>
  </si>
  <si>
    <t>International, National, Scientifique, People</t>
  </si>
  <si>
    <t>Je ne sais pas ce que signifie l'infotainment</t>
  </si>
  <si>
    <t>Reporters (RTL - TVi), Envoyé spécial (France 2), Reportages (TF1)</t>
  </si>
  <si>
    <t>Régional, Economique, People, Faits divers</t>
  </si>
  <si>
    <t>Le Grand Journal  , Le Petit Journal  , Les Guignols de l’Info  , Dan Late Show  </t>
  </si>
  <si>
    <t>Française</t>
  </si>
  <si>
    <t>International, National, Culture (sorties ciné, livres, expos, ...), Scientifique, People</t>
  </si>
  <si>
    <t>math</t>
  </si>
  <si>
    <t>Envoyé spécial (France 2), petit journal</t>
  </si>
  <si>
    <t>National, Régional, Culture (sorties ciné, livres, expos, ...), Scientifique, Faits divers</t>
  </si>
  <si>
    <t>le mot semble rassembler information et divertissement</t>
  </si>
  <si>
    <t>les guignols de l'info</t>
  </si>
  <si>
    <t>chimie</t>
  </si>
  <si>
    <t>International, National, Scientifique</t>
  </si>
  <si>
    <t>c est l info vue autrement, svt de façon décalée que les journaux dits normaux</t>
  </si>
  <si>
    <t>Le Petit Journal  , Les Guignols de l’Info  , Salut les terriens  , Saturday Night Live</t>
  </si>
  <si>
    <t>Mélange entre information et divertissement.</t>
  </si>
  <si>
    <t>Biologie</t>
  </si>
  <si>
    <t>National, Culture (sorties ciné, livres, expos, ...), Scientifique, Faits divers</t>
  </si>
  <si>
    <t>non :)</t>
  </si>
  <si>
    <t>Le Grand Journal  , Le Petit Journal  , Les Guignols de l’Info  , Salut les terriens  , Saturday Night Live</t>
  </si>
  <si>
    <t>droit</t>
  </si>
  <si>
    <t>International, Politique, Culture (sorties ciné, livres, expos, ...), People</t>
  </si>
  <si>
    <t>Questions à la Une (RTBF - La Une), Reporters (RTL - TVi)</t>
  </si>
  <si>
    <t>International</t>
  </si>
  <si>
    <t>programme d'info?</t>
  </si>
  <si>
    <t>Le Grand Journal  , Le Petit Journal  , Les Guignols de l’Info  , Sans chichis </t>
  </si>
  <si>
    <t>Envoyé spécial (France 2), Reportages (TF1)</t>
  </si>
  <si>
    <t>Aucune idée ...</t>
  </si>
  <si>
    <t>Le Grand Journal  , Le Petit Journal  </t>
  </si>
  <si>
    <t>Géographie</t>
  </si>
  <si>
    <t>National, Régional, Scientifique</t>
  </si>
  <si>
    <t>aucune</t>
  </si>
  <si>
    <t>Médecine</t>
  </si>
  <si>
    <t>L'invité (RTL-TVi), Ce soir (ou jamais !) (France 2)</t>
  </si>
  <si>
    <t>National, Régional, People</t>
  </si>
  <si>
    <t>Sans chichis , Vivement Dimanche</t>
  </si>
  <si>
    <t>L'invité (RTL-TVi)</t>
  </si>
  <si>
    <t>International, Culture (sorties ciné, livres, expos, ...), Scientifique, Faits divers</t>
  </si>
  <si>
    <t>Droit</t>
  </si>
  <si>
    <t>Questions à la Une (RTBF - La Une), Sept à huit (TF1), L'effet papillon (Be TV)</t>
  </si>
  <si>
    <t>Controverse (RTL-TVi), Mots croisés (France 2), Ce soir (ou jamais !) (France 2)</t>
  </si>
  <si>
    <t>International, Economique</t>
  </si>
  <si>
    <t>jamais entendu parlé de ce stron</t>
  </si>
  <si>
    <t>ULg</t>
  </si>
  <si>
    <t>.</t>
  </si>
  <si>
    <t>Sans chichis , Touche pas à mon poste</t>
  </si>
  <si>
    <t>Economie et gestion</t>
  </si>
  <si>
    <t>International, National, People, Sport</t>
  </si>
  <si>
    <t>Pharmacie</t>
  </si>
  <si>
    <t>Math</t>
  </si>
  <si>
    <t>Questions à la Une (RTBF - La Une), On n'est pas des pigeons (RTBF)</t>
  </si>
  <si>
    <t>Le Grand Journal  , Le Petit Journal  , Les Guignols de l’Info  , Sans chichis , On n’est pas couché  </t>
  </si>
  <si>
    <t>Chimie</t>
  </si>
  <si>
    <t>International, National, Economique, Politique, Culture (sorties ciné, livres, expos, ...), Scientifique</t>
  </si>
  <si>
    <t>...</t>
  </si>
  <si>
    <t>Le Petit Journal  , Saturday Night Live, The Tonight Show starring Jimmy Fallon</t>
  </si>
  <si>
    <t>SNl</t>
  </si>
  <si>
    <t>Informatique</t>
  </si>
  <si>
    <t>mathématiques</t>
  </si>
  <si>
    <t>Emission d'informations à caractère plus humoristiques/présentées sur un ton plus léger</t>
  </si>
  <si>
    <t>Vetérinaire</t>
  </si>
  <si>
    <t>Régional</t>
  </si>
  <si>
    <t>je ne sais pas</t>
  </si>
  <si>
    <t>USL-B</t>
  </si>
  <si>
    <t>International, National, Faits divers, Sport</t>
  </si>
  <si>
    <t>le fait de s'informer ?</t>
  </si>
  <si>
    <t>Sciences economique</t>
  </si>
  <si>
    <t>National, Régional, Culture (sorties ciné, livres, expos, ...)</t>
  </si>
  <si>
    <t>Dan Late Show  , On n’est pas couché  </t>
  </si>
  <si>
    <t>Dan late show</t>
  </si>
  <si>
    <t>Bioingénieur</t>
  </si>
  <si>
    <t>Envoyé spécial (France 2)</t>
  </si>
  <si>
    <t>International, Politique, Scientifique, Sport</t>
  </si>
  <si>
    <t>Non...</t>
  </si>
  <si>
    <t>Le Petit Journal  , On n’est pas couché  </t>
  </si>
  <si>
    <t>eco, ingé gestion</t>
  </si>
  <si>
    <t>Questions à la Une (RTBF - La Une), Envoyé spécial (France 2), Complément d'enquête (France 2), Sept à huit (TF1), Reportages (TF1)</t>
  </si>
  <si>
    <t>inge gestion</t>
  </si>
  <si>
    <t>International, Scientifique, People</t>
  </si>
  <si>
    <t>aucune idee</t>
  </si>
  <si>
    <t>économie</t>
  </si>
  <si>
    <t>Enseignement supérieur non universitaire</t>
  </si>
  <si>
    <t>Mise au point (RTBF - La Une), Controverse (RTL-TVi), L'indiscret (RTBF - La Une), L'invité (RTL-TVi), Mots croisés (France 2), Des paroles et des actes (France 2), Ce soir (ou jamais !) (France 2)</t>
  </si>
  <si>
    <t>National, Economique, Scientifique</t>
  </si>
  <si>
    <t/>
  </si>
  <si>
    <t>International, Politique, Sport</t>
  </si>
  <si>
    <t>Jamais entendu parler ;)</t>
  </si>
  <si>
    <t>International, National, Régional, Culture (sorties ciné, livres, expos, ...)</t>
  </si>
  <si>
    <t>émission qui utilise des informations d'actualités tout en divertissant son publique</t>
  </si>
  <si>
    <t>International, National, Culture (sorties ciné, livres, expos, ...), Scientifique, People, Faits divers</t>
  </si>
  <si>
    <t>Le Grand Journal  , Le Petit Journal  , Les Guignols de l’Info  , Salut les terriens  </t>
  </si>
  <si>
    <t>Salut les Terriens</t>
  </si>
  <si>
    <t>Le Grand Journal  , Le Petit Journal  , Sans chichis </t>
  </si>
  <si>
    <t>Mise au point (RTBF - La Une), Controverse (RTL-TVi), L'indiscret (RTBF - La Une), L'invité (RTL-TVi), Des paroles et des actes (France 2), Ce soir (ou jamais !) (France 2)</t>
  </si>
  <si>
    <t>International, National, Régional, Politique, Culture (sorties ciné, livres, expos, ...), Scientifique, sport</t>
  </si>
  <si>
    <t>Information vulgarisée</t>
  </si>
  <si>
    <t>histoire de l'art et archéo</t>
  </si>
  <si>
    <t>Presse magazine</t>
  </si>
  <si>
    <t>Reporters (RTL - TVi), L'effet papillon (Be TV)</t>
  </si>
  <si>
    <t>International, National, Régional, Politique, Culture (sorties ciné, livres, expos, ...), Scientifique, People</t>
  </si>
  <si>
    <t>Le Petit Journal  , Les Guignols de l’Info  , Salut les terriens  , Sans chichis </t>
  </si>
  <si>
    <t>le Petit journal</t>
  </si>
  <si>
    <t>INFO</t>
  </si>
  <si>
    <t>International, Economique, Politique</t>
  </si>
  <si>
    <t>Relayer une partie de l'info à travers des émissions de divertissement</t>
  </si>
  <si>
    <t>Le Grand Journal  , Le Petit Journal  , Les Guignols de l’Info  </t>
  </si>
  <si>
    <t>International, People, Faits divers</t>
  </si>
  <si>
    <t>mélange d'information et de divertissement</t>
  </si>
  <si>
    <t>Le Grand Journal  , Sans chichis , On n’est pas couché  </t>
  </si>
  <si>
    <t>Enseignement secondaire technique, 7ème année technique</t>
  </si>
  <si>
    <t>Politique, Scientifique, Faits divers</t>
  </si>
  <si>
    <t>Reporters (RTL - TVi), Envoyé spécial (France 2), Sept à huit (TF1)</t>
  </si>
  <si>
    <t>National, Régional, Politique, Faits divers</t>
  </si>
  <si>
    <t>Programme d'information</t>
  </si>
  <si>
    <t>info</t>
  </si>
  <si>
    <t>Régional, Scientifique, People, Faits divers</t>
  </si>
  <si>
    <t>info + divertissement ?</t>
  </si>
  <si>
    <t>enformation et entertainement donc information et divertissement</t>
  </si>
  <si>
    <t>Sans chichi</t>
  </si>
  <si>
    <t>International, National, Culture (sorties ciné, livres, expos, ...), sport</t>
  </si>
  <si>
    <t>faire de l'info de manière divertissante</t>
  </si>
  <si>
    <t>CESS, Qualification mécanique ; Diplôme de gestion</t>
  </si>
  <si>
    <t>Envoyé spécial (France 2), Complément d'enquête (France 2), Les infiltrés (France 2), Reportages (TF1)</t>
  </si>
  <si>
    <t>Mots croisés (France 2), Des paroles et des actes (France 2), Ce soir (ou jamais !) (France 2), A l'écoute (TF1)</t>
  </si>
  <si>
    <t>International, Economique, Politique, Culture (sorties ciné, livres, expos, ...), Scientifique</t>
  </si>
  <si>
    <t>Medecine</t>
  </si>
  <si>
    <t>Questions à la Une (RTBF - La Une), Envoyé spécial (France 2), Reportages (TF1), L'effet papillon (Be TV)</t>
  </si>
  <si>
    <t>Mise au point (RTBF - La Une), Ce soir (ou jamais !) (France 2)</t>
  </si>
  <si>
    <t>Questions à la Une (RTBF - La Une), Complément d'enquête (France 2), Sept à huit (TF1), Reportages (TF1)</t>
  </si>
  <si>
    <t>Culture (sorties ciné, livres, expos, ...), People</t>
  </si>
  <si>
    <t>Je ne connaissais pas</t>
  </si>
  <si>
    <t>On n’est pas couché  </t>
  </si>
  <si>
    <t>Complément d'enquête (France 2), Sept à huit (TF1), Reportages (TF1)</t>
  </si>
  <si>
    <t>International, National, Politique, Culture (sorties ciné, livres, expos, ...), People, Faits divers</t>
  </si>
  <si>
    <t>Mathématiques</t>
  </si>
  <si>
    <t>National, Culture (sorties ciné, livres, expos, ...)</t>
  </si>
  <si>
    <t>émission mêlant divertissement et information</t>
  </si>
  <si>
    <t>Le Grand Journal  , Le Petit Journal  , Sans chichis , On n’est pas couché  </t>
  </si>
  <si>
    <t>National, Régional, Culture (sorties ciné, livres, expos, ...), People, Faits divers</t>
  </si>
  <si>
    <t>des informations (actualités) présentées sous forme de divertissement</t>
  </si>
  <si>
    <t>Le Grand Journal  , On n’est pas couché  , Vivement Dimanche, The Tonight Show with Jay Leno</t>
  </si>
  <si>
    <t>International, National, Politique</t>
  </si>
  <si>
    <t>Information présentée sous forme humoristique (sketches, ...)</t>
  </si>
  <si>
    <t>Reporters (RTL - TVi), Envoyé spécial (France 2), Sept à huit (TF1), Reportages (TF1)</t>
  </si>
  <si>
    <t>National, Culture (sorties ciné, livres, expos, ...), Scientifique</t>
  </si>
  <si>
    <t>Faire du divertissement avec de l'info</t>
  </si>
  <si>
    <t>Mise au point (RTBF - La Une), Controverse (RTL-TVi), L'indiscret (RTBF - La Une), L'invité (RTL-TVi)</t>
  </si>
  <si>
    <t>National, Régional, Politique, Culture (sorties ciné, livres, expos, ...), People</t>
  </si>
  <si>
    <t>De l'information mais dans un divertissement ou comment se divertir tout en s'informant</t>
  </si>
  <si>
    <t>Le Petit Journal  , Sans chichis , Dan Late Show  , On n’est pas couché  </t>
  </si>
  <si>
    <t>On n'est pas couché ou le Petit journal</t>
  </si>
  <si>
    <t>International, Régional, People, Faits divers</t>
  </si>
  <si>
    <t>Questions à la Une (RTBF - La Une), Reporters (RTL - TVi), Sept à huit (TF1), Reportages (TF1)</t>
  </si>
  <si>
    <t>Le Grand Journal  , Le Petit Journal  , Les Guignols de l’Info  , On n’est pas couché  </t>
  </si>
  <si>
    <t>Ingénieur de gestion</t>
  </si>
  <si>
    <t>programme qui donne de l'information et aussi du divertissement</t>
  </si>
  <si>
    <t>Les Guignols de l’Info  , Sans chichis , On n’est pas couché  </t>
  </si>
  <si>
    <t>International, National, Régional, Culture (sorties ciné, livres, expos, ...), People, Faits divers</t>
  </si>
  <si>
    <t>L'information sous une forme ludique</t>
  </si>
  <si>
    <t>Sans chichis </t>
  </si>
  <si>
    <t>International, National, Economique, Culture (sorties ciné, livres, expos, ...), Scientifique</t>
  </si>
  <si>
    <t>programme qui fournit à la fois de l'info et du divertissement.</t>
  </si>
  <si>
    <t>Le Grand Journal  , Le Petit Journal  , Les Guignols de l’Info  , Dan Late Show  , On n’est pas couché  , Saturday Night Live, The Tonight Show starring Jimmy Fallon</t>
  </si>
  <si>
    <t>Le petit Journal (Yann Barthès est relativement sex =:D )</t>
  </si>
  <si>
    <t>National, Régional, Politique, Culture (sorties ciné, livres, expos, ...), People, Faits divers</t>
  </si>
  <si>
    <t>Le Grand Journal  , Le Petit Journal  , Salut les terriens  , On n’est pas couché  , Vivement Dimanche</t>
  </si>
  <si>
    <t>International, National, Economique, Politique</t>
  </si>
  <si>
    <t>Le Grand Journal  , Le Petit Journal  , Salut les terriens  , On n’est pas couché  </t>
  </si>
  <si>
    <t>Histoire</t>
  </si>
  <si>
    <t>L'effet papillon (Be TV)</t>
  </si>
  <si>
    <t>International, National, Politique, Sport</t>
  </si>
  <si>
    <t>International, Culture (sorties ciné, livres, expos, ...), People</t>
  </si>
  <si>
    <t>donner de l'info de façon divetissante</t>
  </si>
  <si>
    <t>Sport</t>
  </si>
  <si>
    <t>C'est un programme d'information et de divertissement</t>
  </si>
  <si>
    <t>National, Politique, Faits divers, sport</t>
  </si>
  <si>
    <t>non du coup</t>
  </si>
  <si>
    <t>Questions à la Une (RTBF - La Une), Reporters (RTL - TVi), Envoyé spécial (France 2), Sept à huit (TF1), Reportages (TF1)</t>
  </si>
  <si>
    <t>L'information donnée sous forme plus ludique (divertissement)</t>
  </si>
  <si>
    <t>Le Grand Journal  , Le Petit Journal  , Les Guignols de l’Info  , On n’est pas couché  , Saturday Night Live, The Tonight Show starring Jimmy Fallon</t>
  </si>
  <si>
    <t>Sciences politiques (sciences politiques, relations internationales, administration publique, ...)</t>
  </si>
  <si>
    <t>Le Petit Journal  , On n’est pas couché  , Vivement Dimanche</t>
  </si>
  <si>
    <t>Le Petit Journal</t>
  </si>
  <si>
    <t>National</t>
  </si>
  <si>
    <t>Sciences humains (archéologie, histoire de l'art et musicologie)</t>
  </si>
  <si>
    <t>Sorry, ik weet het niet...</t>
  </si>
  <si>
    <t>Le Grand Journal  , Les Guignols de l’Info  , Salut les terriens  , Sans chichis </t>
  </si>
  <si>
    <t>Les Guignols de l'Info</t>
  </si>
  <si>
    <t>Dentiste</t>
  </si>
  <si>
    <t>Non</t>
  </si>
  <si>
    <t>International, National, Politique, People</t>
  </si>
  <si>
    <t>je ne connais pas</t>
  </si>
  <si>
    <t>Régional, People, Faits divers</t>
  </si>
  <si>
    <t>française</t>
  </si>
  <si>
    <t>Sciences biologiques</t>
  </si>
  <si>
    <t>International, National, Politique, Culture (sorties ciné, livres, expos, ...), Scientifique</t>
  </si>
  <si>
    <t>Euh?</t>
  </si>
  <si>
    <t>Aucune</t>
  </si>
  <si>
    <t>Questions à la Une (RTBF - La Une), Reporters (RTL - TVi), Envoyé spécial (France 2), Reportages (TF1)</t>
  </si>
  <si>
    <t>..</t>
  </si>
  <si>
    <t>Régional, Culture (sorties ciné, livres, expos, ...), People</t>
  </si>
  <si>
    <t>de l'information liée à du divertissement</t>
  </si>
  <si>
    <t>Dan Late Show  , On n’est pas couché  , Vivement Dimanche, The Tonight Show starring Jimmy Fallon</t>
  </si>
  <si>
    <t>International, National, Politique, Culture (sorties ciné, livres, expos, ...), Scientifique, People</t>
  </si>
  <si>
    <t>Le Petit Journal  , Les Guignols de l’Info  , Sans chichis , Vivement Dimanche</t>
  </si>
  <si>
    <t>Questions à la Une (RTBF - La Une), Envoyé spécial (France 2), Complément d'enquête (France 2)</t>
  </si>
  <si>
    <t>Mise au point (RTBF - La Une), Controverse (RTL-TVi), L'indiscret (RTBF - La Une), Des paroles et des actes (France 2)</t>
  </si>
  <si>
    <t>Mix entre information et entertainment je suppose; la formule des JT actuels</t>
  </si>
  <si>
    <t>Le Grand Journal  , Le Petit Journal  , Les Guignols de l’Info  , Salut les terriens  , Sans chichis , Dan Late Show  , On n’est pas couché  </t>
  </si>
  <si>
    <t>International, National, Régional</t>
  </si>
  <si>
    <t>Un mix entre l'information et le divertissement</t>
  </si>
  <si>
    <t>jamais entendu parler</t>
  </si>
  <si>
    <t>Mise au point (RTBF - La Une), L'indiscret (RTBF - La Une), L'invité (RTL-TVi)</t>
  </si>
  <si>
    <t>National, Politique, Culture (sorties ciné, livres, expos, ...), People, Faits divers</t>
  </si>
  <si>
    <t>Traitement de l'information sous le format du divertissement</t>
  </si>
  <si>
    <t>Les guignols</t>
  </si>
  <si>
    <t>La culture de l'information</t>
  </si>
  <si>
    <t>Mise au point (RTBF - La Une), Controverse (RTL-TVi), Des paroles et des actes (France 2)</t>
  </si>
  <si>
    <t>information et divertissement</t>
  </si>
  <si>
    <t>National, Politique, People, sport</t>
  </si>
  <si>
    <t>une manière de s'informer et de se divertir en même temps</t>
  </si>
  <si>
    <t>Questions à la Une (RTBF - La Une), On n'est pas des pigeons</t>
  </si>
  <si>
    <t>aucun</t>
  </si>
  <si>
    <t>Questions à la Une (RTBF - La Une), Reportages (TF1)</t>
  </si>
  <si>
    <t>National, Régional, Culture (sorties ciné, livres, expos, ...), Scientifique, People, Faits divers</t>
  </si>
  <si>
    <t>s'informer de façon ludique</t>
  </si>
  <si>
    <t>Baccalauréat SES</t>
  </si>
  <si>
    <t>International, Culture (sorties ciné, livres, expos, ...), Faits divers</t>
  </si>
  <si>
    <t>divertissement et info mélangée</t>
  </si>
  <si>
    <t>je n'en regarde qu'une</t>
  </si>
  <si>
    <t>Le Grand Journal  , Aucune</t>
  </si>
  <si>
    <t>Psychologie</t>
  </si>
  <si>
    <t>International, National, Régional, Culture (sorties ciné, livres, expos, ...), Scientifique</t>
  </si>
  <si>
    <t>International, National, Economique, Politique, sports</t>
  </si>
  <si>
    <t>langues</t>
  </si>
  <si>
    <t>International, National, Régional, Politique</t>
  </si>
  <si>
    <t>s'informer en gardant la touche humour</t>
  </si>
  <si>
    <t>le petit journal</t>
  </si>
  <si>
    <t>L'info en s'amusant ?</t>
  </si>
  <si>
    <t>On est pas couché</t>
  </si>
  <si>
    <t>information and entertainment</t>
  </si>
  <si>
    <t>Questions à la Une (RTBF - La Une), L'effet papillon (Be TV)</t>
  </si>
  <si>
    <t>Le Petit Journal  , Les Guignols de l’Info  , Vivement Dimanche, Saturday Night Live, The Tonight Show starring Jimmy Fallon, The Tonight Show with Jay Leno, The Colbert Report</t>
  </si>
  <si>
    <t>International, Régional, Politique, Moyent-Orient</t>
  </si>
  <si>
    <t>Information divertissement</t>
  </si>
  <si>
    <t>mix entre info et divertissement</t>
  </si>
  <si>
    <t>Controverse (RTL-TVi), L'invité (RTL-TVi), Des paroles et des actes (France 2)</t>
  </si>
  <si>
    <t>qui tourne autour de l'information je suppose</t>
  </si>
  <si>
    <t>Ingénieur Civil</t>
  </si>
  <si>
    <t>International, National, Politique, Scientifique</t>
  </si>
  <si>
    <t>Questions à la Une (RTBF - La Une), C dans l'air (France 5)</t>
  </si>
  <si>
    <t>International, National, Politique, Culture (sorties ciné, livres, expos, ...), Sports</t>
  </si>
  <si>
    <t>International, National, Régional, Politique, Culture (sorties ciné, livres, expos, ...), Scientifique</t>
  </si>
  <si>
    <t>Le Grand Journal  , Le Petit Journal  , Les Guignols de l’Info  , On n’est pas couché  , The Tonight Show starring Jimmy Fallon</t>
  </si>
  <si>
    <t>Le Grand Journal  , Le Petit Journal  , Dan Late Show  </t>
  </si>
  <si>
    <t>Petit Journal</t>
  </si>
  <si>
    <t>il s'agit d'un mélange de genre télévisuelle la plus part du temps, tout du moins utilisant le média  video, mélangeant entertainment (divertissement) et information. ça forme la plus répandue est le talk show</t>
  </si>
  <si>
    <t>Le Petit Journal  , Les Guignols de l’Info  , Salut les terriens  </t>
  </si>
  <si>
    <t>International, Régional, Culture (sorties ciné, livres, expos, ...), Scientifique</t>
  </si>
  <si>
    <t>Le Grand Journal  , Le Petit Journal  , On n’est pas couché  , The Tonight Show starring Jimmy Fallon, The Colbert Report</t>
  </si>
  <si>
    <t>Tonight show starring Jimmy Fallon</t>
  </si>
  <si>
    <t>National, Economique, Scientifique, Technologie</t>
  </si>
  <si>
    <t>Envoyé spécial (France 2), Complément d'enquête (France 2), Sept à huit (TF1)</t>
  </si>
  <si>
    <t>L'information qui est délivrée par la presse pour attirer l'audience.</t>
  </si>
  <si>
    <t>Les Guignols de l’Info  , On n’est pas couché  </t>
  </si>
  <si>
    <t>Mise au point (RTBF - La Une), Controverse (RTL-TVi), L'indiscret (RTBF - La Une), L'invité (RTL-TVi), Mots croisés (France 2), Des paroles et des actes (France 2)</t>
  </si>
  <si>
    <t>National, Politique, politique jeunesse</t>
  </si>
  <si>
    <t>divertissement + actu</t>
  </si>
  <si>
    <t>sciences economiques</t>
  </si>
  <si>
    <t>National, Economique, Culture (sorties ciné, livres, expos, ...)</t>
  </si>
  <si>
    <t>International, National, Politique, sport</t>
  </si>
  <si>
    <t>International, National</t>
  </si>
  <si>
    <t>....</t>
  </si>
  <si>
    <t>Le Petit Journal  , Salut les terriens  , On n’est pas couché  , Vivement Dimanche</t>
  </si>
  <si>
    <t>Le Grand Journal  , Le Petit Journal  , Les Guignols de l’Info  , Vivement Dimanche</t>
  </si>
  <si>
    <t>Une revue de l'actualité traitée de façon humoristique</t>
  </si>
  <si>
    <t>Le Petit journal</t>
  </si>
  <si>
    <t>Envoyé spécial (France 2), Complément d'enquête (France 2)</t>
  </si>
  <si>
    <t>International, National, Régional, Economique, Politique, Sport</t>
  </si>
  <si>
    <t>Information où l'on s'attarde sur la forme (but de divertir) plutot que de privilégier le fond</t>
  </si>
  <si>
    <t>Le Petit Journal  , Salut les terriens  </t>
  </si>
  <si>
    <t>Salut les Terriens mais plus pour la chronique de Gaspard Proust</t>
  </si>
  <si>
    <t>information de divertissement</t>
  </si>
  <si>
    <t>Le Petit Journal  , Dan Late Show  , The Tonight Show starring Jimmy Fallon</t>
  </si>
  <si>
    <t>Business</t>
  </si>
  <si>
    <t>International, National, Economique, Politique, Culture (sorties ciné, livres, expos, ...), Scientifique, People</t>
  </si>
  <si>
    <t>le grand journal</t>
  </si>
  <si>
    <t>Démographie</t>
  </si>
  <si>
    <t>International, Politique</t>
  </si>
  <si>
    <t>International, National, Economique</t>
  </si>
  <si>
    <t>non, je ne connais pas.</t>
  </si>
  <si>
    <t>Un programme qui donne des informations avec un ton humoristique et ironique</t>
  </si>
  <si>
    <t>Mélange information et divertissement</t>
  </si>
  <si>
    <t>mix entre info et diverstissement</t>
  </si>
  <si>
    <t>International, Culture (sorties ciné, livres, expos, ...), Scientifique, People</t>
  </si>
  <si>
    <t>L'actualité et l'information apprise de façon ludique</t>
  </si>
  <si>
    <t>Les Guignols de l’Info  , Sans chichis , Dan Late Show  , On n’est pas couché  , Vivement Dimanche</t>
  </si>
  <si>
    <t>Sciences Biologiques</t>
  </si>
  <si>
    <t>Scientifique</t>
  </si>
  <si>
    <t>Psychologie</t>
  </si>
  <si>
    <t>Enseignement secondaire général : 1er cycle</t>
  </si>
  <si>
    <t>International, Politique, Culture (sorties ciné, livres, expos, ...)</t>
  </si>
  <si>
    <t>Mélange de programme en ptre info et divertissement</t>
  </si>
  <si>
    <t>Le Grand Journal  , Le Petit Journal  , Les Guignols de l’Info  , The Tonight Show starring Jimmy Fallon</t>
  </si>
  <si>
    <t>Envoyé spécial (France 2), Complément d'enquête (France 2), Sept à huit (TF1), Reportages (TF1)</t>
  </si>
  <si>
    <t>Emission qui lie informations et divertissements</t>
  </si>
  <si>
    <t>Le Petit Journal  , Les Guignols de l’Info  , Sans chichis , The Daily Show</t>
  </si>
  <si>
    <t>Questions à la Une (RTBF - La Une), Reporters (RTL - TVi), Reportages (TF1)</t>
  </si>
  <si>
    <t>Le Grand Journal  , Le Petit Journal  , Les Guignols de l’Info  , On n’est pas couché  , Vivement Dimanche, The Tonight Show starring Jimmy Fallon, The Daily Show</t>
  </si>
  <si>
    <t>Mise au point (RTBF - La Une), Controverse (RTL-TVi), L'invité (RTL-TVi), Ce soir (ou jamais !) (France 2)</t>
  </si>
  <si>
    <t>NON</t>
  </si>
  <si>
    <t>On n’est pas couché</t>
  </si>
  <si>
    <t>Sans en connaitre la définition, j'imagine qu'il s'agit du traitement de l'information.</t>
  </si>
  <si>
    <t>En terme d'assiduité ONPC prime sur les deux autres, mais en terme de préférence ONPC et les Guignols se valent, le Petit Journal les suit de très près.</t>
  </si>
  <si>
    <t>sociologie</t>
  </si>
  <si>
    <t>Mise au point (RTBF - La Une), L'indiscret (RTBF - La Une), Des paroles et des actes (France 2)</t>
  </si>
  <si>
    <t>Une info traitée différemment, "plus "cool"</t>
  </si>
  <si>
    <t>Licence (3e année d'université)</t>
  </si>
  <si>
    <t>C'est l'idée d'associer l'information avec l'amusement, style le traitement de l'info par Yann Barthès et son Petit Journal ou les Guignol de l'info...</t>
  </si>
  <si>
    <t>Le Grand Journal  , Le Petit Journal  , Les Guignols de l’Info  , Dan Late Show  , On n’est pas couché  </t>
  </si>
  <si>
    <t>Française</t>
  </si>
  <si>
    <t>Envoyé spécial (France 2), Complément d'enquête (France 2), Reportages (TF1)</t>
  </si>
  <si>
    <t>Culture (sorties ciné, livres, expos, ...), Faits divers, Société</t>
  </si>
  <si>
    <t>International, National, Régional, Politique, Culture (sorties ciné, livres, expos, ...), sport</t>
  </si>
  <si>
    <t>Le Petit Journal  , Les Guignols de l’Info  , On n’est pas couché  , The Daily Show</t>
  </si>
  <si>
    <t>On n est pas couche</t>
  </si>
  <si>
    <t>International, National, Politique, Faits divers</t>
  </si>
  <si>
    <t>Aucune idée</t>
  </si>
  <si>
    <t>International, Sport</t>
  </si>
  <si>
    <t>Je ne sais pas ce que c'est</t>
  </si>
  <si>
    <t>Transformer de la non-information (actualité people, "viral videos", etc en informations qualifiées d'importantes</t>
  </si>
  <si>
    <t>International, National, Régional, Politique, Sport</t>
  </si>
  <si>
    <t>National, Régional, Politique, sport !</t>
  </si>
  <si>
    <t>c'est pas informer en le faisant de manière décontractée?</t>
  </si>
  <si>
    <t>J'en ai aucune idée.</t>
  </si>
  <si>
    <t>International, National, Economique, Politique, Faits divers</t>
  </si>
  <si>
    <t>S'informer de manière ludique ?</t>
  </si>
  <si>
    <t>International, National, sport</t>
  </si>
  <si>
    <t>Par déduction, je dirai se divertir par l'info ???</t>
  </si>
  <si>
    <t>National, Politique</t>
  </si>
  <si>
    <t>Faire passer des informations à travers d'un divertissement.</t>
  </si>
  <si>
    <t>J'en ai pas coché.</t>
  </si>
  <si>
    <t>International, National, Economique, Politique, Culture (sorties ciné, livres, expos, ...), People</t>
  </si>
  <si>
    <t>c'est un programme qui fourni de l'information et du divertissement ( mélange de 2 mots en anglais information et divertissement)</t>
  </si>
  <si>
    <t>Le Grand Journal  , Le Petit Journal  , Salut les terriens  , Sans chichis </t>
  </si>
  <si>
    <t>le grand journal</t>
  </si>
  <si>
    <t>Mise au point (RTBF - La Une), Controverse (RTL-TVi), L'invité (RTL-TVi), C dans l'air</t>
  </si>
  <si>
    <t>Programmes mêlant information et divertissement</t>
  </si>
  <si>
    <t>Le Petit Journal  , Les Guignols de l’Info  , Sans chichis , On n’est pas couché  , Vivement Dimanche</t>
  </si>
  <si>
    <t>Questions à la Une (RTBF - La Une), Sept à huit (TF1), Reportages (TF1), L'effet papillon (Be TV)</t>
  </si>
  <si>
    <t>De l'information tout en rigolant</t>
  </si>
  <si>
    <t>sociologie-anthropologie</t>
  </si>
  <si>
    <t>International, National, Régional, Economique, Politique, Culture (sorties ciné, livres, expos, ...), Scientifique, People, Faits divers</t>
  </si>
  <si>
    <t>infotainment est un mélange de divertissement et d informations en meme temps</t>
  </si>
  <si>
    <t>Ingénieur civil</t>
  </si>
  <si>
    <t>Non ;-)</t>
  </si>
  <si>
    <t>Complément d'enquête (France 2), Les infiltrés (France 2), Sept à huit (TF1), TPMP</t>
  </si>
  <si>
    <t>Le Grand Journal, Le Petit Journal, Les Guignols de l'Info, Sans chichis, On n'est pas couché, TPMP</t>
  </si>
  <si>
    <t>TPMP</t>
  </si>
  <si>
    <t>Questions à la Une (RTBF - La Une), Reporters (RTL - TVi), Envoyé spécial (France 2), Complément d'enquête (France 2), Sept à huit (TF1), Reportages (TF1), National Geographic Channel</t>
  </si>
  <si>
    <t>Le Petit Journal, Les Guignols de l'Info, Sans chichis</t>
  </si>
  <si>
    <t>Mise au point (RTBF - La Une), Controverse (RTL-TVi), L'invité (RTL-TVi), Des paroles et des actes (France 2)</t>
  </si>
  <si>
    <t>On n'est pas couché (la seule que je regarde)</t>
  </si>
  <si>
    <t>Sans chichis, On n'est pas couché</t>
  </si>
  <si>
    <t>Mise au point (RTBF - La Une), Controverse (RTL-TVi), L'invité (RTL-TVi), Des paroles et des actes (France 2), Ce soir (ou jamais !) (France 2)</t>
  </si>
  <si>
    <t>International, Economique, Politique, Culture (sorties ciné, livres, expos, ...), People</t>
  </si>
  <si>
    <t>info divertissante</t>
  </si>
  <si>
    <t>Sciences humaines et sociales</t>
  </si>
  <si>
    <t>International, Economique, Culture (sorties ciné, livres, expos, ...), Scientifique</t>
  </si>
  <si>
    <t>Information de divertissement qui détériore la réelle information.</t>
  </si>
  <si>
    <t>de l'information ayant pour but de divertir, un mix entre émission télé bête et information (type petit journal)</t>
  </si>
  <si>
    <t>Le Petit Journal  , Sans chichis , The Tonight Show starring Jimmy Fallon</t>
  </si>
  <si>
    <t>International, Politique, People</t>
  </si>
  <si>
    <t>Mise au point (RTBF - La Une), Controverse (RTL-TVi), Ce soir (ou jamais !) (France 2)</t>
  </si>
  <si>
    <t>International, National, Régional, Politique, People</t>
  </si>
  <si>
    <t>D'après le mot, je dirais que l'infotainment est le fait de présenter les informations (de manière divertissante? --&gt; entertainment?)</t>
  </si>
  <si>
    <t>Les infiltrés (France 2), Sept à huit (TF1)</t>
  </si>
  <si>
    <t>Info sur le net</t>
  </si>
  <si>
    <t>De l'information sur un ton humoristique ?</t>
  </si>
  <si>
    <t>Sans Chichis</t>
  </si>
  <si>
    <t>Envoyé spécial (France 2), Complément d'enquête (France 2), Sept à huit (TF1), Reportages (TF1), L'effet papillon (Be TV)</t>
  </si>
  <si>
    <t>Vraisemblablement, non :)</t>
  </si>
  <si>
    <t>Questions à la Une (RTBF - La Une), Envoyé spécial (France 2), Sept à huit (TF1), Reportages (TF1), L'effet papillon (Be TV)</t>
  </si>
  <si>
    <t>International, National, Régional, Economique, Politique, sport</t>
  </si>
  <si>
    <t>contraction d'information et entertainment : il s'agit de l'info divertissement</t>
  </si>
  <si>
    <t>information divertissante</t>
  </si>
  <si>
    <t>International, People</t>
  </si>
  <si>
    <t>s'informer de manière ludique,de manière divertissante</t>
  </si>
  <si>
    <t>aucune idée</t>
  </si>
  <si>
    <t>Le Petit Journal  , Les Guignols de l’Info  , Salut les terriens  , Sans chichis , Dan Late Show  , On n’est pas couché  </t>
  </si>
  <si>
    <t>se divertir grâce aux infos</t>
  </si>
  <si>
    <t>International, National, Régional, Economique, Politique, Scientifique</t>
  </si>
  <si>
    <t>International, National, Economique, Politique, Scientifique, People</t>
  </si>
  <si>
    <t>Information qui divertit</t>
  </si>
  <si>
    <t>On n'est pas couché</t>
  </si>
  <si>
    <t>Je n'ai regardé aucun de ces programmes, Divers</t>
  </si>
  <si>
    <t>Mêle divertissement et information</t>
  </si>
  <si>
    <t>Le Grand Journal  , Les Guignols de l’Info  , On n’est pas couché  </t>
  </si>
  <si>
    <t>L'information divertissante</t>
  </si>
  <si>
    <t>Le Petit Journal  , Les Guignols de l’Info  , The Tonight Show starring Jimmy Fallon</t>
  </si>
  <si>
    <t>Difficile à dire, je ne les regarde pas souvent</t>
  </si>
  <si>
    <t>National, Régional, Politique, Culture (sorties ciné, livres, expos, ...)</t>
  </si>
  <si>
    <t>X</t>
  </si>
  <si>
    <t>International, National, Politique, Sports</t>
  </si>
  <si>
    <t>information dans un but divertissant</t>
  </si>
  <si>
    <t>Dan Late Show  , On n’est pas couché  , The Tonight Show starring Jimmy Fallon</t>
  </si>
  <si>
    <t>The tonight Show starring Jimmy Fallon</t>
  </si>
  <si>
    <t>Mélange entre de l information et du divertissement</t>
  </si>
  <si>
    <t>Le divertissement par le biais de l'information</t>
  </si>
  <si>
    <t>Les Guignols de l’Info  , Sans chichis </t>
  </si>
  <si>
    <t>Aucune idee</t>
  </si>
  <si>
    <t>ingenieur</t>
  </si>
  <si>
    <t>Controverse (RTL-TVi), on n'est pas couché</t>
  </si>
  <si>
    <t>Je n'ai regardé aucun de ces programmes, JT</t>
  </si>
  <si>
    <t>Sciences Humaines</t>
  </si>
  <si>
    <t>Le Grand Journal  , Le Petit Journal  , Les Guignols de l’Info  , Dan Late Show  , The Tonight Show starring Jimmy Fallon</t>
  </si>
  <si>
    <t>Dan Late Show  , The Colbert Report</t>
  </si>
  <si>
    <t>Manière décalée d'aborder les sujets</t>
  </si>
  <si>
    <t>Mise au point (RTBF - La Une), Mots croisés (France 2)</t>
  </si>
  <si>
    <t>news et divertissement, tout un concept !</t>
  </si>
  <si>
    <t>guignols</t>
  </si>
  <si>
    <t>International, National, Régional, Politique, Scientifique, People, Faits divers</t>
  </si>
  <si>
    <t>Reporters (RTL - TVi), Envoyé spécial (France 2), Reportages (TF1), C dans l'air (France 5)</t>
  </si>
  <si>
    <t>Mélange assez négatif d'info et de divertissement.</t>
  </si>
  <si>
    <t>International, National, Economique, Politique, People, Faits divers</t>
  </si>
  <si>
    <t>aucune idées</t>
  </si>
  <si>
    <t>j en regarde aucune</t>
  </si>
  <si>
    <t>International, National, Politique, Culture (sorties ciné, livres, expos, ...), Faits divers</t>
  </si>
  <si>
    <t>sait pas</t>
  </si>
  <si>
    <t>k</t>
  </si>
  <si>
    <t>International, Régional, Politique, Scientifique</t>
  </si>
  <si>
    <t>non.</t>
  </si>
  <si>
    <t>Le Petit Journal  , Sans chichis , Dan Late Show  , On n’est pas couché  , The Tonight Show starring Jimmy Fallon</t>
  </si>
  <si>
    <t>The Tonight Show starring Jimmy Fallon</t>
  </si>
  <si>
    <t>Transmettre de l'information avec des éléments de divertissement</t>
  </si>
  <si>
    <t>Le Petit Journal  , On n’est pas couché  , The Colbert Report</t>
  </si>
  <si>
    <t>The Colbert Report</t>
  </si>
  <si>
    <t>information simplifiée, sous forme de show</t>
  </si>
  <si>
    <t>Sciences économiques (mineure en communication)</t>
  </si>
  <si>
    <t>National, Economique</t>
  </si>
  <si>
    <t>Informations données de manière "ludique"</t>
  </si>
  <si>
    <t>International, Culture (sorties ciné, livres, expos, ...)</t>
  </si>
  <si>
    <t>information qui plait au public au détriment de sa qualité</t>
  </si>
  <si>
    <t>Mise en scène de l'information pour attirer le téléspectateur</t>
  </si>
  <si>
    <t>The Tonight Show starring Jimmy Fallon, The Colbert Report, Last week tonight with John Oliver</t>
  </si>
  <si>
    <t>Last week tonight</t>
  </si>
  <si>
    <t>Le croisement de l'information avec le divertissement</t>
  </si>
  <si>
    <t>Le Grand Journal  , Le Petit Journal  , Dan Late Show  , Vivement Dimanche</t>
  </si>
  <si>
    <t>International, National, Sports</t>
  </si>
  <si>
    <t>Un mélange d'information et de divertissement</t>
  </si>
  <si>
    <t>International, National, Economique, Politique, Sport, Automobile</t>
  </si>
  <si>
    <t>L'infotainment est la pratique qui consiste à obtenir de l'information sur le Net.</t>
  </si>
  <si>
    <t>Les Guignols de l’Info  , On n'est pas des pigeons</t>
  </si>
  <si>
    <t>On n'est pas des pigeons</t>
  </si>
  <si>
    <t>International, National, Régional, People</t>
  </si>
  <si>
    <t>International, Politique, Culture (sorties ciné, livres, expos, ...), sport</t>
  </si>
  <si>
    <t>information et entertainement</t>
  </si>
  <si>
    <t>International, National, Economique, Politique, Culture (sorties ciné, livres, expos, ...), sport</t>
  </si>
  <si>
    <t>L'information donnée de manière divertissante, mettant peu-être et parfois son aspect objectif de côté</t>
  </si>
  <si>
    <t>Le Grand Journal  , Le Petit Journal  , Les Guignols de l’Info  , Saturday Night Live, The Colbert Report</t>
  </si>
  <si>
    <t>Les guignol</t>
  </si>
  <si>
    <t>Reporters (RTL - TVi)</t>
  </si>
  <si>
    <t>International, National, Régional, Politique, Culture (sorties ciné, livres, expos, ...), People, Faits divers</t>
  </si>
  <si>
    <t>Sans chichis , On n’est pas couché  , Vivement Dimanche</t>
  </si>
  <si>
    <t>International, National, Scientifique, actualité automobile</t>
  </si>
  <si>
    <t>Le petit Journal</t>
  </si>
  <si>
    <t>Questions à la Une (RTBF - La Une), Envoyé spécial (France 2), Complément d'enquête (France 2), Reportages (TF1)</t>
  </si>
  <si>
    <t>International, National, Régional, Culture (sorties ciné, livres, expos, ...), People</t>
  </si>
  <si>
    <t>le divertissement par l'info</t>
  </si>
  <si>
    <t>Le Grand Journal  , Saturday Night Live</t>
  </si>
  <si>
    <t>Questions à la Une (RTBF - La Une), Envoyé spécial (France 2), Complément d'enquête (France 2), capital complement d'enquête M6</t>
  </si>
  <si>
    <t>usage de l information sous forme de divertissement</t>
  </si>
  <si>
    <t>on n est pas couché</t>
  </si>
  <si>
    <t>contenu informatif et divertissant (information + entertainment)</t>
  </si>
  <si>
    <t>Information par le divertissement</t>
  </si>
  <si>
    <t>Le Grand Journal  , Le Petit Journal  , Les Guignols de l’Info  , Alex et Sigmund</t>
  </si>
  <si>
    <t>non...</t>
  </si>
  <si>
    <t>ONPC</t>
  </si>
  <si>
    <t>Des programmes qui donnent de l'info et du "loisir" en même temps</t>
  </si>
  <si>
    <t>Le Grand Journal  , Le Petit Journal  , The Tonight Show starring Jimmy Fallon</t>
  </si>
  <si>
    <t>On est pas couchés</t>
  </si>
  <si>
    <t>International, National, Régional, Economique, Culture (sorties ciné, livres, expos, ...)</t>
  </si>
  <si>
    <t>Sans chichis , Dan Late Show  , On n’est pas couché  </t>
  </si>
  <si>
    <t>pas d avis</t>
  </si>
  <si>
    <t>International, Economique, Culture (sorties ciné, livres, expos, ...), People</t>
  </si>
  <si>
    <t>L'art de faire, transmettre de l'information de manière ludique, par l'amusement</t>
  </si>
  <si>
    <t>Sans chichis , On n’est pas couché  , Ellen Show</t>
  </si>
  <si>
    <t>Ellen Show</t>
  </si>
  <si>
    <t>Lorsqu'on mêle divertissement à politique?</t>
  </si>
  <si>
    <t>Le Grand Journal  , Les Guignols de l’Info  , Dan Late Show  , On n’est pas couché  , Saturday Night Live</t>
  </si>
  <si>
    <t>Controverse (RTL-TVi), L'invité (RTL-TVi), On ne refait pas le monde</t>
  </si>
  <si>
    <t>Une information qui a pour but de divertir</t>
  </si>
  <si>
    <t>Culture (sorties ciné, livres, expos, ...), People, Faits divers</t>
  </si>
  <si>
    <t>c'est un mélange d'info et de divertissement</t>
  </si>
  <si>
    <t>Le Petit Journal  , Les Guignols de l’Info  , Saturday Night Live, The Tonight Show starring Jimmy Fallon</t>
  </si>
  <si>
    <t>Jimmy Fallon</t>
  </si>
  <si>
    <t>BAC francais</t>
  </si>
  <si>
    <t>Je n'ai regardé aucun de ces programmes, één / canvas / vtm</t>
  </si>
  <si>
    <t>Je n'ai regardé aucun de ces programmes, vtm</t>
  </si>
  <si>
    <t>information via média</t>
  </si>
  <si>
    <t>Les Guignols de l’Info  , The Colbert Report</t>
  </si>
  <si>
    <t>Guignols de l'Info</t>
  </si>
  <si>
    <t>Mélange d'information et de divertissement</t>
  </si>
  <si>
    <t>Questions à la Une (RTBF - La Une), Arte reportage</t>
  </si>
  <si>
    <t>divertir par l'information</t>
  </si>
  <si>
    <t>The Tonight Show starring Jimmy Fallon, The Tonight Show with Jay Leno, Late Show with David Letterman</t>
  </si>
  <si>
    <t>Late Show with David Letterman</t>
  </si>
  <si>
    <t>Actualité abordée d'une manière divertissante</t>
  </si>
  <si>
    <t>Baccalauréat</t>
  </si>
  <si>
    <t>Questions à la Une (RTBF - La Une), Je n'ai regardé aucun de ces programmes</t>
  </si>
  <si>
    <t>je pense que ce mot à un rapport avec notre manière de lire l'actualité de façon rapide, 1er mot: information 2eme mot: entertainment. Lire les infos de façon vite et amusante</t>
  </si>
  <si>
    <t>Le Petit Journal  , Les Guignols de l’Info  , minute papillon</t>
  </si>
  <si>
    <t>Le Petit Journal  , The Tonight Show starring Jimmy Fallon</t>
  </si>
  <si>
    <t>Jimmy fallon</t>
  </si>
  <si>
    <t>Mise au point (RTBF - La Une), Controverse (RTL-TVi), L'indiscret (RTBF - La Une), L'invité (RTL-TVi), Des paroles et des actes (France 2)</t>
  </si>
  <si>
    <t>programme d'infos et de divertissement</t>
  </si>
  <si>
    <t>Le Grand Journal  , Le Petit Journal  , On n’est pas couché  , The Tonight Show starring Jimmy Fallon</t>
  </si>
  <si>
    <t>Le Petit Journal  , Salut les terriens  , On n’est pas couché  , The Tonight Show starring Jimmy Fallon, The Tonight Show with Jay Leno</t>
  </si>
  <si>
    <t>Envoyé spécial (France 2), Complément d'enquête (France 2), L'effet papillon (Be TV)</t>
  </si>
  <si>
    <t>Mots croisés (France 2), Des paroles et des actes (France 2)</t>
  </si>
  <si>
    <t>International, National, Régional, Culture (sorties ciné, livres, expos, ...), Scientifique, Faits divers</t>
  </si>
  <si>
    <t>fournir de l'information tout en se divertissant</t>
  </si>
  <si>
    <t>On n’est pas couché  , The Tonight Show starring Jimmy Fallon</t>
  </si>
  <si>
    <t>Politique, Sport</t>
  </si>
  <si>
    <t>Mixte entre information divertissement</t>
  </si>
  <si>
    <t>mélange d'infos et de divertissement ?</t>
  </si>
  <si>
    <t>fun</t>
  </si>
  <si>
    <t>Le Grand Journal  , Le Petit Journal  , Saturday Night Live, The Tonight Show starring Jimmy Fallon</t>
  </si>
  <si>
    <t>Infor et divertissement dans une même émission</t>
  </si>
  <si>
    <t>Guignols</t>
  </si>
  <si>
    <t>Le Grand Journal  , Le Petit Journal  , Sans chichis , On n’est pas couché  , on est pas des pigeons</t>
  </si>
  <si>
    <t>le petit journal : vive le cynisme !!!</t>
  </si>
  <si>
    <t>Emission d'information divertissante</t>
  </si>
  <si>
    <t>Le Petit Journal  , Les Guignols de l’Info  , Sans chichis , Dan Late Show  , On n’est pas couché  , Saturday Night Live, The Tonight Show starring Jimmy Fallon</t>
  </si>
  <si>
    <t>Tonight Show Jimmy Fallon</t>
  </si>
  <si>
    <t>rien</t>
  </si>
  <si>
    <t>mélange d'information et se divertissement</t>
  </si>
  <si>
    <t>Aucun intérêt</t>
  </si>
  <si>
    <t>International, National, Régional, Economique, Politique, Culture (sorties ciné, livres, expos, ...), Scientifique, Faits divers</t>
  </si>
  <si>
    <t>Non, désolée.</t>
  </si>
  <si>
    <t>mélange d'informations et de divertissement</t>
  </si>
  <si>
    <t>cfr aucune</t>
  </si>
  <si>
    <t>Études</t>
  </si>
  <si>
    <t>Nombre de réponses</t>
  </si>
  <si>
    <t>COMU</t>
  </si>
  <si>
    <t>SC PO</t>
  </si>
  <si>
    <t>AUTRES</t>
  </si>
  <si>
    <t>Écoles</t>
  </si>
  <si>
    <t>Ulg</t>
  </si>
  <si>
    <t>Plus haut diplôme que vous possédez</t>
  </si>
  <si>
    <t>Enseignement secondaire professionnel</t>
  </si>
  <si>
    <t>Plus haut diplôme que vous préparez</t>
  </si>
  <si>
    <t>Intérêt pour politique</t>
  </si>
  <si>
    <t>Assez</t>
  </si>
  <si>
    <t>Avez-vous déjà entendu parler d'infotainment ?</t>
  </si>
  <si>
    <t>Science économique</t>
  </si>
  <si>
    <t>m</t>
  </si>
  <si>
    <t>Selon vous, l'infotainment est :</t>
  </si>
  <si>
    <t>positif</t>
  </si>
  <si>
    <t>Je suis partagé</t>
  </si>
  <si>
    <t>Au cours d'une journée,,,</t>
  </si>
  <si>
    <t>Questions à la Une</t>
  </si>
  <si>
    <t>Reporters</t>
  </si>
  <si>
    <t>Envoyé spécial</t>
  </si>
  <si>
    <t>Complément d'enquête</t>
  </si>
  <si>
    <t>Les infiltrés</t>
  </si>
  <si>
    <t>Sept à huit</t>
  </si>
  <si>
    <t>Reportages</t>
  </si>
  <si>
    <t>L'effet papillon</t>
  </si>
  <si>
    <t>Liste emission actu</t>
  </si>
  <si>
    <t>Programmes débat/discussions</t>
  </si>
  <si>
    <t>Mise au Point</t>
  </si>
  <si>
    <t>Controverse</t>
  </si>
  <si>
    <t>L'indiscret</t>
  </si>
  <si>
    <t>L'invité</t>
  </si>
  <si>
    <t>Mots croisés</t>
  </si>
  <si>
    <t>Des paroles et des actes</t>
  </si>
  <si>
    <t>Ce soir (ou jamais !)</t>
  </si>
  <si>
    <t>A l'écoute</t>
  </si>
  <si>
    <t>Sujets d'actus vous intéressant</t>
  </si>
  <si>
    <t>Economique</t>
  </si>
  <si>
    <t>Politique</t>
  </si>
  <si>
    <t>Culture (sorties ciné, livres, expos, …)</t>
  </si>
  <si>
    <t>People</t>
  </si>
  <si>
    <t>Faits divers</t>
  </si>
  <si>
    <t>Emissions d'infotainment</t>
  </si>
  <si>
    <t>Salut les terriens</t>
  </si>
  <si>
    <t>Vivement dimanche</t>
  </si>
  <si>
    <t>Saturday Night Live</t>
  </si>
  <si>
    <t>The Tonight Show with Jay Leno</t>
  </si>
  <si>
    <t>Le Grand Journal  , Le Petit Journal  , Les Guignols de l’Info  , On n’est pas couché  , Jimmy Kimmel, Saturday Night Live  , The Tonight Show starring Jimmy Fallon  , The Daily Show</t>
  </si>
  <si>
    <t>Le Petit Journal  , Sans chichis , Dan Late Show  </t>
  </si>
  <si>
    <t>Le Grand Journal  , Le Petit Journal  , Salut les terriens  , Dan Late Show  , On n’est pas couché  , Late Night with Seth Meyers, The Tonight Show starring Jimmy Fallon, Conan, Last Week Tonight with John Oliver, Saturday Night Live</t>
  </si>
  <si>
    <t>Regarder la télévision</t>
  </si>
  <si>
    <t>Ecouter la radio</t>
  </si>
  <si>
    <t>Lire un journal papier</t>
  </si>
  <si>
    <t>Surfer sur internet</t>
  </si>
  <si>
    <t>Regarder des contenus téléchargés sur le net</t>
  </si>
  <si>
    <t>Parmi la liste ci-dessous…</t>
  </si>
  <si>
    <t>1er</t>
  </si>
  <si>
    <t>2e</t>
  </si>
  <si>
    <t>3e</t>
  </si>
  <si>
    <t>Au cours d'une semaine habituelle, précisez à quelle fréquence vous regardez, lisez ou écoutez :</t>
  </si>
  <si>
    <t>Un journal télévisé (regardé sur la télévision, web, VOD,…)</t>
  </si>
  <si>
    <t>Un journal parlé (écouté à la radio ou podcasté sur un site web,…)</t>
  </si>
  <si>
    <t>La presse quotidienne papier</t>
  </si>
  <si>
    <t>Les sites web des quotidiens papier</t>
  </si>
  <si>
    <t>Les sites web d’info spécifiques à l’internet (Mediapart, Rue 89, Huffington-Post,…)</t>
  </si>
  <si>
    <t>L’actualité via les moteurs de recherche (Google actualités, Yahoo actualités, MSN news …)</t>
  </si>
  <si>
    <t>Étiquettes de lignes</t>
  </si>
  <si>
    <t>Total général</t>
  </si>
  <si>
    <t>Nombre de Année de naissance</t>
  </si>
  <si>
    <t>italien/irlandais</t>
  </si>
  <si>
    <t>de l'info et du divertissement en un seul format</t>
  </si>
  <si>
    <t>Le Grand Journal  , Le Petit Journal  , Les Guignols de l’Info  , Salut les terriens  , On n’est pas couché  , ce soir ou jamais</t>
  </si>
  <si>
    <t>Si vous lisez la presse papier ou les sites web des quotidiens papier, citez les titres que vous lisez en priorité. Au MAXIMUM 3 titres.</t>
  </si>
  <si>
    <t>Sur une échelle de 1 à 4, pensez-vous que ce type d’émission :</t>
  </si>
  <si>
    <t>Se moque facilement des personnalités politiques</t>
  </si>
  <si>
    <t>Manque de respect vis-à-vis des personnalités politiques</t>
  </si>
  <si>
    <t>Rend les personnalités politiques sympathiques</t>
  </si>
  <si>
    <t>Donne des bons et des mauvais points aux personnalités</t>
  </si>
  <si>
    <t>Est trop focalisé sur la personnalité des hommes politiques</t>
  </si>
  <si>
    <t>Simplifie trop les choses à cause de l’aspect humoristique</t>
  </si>
  <si>
    <t>Simplifie trop les choses à cause de l’aspect divertissement</t>
  </si>
  <si>
    <t>Est un danger car les téléspectateurs ne font pas la différence entre l’information et le divertissement</t>
  </si>
  <si>
    <t>Permet d’apprendre des choses sur la politique et son fonctionnement</t>
  </si>
  <si>
    <t>Permet à des publics qui ne regarderaient pas des émissions politiques de s’informer malgré tout</t>
  </si>
  <si>
    <t>S’adresse à des téléspectateurs qui ont déjà des connaissances sur la politique</t>
  </si>
  <si>
    <t>Nécessite de croiser les sources et de s’informer par ailleurs</t>
  </si>
  <si>
    <t>N'est pas fiable</t>
  </si>
  <si>
    <t>Etudes</t>
  </si>
  <si>
    <t>Étiquettes de colonnes</t>
  </si>
  <si>
    <t>Nombre de Au cours d'une journée habituelle, combien de temps en moyenne consacrez-vous à chacune des tâches suivantes : [Ecouter la radio]</t>
  </si>
  <si>
    <t>Communication</t>
  </si>
  <si>
    <t>Sciences Politiques</t>
  </si>
  <si>
    <t>Nombre de Au cours d'une journée habituelle, combien de temps en moyenne consacrez-vous à chacune des tâches suivantes : [Regarder la télévision]</t>
  </si>
  <si>
    <t>Nombre de Au cours d'une journée habituelle, combien de temps en moyenne consacrez-vous à chacune des tâches suivantes : [Lire un journal papier ]</t>
  </si>
  <si>
    <t>Nombre de Au cours d'une journée habituelle, combien de temps en moyenne consacrez-vous à chacune des tâches suivantes : [Surfer sur internet]</t>
  </si>
  <si>
    <t>Nombre de Au cours d'une journée habituelle, combien de temps en moyenne consacrez-vous à chacune des tâches suivantes : [Regarder des contenus téléchargés sur le net]</t>
  </si>
  <si>
    <t>Nombre de Parmi la liste ci-dessous, quels sont les MOYENS que vous utilisez en priorité pour vous INFORMER ? Citez au maximum 3 moyens par ordre de préférence. [1er]</t>
  </si>
  <si>
    <t>Nombre de Parmi la liste ci-dessous, quels sont les MOYENS que vous utilisez en priorité pour vous INFORMER ? Citez au maximum 3 moyens par ordre de préférence. [2e]</t>
  </si>
  <si>
    <t>Nombre de Parmi la liste ci-dessous, quels sont les MOYENS que vous utilisez en priorité pour vous INFORMER ? Citez au maximum 3 moyens par ordre de préférence. [3e]</t>
  </si>
  <si>
    <t>Nombre de Est-ce que vous vous intéressez à la politique ?</t>
  </si>
  <si>
    <t xml:space="preserve">Si vous lisez la presse papier ou les sites web des quotidiens papier, citez les titres que vous lisez en priorité. Au MAXIMUM 3 titres. </t>
  </si>
  <si>
    <t>Degré de liberté = 14</t>
  </si>
  <si>
    <r>
      <t>Probabilité (</t>
    </r>
    <r>
      <rPr>
        <sz val="10"/>
        <color rgb="FF000000"/>
        <rFont val="Calibri"/>
        <family val="2"/>
      </rPr>
      <t xml:space="preserve">α) </t>
    </r>
    <r>
      <rPr>
        <i/>
        <sz val="10"/>
        <color rgb="FF000000"/>
        <rFont val="Arial"/>
        <family val="2"/>
      </rPr>
      <t>= 0,05</t>
    </r>
  </si>
  <si>
    <r>
      <t>H</t>
    </r>
    <r>
      <rPr>
        <sz val="10"/>
        <color rgb="FF000000"/>
        <rFont val="Calibri"/>
        <family val="2"/>
      </rPr>
      <t>⁰</t>
    </r>
    <r>
      <rPr>
        <sz val="10"/>
        <color rgb="FF000000"/>
        <rFont val="Arial"/>
        <family val="2"/>
      </rPr>
      <t xml:space="preserve"> : Les choix d'études n'influencent pas la préférence des journeaux (commu, sciences po, autre indépendants)</t>
    </r>
  </si>
  <si>
    <r>
      <t>H</t>
    </r>
    <r>
      <rPr>
        <sz val="10"/>
        <color rgb="FF000000"/>
        <rFont val="Calibri"/>
        <family val="2"/>
      </rPr>
      <t>¹</t>
    </r>
    <r>
      <rPr>
        <sz val="10"/>
        <color rgb="FF000000"/>
        <rFont val="Arial"/>
        <family val="2"/>
      </rPr>
      <t xml:space="preserve"> : Les choix d'étude influencent la préférence des journeaux</t>
    </r>
  </si>
  <si>
    <t>Tableau d'observation</t>
  </si>
  <si>
    <t>Somme</t>
  </si>
  <si>
    <t>Le soir</t>
  </si>
  <si>
    <t>La libre Belgique</t>
  </si>
  <si>
    <t>L'avenir</t>
  </si>
  <si>
    <t>Métro</t>
  </si>
  <si>
    <t>DH</t>
  </si>
  <si>
    <t>L'echo</t>
  </si>
  <si>
    <t>Tableau théorique</t>
  </si>
  <si>
    <t>Valeur théorique:</t>
  </si>
  <si>
    <t>Ex:</t>
  </si>
  <si>
    <t>Tableau Khi</t>
  </si>
  <si>
    <t>Valeur d'une case:</t>
  </si>
  <si>
    <t>Row Labels</t>
  </si>
  <si>
    <t>Grand Total</t>
  </si>
  <si>
    <t>Column Labels</t>
  </si>
  <si>
    <t>Count of Si vous lisez la presse papier ou les sites web des quotidiens papier, citez les titres que vous lisez en priorité. Au MAXIMUM 3 titres. [1er]</t>
  </si>
  <si>
    <r>
      <t>Khi</t>
    </r>
    <r>
      <rPr>
        <sz val="10"/>
        <color rgb="FF000000"/>
        <rFont val="Calibri"/>
        <family val="2"/>
      </rPr>
      <t>²</t>
    </r>
    <r>
      <rPr>
        <sz val="10"/>
        <color rgb="FF000000"/>
        <rFont val="Arial"/>
        <family val="2"/>
      </rPr>
      <t xml:space="preserve"> = 68,28</t>
    </r>
  </si>
  <si>
    <t>khi² = 68,28</t>
  </si>
  <si>
    <t>Parmi la liste ci-dessous, quels sont les MOYENS que vous utilisez en priorité pour vous INFORMER ? Citez au maximum 3 moyens par ordre de préférence.</t>
  </si>
  <si>
    <t>EX</t>
  </si>
  <si>
    <r>
      <t>Khi</t>
    </r>
    <r>
      <rPr>
        <sz val="10"/>
        <color rgb="FF000000"/>
        <rFont val="Calibri"/>
        <family val="2"/>
      </rPr>
      <t>²</t>
    </r>
    <r>
      <rPr>
        <sz val="10"/>
        <color rgb="FF000000"/>
        <rFont val="Arial"/>
        <family val="2"/>
      </rPr>
      <t xml:space="preserve"> = 49,02</t>
    </r>
  </si>
  <si>
    <r>
      <t>H</t>
    </r>
    <r>
      <rPr>
        <sz val="10"/>
        <color rgb="FF000000"/>
        <rFont val="Calibri"/>
        <family val="2"/>
      </rPr>
      <t>⁰</t>
    </r>
    <r>
      <rPr>
        <sz val="10"/>
        <color rgb="FF000000"/>
        <rFont val="Arial"/>
        <family val="2"/>
      </rPr>
      <t xml:space="preserve"> : Les choix d'études n'influencent pas la préférence des moyen d'info (commu, sciences po, autre indépendants)</t>
    </r>
  </si>
  <si>
    <r>
      <t>H</t>
    </r>
    <r>
      <rPr>
        <sz val="10"/>
        <color rgb="FF000000"/>
        <rFont val="Calibri"/>
        <family val="2"/>
      </rPr>
      <t>¹</t>
    </r>
    <r>
      <rPr>
        <sz val="10"/>
        <color rgb="FF000000"/>
        <rFont val="Arial"/>
        <family val="2"/>
      </rPr>
      <t xml:space="preserve"> : Les choix d'étude influencent la préférence des moyens d'info</t>
    </r>
  </si>
  <si>
    <t>khi² = 49,02</t>
  </si>
  <si>
    <t>Degré de liberté = 26</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</si>
</sst>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m/d/yyyy\ h:mm:ss;@"/>
    <numFmt numFmtId="165" formatCode="#,##0.000"/>
  </numFmts>
  <fonts count="11" x14ac:knownFonts="1">
    <font>
      <sz val="10"/>
      <color rgb="FF000000"/>
      <name val="Arial"/>
    </font>
    <font>
      <b/>
      <sz val="10"/>
      <color rgb="FF000000"/>
      <name val="Arial"/>
      <family val="2"/>
    </font>
    <font>
      <b/>
      <sz val="10"/>
      <color rgb="FF000000"/>
      <name val="Arial"/>
      <family val="2"/>
    </font>
    <font>
      <b/>
      <sz val="10"/>
      <color rgb="FF000000"/>
      <name val="Arial"/>
      <family val="2"/>
    </font>
    <font>
      <sz val="10"/>
      <color rgb="FF000000"/>
      <name val="Arial"/>
      <family val="2"/>
    </font>
    <font>
      <u/>
      <sz val="10"/>
      <color rgb="FF000000"/>
      <name val="Arial"/>
      <family val="2"/>
    </font>
    <font>
      <sz val="9"/>
      <color rgb="FF3E454C"/>
      <name val="Arial"/>
      <family val="2"/>
    </font>
    <font>
      <i/>
      <sz val="10"/>
      <color rgb="FF000000"/>
      <name val="Arial"/>
      <family val="2"/>
    </font>
    <font>
      <sz val="10"/>
      <color rgb="FF000000"/>
      <name val="Calibri"/>
      <family val="2"/>
    </font>
    <font>
      <b/>
      <sz val="13.5"/>
      <color rgb="FF000000"/>
      <name val="Arial"/>
      <family val="2"/>
    </font>
    <font>
      <i/>
      <sz val="10"/>
      <color theme="0" tint="-0.34998626667073579"/>
      <name val="Arial"/>
      <family val="2"/>
    </font>
  </fonts>
  <fills count="6">
    <fill>
      <patternFill patternType="none"/>
    </fill>
    <fill>
      <patternFill patternType="gray125"/>
    </fill>
    <fill>
      <patternFill patternType="solid">
        <fgColor rgb="FFDDDDDD"/>
        <bgColor indexed="64"/>
      </patternFill>
    </fill>
    <fill>
      <patternFill patternType="solid">
        <fgColor rgb="FFEEEEEE"/>
        <bgColor indexed="64"/>
      </patternFill>
    </fill>
    <fill>
      <patternFill patternType="solid">
        <fgColor rgb="FFEEEEEE"/>
        <bgColor indexed="64"/>
      </patternFill>
    </fill>
    <fill>
      <patternFill patternType="solid">
        <fgColor theme="7" tint="0.39997558519241921"/>
        <bgColor indexed="64"/>
      </patternFill>
    </fill>
  </fills>
  <borders count="4">
    <border>
      <left/>
      <right/>
      <top/>
      <bottom/>
      <diagonal/>
    </border>
    <border>
      <left style="medium">
        <color rgb="FFCCCCCC"/>
      </left>
      <right style="medium">
        <color rgb="FFCCCCCC"/>
      </right>
      <top style="medium">
        <color rgb="FFCCCCCC"/>
      </top>
      <bottom style="medium">
        <color rgb="FFCCCCCC"/>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1">
    <xf numFmtId="0" fontId="0" fillId="0" borderId="0"/>
  </cellStyleXfs>
  <cellXfs count="59">
    <xf numFmtId="0" fontId="0" fillId="0" borderId="0" xfId="0" applyAlignment="1">
      <alignment wrapText="1"/>
    </xf>
    <xf numFmtId="0" fontId="1" fillId="2" borderId="0" xfId="0" applyFont="1" applyFill="1" applyAlignment="1">
      <alignment horizontal="center" wrapText="1"/>
    </xf>
    <xf numFmtId="164" fontId="0" fillId="3" borderId="0" xfId="0" applyNumberFormat="1" applyFill="1" applyAlignment="1">
      <alignment wrapText="1"/>
    </xf>
    <xf numFmtId="0" fontId="0" fillId="4" borderId="0" xfId="0" applyFill="1" applyAlignment="1">
      <alignment wrapText="1"/>
    </xf>
    <xf numFmtId="0" fontId="2" fillId="0" borderId="0" xfId="0" applyFont="1" applyAlignment="1">
      <alignment wrapText="1"/>
    </xf>
    <xf numFmtId="0" fontId="3" fillId="0" borderId="0" xfId="0" applyFont="1" applyAlignment="1">
      <alignment wrapText="1"/>
    </xf>
    <xf numFmtId="0" fontId="4" fillId="0" borderId="0" xfId="0" applyFont="1" applyAlignment="1">
      <alignment wrapText="1"/>
    </xf>
    <xf numFmtId="0" fontId="4" fillId="4" borderId="0" xfId="0" applyFont="1" applyFill="1" applyAlignment="1">
      <alignment wrapText="1"/>
    </xf>
    <xf numFmtId="22" fontId="0" fillId="0" borderId="0" xfId="0" applyNumberFormat="1" applyAlignment="1">
      <alignment wrapText="1"/>
    </xf>
    <xf numFmtId="0" fontId="5" fillId="0" borderId="0" xfId="0" applyFont="1" applyAlignment="1">
      <alignment wrapText="1"/>
    </xf>
    <xf numFmtId="0" fontId="6" fillId="0" borderId="0" xfId="0" applyFont="1" applyAlignment="1">
      <alignment wrapText="1"/>
    </xf>
    <xf numFmtId="22" fontId="4" fillId="4" borderId="1" xfId="0" applyNumberFormat="1" applyFont="1" applyFill="1" applyBorder="1" applyAlignment="1">
      <alignment horizontal="right" wrapText="1"/>
    </xf>
    <xf numFmtId="0" fontId="4" fillId="4" borderId="1" xfId="0" applyFont="1" applyFill="1" applyBorder="1" applyAlignment="1">
      <alignment horizontal="left" wrapText="1" readingOrder="1"/>
    </xf>
    <xf numFmtId="0" fontId="4" fillId="4" borderId="1" xfId="0" applyFont="1" applyFill="1" applyBorder="1" applyAlignment="1">
      <alignment horizontal="right" wrapText="1"/>
    </xf>
    <xf numFmtId="0" fontId="0" fillId="0" borderId="0" xfId="0" applyNumberFormat="1" applyAlignment="1">
      <alignment wrapText="1"/>
    </xf>
    <xf numFmtId="0" fontId="0" fillId="0" borderId="0" xfId="0" pivotButton="1" applyAlignment="1">
      <alignment wrapText="1"/>
    </xf>
    <xf numFmtId="0" fontId="0" fillId="0" borderId="0" xfId="0" applyAlignment="1">
      <alignment horizontal="left" wrapText="1"/>
    </xf>
    <xf numFmtId="0" fontId="3" fillId="2" borderId="0" xfId="0" applyFont="1" applyFill="1" applyAlignment="1">
      <alignment horizontal="center" wrapText="1"/>
    </xf>
    <xf numFmtId="0" fontId="4" fillId="0" borderId="0" xfId="0" applyFont="1" applyAlignment="1">
      <alignment horizontal="center" wrapText="1"/>
    </xf>
    <xf numFmtId="0" fontId="7" fillId="0" borderId="0" xfId="0" applyFont="1" applyAlignment="1">
      <alignment horizontal="left" vertical="center" wrapText="1"/>
    </xf>
    <xf numFmtId="0" fontId="4" fillId="0" borderId="0" xfId="0" applyFont="1" applyAlignment="1">
      <alignment horizontal="center" vertical="center" wrapText="1"/>
    </xf>
    <xf numFmtId="0" fontId="9" fillId="0" borderId="0" xfId="0" applyFont="1" applyAlignment="1">
      <alignment horizontal="center" vertical="center" wrapText="1"/>
    </xf>
    <xf numFmtId="0" fontId="0" fillId="0" borderId="0" xfId="0" applyAlignment="1">
      <alignment horizontal="right" wrapText="1"/>
    </xf>
    <xf numFmtId="0" fontId="0" fillId="0" borderId="2" xfId="0" applyBorder="1" applyAlignment="1">
      <alignment horizontal="right" wrapText="1"/>
    </xf>
    <xf numFmtId="0" fontId="10" fillId="0" borderId="0" xfId="0" applyFont="1" applyAlignment="1">
      <alignment horizontal="right" wrapText="1"/>
    </xf>
    <xf numFmtId="0" fontId="0" fillId="5" borderId="0" xfId="0" applyFill="1" applyAlignment="1">
      <alignment horizontal="right" vertical="center" wrapText="1"/>
    </xf>
    <xf numFmtId="0" fontId="0" fillId="0" borderId="2" xfId="0" applyBorder="1" applyAlignment="1">
      <alignment horizontal="right" vertical="center" wrapText="1"/>
    </xf>
    <xf numFmtId="0" fontId="1" fillId="0" borderId="2" xfId="0" applyFont="1" applyBorder="1" applyAlignment="1">
      <alignment horizontal="right" vertical="center" wrapText="1"/>
    </xf>
    <xf numFmtId="2" fontId="0" fillId="5" borderId="0" xfId="0" applyNumberFormat="1" applyFill="1" applyAlignment="1">
      <alignment horizontal="right" vertical="center" wrapText="1"/>
    </xf>
    <xf numFmtId="0" fontId="1" fillId="0" borderId="2" xfId="0" applyFont="1" applyBorder="1" applyAlignment="1">
      <alignment horizontal="right" wrapText="1"/>
    </xf>
    <xf numFmtId="165" fontId="0" fillId="5" borderId="0" xfId="0" applyNumberFormat="1" applyFill="1" applyAlignment="1">
      <alignment horizontal="right" vertical="center" wrapText="1"/>
    </xf>
    <xf numFmtId="4" fontId="0" fillId="0" borderId="2" xfId="0" applyNumberFormat="1" applyBorder="1" applyAlignment="1">
      <alignment horizontal="right" vertical="center" wrapText="1"/>
    </xf>
    <xf numFmtId="4" fontId="1" fillId="0" borderId="2" xfId="0" applyNumberFormat="1" applyFont="1" applyBorder="1" applyAlignment="1">
      <alignment horizontal="right" wrapText="1"/>
    </xf>
    <xf numFmtId="3" fontId="0" fillId="0" borderId="0" xfId="0" applyNumberFormat="1" applyAlignment="1">
      <alignment horizontal="right" vertical="center" wrapText="1"/>
    </xf>
    <xf numFmtId="0" fontId="0" fillId="5" borderId="0" xfId="0" applyFill="1" applyAlignment="1">
      <alignment wrapText="1"/>
    </xf>
    <xf numFmtId="0" fontId="1" fillId="0" borderId="2" xfId="0" applyFont="1" applyBorder="1" applyAlignment="1">
      <alignment wrapText="1"/>
    </xf>
    <xf numFmtId="0" fontId="4" fillId="0" borderId="2" xfId="0" applyFont="1" applyBorder="1" applyAlignment="1">
      <alignment wrapText="1"/>
    </xf>
    <xf numFmtId="0" fontId="0" fillId="0" borderId="2" xfId="0" applyBorder="1" applyAlignment="1">
      <alignment wrapText="1"/>
    </xf>
    <xf numFmtId="0" fontId="4" fillId="0" borderId="0" xfId="0" applyFont="1" applyAlignment="1">
      <alignment horizontal="left" wrapText="1"/>
    </xf>
    <xf numFmtId="0" fontId="9" fillId="0" borderId="0" xfId="0" applyFont="1" applyAlignment="1">
      <alignment horizontal="left" vertical="center" wrapText="1"/>
    </xf>
    <xf numFmtId="0" fontId="0" fillId="0" borderId="2" xfId="0" applyBorder="1" applyAlignment="1">
      <alignment horizontal="left" wrapText="1"/>
    </xf>
    <xf numFmtId="0" fontId="10" fillId="0" borderId="0" xfId="0" applyFont="1" applyAlignment="1">
      <alignment horizontal="left" wrapText="1"/>
    </xf>
    <xf numFmtId="0" fontId="0" fillId="5" borderId="0" xfId="0" applyFill="1" applyAlignment="1">
      <alignment horizontal="left" vertical="center" wrapText="1"/>
    </xf>
    <xf numFmtId="0" fontId="0" fillId="0" borderId="2" xfId="0" applyBorder="1" applyAlignment="1">
      <alignment horizontal="left" vertical="center" wrapText="1"/>
    </xf>
    <xf numFmtId="0" fontId="1" fillId="0" borderId="2" xfId="0" applyFont="1" applyBorder="1" applyAlignment="1">
      <alignment horizontal="left" vertical="center" wrapText="1"/>
    </xf>
    <xf numFmtId="0" fontId="9" fillId="0" borderId="3" xfId="0" applyFont="1" applyBorder="1" applyAlignment="1">
      <alignment horizontal="left" vertical="center" wrapText="1"/>
    </xf>
    <xf numFmtId="0" fontId="4" fillId="0" borderId="0" xfId="0" applyFont="1" applyAlignment="1">
      <alignment horizontal="left" wrapText="1"/>
    </xf>
    <xf numFmtId="2" fontId="0" fillId="5" borderId="0" xfId="0" applyNumberFormat="1" applyFill="1" applyAlignment="1">
      <alignment horizontal="left" vertical="center" wrapText="1"/>
    </xf>
    <xf numFmtId="165" fontId="0" fillId="5" borderId="0" xfId="0" applyNumberFormat="1" applyFill="1" applyAlignment="1">
      <alignment horizontal="left" vertical="center" wrapText="1"/>
    </xf>
    <xf numFmtId="4" fontId="0" fillId="0" borderId="2" xfId="0" applyNumberFormat="1" applyBorder="1" applyAlignment="1">
      <alignment horizontal="left" vertical="center" wrapText="1"/>
    </xf>
    <xf numFmtId="4" fontId="1" fillId="0" borderId="2" xfId="0" applyNumberFormat="1" applyFont="1" applyBorder="1" applyAlignment="1">
      <alignment horizontal="left" wrapText="1"/>
    </xf>
    <xf numFmtId="3" fontId="0" fillId="0" borderId="0" xfId="0" applyNumberFormat="1" applyAlignment="1">
      <alignment horizontal="left" vertical="center" wrapText="1"/>
    </xf>
    <xf numFmtId="2" fontId="0" fillId="0" borderId="2" xfId="0" applyNumberFormat="1" applyBorder="1" applyAlignment="1">
      <alignment horizontal="left" vertical="center" wrapText="1"/>
    </xf>
    <xf numFmtId="2" fontId="1" fillId="0" borderId="2" xfId="0" applyNumberFormat="1" applyFont="1" applyBorder="1" applyAlignment="1">
      <alignment horizontal="left" wrapText="1"/>
    </xf>
    <xf numFmtId="2" fontId="0" fillId="0" borderId="2" xfId="0" applyNumberFormat="1" applyBorder="1" applyAlignment="1">
      <alignment horizontal="right" vertical="center" wrapText="1"/>
    </xf>
    <xf numFmtId="0" fontId="0" fillId="0" borderId="0" xfId="0" applyBorder="1" applyAlignment="1">
      <alignment horizontal="left" vertical="center" wrapText="1"/>
    </xf>
    <xf numFmtId="0" fontId="1" fillId="0" borderId="0" xfId="0" applyFont="1" applyBorder="1" applyAlignment="1">
      <alignment horizontal="left" vertical="center" wrapText="1"/>
    </xf>
    <xf numFmtId="2" fontId="0" fillId="0" borderId="0" xfId="0" applyNumberFormat="1" applyBorder="1" applyAlignment="1">
      <alignment horizontal="left" vertical="center" wrapText="1"/>
    </xf>
    <xf numFmtId="2" fontId="1" fillId="0" borderId="0" xfId="0" applyNumberFormat="1" applyFont="1" applyBorder="1" applyAlignment="1">
      <alignment horizontal="left" wrapText="1"/>
    </xf>
  </cellXfs>
  <cellStyles count="1">
    <cellStyle name="Normal" xfId="0" builtinId="0"/>
  </cellStyles>
  <dxfs count="52">
    <dxf>
      <fill>
        <patternFill patternType="solid">
          <fgColor indexed="64"/>
          <bgColor rgb="FFEEEEEE"/>
        </patternFill>
      </fill>
      <alignment horizontal="general" vertical="bottom" textRotation="0" wrapText="1" indent="0" justifyLastLine="0" shrinkToFit="0" readingOrder="0"/>
    </dxf>
    <dxf>
      <fill>
        <patternFill patternType="solid">
          <fgColor indexed="64"/>
          <bgColor rgb="FFEEEEEE"/>
        </patternFill>
      </fill>
      <alignment horizontal="general" vertical="bottom" textRotation="0" wrapText="1" indent="0" justifyLastLine="0" shrinkToFit="0" readingOrder="0"/>
    </dxf>
    <dxf>
      <fill>
        <patternFill patternType="solid">
          <fgColor indexed="64"/>
          <bgColor rgb="FFEEEEEE"/>
        </patternFill>
      </fill>
      <alignment horizontal="general" vertical="bottom" textRotation="0" wrapText="1" indent="0" justifyLastLine="0" shrinkToFit="0" readingOrder="0"/>
    </dxf>
    <dxf>
      <fill>
        <patternFill patternType="solid">
          <fgColor indexed="64"/>
          <bgColor rgb="FFEEEEEE"/>
        </patternFill>
      </fill>
      <alignment horizontal="general" vertical="bottom" textRotation="0" wrapText="1" indent="0" justifyLastLine="0" shrinkToFit="0" readingOrder="0"/>
    </dxf>
    <dxf>
      <fill>
        <patternFill patternType="solid">
          <fgColor indexed="64"/>
          <bgColor rgb="FFEEEEEE"/>
        </patternFill>
      </fill>
      <alignment horizontal="general" vertical="bottom" textRotation="0" wrapText="1" indent="0" justifyLastLine="0" shrinkToFit="0" readingOrder="0"/>
    </dxf>
    <dxf>
      <fill>
        <patternFill patternType="solid">
          <fgColor indexed="64"/>
          <bgColor rgb="FFEEEEEE"/>
        </patternFill>
      </fill>
      <alignment horizontal="general" vertical="bottom" textRotation="0" wrapText="1" indent="0" justifyLastLine="0" shrinkToFit="0" readingOrder="0"/>
    </dxf>
    <dxf>
      <fill>
        <patternFill patternType="solid">
          <fgColor indexed="64"/>
          <bgColor rgb="FFEEEEEE"/>
        </patternFill>
      </fill>
      <alignment horizontal="general" vertical="bottom" textRotation="0" wrapText="1" indent="0" justifyLastLine="0" shrinkToFit="0" readingOrder="0"/>
    </dxf>
    <dxf>
      <fill>
        <patternFill patternType="solid">
          <fgColor indexed="64"/>
          <bgColor rgb="FFEEEEEE"/>
        </patternFill>
      </fill>
      <alignment horizontal="general" vertical="bottom" textRotation="0" wrapText="1" indent="0" justifyLastLine="0" shrinkToFit="0" readingOrder="0"/>
    </dxf>
    <dxf>
      <fill>
        <patternFill patternType="solid">
          <fgColor indexed="64"/>
          <bgColor rgb="FFEEEEEE"/>
        </patternFill>
      </fill>
      <alignment horizontal="general" vertical="bottom" textRotation="0" wrapText="1" indent="0" justifyLastLine="0" shrinkToFit="0" readingOrder="0"/>
    </dxf>
    <dxf>
      <fill>
        <patternFill patternType="solid">
          <fgColor indexed="64"/>
          <bgColor rgb="FFEEEEEE"/>
        </patternFill>
      </fill>
      <alignment horizontal="general" vertical="bottom" textRotation="0" wrapText="1" indent="0" justifyLastLine="0" shrinkToFit="0" readingOrder="0"/>
    </dxf>
    <dxf>
      <fill>
        <patternFill patternType="solid">
          <fgColor indexed="64"/>
          <bgColor rgb="FFEEEEEE"/>
        </patternFill>
      </fill>
      <alignment horizontal="general" vertical="bottom" textRotation="0" wrapText="1" indent="0" justifyLastLine="0" shrinkToFit="0" readingOrder="0"/>
    </dxf>
    <dxf>
      <fill>
        <patternFill patternType="solid">
          <fgColor indexed="64"/>
          <bgColor rgb="FFEEEEEE"/>
        </patternFill>
      </fill>
      <alignment horizontal="general" vertical="bottom" textRotation="0" wrapText="1" indent="0" justifyLastLine="0" shrinkToFit="0" readingOrder="0"/>
    </dxf>
    <dxf>
      <fill>
        <patternFill patternType="solid">
          <fgColor indexed="64"/>
          <bgColor rgb="FFEEEEEE"/>
        </patternFill>
      </fill>
      <alignment horizontal="general" vertical="bottom" textRotation="0" wrapText="1" indent="0" justifyLastLine="0" shrinkToFit="0" readingOrder="0"/>
    </dxf>
    <dxf>
      <fill>
        <patternFill patternType="solid">
          <fgColor indexed="64"/>
          <bgColor rgb="FFEEEEEE"/>
        </patternFill>
      </fill>
      <alignment horizontal="general" vertical="bottom" textRotation="0" wrapText="1" indent="0" justifyLastLine="0" shrinkToFit="0" readingOrder="0"/>
    </dxf>
    <dxf>
      <fill>
        <patternFill patternType="solid">
          <fgColor indexed="64"/>
          <bgColor rgb="FFEEEEEE"/>
        </patternFill>
      </fill>
      <alignment horizontal="general" vertical="bottom" textRotation="0" wrapText="1" indent="0" justifyLastLine="0" shrinkToFit="0" readingOrder="0"/>
    </dxf>
    <dxf>
      <fill>
        <patternFill patternType="solid">
          <fgColor indexed="64"/>
          <bgColor rgb="FFEEEEEE"/>
        </patternFill>
      </fill>
      <alignment horizontal="general" vertical="bottom" textRotation="0" wrapText="1" indent="0" justifyLastLine="0" shrinkToFit="0" readingOrder="0"/>
    </dxf>
    <dxf>
      <fill>
        <patternFill patternType="solid">
          <fgColor indexed="64"/>
          <bgColor rgb="FFEEEEEE"/>
        </patternFill>
      </fill>
      <alignment horizontal="general" vertical="bottom" textRotation="0" wrapText="1" indent="0" justifyLastLine="0" shrinkToFit="0" readingOrder="0"/>
    </dxf>
    <dxf>
      <fill>
        <patternFill patternType="solid">
          <fgColor indexed="64"/>
          <bgColor rgb="FFEEEEEE"/>
        </patternFill>
      </fill>
      <alignment horizontal="general" vertical="bottom" textRotation="0" wrapText="1" indent="0" justifyLastLine="0" shrinkToFit="0" readingOrder="0"/>
    </dxf>
    <dxf>
      <fill>
        <patternFill patternType="solid">
          <fgColor indexed="64"/>
          <bgColor rgb="FFEEEEEE"/>
        </patternFill>
      </fill>
      <alignment horizontal="general" vertical="bottom" textRotation="0" wrapText="1" indent="0" justifyLastLine="0" shrinkToFit="0" readingOrder="0"/>
    </dxf>
    <dxf>
      <fill>
        <patternFill patternType="solid">
          <fgColor indexed="64"/>
          <bgColor rgb="FFEEEEEE"/>
        </patternFill>
      </fill>
      <alignment horizontal="general" vertical="bottom" textRotation="0" wrapText="1" indent="0" justifyLastLine="0" shrinkToFit="0" readingOrder="0"/>
    </dxf>
    <dxf>
      <fill>
        <patternFill patternType="solid">
          <fgColor indexed="64"/>
          <bgColor rgb="FFEEEEEE"/>
        </patternFill>
      </fill>
      <alignment horizontal="general" vertical="bottom" textRotation="0" wrapText="1" indent="0" justifyLastLine="0" shrinkToFit="0" readingOrder="0"/>
    </dxf>
    <dxf>
      <fill>
        <patternFill patternType="solid">
          <fgColor indexed="64"/>
          <bgColor rgb="FFEEEEEE"/>
        </patternFill>
      </fill>
      <alignment horizontal="general" vertical="bottom" textRotation="0" wrapText="1" indent="0" justifyLastLine="0" shrinkToFit="0" readingOrder="0"/>
    </dxf>
    <dxf>
      <fill>
        <patternFill patternType="solid">
          <fgColor indexed="64"/>
          <bgColor rgb="FFEEEEEE"/>
        </patternFill>
      </fill>
      <alignment horizontal="general" vertical="bottom" textRotation="0" wrapText="1" indent="0" justifyLastLine="0" shrinkToFit="0" readingOrder="0"/>
    </dxf>
    <dxf>
      <fill>
        <patternFill patternType="solid">
          <fgColor indexed="64"/>
          <bgColor rgb="FFEEEEEE"/>
        </patternFill>
      </fill>
      <alignment horizontal="general" vertical="bottom" textRotation="0" wrapText="1" indent="0" justifyLastLine="0" shrinkToFit="0" readingOrder="0"/>
    </dxf>
    <dxf>
      <fill>
        <patternFill patternType="solid">
          <fgColor indexed="64"/>
          <bgColor rgb="FFEEEEEE"/>
        </patternFill>
      </fill>
      <alignment horizontal="general" vertical="bottom" textRotation="0" wrapText="1" indent="0" justifyLastLine="0" shrinkToFit="0" readingOrder="0"/>
    </dxf>
    <dxf>
      <fill>
        <patternFill patternType="solid">
          <fgColor indexed="64"/>
          <bgColor rgb="FFEEEEEE"/>
        </patternFill>
      </fill>
      <alignment horizontal="general" vertical="bottom" textRotation="0" wrapText="1" indent="0" justifyLastLine="0" shrinkToFit="0" readingOrder="0"/>
    </dxf>
    <dxf>
      <fill>
        <patternFill patternType="solid">
          <fgColor indexed="64"/>
          <bgColor rgb="FFEEEEEE"/>
        </patternFill>
      </fill>
      <alignment horizontal="general" vertical="bottom" textRotation="0" wrapText="1" indent="0" justifyLastLine="0" shrinkToFit="0" readingOrder="0"/>
    </dxf>
    <dxf>
      <fill>
        <patternFill patternType="solid">
          <fgColor indexed="64"/>
          <bgColor rgb="FFEEEEEE"/>
        </patternFill>
      </fill>
      <alignment horizontal="general" vertical="bottom" textRotation="0" wrapText="1" indent="0" justifyLastLine="0" shrinkToFit="0" readingOrder="0"/>
    </dxf>
    <dxf>
      <fill>
        <patternFill patternType="solid">
          <fgColor indexed="64"/>
          <bgColor rgb="FFEEEEEE"/>
        </patternFill>
      </fill>
      <alignment horizontal="general" vertical="bottom" textRotation="0" wrapText="1" indent="0" justifyLastLine="0" shrinkToFit="0" readingOrder="0"/>
    </dxf>
    <dxf>
      <fill>
        <patternFill patternType="solid">
          <fgColor indexed="64"/>
          <bgColor rgb="FFEEEEEE"/>
        </patternFill>
      </fill>
      <alignment horizontal="general" vertical="bottom" textRotation="0" wrapText="1" indent="0" justifyLastLine="0" shrinkToFit="0" readingOrder="0"/>
    </dxf>
    <dxf>
      <fill>
        <patternFill patternType="solid">
          <fgColor indexed="64"/>
          <bgColor rgb="FFEEEEEE"/>
        </patternFill>
      </fill>
      <alignment horizontal="general" vertical="bottom" textRotation="0" wrapText="1" indent="0" justifyLastLine="0" shrinkToFit="0" readingOrder="0"/>
    </dxf>
    <dxf>
      <fill>
        <patternFill patternType="solid">
          <fgColor indexed="64"/>
          <bgColor rgb="FFEEEEEE"/>
        </patternFill>
      </fill>
      <alignment horizontal="general" vertical="bottom" textRotation="0" wrapText="1" indent="0" justifyLastLine="0" shrinkToFit="0" readingOrder="0"/>
    </dxf>
    <dxf>
      <fill>
        <patternFill patternType="solid">
          <fgColor indexed="64"/>
          <bgColor rgb="FFEEEEEE"/>
        </patternFill>
      </fill>
      <alignment horizontal="general" vertical="bottom" textRotation="0" wrapText="1" indent="0" justifyLastLine="0" shrinkToFit="0" readingOrder="0"/>
    </dxf>
    <dxf>
      <fill>
        <patternFill patternType="solid">
          <fgColor indexed="64"/>
          <bgColor rgb="FFEEEEEE"/>
        </patternFill>
      </fill>
      <alignment horizontal="general" vertical="bottom" textRotation="0" wrapText="1" indent="0" justifyLastLine="0" shrinkToFit="0" readingOrder="0"/>
    </dxf>
    <dxf>
      <fill>
        <patternFill patternType="solid">
          <fgColor indexed="64"/>
          <bgColor rgb="FFEEEEEE"/>
        </patternFill>
      </fill>
      <alignment horizontal="general" vertical="bottom" textRotation="0" wrapText="1" indent="0" justifyLastLine="0" shrinkToFit="0" readingOrder="0"/>
    </dxf>
    <dxf>
      <fill>
        <patternFill patternType="solid">
          <fgColor indexed="64"/>
          <bgColor rgb="FFEEEEEE"/>
        </patternFill>
      </fill>
      <alignment horizontal="general" vertical="bottom" textRotation="0" wrapText="1" indent="0" justifyLastLine="0" shrinkToFit="0" readingOrder="0"/>
    </dxf>
    <dxf>
      <fill>
        <patternFill patternType="solid">
          <fgColor indexed="64"/>
          <bgColor rgb="FFEEEEEE"/>
        </patternFill>
      </fill>
      <alignment horizontal="general" vertical="bottom" textRotation="0" wrapText="1" indent="0" justifyLastLine="0" shrinkToFit="0" readingOrder="0"/>
    </dxf>
    <dxf>
      <fill>
        <patternFill patternType="solid">
          <fgColor indexed="64"/>
          <bgColor rgb="FFEEEEEE"/>
        </patternFill>
      </fill>
      <alignment horizontal="general" vertical="bottom" textRotation="0" wrapText="1" indent="0" justifyLastLine="0" shrinkToFit="0" readingOrder="0"/>
    </dxf>
    <dxf>
      <fill>
        <patternFill patternType="solid">
          <fgColor indexed="64"/>
          <bgColor rgb="FFEEEEEE"/>
        </patternFill>
      </fill>
      <alignment horizontal="general" vertical="bottom" textRotation="0" wrapText="1" indent="0" justifyLastLine="0" shrinkToFit="0" readingOrder="0"/>
    </dxf>
    <dxf>
      <fill>
        <patternFill patternType="solid">
          <fgColor indexed="64"/>
          <bgColor rgb="FFEEEEEE"/>
        </patternFill>
      </fill>
      <alignment horizontal="general" vertical="bottom" textRotation="0" wrapText="1" indent="0" justifyLastLine="0" shrinkToFit="0" readingOrder="0"/>
    </dxf>
    <dxf>
      <fill>
        <patternFill patternType="solid">
          <fgColor indexed="64"/>
          <bgColor rgb="FFEEEEEE"/>
        </patternFill>
      </fill>
      <alignment horizontal="general" vertical="bottom" textRotation="0" wrapText="1" indent="0" justifyLastLine="0" shrinkToFit="0" readingOrder="0"/>
    </dxf>
    <dxf>
      <fill>
        <patternFill patternType="solid">
          <fgColor indexed="64"/>
          <bgColor rgb="FFEEEEEE"/>
        </patternFill>
      </fill>
      <alignment horizontal="general" vertical="bottom" textRotation="0" wrapText="1" indent="0" justifyLastLine="0" shrinkToFit="0" readingOrder="0"/>
    </dxf>
    <dxf>
      <fill>
        <patternFill patternType="solid">
          <fgColor indexed="64"/>
          <bgColor rgb="FFEEEEEE"/>
        </patternFill>
      </fill>
      <alignment horizontal="general" vertical="bottom" textRotation="0" wrapText="1" indent="0" justifyLastLine="0" shrinkToFit="0" readingOrder="0"/>
    </dxf>
    <dxf>
      <fill>
        <patternFill patternType="solid">
          <fgColor indexed="64"/>
          <bgColor rgb="FFEEEEEE"/>
        </patternFill>
      </fill>
      <alignment horizontal="general" vertical="bottom" textRotation="0" wrapText="1" indent="0" justifyLastLine="0" shrinkToFit="0" readingOrder="0"/>
    </dxf>
    <dxf>
      <fill>
        <patternFill patternType="solid">
          <fgColor indexed="64"/>
          <bgColor rgb="FFEEEEEE"/>
        </patternFill>
      </fill>
      <alignment horizontal="general" vertical="bottom" textRotation="0" wrapText="1" indent="0" justifyLastLine="0" shrinkToFit="0" readingOrder="0"/>
    </dxf>
    <dxf>
      <fill>
        <patternFill patternType="solid">
          <fgColor indexed="64"/>
          <bgColor rgb="FFEEEEEE"/>
        </patternFill>
      </fill>
      <alignment horizontal="general" vertical="bottom" textRotation="0" wrapText="1" indent="0" justifyLastLine="0" shrinkToFit="0" readingOrder="0"/>
    </dxf>
    <dxf>
      <fill>
        <patternFill patternType="solid">
          <fgColor indexed="64"/>
          <bgColor rgb="FFEEEEEE"/>
        </patternFill>
      </fill>
      <alignment horizontal="general" vertical="bottom" textRotation="0" wrapText="1" indent="0" justifyLastLine="0" shrinkToFit="0" readingOrder="0"/>
    </dxf>
    <dxf>
      <fill>
        <patternFill patternType="solid">
          <fgColor indexed="64"/>
          <bgColor rgb="FFEEEEEE"/>
        </patternFill>
      </fill>
      <alignment horizontal="general" vertical="bottom" textRotation="0" wrapText="1" indent="0" justifyLastLine="0" shrinkToFit="0" readingOrder="0"/>
    </dxf>
    <dxf>
      <fill>
        <patternFill patternType="solid">
          <fgColor indexed="64"/>
          <bgColor rgb="FFEEEEEE"/>
        </patternFill>
      </fill>
      <alignment horizontal="general" vertical="bottom" textRotation="0" wrapText="1" indent="0" justifyLastLine="0" shrinkToFit="0" readingOrder="0"/>
    </dxf>
    <dxf>
      <numFmt numFmtId="164" formatCode="m/d/yyyy\ h:mm:ss;@"/>
      <fill>
        <patternFill patternType="solid">
          <fgColor indexed="64"/>
          <bgColor rgb="FFEEEEEE"/>
        </patternFill>
      </fill>
      <alignment horizontal="general" vertical="bottom" textRotation="0" wrapText="1" indent="0" justifyLastLine="0" shrinkToFit="0" readingOrder="0"/>
    </dxf>
    <dxf>
      <fill>
        <patternFill patternType="solid">
          <fgColor indexed="64"/>
          <bgColor rgb="FFEEEEEE"/>
        </patternFill>
      </fill>
      <alignment horizontal="general" vertical="bottom" textRotation="0" wrapText="1" indent="0" justifyLastLine="0" shrinkToFit="0" readingOrder="0"/>
    </dxf>
    <dxf>
      <font>
        <b/>
        <i val="0"/>
        <strike val="0"/>
        <condense val="0"/>
        <extend val="0"/>
        <outline val="0"/>
        <shadow val="0"/>
        <u val="none"/>
        <vertAlign val="baseline"/>
        <sz val="10"/>
        <color rgb="FF000000"/>
        <name val="Arial"/>
        <scheme val="none"/>
      </font>
      <fill>
        <patternFill patternType="solid">
          <fgColor indexed="64"/>
          <bgColor rgb="FFDDDDDD"/>
        </patternFill>
      </fill>
      <alignment horizontal="center" vertical="bottom"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7</xdr:col>
      <xdr:colOff>38099</xdr:colOff>
      <xdr:row>20</xdr:row>
      <xdr:rowOff>33337</xdr:rowOff>
    </xdr:from>
    <xdr:ext cx="2257425" cy="423834"/>
    <mc:AlternateContent xmlns:mc="http://schemas.openxmlformats.org/markup-compatibility/2006">
      <mc:Choice xmlns:a14="http://schemas.microsoft.com/office/drawing/2010/main" Requires="a14">
        <xdr:sp macro="" textlink="">
          <xdr:nvSpPr>
            <xdr:cNvPr id="2" name="TextBox 1"/>
            <xdr:cNvSpPr txBox="1"/>
          </xdr:nvSpPr>
          <xdr:spPr>
            <a:xfrm>
              <a:off x="4495799" y="6310312"/>
              <a:ext cx="2257425" cy="4238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14:m>
                <m:oMathPara xmlns:m="http://schemas.openxmlformats.org/officeDocument/2006/math">
                  <m:oMathParaPr>
                    <m:jc m:val="centerGroup"/>
                  </m:oMathParaPr>
                  <m:oMath xmlns:m="http://schemas.openxmlformats.org/officeDocument/2006/math">
                    <m:f>
                      <m:fPr>
                        <m:ctrlPr>
                          <a:rPr lang="fr-BE" sz="1100" i="1">
                            <a:latin typeface="Cambria Math"/>
                          </a:rPr>
                        </m:ctrlPr>
                      </m:fPr>
                      <m:num>
                        <m:r>
                          <a:rPr lang="fr-BE" sz="1100" b="0" i="1">
                            <a:latin typeface="Cambria Math"/>
                          </a:rPr>
                          <m:t>𝑇𝑜𝑡𝑎𝑙</m:t>
                        </m:r>
                        <m:r>
                          <a:rPr lang="fr-BE" sz="1100" b="0" i="1">
                            <a:latin typeface="Cambria Math"/>
                          </a:rPr>
                          <m:t> </m:t>
                        </m:r>
                        <m:r>
                          <a:rPr lang="fr-BE" sz="1100" b="0" i="1">
                            <a:latin typeface="Cambria Math"/>
                          </a:rPr>
                          <m:t>𝐿𝑖𝑔𝑛𝑒</m:t>
                        </m:r>
                        <m:r>
                          <a:rPr lang="fr-BE" sz="1100" b="0" i="1">
                            <a:latin typeface="Cambria Math"/>
                          </a:rPr>
                          <m:t> ∗</m:t>
                        </m:r>
                        <m:r>
                          <a:rPr lang="fr-BE" sz="1100" b="0" i="1">
                            <a:latin typeface="Cambria Math"/>
                          </a:rPr>
                          <m:t>𝑇𝑜𝑡𝑎𝑙</m:t>
                        </m:r>
                        <m:r>
                          <a:rPr lang="fr-BE" sz="1100" b="0" i="1">
                            <a:latin typeface="Cambria Math"/>
                          </a:rPr>
                          <m:t> </m:t>
                        </m:r>
                        <m:r>
                          <a:rPr lang="fr-BE" sz="1100" b="0" i="1">
                            <a:latin typeface="Cambria Math"/>
                          </a:rPr>
                          <m:t>𝐶𝑜𝑙𝑜𝑛𝑛𝑒</m:t>
                        </m:r>
                      </m:num>
                      <m:den>
                        <m:r>
                          <a:rPr lang="fr-BE" sz="1100" b="0" i="1">
                            <a:latin typeface="Cambria Math"/>
                          </a:rPr>
                          <m:t>𝑇𝑜𝑡𝑎𝑙</m:t>
                        </m:r>
                        <m:r>
                          <a:rPr lang="fr-BE" sz="1100" b="0" i="1">
                            <a:latin typeface="Cambria Math"/>
                          </a:rPr>
                          <m:t> </m:t>
                        </m:r>
                        <m:r>
                          <a:rPr lang="fr-BE" sz="1100" b="0" i="1">
                            <a:latin typeface="Cambria Math"/>
                          </a:rPr>
                          <m:t>𝐺</m:t>
                        </m:r>
                        <m:r>
                          <a:rPr lang="fr-BE" sz="1100" b="0" i="1">
                            <a:latin typeface="Cambria Math"/>
                          </a:rPr>
                          <m:t>é</m:t>
                        </m:r>
                        <m:r>
                          <a:rPr lang="fr-BE" sz="1100" b="0" i="1">
                            <a:latin typeface="Cambria Math"/>
                          </a:rPr>
                          <m:t>𝑛</m:t>
                        </m:r>
                        <m:r>
                          <a:rPr lang="fr-BE" sz="1100" b="0" i="1">
                            <a:latin typeface="Cambria Math"/>
                          </a:rPr>
                          <m:t>é</m:t>
                        </m:r>
                        <m:r>
                          <a:rPr lang="fr-BE" sz="1100" b="0" i="1">
                            <a:latin typeface="Cambria Math"/>
                          </a:rPr>
                          <m:t>𝑟𝑎𝑙</m:t>
                        </m:r>
                      </m:den>
                    </m:f>
                  </m:oMath>
                </m:oMathPara>
              </a14:m>
              <a:endParaRPr lang="fr-BE" sz="1100"/>
            </a:p>
          </xdr:txBody>
        </xdr:sp>
      </mc:Choice>
      <mc:Fallback>
        <xdr:sp macro="" textlink="">
          <xdr:nvSpPr>
            <xdr:cNvPr id="2" name="TextBox 1"/>
            <xdr:cNvSpPr txBox="1"/>
          </xdr:nvSpPr>
          <xdr:spPr>
            <a:xfrm>
              <a:off x="4495799" y="6310312"/>
              <a:ext cx="2257425" cy="4238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BE" sz="1100" i="0">
                  <a:latin typeface="Cambria Math"/>
                </a:rPr>
                <a:t>(</a:t>
              </a:r>
              <a:r>
                <a:rPr lang="fr-BE" sz="1100" b="0" i="0">
                  <a:latin typeface="Cambria Math"/>
                </a:rPr>
                <a:t>𝑇𝑜𝑡𝑎𝑙 𝐿𝑖𝑔𝑛𝑒 ∗𝑇𝑜𝑡𝑎𝑙 𝐶𝑜𝑙𝑜𝑛𝑛𝑒)/(𝑇𝑜𝑡𝑎𝑙 𝐺é𝑛é𝑟𝑎𝑙)</a:t>
              </a:r>
              <a:endParaRPr lang="fr-BE" sz="1100"/>
            </a:p>
          </xdr:txBody>
        </xdr:sp>
      </mc:Fallback>
    </mc:AlternateContent>
    <xdr:clientData/>
  </xdr:oneCellAnchor>
  <xdr:oneCellAnchor>
    <xdr:from>
      <xdr:col>7</xdr:col>
      <xdr:colOff>9525</xdr:colOff>
      <xdr:row>22</xdr:row>
      <xdr:rowOff>271462</xdr:rowOff>
    </xdr:from>
    <xdr:ext cx="2571750" cy="332720"/>
    <mc:AlternateContent xmlns:mc="http://schemas.openxmlformats.org/markup-compatibility/2006">
      <mc:Choice xmlns:a14="http://schemas.microsoft.com/office/drawing/2010/main" Requires="a14">
        <xdr:sp macro="" textlink="">
          <xdr:nvSpPr>
            <xdr:cNvPr id="3" name="TextBox 2"/>
            <xdr:cNvSpPr txBox="1"/>
          </xdr:nvSpPr>
          <xdr:spPr>
            <a:xfrm>
              <a:off x="4467225" y="7034212"/>
              <a:ext cx="2571750" cy="3327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14:m>
                <m:oMath xmlns:m="http://schemas.openxmlformats.org/officeDocument/2006/math">
                  <m:r>
                    <a:rPr lang="fr-BE" sz="1100" b="0" i="1">
                      <a:latin typeface="Cambria Math"/>
                    </a:rPr>
                    <m:t>𝐵</m:t>
                  </m:r>
                  <m:r>
                    <a:rPr lang="fr-BE" sz="1100" b="0" i="1">
                      <a:latin typeface="Cambria Math"/>
                    </a:rPr>
                    <m:t>19= </m:t>
                  </m:r>
                  <m:f>
                    <m:fPr>
                      <m:ctrlPr>
                        <a:rPr lang="fr-BE" sz="1100" b="0" i="1">
                          <a:latin typeface="Cambria Math"/>
                        </a:rPr>
                      </m:ctrlPr>
                    </m:fPr>
                    <m:num>
                      <m:r>
                        <a:rPr lang="fr-BE" sz="1100" b="0" i="1">
                          <a:latin typeface="Cambria Math"/>
                        </a:rPr>
                        <m:t>111 ∗ 100</m:t>
                      </m:r>
                    </m:num>
                    <m:den>
                      <m:r>
                        <a:rPr lang="fr-BE" sz="1100" b="0" i="1">
                          <a:latin typeface="Cambria Math"/>
                        </a:rPr>
                        <m:t>300</m:t>
                      </m:r>
                    </m:den>
                  </m:f>
                </m:oMath>
              </a14:m>
              <a:r>
                <a:rPr lang="fr-BE" sz="1100"/>
                <a:t> = 37</a:t>
              </a:r>
            </a:p>
          </xdr:txBody>
        </xdr:sp>
      </mc:Choice>
      <mc:Fallback>
        <xdr:sp macro="" textlink="">
          <xdr:nvSpPr>
            <xdr:cNvPr id="3" name="TextBox 2"/>
            <xdr:cNvSpPr txBox="1"/>
          </xdr:nvSpPr>
          <xdr:spPr>
            <a:xfrm>
              <a:off x="4467225" y="7034212"/>
              <a:ext cx="2571750" cy="3327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BE" sz="1100" b="0" i="0">
                  <a:latin typeface="Cambria Math"/>
                </a:rPr>
                <a:t>𝐵19=  (111 ∗ 100)/300</a:t>
              </a:r>
              <a:r>
                <a:rPr lang="fr-BE" sz="1100"/>
                <a:t> = 37</a:t>
              </a:r>
            </a:p>
          </xdr:txBody>
        </xdr:sp>
      </mc:Fallback>
    </mc:AlternateContent>
    <xdr:clientData/>
  </xdr:oneCellAnchor>
  <xdr:oneCellAnchor>
    <xdr:from>
      <xdr:col>6</xdr:col>
      <xdr:colOff>800099</xdr:colOff>
      <xdr:row>33</xdr:row>
      <xdr:rowOff>4762</xdr:rowOff>
    </xdr:from>
    <xdr:ext cx="2638425" cy="358560"/>
    <mc:AlternateContent xmlns:mc="http://schemas.openxmlformats.org/markup-compatibility/2006">
      <mc:Choice xmlns:a14="http://schemas.microsoft.com/office/drawing/2010/main" Requires="a14">
        <xdr:sp macro="" textlink="">
          <xdr:nvSpPr>
            <xdr:cNvPr id="4" name="TextBox 3"/>
            <xdr:cNvSpPr txBox="1"/>
          </xdr:nvSpPr>
          <xdr:spPr>
            <a:xfrm>
              <a:off x="4457699" y="9148762"/>
              <a:ext cx="2638425" cy="358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BE" sz="1100"/>
                <a:t> (   </a:t>
              </a:r>
              <a14:m>
                <m:oMath xmlns:m="http://schemas.openxmlformats.org/officeDocument/2006/math">
                  <m:f>
                    <m:fPr>
                      <m:ctrlPr>
                        <a:rPr lang="fr-BE" sz="1100" i="1">
                          <a:latin typeface="Cambria Math"/>
                        </a:rPr>
                      </m:ctrlPr>
                    </m:fPr>
                    <m:num>
                      <m:r>
                        <a:rPr lang="fr-BE" sz="1100" b="0" i="1">
                          <a:latin typeface="Cambria Math"/>
                        </a:rPr>
                        <m:t>𝑉𝑎𝑙𝑒𝑢𝑟</m:t>
                      </m:r>
                      <m:r>
                        <a:rPr lang="fr-BE" sz="1100" b="0" i="1">
                          <a:latin typeface="Cambria Math"/>
                        </a:rPr>
                        <m:t> </m:t>
                      </m:r>
                      <m:r>
                        <a:rPr lang="fr-BE" sz="1100" b="0" i="1">
                          <a:latin typeface="Cambria Math"/>
                        </a:rPr>
                        <m:t>𝑇h</m:t>
                      </m:r>
                      <m:r>
                        <a:rPr lang="fr-BE" sz="1100" b="0" i="1">
                          <a:latin typeface="Cambria Math"/>
                        </a:rPr>
                        <m:t>é</m:t>
                      </m:r>
                      <m:r>
                        <a:rPr lang="fr-BE" sz="1100" b="0" i="1">
                          <a:latin typeface="Cambria Math"/>
                        </a:rPr>
                        <m:t>𝑜𝑟𝑖𝑞𝑢𝑒</m:t>
                      </m:r>
                      <m:r>
                        <a:rPr lang="fr-BE" sz="1100" b="0" i="1">
                          <a:latin typeface="Cambria Math"/>
                        </a:rPr>
                        <m:t> −</m:t>
                      </m:r>
                      <m:r>
                        <a:rPr lang="fr-BE" sz="1100" b="0" i="1">
                          <a:latin typeface="Cambria Math"/>
                        </a:rPr>
                        <m:t>𝑉𝑎𝑙𝑒𝑢𝑟</m:t>
                      </m:r>
                      <m:r>
                        <a:rPr lang="fr-BE" sz="1100" b="0" i="1">
                          <a:latin typeface="Cambria Math"/>
                        </a:rPr>
                        <m:t> </m:t>
                      </m:r>
                      <m:r>
                        <a:rPr lang="fr-BE" sz="1100" b="0" i="1">
                          <a:latin typeface="Cambria Math"/>
                        </a:rPr>
                        <m:t>𝑂𝑏𝑠𝑒𝑟𝑣</m:t>
                      </m:r>
                      <m:r>
                        <a:rPr lang="fr-BE" sz="1100" b="0" i="1">
                          <a:latin typeface="Cambria Math"/>
                        </a:rPr>
                        <m:t>é</m:t>
                      </m:r>
                      <m:r>
                        <a:rPr lang="fr-BE" sz="1100" b="0" i="1">
                          <a:latin typeface="Cambria Math"/>
                        </a:rPr>
                        <m:t>𝑒</m:t>
                      </m:r>
                    </m:num>
                    <m:den>
                      <m:r>
                        <a:rPr lang="fr-BE" sz="1100" b="0" i="1">
                          <a:latin typeface="Cambria Math"/>
                        </a:rPr>
                        <m:t>𝑉𝑎𝑙𝑒𝑢𝑟</m:t>
                      </m:r>
                      <m:r>
                        <a:rPr lang="fr-BE" sz="1100" b="0" i="1">
                          <a:latin typeface="Cambria Math"/>
                        </a:rPr>
                        <m:t> </m:t>
                      </m:r>
                      <m:r>
                        <a:rPr lang="fr-BE" sz="1100" b="0" i="1">
                          <a:latin typeface="Cambria Math"/>
                        </a:rPr>
                        <m:t>𝑇h</m:t>
                      </m:r>
                      <m:r>
                        <a:rPr lang="fr-BE" sz="1100" b="0" i="1">
                          <a:latin typeface="Cambria Math"/>
                        </a:rPr>
                        <m:t>é</m:t>
                      </m:r>
                      <m:r>
                        <a:rPr lang="fr-BE" sz="1100" b="0" i="1">
                          <a:latin typeface="Cambria Math"/>
                        </a:rPr>
                        <m:t>𝑜𝑟𝑖𝑞𝑢𝑒</m:t>
                      </m:r>
                    </m:den>
                  </m:f>
                </m:oMath>
              </a14:m>
              <a:r>
                <a:rPr lang="fr-BE" sz="1100"/>
                <a:t> )^2</a:t>
              </a:r>
            </a:p>
          </xdr:txBody>
        </xdr:sp>
      </mc:Choice>
      <mc:Fallback>
        <xdr:sp macro="" textlink="">
          <xdr:nvSpPr>
            <xdr:cNvPr id="4" name="TextBox 3"/>
            <xdr:cNvSpPr txBox="1"/>
          </xdr:nvSpPr>
          <xdr:spPr>
            <a:xfrm>
              <a:off x="4457699" y="9148762"/>
              <a:ext cx="2638425" cy="358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BE" sz="1100"/>
                <a:t> (   </a:t>
              </a:r>
              <a:r>
                <a:rPr lang="fr-BE" sz="1100" i="0">
                  <a:latin typeface="Cambria Math"/>
                </a:rPr>
                <a:t>(</a:t>
              </a:r>
              <a:r>
                <a:rPr lang="fr-BE" sz="1100" b="0" i="0">
                  <a:latin typeface="Cambria Math"/>
                </a:rPr>
                <a:t>𝑉𝑎𝑙𝑒𝑢𝑟 𝑇ℎé𝑜𝑟𝑖𝑞𝑢𝑒 −𝑉𝑎𝑙𝑒𝑢𝑟 𝑂𝑏𝑠𝑒𝑟𝑣é𝑒)/(𝑉𝑎𝑙𝑒𝑢𝑟 𝑇ℎé𝑜𝑟𝑖𝑞𝑢𝑒)</a:t>
              </a:r>
              <a:r>
                <a:rPr lang="fr-BE" sz="1100"/>
                <a:t> )^2</a:t>
              </a:r>
            </a:p>
          </xdr:txBody>
        </xdr:sp>
      </mc:Fallback>
    </mc:AlternateContent>
    <xdr:clientData/>
  </xdr:oneCellAnchor>
  <xdr:oneCellAnchor>
    <xdr:from>
      <xdr:col>6</xdr:col>
      <xdr:colOff>514350</xdr:colOff>
      <xdr:row>35</xdr:row>
      <xdr:rowOff>71437</xdr:rowOff>
    </xdr:from>
    <xdr:ext cx="2800350" cy="340029"/>
    <mc:AlternateContent xmlns:mc="http://schemas.openxmlformats.org/markup-compatibility/2006">
      <mc:Choice xmlns:a14="http://schemas.microsoft.com/office/drawing/2010/main" Requires="a14">
        <xdr:sp macro="" textlink="">
          <xdr:nvSpPr>
            <xdr:cNvPr id="5" name="TextBox 4"/>
            <xdr:cNvSpPr txBox="1"/>
          </xdr:nvSpPr>
          <xdr:spPr>
            <a:xfrm>
              <a:off x="4171950" y="9901237"/>
              <a:ext cx="2800350" cy="3400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BE" sz="1100"/>
                <a:t>B31 =   </a:t>
              </a:r>
              <a14:m>
                <m:oMath xmlns:m="http://schemas.openxmlformats.org/officeDocument/2006/math">
                  <m:f>
                    <m:fPr>
                      <m:ctrlPr>
                        <a:rPr lang="fr-BE" sz="1100" i="1">
                          <a:latin typeface="Cambria Math"/>
                        </a:rPr>
                      </m:ctrlPr>
                    </m:fPr>
                    <m:num>
                      <m:r>
                        <a:rPr lang="fr-BE" sz="1100" b="0" i="1">
                          <a:latin typeface="Cambria Math"/>
                        </a:rPr>
                        <m:t>(37 −  50)^2</m:t>
                      </m:r>
                    </m:num>
                    <m:den>
                      <m:r>
                        <a:rPr lang="fr-BE" sz="1100" b="0" i="1">
                          <a:latin typeface="Cambria Math"/>
                        </a:rPr>
                        <m:t>37</m:t>
                      </m:r>
                    </m:den>
                  </m:f>
                </m:oMath>
              </a14:m>
              <a:r>
                <a:rPr lang="fr-BE" sz="1100"/>
                <a:t> </a:t>
              </a:r>
              <a:r>
                <a:rPr lang="fr-BE" sz="1100" baseline="0">
                  <a:latin typeface="Calibri"/>
                </a:rPr>
                <a:t> = 4,447</a:t>
              </a:r>
              <a:endParaRPr lang="fr-BE" sz="1100"/>
            </a:p>
          </xdr:txBody>
        </xdr:sp>
      </mc:Choice>
      <mc:Fallback>
        <xdr:sp macro="" textlink="">
          <xdr:nvSpPr>
            <xdr:cNvPr id="5" name="TextBox 4"/>
            <xdr:cNvSpPr txBox="1"/>
          </xdr:nvSpPr>
          <xdr:spPr>
            <a:xfrm>
              <a:off x="4171950" y="9901237"/>
              <a:ext cx="2800350" cy="3400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BE" sz="1100"/>
                <a:t>B31 =   </a:t>
              </a:r>
              <a:r>
                <a:rPr lang="fr-BE" sz="1100" i="0">
                  <a:latin typeface="Cambria Math"/>
                </a:rPr>
                <a:t>(</a:t>
              </a:r>
              <a:r>
                <a:rPr lang="fr-BE" sz="1100" b="0" i="0">
                  <a:latin typeface="Cambria Math"/>
                </a:rPr>
                <a:t>(37 −  50)^2)/37</a:t>
              </a:r>
              <a:r>
                <a:rPr lang="fr-BE" sz="1100"/>
                <a:t> </a:t>
              </a:r>
              <a:r>
                <a:rPr lang="fr-BE" sz="1100" baseline="0">
                  <a:latin typeface="Calibri"/>
                </a:rPr>
                <a:t> = 4,447</a:t>
              </a:r>
              <a:endParaRPr lang="fr-BE" sz="1100"/>
            </a:p>
          </xdr:txBody>
        </xdr:sp>
      </mc:Fallback>
    </mc:AlternateContent>
    <xdr:clientData/>
  </xdr:oneCellAnchor>
  <xdr:twoCellAnchor>
    <xdr:from>
      <xdr:col>0</xdr:col>
      <xdr:colOff>85725</xdr:colOff>
      <xdr:row>43</xdr:row>
      <xdr:rowOff>114300</xdr:rowOff>
    </xdr:from>
    <xdr:to>
      <xdr:col>9</xdr:col>
      <xdr:colOff>285750</xdr:colOff>
      <xdr:row>65</xdr:row>
      <xdr:rowOff>85726</xdr:rowOff>
    </xdr:to>
    <xdr:sp macro="" textlink="">
      <xdr:nvSpPr>
        <xdr:cNvPr id="6" name="TextBox 5"/>
        <xdr:cNvSpPr txBox="1"/>
      </xdr:nvSpPr>
      <xdr:spPr>
        <a:xfrm>
          <a:off x="85725" y="11239500"/>
          <a:ext cx="5876925" cy="35528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BE" u="sng"/>
            <a:t>Interprétation:</a:t>
          </a:r>
          <a:r>
            <a:rPr lang="fr-BE"/>
            <a:t/>
          </a:r>
          <a:br>
            <a:rPr lang="fr-BE"/>
          </a:br>
          <a:r>
            <a:rPr lang="fr-BE"/>
            <a:t/>
          </a:r>
          <a:br>
            <a:rPr lang="fr-BE"/>
          </a:br>
          <a:r>
            <a:rPr lang="fr-BE"/>
            <a:t>Pour interpréter cette valeur, on se réfère à la table du Khi</a:t>
          </a:r>
          <a:r>
            <a:rPr lang="fr-BE">
              <a:latin typeface="Calibri"/>
            </a:rPr>
            <a:t>²</a:t>
          </a:r>
          <a:r>
            <a:rPr lang="fr-BE"/>
            <a:t> qui présente les valeurs (cases de la table) ayant une probabilité donnée d’être dépassées (en colonne), selon différents degrés de liberté (en ligne).</a:t>
          </a:r>
          <a:br>
            <a:rPr lang="fr-BE"/>
          </a:br>
          <a:r>
            <a:rPr lang="fr-BE"/>
            <a:t/>
          </a:r>
          <a:br>
            <a:rPr lang="fr-BE"/>
          </a:br>
          <a:r>
            <a:rPr lang="fr-BE"/>
            <a:t>- La probabilité est notre seuil ou marge d’erreur que nous nous fixons (en général  5%).</a:t>
          </a:r>
          <a:br>
            <a:rPr lang="fr-BE"/>
          </a:br>
          <a:r>
            <a:rPr lang="fr-BE"/>
            <a:t>- Le nombre de degré de liberté correspond à : </a:t>
          </a:r>
          <a:r>
            <a:rPr lang="fr-BE" baseline="0"/>
            <a:t> </a:t>
          </a:r>
          <a:r>
            <a:rPr lang="fr-BE"/>
            <a:t>(Nombre de lignes - 1) x (Nombre de colonnes - 1)</a:t>
          </a:r>
          <a:br>
            <a:rPr lang="fr-BE"/>
          </a:br>
          <a:r>
            <a:rPr lang="fr-BE"/>
            <a:t/>
          </a:r>
          <a:br>
            <a:rPr lang="fr-BE"/>
          </a:br>
          <a:r>
            <a:rPr lang="fr-BE"/>
            <a:t>Dans notre exemple, on a  = (8-1) x (3-1), soit</a:t>
          </a:r>
          <a:r>
            <a:rPr lang="fr-BE" baseline="0"/>
            <a:t> 7 x 2 = 14</a:t>
          </a:r>
          <a:br>
            <a:rPr lang="fr-BE" baseline="0"/>
          </a:br>
          <a:r>
            <a:rPr lang="fr-BE"/>
            <a:t/>
          </a:r>
          <a:br>
            <a:rPr lang="fr-BE"/>
          </a:br>
          <a:r>
            <a:rPr lang="fr-BE"/>
            <a:t>En regardant la case qui correspond à la colonne 0,05 et à la ligne 14, on trouve la valeur 23,685. Autrement dit, il y aurait, pour notre tableau 5% de chances que le Khi</a:t>
          </a:r>
          <a:r>
            <a:rPr lang="fr-BE">
              <a:latin typeface="Calibri"/>
            </a:rPr>
            <a:t>²</a:t>
          </a:r>
          <a:r>
            <a:rPr lang="fr-BE"/>
            <a:t> dépasse cette valeur (et 95% de chances qu’il soit inférieur). </a:t>
          </a:r>
        </a:p>
        <a:p>
          <a:endParaRPr lang="fr-BE"/>
        </a:p>
        <a:p>
          <a:pPr marL="0" marR="0" indent="0" defTabSz="914400" eaLnBrk="1" fontAlgn="auto" latinLnBrk="0" hangingPunct="1">
            <a:lnSpc>
              <a:spcPct val="100000"/>
            </a:lnSpc>
            <a:spcBef>
              <a:spcPts val="0"/>
            </a:spcBef>
            <a:spcAft>
              <a:spcPts val="0"/>
            </a:spcAft>
            <a:buClrTx/>
            <a:buSzTx/>
            <a:buFontTx/>
            <a:buNone/>
            <a:tabLst/>
            <a:defRPr/>
          </a:pPr>
          <a:r>
            <a:rPr lang="fr-BE"/>
            <a:t>P(Khi</a:t>
          </a:r>
          <a:r>
            <a:rPr lang="fr-BE">
              <a:latin typeface="Calibri"/>
            </a:rPr>
            <a:t>² &gt; </a:t>
          </a:r>
          <a:r>
            <a:rPr lang="fr-BE" sz="1100">
              <a:solidFill>
                <a:schemeClr val="dk1"/>
              </a:solidFill>
              <a:effectLst/>
              <a:latin typeface="+mn-lt"/>
              <a:ea typeface="+mn-ea"/>
              <a:cs typeface="+mn-cs"/>
            </a:rPr>
            <a:t>23,685) = 5%</a:t>
          </a:r>
          <a:br>
            <a:rPr lang="fr-BE" sz="1100">
              <a:solidFill>
                <a:schemeClr val="dk1"/>
              </a:solidFill>
              <a:effectLst/>
              <a:latin typeface="+mn-lt"/>
              <a:ea typeface="+mn-ea"/>
              <a:cs typeface="+mn-cs"/>
            </a:rPr>
          </a:br>
          <a:r>
            <a:rPr lang="fr-BE"/>
            <a:t/>
          </a:r>
          <a:br>
            <a:rPr lang="fr-BE"/>
          </a:br>
          <a:r>
            <a:rPr lang="fr-BE"/>
            <a:t>Etant donné que le Khi</a:t>
          </a:r>
          <a:r>
            <a:rPr lang="fr-BE">
              <a:latin typeface="Calibri"/>
            </a:rPr>
            <a:t>²</a:t>
          </a:r>
          <a:r>
            <a:rPr lang="fr-BE"/>
            <a:t> calculé est suppérieur à cette valeur, nous pouvons rejetter l’hypothèse nulle. On considère donc que les variables ne pas sont indépendantes. </a:t>
          </a:r>
          <a:r>
            <a:rPr lang="fr-BE" sz="1100">
              <a:solidFill>
                <a:schemeClr val="dk1"/>
              </a:solidFill>
              <a:effectLst/>
              <a:latin typeface="+mn-lt"/>
              <a:ea typeface="+mn-ea"/>
              <a:cs typeface="+mn-cs"/>
            </a:rPr>
            <a:t>Le choix des études influence donc généralement</a:t>
          </a:r>
          <a:r>
            <a:rPr lang="fr-BE" sz="1100" baseline="0">
              <a:solidFill>
                <a:schemeClr val="dk1"/>
              </a:solidFill>
              <a:effectLst/>
              <a:latin typeface="+mn-lt"/>
              <a:ea typeface="+mn-ea"/>
              <a:cs typeface="+mn-cs"/>
            </a:rPr>
            <a:t> les choix des étudiants.</a:t>
          </a:r>
          <a:endParaRPr lang="fr-BE">
            <a:effectLst/>
          </a:endParaRPr>
        </a:p>
        <a:p>
          <a:endParaRPr lang="fr-BE" sz="1100"/>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7</xdr:col>
      <xdr:colOff>38099</xdr:colOff>
      <xdr:row>27</xdr:row>
      <xdr:rowOff>33337</xdr:rowOff>
    </xdr:from>
    <xdr:ext cx="2257425" cy="423834"/>
    <mc:AlternateContent xmlns:mc="http://schemas.openxmlformats.org/markup-compatibility/2006">
      <mc:Choice xmlns:a14="http://schemas.microsoft.com/office/drawing/2010/main" Requires="a14">
        <xdr:sp macro="" textlink="">
          <xdr:nvSpPr>
            <xdr:cNvPr id="2" name="TextBox 1"/>
            <xdr:cNvSpPr txBox="1"/>
          </xdr:nvSpPr>
          <xdr:spPr>
            <a:xfrm>
              <a:off x="4495799" y="6310312"/>
              <a:ext cx="2257425" cy="4238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14:m>
                <m:oMathPara xmlns:m="http://schemas.openxmlformats.org/officeDocument/2006/math">
                  <m:oMathParaPr>
                    <m:jc m:val="centerGroup"/>
                  </m:oMathParaPr>
                  <m:oMath xmlns:m="http://schemas.openxmlformats.org/officeDocument/2006/math">
                    <m:f>
                      <m:fPr>
                        <m:ctrlPr>
                          <a:rPr lang="fr-BE" sz="1100" i="1">
                            <a:latin typeface="Cambria Math"/>
                          </a:rPr>
                        </m:ctrlPr>
                      </m:fPr>
                      <m:num>
                        <m:r>
                          <a:rPr lang="fr-BE" sz="1100" b="0" i="1">
                            <a:latin typeface="Cambria Math"/>
                          </a:rPr>
                          <m:t>𝑇𝑜𝑡𝑎𝑙</m:t>
                        </m:r>
                        <m:r>
                          <a:rPr lang="fr-BE" sz="1100" b="0" i="1">
                            <a:latin typeface="Cambria Math"/>
                          </a:rPr>
                          <m:t> </m:t>
                        </m:r>
                        <m:r>
                          <a:rPr lang="fr-BE" sz="1100" b="0" i="1">
                            <a:latin typeface="Cambria Math"/>
                          </a:rPr>
                          <m:t>𝐿𝑖𝑔𝑛𝑒</m:t>
                        </m:r>
                        <m:r>
                          <a:rPr lang="fr-BE" sz="1100" b="0" i="1">
                            <a:latin typeface="Cambria Math"/>
                          </a:rPr>
                          <m:t> ∗</m:t>
                        </m:r>
                        <m:r>
                          <a:rPr lang="fr-BE" sz="1100" b="0" i="1">
                            <a:latin typeface="Cambria Math"/>
                          </a:rPr>
                          <m:t>𝑇𝑜𝑡𝑎𝑙</m:t>
                        </m:r>
                        <m:r>
                          <a:rPr lang="fr-BE" sz="1100" b="0" i="1">
                            <a:latin typeface="Cambria Math"/>
                          </a:rPr>
                          <m:t> </m:t>
                        </m:r>
                        <m:r>
                          <a:rPr lang="fr-BE" sz="1100" b="0" i="1">
                            <a:latin typeface="Cambria Math"/>
                          </a:rPr>
                          <m:t>𝐶𝑜𝑙𝑜𝑛𝑛𝑒</m:t>
                        </m:r>
                      </m:num>
                      <m:den>
                        <m:r>
                          <a:rPr lang="fr-BE" sz="1100" b="0" i="1">
                            <a:latin typeface="Cambria Math"/>
                          </a:rPr>
                          <m:t>𝑇𝑜𝑡𝑎𝑙</m:t>
                        </m:r>
                        <m:r>
                          <a:rPr lang="fr-BE" sz="1100" b="0" i="1">
                            <a:latin typeface="Cambria Math"/>
                          </a:rPr>
                          <m:t> </m:t>
                        </m:r>
                        <m:r>
                          <a:rPr lang="fr-BE" sz="1100" b="0" i="1">
                            <a:latin typeface="Cambria Math"/>
                          </a:rPr>
                          <m:t>𝐺</m:t>
                        </m:r>
                        <m:r>
                          <a:rPr lang="fr-BE" sz="1100" b="0" i="1">
                            <a:latin typeface="Cambria Math"/>
                          </a:rPr>
                          <m:t>é</m:t>
                        </m:r>
                        <m:r>
                          <a:rPr lang="fr-BE" sz="1100" b="0" i="1">
                            <a:latin typeface="Cambria Math"/>
                          </a:rPr>
                          <m:t>𝑛</m:t>
                        </m:r>
                        <m:r>
                          <a:rPr lang="fr-BE" sz="1100" b="0" i="1">
                            <a:latin typeface="Cambria Math"/>
                          </a:rPr>
                          <m:t>é</m:t>
                        </m:r>
                        <m:r>
                          <a:rPr lang="fr-BE" sz="1100" b="0" i="1">
                            <a:latin typeface="Cambria Math"/>
                          </a:rPr>
                          <m:t>𝑟𝑎𝑙</m:t>
                        </m:r>
                      </m:den>
                    </m:f>
                  </m:oMath>
                </m:oMathPara>
              </a14:m>
              <a:endParaRPr lang="fr-BE" sz="1100"/>
            </a:p>
          </xdr:txBody>
        </xdr:sp>
      </mc:Choice>
      <mc:Fallback>
        <xdr:sp macro="" textlink="">
          <xdr:nvSpPr>
            <xdr:cNvPr id="2" name="TextBox 1"/>
            <xdr:cNvSpPr txBox="1"/>
          </xdr:nvSpPr>
          <xdr:spPr>
            <a:xfrm>
              <a:off x="4495799" y="6310312"/>
              <a:ext cx="2257425" cy="4238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BE" sz="1100" i="0">
                  <a:latin typeface="Cambria Math"/>
                </a:rPr>
                <a:t>(</a:t>
              </a:r>
              <a:r>
                <a:rPr lang="fr-BE" sz="1100" b="0" i="0">
                  <a:latin typeface="Cambria Math"/>
                </a:rPr>
                <a:t>𝑇𝑜𝑡𝑎𝑙 𝐿𝑖𝑔𝑛𝑒 ∗𝑇𝑜𝑡𝑎𝑙 𝐶𝑜𝑙𝑜𝑛𝑛𝑒)/(𝑇𝑜𝑡𝑎𝑙 𝐺é𝑛é𝑟𝑎𝑙)</a:t>
              </a:r>
              <a:endParaRPr lang="fr-BE" sz="1100"/>
            </a:p>
          </xdr:txBody>
        </xdr:sp>
      </mc:Fallback>
    </mc:AlternateContent>
    <xdr:clientData/>
  </xdr:oneCellAnchor>
  <xdr:oneCellAnchor>
    <xdr:from>
      <xdr:col>7</xdr:col>
      <xdr:colOff>9525</xdr:colOff>
      <xdr:row>29</xdr:row>
      <xdr:rowOff>271462</xdr:rowOff>
    </xdr:from>
    <xdr:ext cx="2571750" cy="505075"/>
    <mc:AlternateContent xmlns:mc="http://schemas.openxmlformats.org/markup-compatibility/2006">
      <mc:Choice xmlns:a14="http://schemas.microsoft.com/office/drawing/2010/main" Requires="a14">
        <xdr:sp macro="" textlink="">
          <xdr:nvSpPr>
            <xdr:cNvPr id="3" name="TextBox 2"/>
            <xdr:cNvSpPr txBox="1"/>
          </xdr:nvSpPr>
          <xdr:spPr>
            <a:xfrm>
              <a:off x="5886450" y="7348537"/>
              <a:ext cx="2571750" cy="5050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14:m>
                <m:oMath xmlns:m="http://schemas.openxmlformats.org/officeDocument/2006/math">
                  <m:r>
                    <a:rPr lang="fr-BE" sz="1100" b="0" i="1">
                      <a:latin typeface="Cambria Math"/>
                    </a:rPr>
                    <m:t>𝐵</m:t>
                  </m:r>
                  <m:r>
                    <a:rPr lang="fr-BE" sz="1100" b="0" i="1">
                      <a:latin typeface="Cambria Math"/>
                    </a:rPr>
                    <m:t>29= </m:t>
                  </m:r>
                  <m:f>
                    <m:fPr>
                      <m:ctrlPr>
                        <a:rPr lang="fr-BE" sz="1100" b="0" i="1">
                          <a:latin typeface="Cambria Math"/>
                        </a:rPr>
                      </m:ctrlPr>
                    </m:fPr>
                    <m:num>
                      <m:r>
                        <a:rPr lang="fr-BE" sz="1100" b="0" i="1">
                          <a:latin typeface="Cambria Math"/>
                        </a:rPr>
                        <m:t>181 ∗299</m:t>
                      </m:r>
                    </m:num>
                    <m:den>
                      <m:r>
                        <a:rPr lang="fr-BE" sz="1100" b="0" i="1">
                          <a:latin typeface="Cambria Math"/>
                        </a:rPr>
                        <m:t>899</m:t>
                      </m:r>
                    </m:den>
                  </m:f>
                </m:oMath>
              </a14:m>
              <a:r>
                <a:rPr lang="fr-BE" sz="1100"/>
                <a:t> = 60,20</a:t>
              </a:r>
            </a:p>
            <a:p>
              <a:endParaRPr lang="fr-BE" sz="1100"/>
            </a:p>
          </xdr:txBody>
        </xdr:sp>
      </mc:Choice>
      <mc:Fallback>
        <xdr:sp macro="" textlink="">
          <xdr:nvSpPr>
            <xdr:cNvPr id="3" name="TextBox 2"/>
            <xdr:cNvSpPr txBox="1"/>
          </xdr:nvSpPr>
          <xdr:spPr>
            <a:xfrm>
              <a:off x="5886450" y="7348537"/>
              <a:ext cx="2571750" cy="5050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BE" sz="1100" b="0" i="0">
                  <a:latin typeface="Cambria Math"/>
                </a:rPr>
                <a:t>𝐵29=  (181 ∗299)/899</a:t>
              </a:r>
              <a:r>
                <a:rPr lang="fr-BE" sz="1100"/>
                <a:t> = 60,20</a:t>
              </a:r>
            </a:p>
            <a:p>
              <a:endParaRPr lang="fr-BE" sz="1100"/>
            </a:p>
          </xdr:txBody>
        </xdr:sp>
      </mc:Fallback>
    </mc:AlternateContent>
    <xdr:clientData/>
  </xdr:oneCellAnchor>
  <xdr:oneCellAnchor>
    <xdr:from>
      <xdr:col>6</xdr:col>
      <xdr:colOff>800099</xdr:colOff>
      <xdr:row>47</xdr:row>
      <xdr:rowOff>4762</xdr:rowOff>
    </xdr:from>
    <xdr:ext cx="2638425" cy="358560"/>
    <mc:AlternateContent xmlns:mc="http://schemas.openxmlformats.org/markup-compatibility/2006">
      <mc:Choice xmlns:a14="http://schemas.microsoft.com/office/drawing/2010/main" Requires="a14">
        <xdr:sp macro="" textlink="">
          <xdr:nvSpPr>
            <xdr:cNvPr id="4" name="TextBox 3"/>
            <xdr:cNvSpPr txBox="1"/>
          </xdr:nvSpPr>
          <xdr:spPr>
            <a:xfrm>
              <a:off x="4457699" y="9148762"/>
              <a:ext cx="2638425" cy="358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BE" sz="1100"/>
                <a:t> (   </a:t>
              </a:r>
              <a14:m>
                <m:oMath xmlns:m="http://schemas.openxmlformats.org/officeDocument/2006/math">
                  <m:f>
                    <m:fPr>
                      <m:ctrlPr>
                        <a:rPr lang="fr-BE" sz="1100" i="1">
                          <a:latin typeface="Cambria Math"/>
                        </a:rPr>
                      </m:ctrlPr>
                    </m:fPr>
                    <m:num>
                      <m:r>
                        <a:rPr lang="fr-BE" sz="1100" b="0" i="1">
                          <a:latin typeface="Cambria Math"/>
                        </a:rPr>
                        <m:t>𝑉𝑎𝑙𝑒𝑢𝑟</m:t>
                      </m:r>
                      <m:r>
                        <a:rPr lang="fr-BE" sz="1100" b="0" i="1">
                          <a:latin typeface="Cambria Math"/>
                        </a:rPr>
                        <m:t> </m:t>
                      </m:r>
                      <m:r>
                        <a:rPr lang="fr-BE" sz="1100" b="0" i="1">
                          <a:latin typeface="Cambria Math"/>
                        </a:rPr>
                        <m:t>𝑇h</m:t>
                      </m:r>
                      <m:r>
                        <a:rPr lang="fr-BE" sz="1100" b="0" i="1">
                          <a:latin typeface="Cambria Math"/>
                        </a:rPr>
                        <m:t>é</m:t>
                      </m:r>
                      <m:r>
                        <a:rPr lang="fr-BE" sz="1100" b="0" i="1">
                          <a:latin typeface="Cambria Math"/>
                        </a:rPr>
                        <m:t>𝑜𝑟𝑖𝑞𝑢𝑒</m:t>
                      </m:r>
                      <m:r>
                        <a:rPr lang="fr-BE" sz="1100" b="0" i="1">
                          <a:latin typeface="Cambria Math"/>
                        </a:rPr>
                        <m:t> −</m:t>
                      </m:r>
                      <m:r>
                        <a:rPr lang="fr-BE" sz="1100" b="0" i="1">
                          <a:latin typeface="Cambria Math"/>
                        </a:rPr>
                        <m:t>𝑉𝑎𝑙𝑒𝑢𝑟</m:t>
                      </m:r>
                      <m:r>
                        <a:rPr lang="fr-BE" sz="1100" b="0" i="1">
                          <a:latin typeface="Cambria Math"/>
                        </a:rPr>
                        <m:t> </m:t>
                      </m:r>
                      <m:r>
                        <a:rPr lang="fr-BE" sz="1100" b="0" i="1">
                          <a:latin typeface="Cambria Math"/>
                        </a:rPr>
                        <m:t>𝑂𝑏𝑠𝑒𝑟𝑣</m:t>
                      </m:r>
                      <m:r>
                        <a:rPr lang="fr-BE" sz="1100" b="0" i="1">
                          <a:latin typeface="Cambria Math"/>
                        </a:rPr>
                        <m:t>é</m:t>
                      </m:r>
                      <m:r>
                        <a:rPr lang="fr-BE" sz="1100" b="0" i="1">
                          <a:latin typeface="Cambria Math"/>
                        </a:rPr>
                        <m:t>𝑒</m:t>
                      </m:r>
                    </m:num>
                    <m:den>
                      <m:r>
                        <a:rPr lang="fr-BE" sz="1100" b="0" i="1">
                          <a:latin typeface="Cambria Math"/>
                        </a:rPr>
                        <m:t>𝑉𝑎𝑙𝑒𝑢𝑟</m:t>
                      </m:r>
                      <m:r>
                        <a:rPr lang="fr-BE" sz="1100" b="0" i="1">
                          <a:latin typeface="Cambria Math"/>
                        </a:rPr>
                        <m:t> </m:t>
                      </m:r>
                      <m:r>
                        <a:rPr lang="fr-BE" sz="1100" b="0" i="1">
                          <a:latin typeface="Cambria Math"/>
                        </a:rPr>
                        <m:t>𝑇h</m:t>
                      </m:r>
                      <m:r>
                        <a:rPr lang="fr-BE" sz="1100" b="0" i="1">
                          <a:latin typeface="Cambria Math"/>
                        </a:rPr>
                        <m:t>é</m:t>
                      </m:r>
                      <m:r>
                        <a:rPr lang="fr-BE" sz="1100" b="0" i="1">
                          <a:latin typeface="Cambria Math"/>
                        </a:rPr>
                        <m:t>𝑜𝑟𝑖𝑞𝑢𝑒</m:t>
                      </m:r>
                    </m:den>
                  </m:f>
                </m:oMath>
              </a14:m>
              <a:r>
                <a:rPr lang="fr-BE" sz="1100"/>
                <a:t> )^2</a:t>
              </a:r>
            </a:p>
          </xdr:txBody>
        </xdr:sp>
      </mc:Choice>
      <mc:Fallback>
        <xdr:sp macro="" textlink="">
          <xdr:nvSpPr>
            <xdr:cNvPr id="4" name="TextBox 3"/>
            <xdr:cNvSpPr txBox="1"/>
          </xdr:nvSpPr>
          <xdr:spPr>
            <a:xfrm>
              <a:off x="4457699" y="9148762"/>
              <a:ext cx="2638425" cy="358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BE" sz="1100"/>
                <a:t> (   </a:t>
              </a:r>
              <a:r>
                <a:rPr lang="fr-BE" sz="1100" i="0">
                  <a:latin typeface="Cambria Math"/>
                </a:rPr>
                <a:t>(</a:t>
              </a:r>
              <a:r>
                <a:rPr lang="fr-BE" sz="1100" b="0" i="0">
                  <a:latin typeface="Cambria Math"/>
                </a:rPr>
                <a:t>𝑉𝑎𝑙𝑒𝑢𝑟 𝑇ℎé𝑜𝑟𝑖𝑞𝑢𝑒 −𝑉𝑎𝑙𝑒𝑢𝑟 𝑂𝑏𝑠𝑒𝑟𝑣é𝑒)/(𝑉𝑎𝑙𝑒𝑢𝑟 𝑇ℎé𝑜𝑟𝑖𝑞𝑢𝑒)</a:t>
              </a:r>
              <a:r>
                <a:rPr lang="fr-BE" sz="1100"/>
                <a:t> )^2</a:t>
              </a:r>
            </a:p>
          </xdr:txBody>
        </xdr:sp>
      </mc:Fallback>
    </mc:AlternateContent>
    <xdr:clientData/>
  </xdr:oneCellAnchor>
  <xdr:oneCellAnchor>
    <xdr:from>
      <xdr:col>6</xdr:col>
      <xdr:colOff>514350</xdr:colOff>
      <xdr:row>49</xdr:row>
      <xdr:rowOff>71437</xdr:rowOff>
    </xdr:from>
    <xdr:ext cx="2800350" cy="353045"/>
    <mc:AlternateContent xmlns:mc="http://schemas.openxmlformats.org/markup-compatibility/2006">
      <mc:Choice xmlns:a14="http://schemas.microsoft.com/office/drawing/2010/main" Requires="a14">
        <xdr:sp macro="" textlink="">
          <xdr:nvSpPr>
            <xdr:cNvPr id="5" name="TextBox 4"/>
            <xdr:cNvSpPr txBox="1"/>
          </xdr:nvSpPr>
          <xdr:spPr>
            <a:xfrm>
              <a:off x="5648325" y="13034962"/>
              <a:ext cx="2800350" cy="353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BE" sz="1100"/>
                <a:t>B48 =   </a:t>
              </a:r>
              <a14:m>
                <m:oMath xmlns:m="http://schemas.openxmlformats.org/officeDocument/2006/math">
                  <m:f>
                    <m:fPr>
                      <m:ctrlPr>
                        <a:rPr lang="fr-BE" sz="1100" i="1">
                          <a:latin typeface="Cambria Math"/>
                        </a:rPr>
                      </m:ctrlPr>
                    </m:fPr>
                    <m:num>
                      <m:r>
                        <a:rPr lang="fr-BE" sz="1100" b="0" i="1">
                          <a:latin typeface="Cambria Math"/>
                        </a:rPr>
                        <m:t>(60,2 −  62)^2</m:t>
                      </m:r>
                    </m:num>
                    <m:den>
                      <m:r>
                        <a:rPr lang="fr-BE" sz="1100" b="0" i="1">
                          <a:latin typeface="Cambria Math"/>
                        </a:rPr>
                        <m:t>60,2</m:t>
                      </m:r>
                    </m:den>
                  </m:f>
                </m:oMath>
              </a14:m>
              <a:r>
                <a:rPr lang="fr-BE" sz="1100"/>
                <a:t> </a:t>
              </a:r>
              <a:r>
                <a:rPr lang="fr-BE" sz="1100" baseline="0">
                  <a:latin typeface="Calibri"/>
                </a:rPr>
                <a:t> = 0,054</a:t>
              </a:r>
              <a:endParaRPr lang="fr-BE" sz="1100"/>
            </a:p>
          </xdr:txBody>
        </xdr:sp>
      </mc:Choice>
      <mc:Fallback>
        <xdr:sp macro="" textlink="">
          <xdr:nvSpPr>
            <xdr:cNvPr id="5" name="TextBox 4"/>
            <xdr:cNvSpPr txBox="1"/>
          </xdr:nvSpPr>
          <xdr:spPr>
            <a:xfrm>
              <a:off x="5648325" y="13034962"/>
              <a:ext cx="2800350" cy="353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BE" sz="1100"/>
                <a:t>B48 =   </a:t>
              </a:r>
              <a:r>
                <a:rPr lang="fr-BE" sz="1100" i="0">
                  <a:latin typeface="Cambria Math"/>
                </a:rPr>
                <a:t>(</a:t>
              </a:r>
              <a:r>
                <a:rPr lang="fr-BE" sz="1100" b="0" i="0">
                  <a:latin typeface="Cambria Math"/>
                </a:rPr>
                <a:t>(60,2 −  62)^2)/60,2</a:t>
              </a:r>
              <a:r>
                <a:rPr lang="fr-BE" sz="1100"/>
                <a:t> </a:t>
              </a:r>
              <a:r>
                <a:rPr lang="fr-BE" sz="1100" baseline="0">
                  <a:latin typeface="Calibri"/>
                </a:rPr>
                <a:t> = 0,054</a:t>
              </a:r>
              <a:endParaRPr lang="fr-BE" sz="1100"/>
            </a:p>
          </xdr:txBody>
        </xdr:sp>
      </mc:Fallback>
    </mc:AlternateContent>
    <xdr:clientData/>
  </xdr:oneCellAnchor>
  <xdr:twoCellAnchor>
    <xdr:from>
      <xdr:col>0</xdr:col>
      <xdr:colOff>85725</xdr:colOff>
      <xdr:row>63</xdr:row>
      <xdr:rowOff>114300</xdr:rowOff>
    </xdr:from>
    <xdr:to>
      <xdr:col>9</xdr:col>
      <xdr:colOff>285750</xdr:colOff>
      <xdr:row>85</xdr:row>
      <xdr:rowOff>85726</xdr:rowOff>
    </xdr:to>
    <xdr:sp macro="" textlink="">
      <xdr:nvSpPr>
        <xdr:cNvPr id="6" name="TextBox 5"/>
        <xdr:cNvSpPr txBox="1"/>
      </xdr:nvSpPr>
      <xdr:spPr>
        <a:xfrm>
          <a:off x="85725" y="11239500"/>
          <a:ext cx="5876925" cy="35528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BE" u="sng"/>
            <a:t>Interprétation:</a:t>
          </a:r>
          <a:r>
            <a:rPr lang="fr-BE"/>
            <a:t/>
          </a:r>
          <a:br>
            <a:rPr lang="fr-BE"/>
          </a:br>
          <a:r>
            <a:rPr lang="fr-BE"/>
            <a:t/>
          </a:r>
          <a:br>
            <a:rPr lang="fr-BE"/>
          </a:br>
          <a:r>
            <a:rPr lang="fr-BE"/>
            <a:t>Pour interpréter cette valeur, on se réfère à la table du Khi</a:t>
          </a:r>
          <a:r>
            <a:rPr lang="fr-BE">
              <a:latin typeface="Calibri"/>
            </a:rPr>
            <a:t>²</a:t>
          </a:r>
          <a:r>
            <a:rPr lang="fr-BE"/>
            <a:t> qui présente les valeurs (cases de la table) ayant une probabilité donnée d’être dépassées (en colonne), selon différents degrés de liberté (en ligne).</a:t>
          </a:r>
          <a:br>
            <a:rPr lang="fr-BE"/>
          </a:br>
          <a:r>
            <a:rPr lang="fr-BE"/>
            <a:t/>
          </a:r>
          <a:br>
            <a:rPr lang="fr-BE"/>
          </a:br>
          <a:r>
            <a:rPr lang="fr-BE"/>
            <a:t>- La probabilité est notre seuil ou marge d’erreur que nous nous fixons (en général  5%).</a:t>
          </a:r>
          <a:br>
            <a:rPr lang="fr-BE"/>
          </a:br>
          <a:r>
            <a:rPr lang="fr-BE"/>
            <a:t>- Le nombre de degré de liberté correspond à : </a:t>
          </a:r>
          <a:r>
            <a:rPr lang="fr-BE" baseline="0"/>
            <a:t> </a:t>
          </a:r>
          <a:r>
            <a:rPr lang="fr-BE"/>
            <a:t>(Nombre de lignes - 1) x (Nombre de colonnes - 1)</a:t>
          </a:r>
          <a:br>
            <a:rPr lang="fr-BE"/>
          </a:br>
          <a:r>
            <a:rPr lang="fr-BE"/>
            <a:t/>
          </a:r>
          <a:br>
            <a:rPr lang="fr-BE"/>
          </a:br>
          <a:r>
            <a:rPr lang="fr-BE"/>
            <a:t>Dans notre exemple, on a  = (14-1) x (3-1), soit</a:t>
          </a:r>
          <a:r>
            <a:rPr lang="fr-BE" baseline="0"/>
            <a:t> 7 x 2 = 26</a:t>
          </a:r>
          <a:br>
            <a:rPr lang="fr-BE" baseline="0"/>
          </a:br>
          <a:r>
            <a:rPr lang="fr-BE"/>
            <a:t/>
          </a:r>
          <a:br>
            <a:rPr lang="fr-BE"/>
          </a:br>
          <a:r>
            <a:rPr lang="fr-BE"/>
            <a:t>En regardant la case qui correspond à la colonne 0,05 et à la ligne 26, on trouve la valeur 38,885. Autrement dit, il y aurait, pour notre tableau 5% de chances que le Khi</a:t>
          </a:r>
          <a:r>
            <a:rPr lang="fr-BE">
              <a:latin typeface="Calibri"/>
            </a:rPr>
            <a:t>²</a:t>
          </a:r>
          <a:r>
            <a:rPr lang="fr-BE"/>
            <a:t> dépasse cette valeur (et 95% de chances qu’il soit inférieur). </a:t>
          </a:r>
        </a:p>
        <a:p>
          <a:endParaRPr lang="fr-BE"/>
        </a:p>
        <a:p>
          <a:pPr marL="0" marR="0" indent="0" defTabSz="914400" eaLnBrk="1" fontAlgn="auto" latinLnBrk="0" hangingPunct="1">
            <a:lnSpc>
              <a:spcPct val="100000"/>
            </a:lnSpc>
            <a:spcBef>
              <a:spcPts val="0"/>
            </a:spcBef>
            <a:spcAft>
              <a:spcPts val="0"/>
            </a:spcAft>
            <a:buClrTx/>
            <a:buSzTx/>
            <a:buFontTx/>
            <a:buNone/>
            <a:tabLst/>
            <a:defRPr/>
          </a:pPr>
          <a:r>
            <a:rPr lang="fr-BE"/>
            <a:t>P(Khi</a:t>
          </a:r>
          <a:r>
            <a:rPr lang="fr-BE">
              <a:latin typeface="Calibri"/>
            </a:rPr>
            <a:t>² &gt; </a:t>
          </a:r>
          <a:r>
            <a:rPr lang="fr-BE" sz="1100">
              <a:solidFill>
                <a:schemeClr val="dk1"/>
              </a:solidFill>
              <a:effectLst/>
              <a:latin typeface="+mn-lt"/>
              <a:ea typeface="+mn-ea"/>
              <a:cs typeface="+mn-cs"/>
            </a:rPr>
            <a:t>38,885) = 5%</a:t>
          </a:r>
          <a:br>
            <a:rPr lang="fr-BE" sz="1100">
              <a:solidFill>
                <a:schemeClr val="dk1"/>
              </a:solidFill>
              <a:effectLst/>
              <a:latin typeface="+mn-lt"/>
              <a:ea typeface="+mn-ea"/>
              <a:cs typeface="+mn-cs"/>
            </a:rPr>
          </a:br>
          <a:r>
            <a:rPr lang="fr-BE"/>
            <a:t/>
          </a:r>
          <a:br>
            <a:rPr lang="fr-BE"/>
          </a:br>
          <a:r>
            <a:rPr lang="fr-BE"/>
            <a:t>Etant donné que le Khi</a:t>
          </a:r>
          <a:r>
            <a:rPr lang="fr-BE">
              <a:latin typeface="Calibri"/>
            </a:rPr>
            <a:t>²</a:t>
          </a:r>
          <a:r>
            <a:rPr lang="fr-BE"/>
            <a:t> calculé est suppérieur à cette valeur, nous pouvons rejetter l’hypothèse nulle (avec une certitude de 95%). On considère donc que les variables ne pas sont indépendantes. </a:t>
          </a:r>
          <a:r>
            <a:rPr lang="fr-BE" sz="1100">
              <a:solidFill>
                <a:schemeClr val="dk1"/>
              </a:solidFill>
              <a:effectLst/>
              <a:latin typeface="+mn-lt"/>
              <a:ea typeface="+mn-ea"/>
              <a:cs typeface="+mn-cs"/>
            </a:rPr>
            <a:t>Le choix des études influence donc généralement</a:t>
          </a:r>
          <a:r>
            <a:rPr lang="fr-BE" sz="1100" baseline="0">
              <a:solidFill>
                <a:schemeClr val="dk1"/>
              </a:solidFill>
              <a:effectLst/>
              <a:latin typeface="+mn-lt"/>
              <a:ea typeface="+mn-ea"/>
              <a:cs typeface="+mn-cs"/>
            </a:rPr>
            <a:t> les choix des étudiants.</a:t>
          </a:r>
          <a:endParaRPr lang="fr-BE">
            <a:effectLst/>
          </a:endParaRPr>
        </a:p>
        <a:p>
          <a:endParaRPr lang="fr-BE" sz="1100"/>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sony" refreshedDate="41826.712914236108" createdVersion="4" refreshedVersion="4" minRefreshableVersion="3" recordCount="300">
  <cacheSource type="worksheet">
    <worksheetSource ref="A1:AW301" sheet="Réponses de formulaire"/>
  </cacheSource>
  <cacheFields count="49">
    <cacheField name="Horodateur" numFmtId="0">
      <sharedItems containsNonDate="0" containsDate="1" containsString="0" containsBlank="1" minDate="2014-06-03T10:10:14" maxDate="2014-06-10T22:20:48"/>
    </cacheField>
    <cacheField name="Sexe" numFmtId="0">
      <sharedItems/>
    </cacheField>
    <cacheField name="Nationalité" numFmtId="0">
      <sharedItems/>
    </cacheField>
    <cacheField name="Année de naissance" numFmtId="0">
      <sharedItems containsSemiMixedTypes="0" containsString="0" containsNumber="1" containsInteger="1" minValue="1972" maxValue="1996" count="13">
        <n v="1990"/>
        <n v="1991"/>
        <n v="1992"/>
        <n v="1988"/>
        <n v="1993"/>
        <n v="1989"/>
        <n v="1994"/>
        <n v="1995"/>
        <n v="1986"/>
        <n v="1996"/>
        <n v="1987"/>
        <n v="1985" u="1"/>
        <n v="1972" u="1"/>
      </sharedItems>
    </cacheField>
    <cacheField name="Université" numFmtId="0">
      <sharedItems/>
    </cacheField>
    <cacheField name="Sujet d'études" numFmtId="0">
      <sharedItems/>
    </cacheField>
    <cacheField name="Quel est le plus haut diplôme que vous possédez actuellement ?" numFmtId="0">
      <sharedItems/>
    </cacheField>
    <cacheField name="Quel diplôme êtes-vous actuellement en train de préparer ?" numFmtId="0">
      <sharedItems/>
    </cacheField>
    <cacheField name="Au cours d'une journée habituelle, combien de temps en moyenne consacrez-vous à chacune des tâches suivantes : [Regarder la télévision]" numFmtId="0">
      <sharedItems/>
    </cacheField>
    <cacheField name="Au cours d'une journée habituelle, combien de temps en moyenne consacrez-vous à chacune des tâches suivantes : [Ecouter la radio]" numFmtId="0">
      <sharedItems/>
    </cacheField>
    <cacheField name="Au cours d'une journée habituelle, combien de temps en moyenne consacrez-vous à chacune des tâches suivantes : [Lire un journal papier ]" numFmtId="0">
      <sharedItems/>
    </cacheField>
    <cacheField name="Au cours d'une journée habituelle, combien de temps en moyenne consacrez-vous à chacune des tâches suivantes : [Surfer sur internet]" numFmtId="0">
      <sharedItems/>
    </cacheField>
    <cacheField name="Au cours d'une journée habituelle, combien de temps en moyenne consacrez-vous à chacune des tâches suivantes : [Regarder des contenus téléchargés sur le net]" numFmtId="0">
      <sharedItems/>
    </cacheField>
    <cacheField name="Parmi la liste ci-dessous, quels sont les MOYENS que vous utilisez en priorité pour vous INFORMER ? Citez au maximum 3 moyens par ordre de préférence. [1er]" numFmtId="0">
      <sharedItems/>
    </cacheField>
    <cacheField name="Parmi la liste ci-dessous, quels sont les MOYENS que vous utilisez en priorité pour vous INFORMER ? Citez au maximum 3 moyens par ordre de préférence. [2e]" numFmtId="0">
      <sharedItems/>
    </cacheField>
    <cacheField name="Parmi la liste ci-dessous, quels sont les MOYENS que vous utilisez en priorité pour vous INFORMER ? Citez au maximum 3 moyens par ordre de préférence. [3e]" numFmtId="0">
      <sharedItems/>
    </cacheField>
    <cacheField name="Au cours d’une semaine habituelle, précisez à quelle FREQUENCE vous regardez, lisez ou écoutez : [Un journal télévisé (regardé sur la télévision, web, VOD,…)]" numFmtId="0">
      <sharedItems/>
    </cacheField>
    <cacheField name="Au cours d’une semaine habituelle, précisez à quelle FREQUENCE vous regardez, lisez ou écoutez : [Un journal parlé (écouté à la radio ou podcasté sur un site web,…)]" numFmtId="0">
      <sharedItems/>
    </cacheField>
    <cacheField name="Au cours d’une semaine habituelle, précisez à quelle FREQUENCE vous regardez, lisez ou écoutez : [La presse quotidienne papier]" numFmtId="0">
      <sharedItems/>
    </cacheField>
    <cacheField name="Au cours d’une semaine habituelle, précisez à quelle FREQUENCE vous regardez, lisez ou écoutez : [Les sites web des quotidiens papier]" numFmtId="0">
      <sharedItems/>
    </cacheField>
    <cacheField name="Au cours d’une semaine habituelle, précisez à quelle FREQUENCE vous regardez, lisez ou écoutez : [Les sites web d’info spécifiques à l’internet (Mediapart, Rue 89, Huffington-Post,…)]" numFmtId="0">
      <sharedItems/>
    </cacheField>
    <cacheField name="Au cours d’une semaine habituelle, précisez à quelle FREQUENCE vous regardez, lisez ou écoutez : [L’actualité via les moteurs de recherche (Google actualités, Yahoo actualités, MSN news …)]" numFmtId="0">
      <sharedItems/>
    </cacheField>
    <cacheField name="Voici une liste d’émissions télévisées où l’on traite de l’actualité. Est-ce que vous avez REGARDÉ certains de ces programmes au cours du DERNIER MOIS ? Commençons avec quelques magazines qui proposent des reportages :" numFmtId="0">
      <sharedItems/>
    </cacheField>
    <cacheField name="Continuons avec quelques programmes de débat ou discussion. Est-ce que vous avez REGARDÉ certains de ces programmes au cours du DERNIER MOIS ?" numFmtId="0">
      <sharedItems/>
    </cacheField>
    <cacheField name="Si vous lisez la presse papier ou les sites web des quotidiens papier, citez les titres que vous lisez en priorité. Au MAXIMUM 3 titres. [1er]" numFmtId="0">
      <sharedItems/>
    </cacheField>
    <cacheField name="Si vous lisez la presse papier ou les sites web des quotidiens papier, citez les titres que vous lisez en priorité. Au MAXIMUM 3 titres. [2e]" numFmtId="0">
      <sharedItems/>
    </cacheField>
    <cacheField name="Si vous lisez la presse papier ou les sites web des quotidiens papier, citez les titres que vous lisez en priorité. Au MAXIMUM 3 titres. [3e]" numFmtId="0">
      <sharedItems/>
    </cacheField>
    <cacheField name="Quels sont les sujets d’actualité vous intéressant le plus ?" numFmtId="0">
      <sharedItems/>
    </cacheField>
    <cacheField name="Est-ce que vous vous intéressez à la politique ?" numFmtId="0">
      <sharedItems/>
    </cacheField>
    <cacheField name="Avez-vous déjà entendu parler d’infotainment ?" numFmtId="0">
      <sharedItems/>
    </cacheField>
    <cacheField name="Pouvez-vous en donner une définition simple ?" numFmtId="0">
      <sharedItems longText="1"/>
    </cacheField>
    <cacheField name="Selon vous, l’infotainment (émissions télévisées associant humour, divertissement et information) est :" numFmtId="0">
      <sharedItems/>
    </cacheField>
    <cacheField name="Quelles émissions d’infotainment regardez-vous ?" numFmtId="0">
      <sharedItems/>
    </cacheField>
    <cacheField name="Parmi les émissions que vous avez cochées, quelle est celle que vous appréciez le plus ?" numFmtId="0">
      <sharedItems/>
    </cacheField>
    <cacheField name="Appréciez-vous le fait que des sujets politiques soient abordés dans ces émissions ?" numFmtId="0">
      <sharedItems/>
    </cacheField>
    <cacheField name="Appréciez-vous le fait que des personnalités politiques participent à ces émissions ?" numFmtId="0">
      <sharedItems/>
    </cacheField>
    <cacheField name="Sur une échelle de 1 à 4, pensez-vous que ce type d’émission : [Se moque facilement des personnalités politiques]" numFmtId="0">
      <sharedItems containsSemiMixedTypes="0" containsString="0" containsNumber="1" containsInteger="1" minValue="1" maxValue="4"/>
    </cacheField>
    <cacheField name="Sur une échelle de 1 à 4, pensez-vous que ce type d’émission : [Manque de respect vis-à-vis des personnalités politiques]" numFmtId="0">
      <sharedItems containsSemiMixedTypes="0" containsString="0" containsNumber="1" containsInteger="1" minValue="1" maxValue="4"/>
    </cacheField>
    <cacheField name="Sur une échelle de 1 à 4, pensez-vous que ce type d’émission : [Rend les personnalités politiques sympathiques]" numFmtId="0">
      <sharedItems containsSemiMixedTypes="0" containsString="0" containsNumber="1" containsInteger="1" minValue="1" maxValue="4"/>
    </cacheField>
    <cacheField name="Sur une échelle de 1 à 4, pensez-vous que ce type d’émission : [Donne des bons et des mauvais points aux personnalités]" numFmtId="0">
      <sharedItems containsSemiMixedTypes="0" containsString="0" containsNumber="1" containsInteger="1" minValue="1" maxValue="4"/>
    </cacheField>
    <cacheField name="Sur une échelle de 1 à 4, pensez-vous que ce type d’émission : [Est trop focalisé sur la personnalité des hommes politiques]" numFmtId="0">
      <sharedItems containsSemiMixedTypes="0" containsString="0" containsNumber="1" containsInteger="1" minValue="1" maxValue="4"/>
    </cacheField>
    <cacheField name="Sur une échelle de 1 à 4, pensez-vous que ce type d’émission : [Simplifie trop les choses à cause de l’aspect humoristique]" numFmtId="0">
      <sharedItems containsSemiMixedTypes="0" containsString="0" containsNumber="1" containsInteger="1" minValue="1" maxValue="4"/>
    </cacheField>
    <cacheField name="Sur une échelle de 1 à 4, pensez-vous que ce type d’émission : [Simplifie trop les choses à cause de l’aspect divertissement]" numFmtId="0">
      <sharedItems containsSemiMixedTypes="0" containsString="0" containsNumber="1" containsInteger="1" minValue="1" maxValue="4"/>
    </cacheField>
    <cacheField name="Sur une échelle de 1 à 4, pensez-vous que ce type d’émission : [Est un danger car les téléspectateurs ne font pas la différence entre l’information et le divertissement]" numFmtId="0">
      <sharedItems containsSemiMixedTypes="0" containsString="0" containsNumber="1" containsInteger="1" minValue="1" maxValue="4"/>
    </cacheField>
    <cacheField name="Sur une échelle de 1 à 4, pensez-vous que ce type d’émission : [Permet d’apprendre des choses sur la politique et son fonctionnement]" numFmtId="0">
      <sharedItems containsSemiMixedTypes="0" containsString="0" containsNumber="1" containsInteger="1" minValue="1" maxValue="4"/>
    </cacheField>
    <cacheField name="Sur une échelle de 1 à 4, pensez-vous que ce type d’émission : [Permet à des publics qui ne regarderaient pas des émissions politiques de s’informer malgré tout]" numFmtId="0">
      <sharedItems containsSemiMixedTypes="0" containsString="0" containsNumber="1" containsInteger="1" minValue="1" maxValue="4"/>
    </cacheField>
    <cacheField name="Sur une échelle de 1 à 4, pensez-vous que ce type d’émission : [S’adresse à des téléspectateurs qui ont déjà des connaissances sur la politique]" numFmtId="0">
      <sharedItems containsSemiMixedTypes="0" containsString="0" containsNumber="1" containsInteger="1" minValue="1" maxValue="4"/>
    </cacheField>
    <cacheField name="Sur une échelle de 1 à 4, pensez-vous que ce type d’émission : [Nécessite de croiser les sources et de s’informer par ailleurs]" numFmtId="0">
      <sharedItems containsSemiMixedTypes="0" containsString="0" containsNumber="1" containsInteger="1" minValue="1" maxValue="4"/>
    </cacheField>
    <cacheField name="Sur une échelle de 1 à 4, pensez-vous que ce type d’émission : [N'est pas fiable]" numFmtId="0">
      <sharedItems containsSemiMixedTypes="0" containsString="0" containsNumber="1" containsInteger="1" minValue="1" maxValue="4"/>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sony" refreshedDate="41826.713114004633" createdVersion="4" refreshedVersion="4" minRefreshableVersion="3" recordCount="300">
  <cacheSource type="worksheet">
    <worksheetSource name="Tableau1"/>
  </cacheSource>
  <cacheFields count="50">
    <cacheField name="Horodateur" numFmtId="0">
      <sharedItems containsNonDate="0" containsDate="1" containsString="0" containsBlank="1" minDate="2014-06-03T10:10:14" maxDate="2014-06-10T22:20:48"/>
    </cacheField>
    <cacheField name="Sexe" numFmtId="0">
      <sharedItems count="2">
        <s v="Masculin"/>
        <s v="Féminin"/>
      </sharedItems>
    </cacheField>
    <cacheField name="Nationalité" numFmtId="0">
      <sharedItems/>
    </cacheField>
    <cacheField name="Année de naissance" numFmtId="0">
      <sharedItems containsSemiMixedTypes="0" containsString="0" containsNumber="1" containsInteger="1" minValue="1986" maxValue="1996"/>
    </cacheField>
    <cacheField name="Université" numFmtId="0">
      <sharedItems/>
    </cacheField>
    <cacheField name="Sujet d'études" numFmtId="0">
      <sharedItems/>
    </cacheField>
    <cacheField name="Quel est le plus haut diplôme que vous possédez actuellement ?" numFmtId="0">
      <sharedItems/>
    </cacheField>
    <cacheField name="Quel diplôme êtes-vous actuellement en train de préparer ?" numFmtId="0">
      <sharedItems/>
    </cacheField>
    <cacheField name="Au cours d'une journée habituelle, combien de temps en moyenne consacrez-vous à chacune des tâches suivantes : [Regarder la télévision]" numFmtId="0">
      <sharedItems count="7">
        <s v="Je ne réalise pas cette tâche tous les jours"/>
        <s v="Entre 30 minutes et 1h"/>
        <s v="Entre 1h et 3h"/>
        <s v="Entre 3h et 6h"/>
        <s v="Jamais"/>
        <s v="Moins de 30 minutes"/>
        <s v="Entre 6h et 12h"/>
      </sharedItems>
    </cacheField>
    <cacheField name="Au cours d'une journée habituelle, combien de temps en moyenne consacrez-vous à chacune des tâches suivantes : [Ecouter la radio]" numFmtId="0">
      <sharedItems count="7">
        <s v="Je ne réalise pas cette tâche tous les jours"/>
        <s v="Entre 3h et 6h"/>
        <s v="Moins de 30 minutes"/>
        <s v="Entre 30 minutes et 1h"/>
        <s v="Entre 1h et 3h"/>
        <s v="Jamais"/>
        <s v="Entre 6h et 12h"/>
      </sharedItems>
    </cacheField>
    <cacheField name="Au cours d'une journée habituelle, combien de temps en moyenne consacrez-vous à chacune des tâches suivantes : [Lire un journal papier ]" numFmtId="0">
      <sharedItems count="5">
        <s v="Je ne réalise pas cette tâche tous les jours"/>
        <s v="Entre 30 minutes et 1h"/>
        <s v="Moins de 30 minutes"/>
        <s v="Jamais"/>
        <s v="Entre 1h et 3h"/>
      </sharedItems>
    </cacheField>
    <cacheField name="Au cours d'une journée habituelle, combien de temps en moyenne consacrez-vous à chacune des tâches suivantes : [Surfer sur internet]" numFmtId="0">
      <sharedItems count="7">
        <s v="Entre 6h et 12h"/>
        <s v="Entre 1h et 3h"/>
        <s v="Entre 3h et 6h"/>
        <s v="Plus de 12h"/>
        <s v="Entre 30 minutes et 1h"/>
        <s v="Moins de 30 minutes"/>
        <s v="Je ne réalise pas cette tâche tous les jours"/>
      </sharedItems>
    </cacheField>
    <cacheField name="Au cours d'une journée habituelle, combien de temps en moyenne consacrez-vous à chacune des tâches suivantes : [Regarder des contenus téléchargés sur le net]" numFmtId="0">
      <sharedItems count="7">
        <s v="Entre 1h et 3h"/>
        <s v="Entre 30 minutes et 1h"/>
        <s v="Entre 3h et 6h"/>
        <s v="Je ne réalise pas cette tâche tous les jours"/>
        <s v="Moins de 30 minutes"/>
        <s v="Jamais"/>
        <s v="Entre 6h et 12h"/>
      </sharedItems>
    </cacheField>
    <cacheField name="Parmi la liste ci-dessous, quels sont les MOYENS que vous utilisez en priorité pour vous INFORMER ? Citez au maximum 3 moyens par ordre de préférence. [1er]" numFmtId="0">
      <sharedItems count="11">
        <s v="Sites web des chaînes de télévision, vidéo à la demande, web TV"/>
        <s v="Réseaux sociaux"/>
        <s v="Sites web des quotidiens papier"/>
        <s v="Télévision"/>
        <s v="Radio FM"/>
        <s v="Moteurs de recherche sur le web (google actu, yahoo actu, …), sites de partage vidéo"/>
        <s v="Presse quotidienne papier"/>
        <s v="Discussion avec mon entourage"/>
        <s v="Sites web des chaînes de radio, web radio"/>
        <s v="Sites web d’info spécifiques à Internet, pure players (Mediapart, Rue89, Slate, ...)"/>
        <s v="Sites web de la presse magazine"/>
      </sharedItems>
    </cacheField>
    <cacheField name="Parmi la liste ci-dessous, quels sont les MOYENS que vous utilisez en priorité pour vous INFORMER ? Citez au maximum 3 moyens par ordre de préférence. [2e]" numFmtId="0">
      <sharedItems count="14">
        <s v="Sites web des quotidiens papier"/>
        <s v="Sites web d'info spécifiques à Internet, pure players (Mediapart, Rue89, Slate, etc.)"/>
        <s v="Télévision"/>
        <s v="Réseaux sociaux"/>
        <s v="Sites web des chaînes de télévision, vidéo à la demande, web TV"/>
        <s v="Moteurs de recherche sur le web (google actu, yahoo actu, …), sites de partage vidéo"/>
        <s v="Discussion avec mon entourage"/>
        <s v="Radio FM"/>
        <s v="Presse quotidienne papier"/>
        <s v="Sites web des chaînes de radio, web radio"/>
        <s v="Sites web d’info spécifiques à Internet, pure players (Mediapart, Rue89, Slate, ...)"/>
        <s v="Sites web de la presse magazine"/>
        <s v="Autre"/>
        <s v="Presse magazine"/>
      </sharedItems>
    </cacheField>
    <cacheField name="Parmi la liste ci-dessous, quels sont les MOYENS que vous utilisez en priorité pour vous INFORMER ? Citez au maximum 3 moyens par ordre de préférence. [3e]" numFmtId="0">
      <sharedItems count="14">
        <s v="Discussion avec mon entourage"/>
        <s v="Sites web des chaînes de télévision, vidéo à la demande, web TV"/>
        <s v="Presse quotidienne papier"/>
        <s v="Radio FM"/>
        <s v="Sites web des quotidiens papier"/>
        <s v="Télévision"/>
        <s v="Réseaux sociaux"/>
        <s v="Sites web d’info spécifiques à Internet, pure players (Mediapart, Rue89, Slate, ...)"/>
        <s v="Moteurs de recherche sur le web (google actu, yahoo actu, …), sites de partage vidéo"/>
        <s v="Autre"/>
        <s v="Sites web de la presse magazine"/>
        <s v="Sites web des chaînes de radio, web radio"/>
        <s v="Presse magazine"/>
        <s v="Aucun"/>
      </sharedItems>
    </cacheField>
    <cacheField name="Au cours d’une semaine habituelle, précisez à quelle FREQUENCE vous regardez, lisez ou écoutez : [Un journal télévisé (regardé sur la télévision, web, VOD,…)]" numFmtId="0">
      <sharedItems/>
    </cacheField>
    <cacheField name="Au cours d’une semaine habituelle, précisez à quelle FREQUENCE vous regardez, lisez ou écoutez : [Un journal parlé (écouté à la radio ou podcasté sur un site web,…)]" numFmtId="0">
      <sharedItems/>
    </cacheField>
    <cacheField name="Au cours d’une semaine habituelle, précisez à quelle FREQUENCE vous regardez, lisez ou écoutez : [La presse quotidienne papier]" numFmtId="0">
      <sharedItems/>
    </cacheField>
    <cacheField name="Au cours d’une semaine habituelle, précisez à quelle FREQUENCE vous regardez, lisez ou écoutez : [Les sites web des quotidiens papier]" numFmtId="0">
      <sharedItems/>
    </cacheField>
    <cacheField name="Au cours d’une semaine habituelle, précisez à quelle FREQUENCE vous regardez, lisez ou écoutez : [Les sites web d’info spécifiques à l’internet (Mediapart, Rue 89, Huffington-Post,…)]" numFmtId="0">
      <sharedItems/>
    </cacheField>
    <cacheField name="Au cours d’une semaine habituelle, précisez à quelle FREQUENCE vous regardez, lisez ou écoutez : [L’actualité via les moteurs de recherche (Google actualités, Yahoo actualités, MSN news …)]" numFmtId="0">
      <sharedItems/>
    </cacheField>
    <cacheField name="Voici une liste d’émissions télévisées où l’on traite de l’actualité. Est-ce que vous avez REGARDÉ certains de ces programmes au cours du DERNIER MOIS ? Commençons avec quelques magazines qui proposent des reportages :" numFmtId="0">
      <sharedItems/>
    </cacheField>
    <cacheField name="Continuons avec quelques programmes de débat ou discussion. Est-ce que vous avez REGARDÉ certains de ces programmes au cours du DERNIER MOIS ?" numFmtId="0">
      <sharedItems/>
    </cacheField>
    <cacheField name="Si vous lisez la presse papier ou les sites web des quotidiens papier, citez les titres que vous lisez en priorité. Au MAXIMUM 3 titres. [1er]" numFmtId="0">
      <sharedItems count="8">
        <s v="Le Soir"/>
        <s v="La Libre Belgique"/>
        <s v="Les journaux des éditions l’Avenir (Vers l’Avenir, …)"/>
        <s v="La Dernière Heure – Les Sports"/>
        <s v="Metro"/>
        <s v="Autre"/>
        <s v="Aucun"/>
        <s v="L’Echo"/>
      </sharedItems>
    </cacheField>
    <cacheField name="Si vous lisez la presse papier ou les sites web des quotidiens papier, citez les titres que vous lisez en priorité. Au MAXIMUM 3 titres. [2e]" numFmtId="0">
      <sharedItems/>
    </cacheField>
    <cacheField name="Si vous lisez la presse papier ou les sites web des quotidiens papier, citez les titres que vous lisez en priorité. Au MAXIMUM 3 titres. [3e]" numFmtId="0">
      <sharedItems/>
    </cacheField>
    <cacheField name="Quels sont les sujets d’actualité vous intéressant le plus ?" numFmtId="0">
      <sharedItems count="152">
        <s v="National, Economique, Politique, Scientifique"/>
        <s v="International, Culture (sorties ciné, livres, expos, ...), Scientifique"/>
        <s v="International, National, Politique, Culture (sorties ciné, livres, expos, ...)"/>
        <s v="National, Régional, Culture (sorties ciné, livres, expos, ...), People"/>
        <s v="International, Economique, Politique, Scientifique"/>
        <s v="International, Régional, Culture (sorties ciné, livres, expos, ...)"/>
        <s v="International, National, Régional, Politique, Scientifique, Faits divers"/>
        <s v="International, National, Culture (sorties ciné, livres, expos, ...), People, Faits divers"/>
        <s v="International, National, Régional, Economique, Politique, Culture (sorties ciné, livres, expos, ...), Scientifique"/>
        <s v="International, National, Régional, Economique"/>
        <s v="International, National, Economique, Culture (sorties ciné, livres, expos, ...)"/>
        <s v="International, National, Economique, Politique, Scientifique"/>
        <s v="International, National, Culture (sorties ciné, livres, expos, ...)"/>
        <s v="International, National, Régional, Economique, Politique"/>
        <s v="International, National, Culture (sorties ciné, livres, expos, ...), People"/>
        <s v="International, National, Régional, Politique, Culture (sorties ciné, livres, expos, ...)"/>
        <s v="International, National, Régional, Politique, Culture (sorties ciné, livres, expos, ...), Faits divers"/>
        <s v="International, National, Culture (sorties ciné, livres, expos, ...), Scientifique"/>
        <s v="National, Politique, Scientifique"/>
        <s v="International, National, Régional, Culture (sorties ciné, livres, expos, ...), Scientifique, People, Faits divers"/>
        <s v="International, Economique, Politique, Culture (sorties ciné, livres, expos, ...)"/>
        <s v="sport"/>
        <s v="National, Régional, Economique, People"/>
        <s v="National, Culture (sorties ciné, livres, expos, ...), People, Faits divers"/>
        <s v="National, Culture (sorties ciné, livres, expos, ...), Scientifique, People, Faits divers"/>
        <s v="International, Culture (sorties ciné, livres, expos, ...), People, Faits divers"/>
        <s v="International, National, Economique, Politique, Scientifique, a mon humble avis, une cause sport aurait pu servir :p"/>
        <s v="National, Scientifique"/>
        <s v="International, Scientifique"/>
        <s v="International, National, Economique, Politique, Culture (sorties ciné, livres, expos, ...)"/>
        <s v="International, Economique, Scientifique"/>
        <s v="International, National, Scientifique, People"/>
        <s v="Régional, Economique, People, Faits divers"/>
        <s v="National, Régional, Culture (sorties ciné, livres, expos, ...), Scientifique, Faits divers"/>
        <s v="International, National, Scientifique"/>
        <s v="International, National, Culture (sorties ciné, livres, expos, ...), Scientifique, People"/>
        <s v="National, Culture (sorties ciné, livres, expos, ...), Scientifique, Faits divers"/>
        <s v="International, Politique, Culture (sorties ciné, livres, expos, ...), People"/>
        <s v="International"/>
        <s v="National, Régional, Scientifique"/>
        <s v="National, Régional, People"/>
        <s v="International, Economique"/>
        <s v="Culture (sorties ciné, livres, expos, ...), Scientifique"/>
        <s v="International, National, People, Sport"/>
        <s v="International, Culture (sorties ciné, livres, expos, ...), Scientifique, Faits divers"/>
        <s v="International, National, Economique, Politique, Culture (sorties ciné, livres, expos, ...), Scientifique"/>
        <s v="International, National, Culture (sorties ciné, livres, expos, ...), Scientifique, Faits divers"/>
        <s v="Régional"/>
        <s v="International, National, Faits divers, Sport"/>
        <s v="National, Régional, Culture (sorties ciné, livres, expos, ...)"/>
        <s v="International, Politique, Scientifique, Sport"/>
        <s v="International, Scientifique, People"/>
        <s v="National, Economique, Scientifique"/>
        <s v="International, Politique, Sport"/>
        <s v="International, National, Régional, Culture (sorties ciné, livres, expos, ...)"/>
        <s v="International, National, Culture (sorties ciné, livres, expos, ...), Scientifique, People, Faits divers"/>
        <s v="International, National, Régional, Politique, Culture (sorties ciné, livres, expos, ...), Scientifique, sport"/>
        <s v="International, National, Régional, Politique, Culture (sorties ciné, livres, expos, ...), Scientifique, People"/>
        <s v="International, Economique, Politique"/>
        <s v="International, People, Faits divers"/>
        <s v="Politique, Scientifique, Faits divers"/>
        <s v="National, Régional, Politique, Faits divers"/>
        <s v="Régional, Scientifique, People, Faits divers"/>
        <s v="International, National, Culture (sorties ciné, livres, expos, ...), sport"/>
        <s v="International, Economique, Politique, Culture (sorties ciné, livres, expos, ...), Scientifique"/>
        <s v="Culture (sorties ciné, livres, expos, ...), People"/>
        <s v="International, National, Politique, Culture (sorties ciné, livres, expos, ...), People, Faits divers"/>
        <s v="National, Culture (sorties ciné, livres, expos, ...)"/>
        <s v="National, Régional, Culture (sorties ciné, livres, expos, ...), People, Faits divers"/>
        <s v="International, National, Politique"/>
        <s v="National, Culture (sorties ciné, livres, expos, ...), Scientifique"/>
        <s v="National, Régional, Politique, Culture (sorties ciné, livres, expos, ...), People"/>
        <s v="International, Régional, People, Faits divers"/>
        <s v="International, National, Régional, Culture (sorties ciné, livres, expos, ...), People, Faits divers"/>
        <s v="International, National, Economique, Culture (sorties ciné, livres, expos, ...), Scientifique"/>
        <s v="National, Régional, Politique, Culture (sorties ciné, livres, expos, ...), People, Faits divers"/>
        <s v="International, National, Economique, Politique"/>
        <s v="International, National, Politique, Sport"/>
        <s v="International, Culture (sorties ciné, livres, expos, ...), People"/>
        <s v="National, Politique, Faits divers, sport"/>
        <s v="National"/>
        <s v="International, National, Politique, People"/>
        <s v="Régional, People, Faits divers"/>
        <s v="International, National, Politique, Culture (sorties ciné, livres, expos, ...), Scientifique"/>
        <s v="Régional, Culture (sorties ciné, livres, expos, ...), People"/>
        <s v="International, National, Politique, Culture (sorties ciné, livres, expos, ...), Scientifique, People"/>
        <s v="International, National, Régional"/>
        <s v="National, Politique, Culture (sorties ciné, livres, expos, ...), People, Faits divers"/>
        <s v="International, National, Régional, Economique, Politique, Culture (sorties ciné, livres, expos, ...)"/>
        <s v="National, Politique, People, sport"/>
        <s v="National, Régional, Culture (sorties ciné, livres, expos, ...), Scientifique, People, Faits divers"/>
        <s v="International, Culture (sorties ciné, livres, expos, ...), Faits divers"/>
        <s v="International, National, Régional, Culture (sorties ciné, livres, expos, ...), Scientifique"/>
        <s v="International, National, Economique, Politique, sports"/>
        <s v="International, National, Régional, Politique"/>
        <s v="International, Régional, Politique, Moyent-Orient"/>
        <s v="International, National, Politique, Scientifique"/>
        <s v="International, National, Politique, Culture (sorties ciné, livres, expos, ...), Sports"/>
        <s v="International, National, Régional, Politique, Culture (sorties ciné, livres, expos, ...), Scientifique"/>
        <s v="International, Régional, Culture (sorties ciné, livres, expos, ...), Scientifique"/>
        <s v="National, Economique, Scientifique, Technologie"/>
        <s v="National, Politique, politique jeunesse"/>
        <s v="National, Economique, Culture (sorties ciné, livres, expos, ...)"/>
        <s v="International, National"/>
        <s v="International, National, Régional, Economique, Politique, Sport"/>
        <s v="International, National, Economique, Politique, Culture (sorties ciné, livres, expos, ...), Scientifique, People"/>
        <s v="International, Politique"/>
        <s v="International, National, Economique"/>
        <s v="International, Culture (sorties ciné, livres, expos, ...), Scientifique, People"/>
        <s v="Scientifique"/>
        <s v="International, Politique, Culture (sorties ciné, livres, expos, ...)"/>
        <s v="Culture (sorties ciné, livres, expos, ...), Faits divers, Société"/>
        <s v="International, National, Régional, Politique, Culture (sorties ciné, livres, expos, ...), sport"/>
        <s v="International, National, Politique, Faits divers"/>
        <s v="International, Sport"/>
        <s v="International, National, Régional, Politique, Sport"/>
        <s v="National, Régional, Politique, sport !"/>
        <s v="International, National, Economique, Politique, Faits divers"/>
        <s v="International, National, sport"/>
        <s v="National, Politique"/>
        <s v="International, National, Economique, Politique, Culture (sorties ciné, livres, expos, ...), People"/>
        <s v="International, National, Régional, Economique, Politique, Culture (sorties ciné, livres, expos, ...), Scientifique, People, Faits divers"/>
        <s v="International, Economique, Politique, Culture (sorties ciné, livres, expos, ...), People"/>
        <s v="International, Economique, Culture (sorties ciné, livres, expos, ...), Scientifique"/>
        <s v="International, National, Régional, Politique, People"/>
        <s v="International, People"/>
        <s v="International, Politique, People"/>
        <s v="International, National, Economique, Politique, Scientifique, People"/>
        <s v="International, Politique, Culture (sorties ciné, livres, expos, ...), Scientifique"/>
        <s v="National, Régional, Politique, Culture (sorties ciné, livres, expos, ...)"/>
        <s v="International, National, Politique, Sports"/>
        <s v="International, National, Régional, Politique, Scientifique, People, Faits divers"/>
        <s v="International, National, Economique, Politique, People, Faits divers"/>
        <s v="International, Régional, Politique, Scientifique"/>
        <s v="National, Economique"/>
        <s v="International, Culture (sorties ciné, livres, expos, ...)"/>
        <s v="International, National, Sports"/>
        <s v="International, National, Economique, Politique, Sport, Automobile"/>
        <s v="International, National, Politique, Culture (sorties ciné, livres, expos, ...), Faits divers"/>
        <s v="International, Politique, Culture (sorties ciné, livres, expos, ...), sport"/>
        <s v="International, National, Economique, Politique, Culture (sorties ciné, livres, expos, ...), sport"/>
        <s v="International, National, Régional, Politique, Culture (sorties ciné, livres, expos, ...), People, Faits divers"/>
        <s v="International, National, Scientifique, actualité automobile"/>
        <s v="International, National, Régional, Culture (sorties ciné, livres, expos, ...), People"/>
        <s v="International, National, Régional, Economique, Culture (sorties ciné, livres, expos, ...)"/>
        <s v="International, Economique, Culture (sorties ciné, livres, expos, ...), People"/>
        <s v="International, National, Régional, People"/>
        <s v="Culture (sorties ciné, livres, expos, ...), People, Faits divers"/>
        <s v="International, National, Régional, Culture (sorties ciné, livres, expos, ...), Scientifique, Faits divers"/>
        <s v="Politique, Sport"/>
        <s v="International, National, Régional, Economique, Politique, Scientifique"/>
        <s v="International, National, Régional, Economique, Politique, Culture (sorties ciné, livres, expos, ...), Scientifique, Faits divers"/>
      </sharedItems>
    </cacheField>
    <cacheField name="Est-ce que vous vous intéressez à la politique ?" numFmtId="0">
      <sharedItems count="4">
        <s v="Beaucoup"/>
        <s v="Peu"/>
        <s v="Assez "/>
        <s v="Pas du tout"/>
      </sharedItems>
    </cacheField>
    <cacheField name="Avez-vous déjà entendu parler d’infotainment ?" numFmtId="0">
      <sharedItems/>
    </cacheField>
    <cacheField name="Pouvez-vous en donner une définition simple ?" numFmtId="0">
      <sharedItems longText="1"/>
    </cacheField>
    <cacheField name="Selon vous, l’infotainment (émissions télévisées associant humour, divertissement et information) est :" numFmtId="0">
      <sharedItems/>
    </cacheField>
    <cacheField name="Quelles émissions d’infotainment regardez-vous ?" numFmtId="0">
      <sharedItems/>
    </cacheField>
    <cacheField name="Parmi les émissions que vous avez cochées, quelle est celle que vous appréciez le plus ?" numFmtId="0">
      <sharedItems/>
    </cacheField>
    <cacheField name="Appréciez-vous le fait que des sujets politiques soient abordés dans ces émissions ?" numFmtId="0">
      <sharedItems/>
    </cacheField>
    <cacheField name="Appréciez-vous le fait que des personnalités politiques participent à ces émissions ?" numFmtId="0">
      <sharedItems/>
    </cacheField>
    <cacheField name="Sur une échelle de 1 à 4, pensez-vous que ce type d’émission : [Se moque facilement des personnalités politiques]" numFmtId="0">
      <sharedItems containsSemiMixedTypes="0" containsString="0" containsNumber="1" containsInteger="1" minValue="1" maxValue="4"/>
    </cacheField>
    <cacheField name="Sur une échelle de 1 à 4, pensez-vous que ce type d’émission : [Manque de respect vis-à-vis des personnalités politiques]" numFmtId="0">
      <sharedItems containsSemiMixedTypes="0" containsString="0" containsNumber="1" containsInteger="1" minValue="1" maxValue="4"/>
    </cacheField>
    <cacheField name="Sur une échelle de 1 à 4, pensez-vous que ce type d’émission : [Rend les personnalités politiques sympathiques]" numFmtId="0">
      <sharedItems containsSemiMixedTypes="0" containsString="0" containsNumber="1" containsInteger="1" minValue="1" maxValue="4"/>
    </cacheField>
    <cacheField name="Sur une échelle de 1 à 4, pensez-vous que ce type d’émission : [Donne des bons et des mauvais points aux personnalités]" numFmtId="0">
      <sharedItems containsSemiMixedTypes="0" containsString="0" containsNumber="1" containsInteger="1" minValue="1" maxValue="4"/>
    </cacheField>
    <cacheField name="Sur une échelle de 1 à 4, pensez-vous que ce type d’émission : [Est trop focalisé sur la personnalité des hommes politiques]" numFmtId="0">
      <sharedItems containsSemiMixedTypes="0" containsString="0" containsNumber="1" containsInteger="1" minValue="1" maxValue="4"/>
    </cacheField>
    <cacheField name="Sur une échelle de 1 à 4, pensez-vous que ce type d’émission : [Simplifie trop les choses à cause de l’aspect humoristique]" numFmtId="0">
      <sharedItems containsSemiMixedTypes="0" containsString="0" containsNumber="1" containsInteger="1" minValue="1" maxValue="4"/>
    </cacheField>
    <cacheField name="Sur une échelle de 1 à 4, pensez-vous que ce type d’émission : [Simplifie trop les choses à cause de l’aspect divertissement]" numFmtId="0">
      <sharedItems containsSemiMixedTypes="0" containsString="0" containsNumber="1" containsInteger="1" minValue="1" maxValue="4"/>
    </cacheField>
    <cacheField name="Sur une échelle de 1 à 4, pensez-vous que ce type d’émission : [Est un danger car les téléspectateurs ne font pas la différence entre l’information et le divertissement]" numFmtId="0">
      <sharedItems containsSemiMixedTypes="0" containsString="0" containsNumber="1" containsInteger="1" minValue="1" maxValue="4"/>
    </cacheField>
    <cacheField name="Sur une échelle de 1 à 4, pensez-vous que ce type d’émission : [Permet d’apprendre des choses sur la politique et son fonctionnement]" numFmtId="0">
      <sharedItems containsSemiMixedTypes="0" containsString="0" containsNumber="1" containsInteger="1" minValue="1" maxValue="4"/>
    </cacheField>
    <cacheField name="Sur une échelle de 1 à 4, pensez-vous que ce type d’émission : [Permet à des publics qui ne regarderaient pas des émissions politiques de s’informer malgré tout]" numFmtId="0">
      <sharedItems containsSemiMixedTypes="0" containsString="0" containsNumber="1" containsInteger="1" minValue="1" maxValue="4"/>
    </cacheField>
    <cacheField name="Sur une échelle de 1 à 4, pensez-vous que ce type d’émission : [S’adresse à des téléspectateurs qui ont déjà des connaissances sur la politique]" numFmtId="0">
      <sharedItems containsSemiMixedTypes="0" containsString="0" containsNumber="1" containsInteger="1" minValue="1" maxValue="4"/>
    </cacheField>
    <cacheField name="Sur une échelle de 1 à 4, pensez-vous que ce type d’émission : [Nécessite de croiser les sources et de s’informer par ailleurs]" numFmtId="0">
      <sharedItems containsSemiMixedTypes="0" containsString="0" containsNumber="1" containsInteger="1" minValue="1" maxValue="4"/>
    </cacheField>
    <cacheField name="Sur une échelle de 1 à 4, pensez-vous que ce type d’émission : [N'est pas fiable]" numFmtId="0">
      <sharedItems containsSemiMixedTypes="0" containsString="0" containsNumber="1" containsInteger="1" minValue="1" maxValue="4"/>
    </cacheField>
    <cacheField name="Etudes" numFmtId="0">
      <sharedItems count="3">
        <s v="Communication"/>
        <s v="Autre"/>
        <s v="Sciences Politiques"/>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300">
  <r>
    <d v="2014-06-03T10:10:14"/>
    <s v="Masculin"/>
    <s v="Belge"/>
    <x v="0"/>
    <s v="UCL"/>
    <s v="Communication (journalisme, relations publiques, communication socio-éducative, ...)"/>
    <s v="Enseignement supérieur universitaire 1er cycle : bac"/>
    <s v="Enseignement supérieur universitaire 2ème cycle : master, ingénieur"/>
    <s v="Je ne réalise pas cette tâche tous les jours"/>
    <s v="Je ne réalise pas cette tâche tous les jours"/>
    <s v="Je ne réalise pas cette tâche tous les jours"/>
    <s v="Entre 6h et 12h"/>
    <s v="Entre 1h et 3h"/>
    <s v="Sites web des chaînes de télévision, vidéo à la demande, web TV"/>
    <s v="Sites web des quotidiens papier"/>
    <s v="Discussion avec mon entourage"/>
    <s v="Rarement"/>
    <s v="Rarement"/>
    <s v="Jamais"/>
    <s v="Parfois"/>
    <s v="Rarement"/>
    <s v="Rarement"/>
    <s v="Questions à la Une (RTBF - La Une)"/>
    <s v="Mise au point (RTBF - La Une), L'indiscret (RTBF - La Une)"/>
    <s v="Le Soir"/>
    <s v="Metro"/>
    <s v="Autre"/>
    <s v="National, Economique, Politique, Scientifique"/>
    <s v="Beaucoup"/>
    <s v="Oui"/>
    <s v="Une émission qui combine divertissement et information d'actualité"/>
    <s v="positif "/>
    <s v="Le Petit Journal  , Les Guignols de l’Info  , Revu et corrigé"/>
    <s v="Revu et corrigé"/>
    <s v="Oui"/>
    <s v="Oui"/>
    <n v="3"/>
    <n v="2"/>
    <n v="4"/>
    <n v="4"/>
    <n v="4"/>
    <n v="4"/>
    <n v="4"/>
    <n v="2"/>
    <n v="4"/>
    <n v="4"/>
    <n v="2"/>
    <n v="4"/>
    <n v="2"/>
  </r>
  <r>
    <d v="2014-06-03T19:46:47"/>
    <s v="Féminin"/>
    <s v="française"/>
    <x v="0"/>
    <s v="UCL"/>
    <s v="Communication (journalisme, relations publiques, communication socio-éducative, ...)"/>
    <s v="Enseignement supérieur universitaire 1er cycle : bac"/>
    <s v="Enseignement supérieur universitaire 2ème cycle : master, ingénieur"/>
    <s v="Je ne réalise pas cette tâche tous les jours"/>
    <s v="Je ne réalise pas cette tâche tous les jours"/>
    <s v="Entre 30 minutes et 1h"/>
    <s v="Entre 6h et 12h"/>
    <s v="Entre 1h et 3h"/>
    <s v="Réseaux sociaux"/>
    <s v="Sites web des quotidiens papier"/>
    <s v="Sites web des chaînes de télévision, vidéo à la demande, web TV"/>
    <s v="Rarement"/>
    <s v="Rarement"/>
    <s v="Régulièrement"/>
    <s v="Régulièrement"/>
    <s v="Rarement"/>
    <s v="Rarement"/>
    <s v="Sept à huit (TF1), Reportages (TF1)"/>
    <s v="Je n'ai regardé aucun de ces programmes"/>
    <s v="Le Soir"/>
    <s v="Autre"/>
    <s v="N/A"/>
    <s v="International, Culture (sorties ciné, livres, expos, ...), Scientifique"/>
    <s v="Peu"/>
    <s v="Oui"/>
    <s v="émission qui mélange l'information et le divertissement"/>
    <s v="positif "/>
    <s v="Le Grand Journal  , Le Petit Journal  , Les Guignols de l’Info  , On n’est pas couché  , Jimmy Kimmel, Saturday Night Live  , The Tonight Show starring Jimmy Fallon  , The Daily Show"/>
    <s v="Les Guignols de l'info"/>
    <s v="Oui"/>
    <s v="Oui"/>
    <n v="3"/>
    <n v="1"/>
    <n v="3"/>
    <n v="4"/>
    <n v="3"/>
    <n v="1"/>
    <n v="2"/>
    <n v="2"/>
    <n v="4"/>
    <n v="2"/>
    <n v="4"/>
    <n v="3"/>
    <n v="1"/>
  </r>
  <r>
    <d v="2014-06-03T20:10:27"/>
    <s v="Féminin"/>
    <s v="Belge"/>
    <x v="0"/>
    <s v="UCL"/>
    <s v="Communication (journalisme, relations publiques, communication socio-éducative, ...)"/>
    <s v="Enseignement supérieur universitaire 1er cycle : bac"/>
    <s v="Enseignement supérieur universitaire 2ème cycle : master, ingénieur"/>
    <s v="Entre 30 minutes et 1h"/>
    <s v="Entre 3h et 6h"/>
    <s v="Entre 30 minutes et 1h"/>
    <s v="Entre 6h et 12h"/>
    <s v="Entre 1h et 3h"/>
    <s v="Sites web des quotidiens papier"/>
    <s v="Sites web d'info spécifiques à Internet, pure players (Mediapart, Rue89, Slate, etc.)"/>
    <s v="Presse quotidienne papier"/>
    <s v="Tous les jours"/>
    <s v="Tous les jours"/>
    <s v="Tous les jours"/>
    <s v="Tous les jours"/>
    <s v="Tous les jours"/>
    <s v="Rarement"/>
    <s v="Questions à la Une (RTBF - La Une), Envoyé spécial (France 2), Sept à huit (TF1)"/>
    <s v="Je n'ai regardé aucun de ces programmes"/>
    <s v="Le Soir"/>
    <s v="Les journaux des éditions l’Avenir (Vers l’Avenir, …)"/>
    <s v="La Libre Belgique"/>
    <s v="International, National, Politique, Culture (sorties ciné, livres, expos, ...)"/>
    <s v="Assez "/>
    <s v="Oui"/>
    <s v="Des l'infos mélangée à du divertissement"/>
    <s v="positif "/>
    <s v="Le Grand Journal  , Le Petit Journal  , Les Guignols de l’Info  , Salut les terriens  , On n’est pas couché  "/>
    <s v="Le grand journal"/>
    <s v="Oui"/>
    <s v="Oui"/>
    <n v="4"/>
    <n v="4"/>
    <n v="4"/>
    <n v="4"/>
    <n v="4"/>
    <n v="4"/>
    <n v="4"/>
    <n v="4"/>
    <n v="4"/>
    <n v="4"/>
    <n v="4"/>
    <n v="4"/>
    <n v="4"/>
  </r>
  <r>
    <d v="2014-06-03T20:17:41"/>
    <s v="Féminin"/>
    <s v="Belge"/>
    <x v="1"/>
    <s v="UCL"/>
    <s v="Communication (journalisme, relations publiques, communication socio-éducative, ...)"/>
    <s v="Enseignement supérieur universitaire 1er cycle : bac"/>
    <s v="Enseignement supérieur universitaire 2ème cycle : master, ingénieur"/>
    <s v="Entre 1h et 3h"/>
    <s v="Moins de 30 minutes"/>
    <s v="Moins de 30 minutes"/>
    <s v="Entre 6h et 12h"/>
    <s v="Entre 1h et 3h"/>
    <s v="Réseaux sociaux"/>
    <s v="Télévision"/>
    <s v="Radio FM"/>
    <s v="Tous les jours"/>
    <s v="Régulièrement"/>
    <s v="Tous les jours"/>
    <s v="Régulièrement"/>
    <s v="Rarement"/>
    <s v="Jamais"/>
    <s v="Questions à la Une (RTBF - La Une), Sept à huit (TF1)"/>
    <s v="Mise au point (RTBF - La Une)"/>
    <s v="Le Soir"/>
    <s v="Les journaux des éditions l’Avenir (Vers l’Avenir, …)"/>
    <s v="La Libre Belgique"/>
    <s v="National, Régional, Culture (sorties ciné, livres, expos, ...), People"/>
    <s v="Assez "/>
    <s v="Oui"/>
    <s v="mélange info et divertissement"/>
    <s v="positif "/>
    <s v="Le Petit Journal  , Sans chichis , Dan Late Show  "/>
    <s v="dan &lt;3"/>
    <s v="Je suis partagé(e)"/>
    <s v="Oui"/>
    <n v="3"/>
    <n v="2"/>
    <n v="4"/>
    <n v="1"/>
    <n v="2"/>
    <n v="3"/>
    <n v="3"/>
    <n v="2"/>
    <n v="4"/>
    <n v="4"/>
    <n v="1"/>
    <n v="1"/>
    <n v="1"/>
  </r>
  <r>
    <d v="2014-06-03T20:25:51"/>
    <s v="Masculin"/>
    <s v="Belge"/>
    <x v="0"/>
    <s v="UCL"/>
    <s v="Ingénieur de Gestion"/>
    <s v="Enseignement supérieur universitaire 1er cycle : bac"/>
    <s v="Enseignement supérieur universitaire 2ème cycle : master, ingénieur"/>
    <s v="Entre 30 minutes et 1h"/>
    <s v="Moins de 30 minutes"/>
    <s v="Moins de 30 minutes"/>
    <s v="Entre 1h et 3h"/>
    <s v="Entre 1h et 3h"/>
    <s v="Sites web des quotidiens papier"/>
    <s v="Télévision"/>
    <s v="Presse quotidienne papier"/>
    <s v="Tous les jours"/>
    <s v="Régulièrement"/>
    <s v="Parfois"/>
    <s v="Tous les jours"/>
    <s v="Jamais"/>
    <s v="Jamais"/>
    <s v="Questions à la Une (RTBF - La Une), Reporters (RTL - TVi), Envoyé spécial (France 2), Complément d'enquête (France 2)"/>
    <s v="Mise au point (RTBF - La Une), Mots croisés (France 2), Des paroles et des actes (France 2)"/>
    <s v="La Libre Belgique"/>
    <s v="Le Soir"/>
    <s v="N/A"/>
    <s v="International, Economique, Politique, Scientifique"/>
    <s v="Beaucoup"/>
    <s v="Non"/>
    <s v="Un mélange de entertainment et d'information"/>
    <s v="positif "/>
    <s v="Le Grand Journal  , Le Petit Journal  , Les Guignols de l’Info  , Sans chichis , On n’est pas couché  , Vivement Dimanche"/>
    <s v="On n'est pas couché"/>
    <s v="Oui"/>
    <s v="Non"/>
    <n v="4"/>
    <n v="2"/>
    <n v="3"/>
    <n v="2"/>
    <n v="4"/>
    <n v="4"/>
    <n v="4"/>
    <n v="4"/>
    <n v="3"/>
    <n v="4"/>
    <n v="1"/>
    <n v="4"/>
    <n v="4"/>
  </r>
  <r>
    <d v="2014-06-03T20:30:41"/>
    <s v="Féminin"/>
    <s v="Belge"/>
    <x v="0"/>
    <s v="UCL"/>
    <s v="Anthropologie"/>
    <s v="Enseignement supérieur universitaire 1er cycle : bac"/>
    <s v="Enseignement supérieur universitaire 2ème cycle : master, ingénieur"/>
    <s v="Entre 3h et 6h"/>
    <s v="Je ne réalise pas cette tâche tous les jours"/>
    <s v="Jamais"/>
    <s v="Entre 3h et 6h"/>
    <s v="Entre 30 minutes et 1h"/>
    <s v="Télévision"/>
    <s v="Réseaux sociaux"/>
    <s v="Radio FM"/>
    <s v="Régulièrement"/>
    <s v="Rarement"/>
    <s v="Jamais"/>
    <s v="Rarement"/>
    <s v="Rarement"/>
    <s v="Rarement"/>
    <s v="Questions à la Une (RTBF - La Une), Reporters (RTL - TVi), Complément d'enquête (France 2), Les infiltrés (France 2), Sept à huit (TF1)"/>
    <s v="Je n'ai regardé aucun de ces programmes"/>
    <s v="Les journaux des éditions l’Avenir (Vers l’Avenir, …)"/>
    <s v="La Libre Belgique"/>
    <s v="Le Soir"/>
    <s v="International, Régional, Culture (sorties ciné, livres, expos, ...)"/>
    <s v="Peu"/>
    <s v="Non"/>
    <s v="non"/>
    <s v="positif "/>
    <s v="Aucune"/>
    <s v="Aucune"/>
    <s v="Oui"/>
    <s v="Je suis partagé(e)"/>
    <n v="4"/>
    <n v="1"/>
    <n v="2"/>
    <n v="4"/>
    <n v="2"/>
    <n v="2"/>
    <n v="3"/>
    <n v="3"/>
    <n v="4"/>
    <n v="4"/>
    <n v="3"/>
    <n v="4"/>
    <n v="1"/>
  </r>
  <r>
    <d v="2014-06-03T20:40:15"/>
    <s v="Masculin"/>
    <s v="Belge"/>
    <x v="2"/>
    <s v="UCL"/>
    <s v="Bio-ingénieur"/>
    <s v="Enseignement secondaire général : 2ème cycle"/>
    <s v="Enseignement supérieur universitaire 1er cycle : bac"/>
    <s v="Entre 30 minutes et 1h"/>
    <s v="Je ne réalise pas cette tâche tous les jours"/>
    <s v="Jamais"/>
    <s v="Entre 3h et 6h"/>
    <s v="Entre 1h et 3h"/>
    <s v="Télévision"/>
    <s v="Réseaux sociaux"/>
    <s v="Sites web des quotidiens papier"/>
    <s v="Tous les jours"/>
    <s v="Jamais"/>
    <s v="Jamais"/>
    <s v="Parfois"/>
    <s v="Parfois"/>
    <s v="Jamais"/>
    <s v="Questions à la Une (RTBF - La Une), Envoyé spécial (France 2)"/>
    <s v="Mise au point (RTBF - La Une), Controverse (RTL-TVi), L'invité (RTL-TVi)"/>
    <s v="Le Soir"/>
    <s v="Autre"/>
    <s v="La Libre Belgique"/>
    <s v="International, National, Régional, Politique, Scientifique, Faits divers"/>
    <s v="Assez "/>
    <s v="Non"/>
    <s v="what ??? (avant que tu me le dises) Je pensais que c'était un truc de geek sur l'informatique"/>
    <s v="positif "/>
    <s v="Le Petit Journal  , Les Guignols de l’Info  , Sans chichis , Dan Late Show  "/>
    <s v="petit journal"/>
    <s v="Oui"/>
    <s v="Oui"/>
    <n v="4"/>
    <n v="2"/>
    <n v="3"/>
    <n v="2"/>
    <n v="2"/>
    <n v="3"/>
    <n v="2"/>
    <n v="3"/>
    <n v="1"/>
    <n v="2"/>
    <n v="3"/>
    <n v="1"/>
    <n v="1"/>
  </r>
  <r>
    <d v="2014-06-03T20:51:19"/>
    <s v="Féminin"/>
    <s v="Belge"/>
    <x v="3"/>
    <s v="UCL"/>
    <s v="Communication (journalisme, relations publiques, communication socio-éducative, ...)"/>
    <s v="Enseignement supérieur universitaire 1er cycle : bac"/>
    <s v="Enseignement supérieur universitaire 2ème cycle : master, ingénieur"/>
    <s v="Entre 1h et 3h"/>
    <s v="Moins de 30 minutes"/>
    <s v="Entre 30 minutes et 1h"/>
    <s v="Entre 3h et 6h"/>
    <s v="Entre 3h et 6h"/>
    <s v="Sites web des quotidiens papier"/>
    <s v="Réseaux sociaux"/>
    <s v="Télévision"/>
    <s v="Tous les jours"/>
    <s v="Régulièrement"/>
    <s v="Régulièrement"/>
    <s v="Tous les jours"/>
    <s v="Parfois"/>
    <s v="Parfois"/>
    <s v="Questions à la Une (RTBF - La Une), Envoyé spécial (France 2)"/>
    <s v="Mise au point (RTBF - La Une), Des paroles et des actes (France 2)"/>
    <s v="Le Soir"/>
    <s v="La Libre Belgique"/>
    <s v="N/A"/>
    <s v="International, National, Culture (sorties ciné, livres, expos, ...), People, Faits divers"/>
    <s v="Peu"/>
    <s v="Oui"/>
    <s v="Programme qui fournit à la fois du divertissement et de l'info"/>
    <s v="positif "/>
    <s v="Le Grand Journal  , Le Petit Journal  , On n’est pas couché  "/>
    <s v="le petit journal"/>
    <s v="Je suis partagé(e)"/>
    <s v="Non"/>
    <n v="4"/>
    <n v="2"/>
    <n v="1"/>
    <n v="3"/>
    <n v="2"/>
    <n v="2"/>
    <n v="2"/>
    <n v="1"/>
    <n v="3"/>
    <n v="3"/>
    <n v="3"/>
    <n v="2"/>
    <n v="1"/>
  </r>
  <r>
    <d v="2014-06-03T21:38:46"/>
    <s v="Féminin"/>
    <s v="Belge"/>
    <x v="1"/>
    <s v="UCL"/>
    <s v="Communication (journalisme, relations publiques, communication socio-éducative, ...) "/>
    <s v="Enseignement supérieur universitaire 1er cycle : bac"/>
    <s v="Enseignement supérieur universitaire 2ème cycle : master, ingénieur"/>
    <s v="Je ne réalise pas cette tâche tous les jours"/>
    <s v="Je ne réalise pas cette tâche tous les jours"/>
    <s v="Moins de 30 minutes"/>
    <s v="Entre 1h et 3h"/>
    <s v="Entre 1h et 3h"/>
    <s v="Radio FM"/>
    <s v="Sites web des chaînes de télévision, vidéo à la demande, web TV"/>
    <s v="Télévision"/>
    <s v="Tous les jours"/>
    <s v="Régulièrement"/>
    <s v="Parfois"/>
    <s v="Tous les jours"/>
    <s v="Tous les jours"/>
    <s v="Tous les jours"/>
    <s v="Questions à la Une (RTBF - La Une), Envoyé spécial (France 2), Sept à huit (TF1), Reportages (TF1)"/>
    <s v="Mise au point (RTBF - La Une), L'invité (RTL-TVi), Mots croisés (France 2), On n'est pas couché (France 2)"/>
    <s v="La Libre Belgique"/>
    <s v="Le Soir"/>
    <s v="Les journaux des éditions l’Avenir (Vers l’Avenir, …)"/>
    <s v="International, National, Régional, Economique, Politique, Culture (sorties ciné, livres, expos, ...), Scientifique"/>
    <s v="Assez "/>
    <s v="Oui"/>
    <s v="Des émissions alliant informations et divertissement"/>
    <s v="positif "/>
    <s v="Le Grand Journal  , Le Petit Journal  , On n’est pas couché  , Vivement Dimanche"/>
    <s v="On n'est pas couché"/>
    <s v="Oui"/>
    <s v="Oui"/>
    <n v="4"/>
    <n v="2"/>
    <n v="2"/>
    <n v="4"/>
    <n v="1"/>
    <n v="3"/>
    <n v="4"/>
    <n v="2"/>
    <n v="4"/>
    <n v="4"/>
    <n v="1"/>
    <n v="4"/>
    <n v="2"/>
  </r>
  <r>
    <d v="2014-06-03T22:02:50"/>
    <s v="Masculin"/>
    <s v="Belge"/>
    <x v="0"/>
    <s v="UCL"/>
    <s v="Sciences de gestion"/>
    <s v="Enseignement supérieur universitaire 1er cycle : bac"/>
    <s v="Enseignement supérieur universitaire 2ème cycle : master, ingénieur"/>
    <s v="Je ne réalise pas cette tâche tous les jours"/>
    <s v="Moins de 30 minutes"/>
    <s v="Je ne réalise pas cette tâche tous les jours"/>
    <s v="Entre 3h et 6h"/>
    <s v="Entre 1h et 3h"/>
    <s v="Radio FM"/>
    <s v="Sites web des chaînes de télévision, vidéo à la demande, web TV"/>
    <s v="Télévision"/>
    <s v="Régulièrement"/>
    <s v="Rarement"/>
    <s v="Parfois"/>
    <s v="Tous les jours"/>
    <s v="Parfois"/>
    <s v="Rarement"/>
    <s v="Questions à la Une (RTBF - La Une), Reporters (RTL - TVi), Envoyé spécial (France 2)"/>
    <s v="Mise au point (RTBF - La Une), Controverse (RTL-TVi)"/>
    <s v="La Dernière Heure – Les Sports"/>
    <s v="Les journaux des éditions l’Avenir (Vers l’Avenir, …)"/>
    <s v="Metro"/>
    <s v="International, National, Régional, Economique"/>
    <s v="Assez "/>
    <s v="Oui"/>
    <s v="des programmes qui font à la fois de l'info et du divertissement"/>
    <s v="positif "/>
    <s v="Le Petit Journal  , Dan Late Show  "/>
    <s v="le petit journal"/>
    <s v="Je suis partagé(e)"/>
    <s v="Non"/>
    <n v="3"/>
    <n v="2"/>
    <n v="2"/>
    <n v="4"/>
    <n v="2"/>
    <n v="1"/>
    <n v="1"/>
    <n v="3"/>
    <n v="2"/>
    <n v="3"/>
    <n v="1"/>
    <n v="3"/>
    <n v="2"/>
  </r>
  <r>
    <d v="2014-06-03T22:26:08"/>
    <s v="Masculin"/>
    <s v="Belge"/>
    <x v="1"/>
    <s v="UCL"/>
    <s v="Communication (journalisme, relations publiques, communication socio-éducative, ...)"/>
    <s v="Enseignement supérieur universitaire 1er cycle : bac"/>
    <s v="Enseignement supérieur universitaire 2ème cycle : master, ingénieur"/>
    <s v="Entre 1h et 3h"/>
    <s v="Je ne réalise pas cette tâche tous les jours"/>
    <s v="Je ne réalise pas cette tâche tous les jours"/>
    <s v="Plus de 12h"/>
    <s v="Entre 1h et 3h"/>
    <s v="Sites web des quotidiens papier"/>
    <s v="Sites web des chaînes de télévision, vidéo à la demande, web TV"/>
    <s v="Télévision"/>
    <s v="Régulièrement"/>
    <s v="Jamais"/>
    <s v="Jamais"/>
    <s v="Tous les jours"/>
    <s v="Régulièrement"/>
    <s v="Tous les jours"/>
    <s v="Questions à la Une (RTBF - La Une), Envoyé spécial (France 2)"/>
    <s v="Mise au point (RTBF - La Une)"/>
    <s v="Le Soir"/>
    <s v="Metro"/>
    <s v="Autre"/>
    <s v="International, National, Economique, Culture (sorties ciné, livres, expos, ...)"/>
    <s v="Assez "/>
    <s v="Oui"/>
    <s v="Emission traitant de l'actu d'une manière décallée"/>
    <s v="positif "/>
    <s v="Le Grand Journal  , Le Petit Journal  , Les Guignols de l’Info  , Sans chichis , Vivement Dimanche"/>
    <s v="le petit journal"/>
    <s v="Oui"/>
    <s v="Oui"/>
    <n v="3"/>
    <n v="1"/>
    <n v="3"/>
    <n v="3"/>
    <n v="1"/>
    <n v="1"/>
    <n v="1"/>
    <n v="1"/>
    <n v="3"/>
    <n v="3"/>
    <n v="2"/>
    <n v="2"/>
    <n v="1"/>
  </r>
  <r>
    <d v="2014-06-03T22:42:05"/>
    <s v="Féminin"/>
    <s v="Belge"/>
    <x v="4"/>
    <s v="ULB"/>
    <s v="Polytechnique"/>
    <s v="Enseignement secondaire général : 2ème cycle"/>
    <s v="Enseignement supérieur universitaire 1er cycle : bac"/>
    <s v="Jamais"/>
    <s v="Je ne réalise pas cette tâche tous les jours"/>
    <s v="Je ne réalise pas cette tâche tous les jours"/>
    <s v="Entre 3h et 6h"/>
    <s v="Entre 3h et 6h"/>
    <s v="Sites web des quotidiens papier"/>
    <s v="Moteurs de recherche sur le web (google actu, yahoo actu, …), sites de partage vidéo"/>
    <s v="Sites web des chaînes de télévision, vidéo à la demande, web TV"/>
    <s v="Parfois"/>
    <s v="Parfois"/>
    <s v="Rarement"/>
    <s v="Tous les jours"/>
    <s v="Régulièrement"/>
    <s v="Tous les jours"/>
    <s v="Je n'ai regardé aucun de ces programmes"/>
    <s v="Je n'ai regardé aucun de ces programmes"/>
    <s v="Le Soir"/>
    <s v="Autre"/>
    <s v="La Libre Belgique"/>
    <s v="International, National, Economique, Politique, Scientifique"/>
    <s v="Beaucoup"/>
    <s v="Non"/>
    <s v="Je ne connais pas"/>
    <s v="positif "/>
    <s v="Le Petit Journal  , Les Guignols de l’Info  , On n’est pas couché  "/>
    <s v="le petit journal"/>
    <s v="Oui"/>
    <s v="Oui"/>
    <n v="4"/>
    <n v="2"/>
    <n v="2"/>
    <n v="2"/>
    <n v="4"/>
    <n v="3"/>
    <n v="3"/>
    <n v="4"/>
    <n v="3"/>
    <n v="3"/>
    <n v="2"/>
    <n v="4"/>
    <n v="3"/>
  </r>
  <r>
    <d v="2014-06-03T22:45:52"/>
    <s v="Féminin"/>
    <s v="Belge"/>
    <x v="4"/>
    <s v="UCL"/>
    <s v="Kinésithérapie"/>
    <s v="Enseignement secondaire général : 2ème cycle"/>
    <s v="Enseignement supérieur universitaire 1er cycle : bac"/>
    <s v="Entre 1h et 3h"/>
    <s v="Moins de 30 minutes"/>
    <s v="Je ne réalise pas cette tâche tous les jours"/>
    <s v="Entre 1h et 3h"/>
    <s v="Entre 1h et 3h"/>
    <s v="Télévision"/>
    <s v="Discussion avec mon entourage"/>
    <s v="Réseaux sociaux"/>
    <s v="Régulièrement"/>
    <s v="Parfois"/>
    <s v="Rarement"/>
    <s v="Rarement"/>
    <s v="Rarement"/>
    <s v="Rarement"/>
    <s v="Envoyé spécial (France 2), Sept à huit (TF1), Reportages (TF1)"/>
    <s v="Je n'ai regardé aucun de ces programmes"/>
    <s v="Metro"/>
    <s v="Autre"/>
    <s v="Autre"/>
    <s v="International, National, Culture (sorties ciné, livres, expos, ...)"/>
    <s v="Peu"/>
    <s v="Oui"/>
    <s v="Info + Divertissement"/>
    <s v="positif "/>
    <s v="Le Petit Journal  , Sans chichis "/>
    <s v="le petit journal"/>
    <s v="Je suis partagé(e)"/>
    <s v="Oui"/>
    <n v="4"/>
    <n v="3"/>
    <n v="2"/>
    <n v="3"/>
    <n v="3"/>
    <n v="1"/>
    <n v="1"/>
    <n v="4"/>
    <n v="4"/>
    <n v="3"/>
    <n v="2"/>
    <n v="3"/>
    <n v="1"/>
  </r>
  <r>
    <d v="2014-06-03T22:52:38"/>
    <s v="Masculin"/>
    <s v="Belge"/>
    <x v="0"/>
    <s v="UCL"/>
    <s v="Sciences de la population et du développement"/>
    <s v="Enseignement supérieur universitaire 1er cycle : bac"/>
    <s v="Enseignement supérieur universitaire 2ème cycle : master, ingénieur"/>
    <s v="Jamais"/>
    <s v="Je ne réalise pas cette tâche tous les jours"/>
    <s v="Je ne réalise pas cette tâche tous les jours"/>
    <s v="Entre 1h et 3h"/>
    <s v="Je ne réalise pas cette tâche tous les jours"/>
    <s v="Sites web des quotidiens papier"/>
    <s v="Réseaux sociaux"/>
    <s v="Sites web d’info spécifiques à Internet, pure players (Mediapart, Rue89, Slate, ...)"/>
    <s v="Rarement"/>
    <s v="Rarement"/>
    <s v="Régulièrement"/>
    <s v="Tous les jours"/>
    <s v="Tous les jours"/>
    <s v="Rarement"/>
    <s v="Je n'ai regardé aucun de ces programmes"/>
    <s v="Je n'ai regardé aucun de ces programmes"/>
    <s v="Le Soir"/>
    <s v="La Libre Belgique"/>
    <s v="Autre"/>
    <s v="International, National, Régional, Economique, Politique"/>
    <s v="Beaucoup"/>
    <s v="Oui"/>
    <s v="C'est une émission d'info melée à du divertissement (ou l'inverse)"/>
    <s v="positif "/>
    <s v="Le Petit Journal  "/>
    <s v="Il n'y en a qu'une :-)"/>
    <s v="Oui"/>
    <s v="Oui"/>
    <n v="4"/>
    <n v="1"/>
    <n v="3"/>
    <n v="2"/>
    <n v="2"/>
    <n v="1"/>
    <n v="1"/>
    <n v="1"/>
    <n v="4"/>
    <n v="4"/>
    <n v="4"/>
    <n v="2"/>
    <n v="1"/>
  </r>
  <r>
    <d v="2014-06-03T23:03:45"/>
    <s v="Masculin"/>
    <s v="Belge"/>
    <x v="4"/>
    <s v="UCL"/>
    <s v="Langues modernes"/>
    <s v="Enseignement secondaire général : 2ème cycle"/>
    <s v="Enseignement supérieur universitaire 1er cycle : bac"/>
    <s v="Je ne réalise pas cette tâche tous les jours"/>
    <s v="Entre 30 minutes et 1h"/>
    <s v="Jamais"/>
    <s v="Entre 1h et 3h"/>
    <s v="Entre 1h et 3h"/>
    <s v="Moteurs de recherche sur le web (google actu, yahoo actu, …), sites de partage vidéo"/>
    <s v="Télévision"/>
    <s v="Sites web des chaînes de télévision, vidéo à la demande, web TV"/>
    <s v="Régulièrement"/>
    <s v="Parfois"/>
    <s v="Jamais"/>
    <s v="Jamais"/>
    <s v="Jamais"/>
    <s v="Régulièrement"/>
    <s v="Questions à la Une (RTBF - La Une)"/>
    <s v="Mise au point (RTBF - La Une)"/>
    <s v="La Libre Belgique"/>
    <s v="Le Soir"/>
    <s v="Aucun"/>
    <s v="International, Culture (sorties ciné, livres, expos, ...), Scientifique"/>
    <s v="Assez "/>
    <s v="Non"/>
    <s v="source d'information servant à la distraction"/>
    <s v="positif "/>
    <s v="Sans chichis , On n’est pas couché  "/>
    <s v="On n'est pas couché"/>
    <s v="Oui"/>
    <s v="Je suis partagé(e)"/>
    <n v="3"/>
    <n v="2"/>
    <n v="2"/>
    <n v="4"/>
    <n v="1"/>
    <n v="1"/>
    <n v="1"/>
    <n v="1"/>
    <n v="3"/>
    <n v="3"/>
    <n v="2"/>
    <n v="2"/>
    <n v="1"/>
  </r>
  <r>
    <d v="2014-06-03T23:03:57"/>
    <s v="Féminin"/>
    <s v="Belge"/>
    <x v="0"/>
    <s v="UCL"/>
    <s v="Communication (journalisme, relations publiques, communication socio-éducative, ...)"/>
    <s v="Enseignement supérieur universitaire 1er cycle : bac"/>
    <s v="Enseignement supérieur universitaire 2ème cycle : master, ingénieur"/>
    <s v="Entre 1h et 3h"/>
    <s v="Entre 30 minutes et 1h"/>
    <s v="Moins de 30 minutes"/>
    <s v="Entre 3h et 6h"/>
    <s v="Je ne réalise pas cette tâche tous les jours"/>
    <s v="Réseaux sociaux"/>
    <s v="Sites web des quotidiens papier"/>
    <s v="Télévision"/>
    <s v="Régulièrement"/>
    <s v="Parfois"/>
    <s v="Régulièrement"/>
    <s v="Régulièrement"/>
    <s v="Régulièrement"/>
    <s v="Tous les jours"/>
    <s v="Sept à huit (TF1)"/>
    <s v="Mise au point (RTBF - La Une), Controverse (RTL-TVi), L'indiscret (RTBF - La Une)"/>
    <s v="Metro"/>
    <s v="La Libre Belgique"/>
    <s v="Le Soir"/>
    <s v="International, National, Culture (sorties ciné, livres, expos, ...), People, Faits divers"/>
    <s v="Peu"/>
    <s v="Oui"/>
    <s v="l'information de façon plus ou moins ludique, simplifiée"/>
    <s v="positif "/>
    <s v="Le Grand Journal  , Le Petit Journal  , Les Guignols de l’Info  , Sans chichis , Dan Late Show  , On n’est pas couché  , Vivement Dimanche"/>
    <s v="le petit journal"/>
    <s v="Oui"/>
    <s v="Oui"/>
    <n v="2"/>
    <n v="1"/>
    <n v="3"/>
    <n v="3"/>
    <n v="1"/>
    <n v="1"/>
    <n v="1"/>
    <n v="1"/>
    <n v="4"/>
    <n v="4"/>
    <n v="2"/>
    <n v="4"/>
    <n v="1"/>
  </r>
  <r>
    <d v="2014-06-03T23:12:33"/>
    <s v="Féminin"/>
    <s v="Belge"/>
    <x v="0"/>
    <s v="UCL"/>
    <s v="Communication (journalisme, relations publiques, communication socio-éducative, ...)"/>
    <s v="Enseignement supérieur universitaire 2ème cycle : master, ingénieur"/>
    <s v="Enseignement supérieur universitaire 2ème cycle : master, ingénieur"/>
    <s v="Je ne réalise pas cette tâche tous les jours"/>
    <s v="Entre 30 minutes et 1h"/>
    <s v="Je ne réalise pas cette tâche tous les jours"/>
    <s v="Entre 30 minutes et 1h"/>
    <s v="Entre 30 minutes et 1h"/>
    <s v="Radio FM"/>
    <s v="Sites web des quotidiens papier"/>
    <s v="Moteurs de recherche sur le web (google actu, yahoo actu, …), sites de partage vidéo"/>
    <s v="Régulièrement"/>
    <s v="Régulièrement"/>
    <s v="Rarement"/>
    <s v="Régulièrement"/>
    <s v="Régulièrement"/>
    <s v="Parfois"/>
    <s v="Questions à la Une (RTBF - La Une), le petit journal"/>
    <s v="Je n'ai regardé aucun de ces programmes"/>
    <s v="Autre"/>
    <s v="La Libre Belgique"/>
    <s v="Autre"/>
    <s v="International, National, Culture (sorties ciné, livres, expos, ...), People"/>
    <s v="Peu"/>
    <s v="Non"/>
    <s v="&quot;information divertissante&quot;?"/>
    <s v="positif "/>
    <s v="Le Petit Journal  , Les Guignols de l’Info  , On n’est pas couché  "/>
    <s v="le petit journal"/>
    <s v="Oui"/>
    <s v="Oui"/>
    <n v="4"/>
    <n v="2"/>
    <n v="2"/>
    <n v="4"/>
    <n v="1"/>
    <n v="2"/>
    <n v="2"/>
    <n v="1"/>
    <n v="4"/>
    <n v="4"/>
    <n v="3"/>
    <n v="4"/>
    <n v="1"/>
  </r>
  <r>
    <d v="2014-06-03T23:14:31"/>
    <s v="Masculin"/>
    <s v="Belge"/>
    <x v="1"/>
    <s v="UCL"/>
    <s v="Communication (journalisme, relations publiques, communication socio-éducative, ...)"/>
    <s v="Enseignement supérieur universitaire 1er cycle : bac"/>
    <s v="Enseignement supérieur universitaire 2ème cycle : master, ingénieur"/>
    <s v="Je ne réalise pas cette tâche tous les jours"/>
    <s v="Moins de 30 minutes"/>
    <s v="Entre 30 minutes et 1h"/>
    <s v="Entre 3h et 6h"/>
    <s v="Entre 3h et 6h"/>
    <s v="Presse quotidienne papier"/>
    <s v="Radio FM"/>
    <s v="Sites web des quotidiens papier"/>
    <s v="Rarement"/>
    <s v="Tous les jours"/>
    <s v="Régulièrement"/>
    <s v="Régulièrement"/>
    <s v="Parfois"/>
    <s v="Jamais"/>
    <s v="Sept à huit (TF1), Reportages (TF1)"/>
    <s v="Mise au point (RTBF - La Une)"/>
    <s v="Le Soir"/>
    <s v="Les journaux des éditions l’Avenir (Vers l’Avenir, …)"/>
    <s v="La Libre Belgique"/>
    <s v="International, National, Régional, Politique, Culture (sorties ciné, livres, expos, ...)"/>
    <s v="Assez "/>
    <s v="Oui"/>
    <s v="Mélange d'actualité et de divertissement"/>
    <s v="positif "/>
    <s v="Le Grand Journal  , Le Petit Journal  , Salut les terriens  , Dan Late Show  , On n’est pas couché  , Late Night with Seth Meyers, The Tonight Show starring Jimmy Fallon, Conan, Last Week Tonight with John Oliver, Saturday Night Live"/>
    <s v="Dan Late Show"/>
    <s v="Oui"/>
    <s v="Je suis partagé(e)"/>
    <n v="3"/>
    <n v="2"/>
    <n v="4"/>
    <n v="4"/>
    <n v="3"/>
    <n v="2"/>
    <n v="2"/>
    <n v="3"/>
    <n v="3"/>
    <n v="3"/>
    <n v="3"/>
    <n v="3"/>
    <n v="2"/>
  </r>
  <r>
    <d v="2014-06-03T23:26:41"/>
    <s v="Féminin"/>
    <s v="Belge"/>
    <x v="1"/>
    <s v="UCL"/>
    <s v="Communication (journalisme, relations publiques, communication socio-éducative, ...)"/>
    <s v="Enseignement supérieur universitaire 1er cycle : bac"/>
    <s v="Enseignement supérieur universitaire 2ème cycle : master, ingénieur"/>
    <s v="Je ne réalise pas cette tâche tous les jours"/>
    <s v="Moins de 30 minutes"/>
    <s v="Je ne réalise pas cette tâche tous les jours"/>
    <s v="Entre 3h et 6h"/>
    <s v="Entre 1h et 3h"/>
    <s v="Sites web des quotidiens papier"/>
    <s v="Télévision"/>
    <s v="Radio FM"/>
    <s v="Rarement"/>
    <s v="Parfois"/>
    <s v="Rarement"/>
    <s v="Tous les jours"/>
    <s v="Parfois"/>
    <s v="Rarement"/>
    <s v="Envoyé spécial (France 2), Sept à huit (TF1)"/>
    <s v="Je n'ai regardé aucun de ces programmes"/>
    <s v="Le Soir"/>
    <s v="La Libre Belgique"/>
    <s v="Metro"/>
    <s v="International, National, Régional, Politique, Culture (sorties ciné, livres, expos, ...), Faits divers"/>
    <s v="Assez "/>
    <s v="Oui"/>
    <s v="Emission de divertissement basée sur un traitement de l'actualité"/>
    <s v="positif "/>
    <s v="Le Petit Journal  , Les Guignols de l’Info  , Sans chichis , On n’est pas couché  "/>
    <s v="petit journal"/>
    <s v="Oui"/>
    <s v="Je suis partagé(e)"/>
    <n v="4"/>
    <n v="2"/>
    <n v="3"/>
    <n v="3"/>
    <n v="3"/>
    <n v="3"/>
    <n v="3"/>
    <n v="2"/>
    <n v="3"/>
    <n v="2"/>
    <n v="4"/>
    <n v="1"/>
    <n v="2"/>
  </r>
  <r>
    <d v="2014-06-03T23:28:41"/>
    <s v="Féminin"/>
    <s v="Belge"/>
    <x v="1"/>
    <s v="UCL"/>
    <s v="Gestion"/>
    <s v="Enseignement supérieur universitaire 1er cycle : bac"/>
    <s v="Enseignement supérieur universitaire 2ème cycle : master, ingénieur"/>
    <s v="Je ne réalise pas cette tâche tous les jours"/>
    <s v="Je ne réalise pas cette tâche tous les jours"/>
    <s v="Je ne réalise pas cette tâche tous les jours"/>
    <s v="Entre 6h et 12h"/>
    <s v="Je ne réalise pas cette tâche tous les jours"/>
    <s v="Sites web des quotidiens papier"/>
    <s v="Réseaux sociaux"/>
    <s v="Sites web des chaînes de télévision, vidéo à la demande, web TV"/>
    <s v="Régulièrement"/>
    <s v="Rarement"/>
    <s v="Rarement"/>
    <s v="Tous les jours"/>
    <s v="Parfois"/>
    <s v="Rarement"/>
    <s v="Questions à la Une (RTBF - La Une)"/>
    <s v="Je n'ai regardé aucun de ces programmes"/>
    <s v="Les journaux des éditions l’Avenir (Vers l’Avenir, …)"/>
    <s v="La Libre Belgique"/>
    <s v="Autre"/>
    <s v="International, National, Culture (sorties ciné, livres, expos, ...), Scientifique"/>
    <s v="Peu"/>
    <s v="Non"/>
    <s v="un mix entre information et entertainment: donc des infos divertissantes"/>
    <s v="positif "/>
    <s v="Le Petit Journal  , Les Guignols de l’Info  , Sans chichis "/>
    <s v="le petit journal"/>
    <s v="Oui"/>
    <s v="Oui"/>
    <n v="4"/>
    <n v="1"/>
    <n v="2"/>
    <n v="3"/>
    <n v="1"/>
    <n v="2"/>
    <n v="1"/>
    <n v="1"/>
    <n v="4"/>
    <n v="4"/>
    <n v="1"/>
    <n v="3"/>
    <n v="1"/>
  </r>
  <r>
    <d v="2014-06-03T23:36:36"/>
    <s v="Masculin"/>
    <s v="Belge"/>
    <x v="1"/>
    <s v="UCL"/>
    <s v="Communication (journalisme, relations publiques, communication socio-éducative, ...)"/>
    <s v="Enseignement supérieur universitaire 1er cycle : bac"/>
    <s v="Enseignement supérieur universitaire 2ème cycle : master, ingénieur"/>
    <s v="Entre 30 minutes et 1h"/>
    <s v="Moins de 30 minutes"/>
    <s v="Entre 1h et 3h"/>
    <s v="Entre 6h et 12h"/>
    <s v="Entre 1h et 3h"/>
    <s v="Sites web des quotidiens papier"/>
    <s v="Sites web des chaînes de télévision, vidéo à la demande, web TV"/>
    <s v="Presse quotidienne papier"/>
    <s v="Tous les jours"/>
    <s v="Parfois"/>
    <s v="Tous les jours"/>
    <s v="Tous les jours"/>
    <s v="Régulièrement"/>
    <s v="Tous les jours"/>
    <s v="Questions à la Une (RTBF - La Une), Envoyé spécial (France 2), Sept à huit (TF1), Reportages (TF1)"/>
    <s v="Mise au point (RTBF - La Une), L'indiscret (RTBF - La Une), Ce soir (ou jamais !) (France 2)"/>
    <s v="Le Soir"/>
    <s v="La Libre Belgique"/>
    <s v="Autre"/>
    <s v="International, National, Culture (sorties ciné, livres, expos, ...)"/>
    <s v="Peu"/>
    <s v="Oui"/>
    <s v="C'est un terme utilisé pour définir un journalisme où la frontière entre l'information et le divertissement/l'entertainment se veut de plus en plus fine, pour essayer d'attirer le spectateur, au détriment (peut-être) d'une véritable valeur informative ajoutée."/>
    <s v="positif "/>
    <s v="Le Grand Journal  , Dan Late Show  "/>
    <s v="Le Dan Late Show"/>
    <s v="Oui"/>
    <s v="Oui"/>
    <n v="4"/>
    <n v="1"/>
    <n v="3"/>
    <n v="3"/>
    <n v="2"/>
    <n v="2"/>
    <n v="2"/>
    <n v="1"/>
    <n v="3"/>
    <n v="4"/>
    <n v="3"/>
    <n v="3"/>
    <n v="1"/>
  </r>
  <r>
    <d v="2014-06-03T23:52:43"/>
    <s v="Féminin"/>
    <s v="Belge"/>
    <x v="2"/>
    <s v="UNamur"/>
    <s v="médecine vétérinaire"/>
    <s v="Enseignement secondaire général : 2ème cycle"/>
    <s v="Enseignement supérieur universitaire 1er cycle : bac"/>
    <s v="Jamais"/>
    <s v="Je ne réalise pas cette tâche tous les jours"/>
    <s v="Jamais"/>
    <s v="Entre 1h et 3h"/>
    <s v="Moins de 30 minutes"/>
    <s v="Moteurs de recherche sur le web (google actu, yahoo actu, …), sites de partage vidéo"/>
    <s v="Sites web des quotidiens papier"/>
    <s v="Presse quotidienne papier"/>
    <s v="Parfois"/>
    <s v="Régulièrement"/>
    <s v="Jamais"/>
    <s v="Parfois"/>
    <s v="Parfois"/>
    <s v="Tous les jours"/>
    <s v="Reporters (RTL - TVi), Sept à huit (TF1), Reportages (TF1)"/>
    <s v="Je n'ai regardé aucun de ces programmes"/>
    <s v="Les journaux des éditions l’Avenir (Vers l’Avenir, …)"/>
    <s v="La Libre Belgique"/>
    <s v="Le Soir"/>
    <s v="National, Politique, Scientifique"/>
    <s v="Assez "/>
    <s v="Non"/>
    <s v="connais pas"/>
    <s v="positif "/>
    <s v="Sans chichis , On n’est pas couché  "/>
    <s v="sans chichis"/>
    <s v="Oui"/>
    <s v="Oui"/>
    <n v="3"/>
    <n v="2"/>
    <n v="1"/>
    <n v="1"/>
    <n v="3"/>
    <n v="2"/>
    <n v="3"/>
    <n v="3"/>
    <n v="4"/>
    <n v="4"/>
    <n v="2"/>
    <n v="2"/>
    <n v="2"/>
  </r>
  <r>
    <d v="2014-06-04T00:23:56"/>
    <s v="Masculin"/>
    <s v="français"/>
    <x v="5"/>
    <s v="UCL"/>
    <s v="Communication (journalisme, relations publiques, communication socio-éducative, ...)"/>
    <s v="Enseignement supérieur universitaire 1er cycle : bac"/>
    <s v="Enseignement supérieur universitaire 2ème cycle : master, ingénieur"/>
    <s v="Entre 1h et 3h"/>
    <s v="Entre 30 minutes et 1h"/>
    <s v="Je ne réalise pas cette tâche tous les jours"/>
    <s v="Entre 3h et 6h"/>
    <s v="Entre 3h et 6h"/>
    <s v="Sites web des quotidiens papier"/>
    <s v="Télévision"/>
    <s v="Moteurs de recherche sur le web (google actu, yahoo actu, …), sites de partage vidéo"/>
    <s v="Régulièrement"/>
    <s v="Rarement"/>
    <s v="Jamais"/>
    <s v="Rarement"/>
    <s v="Parfois"/>
    <s v="Rarement"/>
    <s v="Envoyé spécial (France 2), Sept à huit (TF1), L'effet papillon (Be TV)"/>
    <s v="Mots croisés (France 2)"/>
    <s v="Autre"/>
    <s v="Le Soir"/>
    <s v="La Libre Belgique"/>
    <s v="International, National, Culture (sorties ciné, livres, expos, ...)"/>
    <s v="Assez "/>
    <s v="Oui"/>
    <s v="traiter l'info à la façon divertissement"/>
    <s v="positif "/>
    <s v="Le Grand Journal  , Le Petit Journal  , Les Guignols de l’Info  , Salut les terriens  , On n’est pas couché  "/>
    <s v="On n'est pas couché"/>
    <s v="Oui"/>
    <s v="Oui"/>
    <n v="4"/>
    <n v="3"/>
    <n v="2"/>
    <n v="3"/>
    <n v="3"/>
    <n v="4"/>
    <n v="3"/>
    <n v="2"/>
    <n v="3"/>
    <n v="4"/>
    <n v="2"/>
    <n v="4"/>
    <n v="2"/>
  </r>
  <r>
    <d v="2014-06-04T00:26:40"/>
    <s v="Masculin"/>
    <s v="Belge"/>
    <x v="0"/>
    <s v="UCL"/>
    <s v="Communication (journalisme, relations publiques, communication socio-éducative, ...)"/>
    <s v="Enseignement supérieur universitaire 1er cycle : bac"/>
    <s v="Enseignement supérieur universitaire 2ème cycle : master, ingénieur"/>
    <s v="Entre 1h et 3h"/>
    <s v="Moins de 30 minutes"/>
    <s v="Entre 1h et 3h"/>
    <s v="Entre 1h et 3h"/>
    <s v="Entre 1h et 3h"/>
    <s v="Sites web des quotidiens papier"/>
    <s v="Réseaux sociaux"/>
    <s v="Presse quotidienne papier"/>
    <s v="Régulièrement"/>
    <s v="Parfois"/>
    <s v="Tous les jours"/>
    <s v="Tous les jours"/>
    <s v="Parfois"/>
    <s v="Rarement"/>
    <s v="Je n'ai regardé aucun de ces programmes"/>
    <s v="Mise au point (RTBF - La Une), Controverse (RTL-TVi), Mots croisés (France 2)"/>
    <s v="Le Soir"/>
    <s v="La Libre Belgique"/>
    <s v="L’Echo"/>
    <s v="International, National, Politique, Culture (sorties ciné, livres, expos, ...)"/>
    <s v="Beaucoup"/>
    <s v="Oui"/>
    <s v="Informer le public tout en ajoutant des éléments de divertissement aux informations."/>
    <s v="positif "/>
    <s v="Le Petit Journal  , Dan Late Show  , On n’est pas couché  "/>
    <s v="On n'est pas couché"/>
    <s v="Oui"/>
    <s v="Oui"/>
    <n v="3"/>
    <n v="1"/>
    <n v="2"/>
    <n v="2"/>
    <n v="2"/>
    <n v="2"/>
    <n v="2"/>
    <n v="1"/>
    <n v="3"/>
    <n v="3"/>
    <n v="3"/>
    <n v="3"/>
    <n v="1"/>
  </r>
  <r>
    <d v="2014-06-04T00:33:05"/>
    <s v="Féminin"/>
    <s v="Belge"/>
    <x v="2"/>
    <s v="UCL"/>
    <s v="sciences économiques et de gestion"/>
    <s v="Enseignement secondaire général : 2ème cycle"/>
    <s v="Enseignement supérieur universitaire 1er cycle : bac"/>
    <s v="Entre 1h et 3h"/>
    <s v="Entre 30 minutes et 1h"/>
    <s v="Je ne réalise pas cette tâche tous les jours"/>
    <s v="Entre 3h et 6h"/>
    <s v="Entre 3h et 6h"/>
    <s v="Réseaux sociaux"/>
    <s v="Télévision"/>
    <s v="Moteurs de recherche sur le web (google actu, yahoo actu, …), sites de partage vidéo"/>
    <s v="Parfois"/>
    <s v="Parfois"/>
    <s v="Rarement"/>
    <s v="Régulièrement"/>
    <s v="Parfois"/>
    <s v="Tous les jours"/>
    <s v="Questions à la Une (RTBF - La Une), Reporters (RTL - TVi), Envoyé spécial (France 2)"/>
    <s v="Mise au point (RTBF - La Une), L'invité (RTL-TVi)"/>
    <s v="Le Soir"/>
    <s v="La Libre Belgique"/>
    <s v="La Dernière Heure – Les Sports"/>
    <s v="International, National, Régional, Culture (sorties ciné, livres, expos, ...), Scientifique, People, Faits divers"/>
    <s v="Peu"/>
    <s v="Non"/>
    <s v="Je ne sais pas"/>
    <s v="positif "/>
    <s v="Le Grand Journal  , Les Guignols de l’Info  , Sans chichis , On n’est pas couché  "/>
    <s v="Les Guignols de l'info"/>
    <s v="Oui"/>
    <s v="Je suis partagé(e)"/>
    <n v="2"/>
    <n v="1"/>
    <n v="2"/>
    <n v="3"/>
    <n v="2"/>
    <n v="1"/>
    <n v="1"/>
    <n v="1"/>
    <n v="3"/>
    <n v="3"/>
    <n v="2"/>
    <n v="3"/>
    <n v="3"/>
  </r>
  <r>
    <d v="2014-06-04T00:49:06"/>
    <s v="Masculin"/>
    <s v="Belge"/>
    <x v="2"/>
    <s v="UCL"/>
    <s v="economie"/>
    <s v="Enseignement supérieur universitaire 1er cycle : bac"/>
    <s v="Enseignement supérieur universitaire 2ème cycle : master, ingénieur"/>
    <s v="Je ne réalise pas cette tâche tous les jours"/>
    <s v="Je ne réalise pas cette tâche tous les jours"/>
    <s v="Je ne réalise pas cette tâche tous les jours"/>
    <s v="Entre 1h et 3h"/>
    <s v="Entre 30 minutes et 1h"/>
    <s v="Presse quotidienne papier"/>
    <s v="Sites web des quotidiens papier"/>
    <s v="Moteurs de recherche sur le web (google actu, yahoo actu, …), sites de partage vidéo"/>
    <s v="Rarement"/>
    <s v="Rarement"/>
    <s v="Parfois"/>
    <s v="Régulièrement"/>
    <s v="Régulièrement"/>
    <s v="Parfois"/>
    <s v="Je n'ai regardé aucun de ces programmes"/>
    <s v="Je n'ai regardé aucun de ces programmes"/>
    <s v="La Libre Belgique"/>
    <s v="Metro"/>
    <s v="L’Echo"/>
    <s v="International, Economique, Politique, Culture (sorties ciné, livres, expos, ...)"/>
    <s v="Assez "/>
    <s v="Non"/>
    <s v="nn"/>
    <s v="positif "/>
    <s v="Les Guignols de l’Info  "/>
    <s v="les guignols"/>
    <s v="Oui"/>
    <s v="Oui"/>
    <n v="3"/>
    <n v="1"/>
    <n v="1"/>
    <n v="3"/>
    <n v="3"/>
    <n v="2"/>
    <n v="2"/>
    <n v="1"/>
    <n v="4"/>
    <n v="4"/>
    <n v="3"/>
    <n v="3"/>
    <n v="2"/>
  </r>
  <r>
    <d v="2014-06-04T01:39:58"/>
    <s v="Féminin"/>
    <s v="Belge"/>
    <x v="1"/>
    <s v="UCL"/>
    <s v="ingénieur civil"/>
    <s v="Enseignement supérieur universitaire 1er cycle : bac"/>
    <s v="Enseignement supérieur universitaire 2ème cycle : master, ingénieur"/>
    <s v="Jamais"/>
    <s v="Je ne réalise pas cette tâche tous les jours"/>
    <s v="Jamais"/>
    <s v="Entre 3h et 6h"/>
    <s v="Entre 1h et 3h"/>
    <s v="Discussion avec mon entourage"/>
    <s v="Réseaux sociaux"/>
    <s v="Sites web des quotidiens papier"/>
    <s v="Jamais"/>
    <s v="Jamais"/>
    <s v="Jamais"/>
    <s v="Rarement"/>
    <s v="Jamais"/>
    <s v="Rarement"/>
    <s v="Je n'ai regardé aucun de ces programmes"/>
    <s v="Mise au point (RTBF - La Une)"/>
    <s v="Aucun"/>
    <s v="Aucun"/>
    <s v="Aucun"/>
    <s v="sport"/>
    <s v="Pas du tout"/>
    <s v="Oui"/>
    <s v="tu m'as dit que c'était des émissions drôles mais qui informaient en même temps :)"/>
    <s v="positif "/>
    <s v="Le Petit Journal  "/>
    <s v="le petit journal"/>
    <s v="Oui"/>
    <s v="Je suis partagé(e)"/>
    <n v="4"/>
    <n v="3"/>
    <n v="3"/>
    <n v="4"/>
    <n v="4"/>
    <n v="4"/>
    <n v="4"/>
    <n v="1"/>
    <n v="4"/>
    <n v="4"/>
    <n v="1"/>
    <n v="4"/>
    <n v="2"/>
  </r>
  <r>
    <d v="2014-06-04T05:10:07"/>
    <s v="Féminin"/>
    <s v="Belge"/>
    <x v="4"/>
    <s v="UMons"/>
    <s v="science économique"/>
    <s v="Enseignement secondaire général : 2ème cycle"/>
    <s v="Enseignement supérieur universitaire 1er cycle : bac"/>
    <s v="Je ne réalise pas cette tâche tous les jours"/>
    <s v="Entre 1h et 3h"/>
    <s v="Je ne réalise pas cette tâche tous les jours"/>
    <s v="Entre 6h et 12h"/>
    <s v="Jamais"/>
    <s v="Sites web des chaînes de télévision, vidéo à la demande, web TV"/>
    <s v="Presse quotidienne papier"/>
    <s v="Sites web des quotidiens papier"/>
    <s v="Parfois"/>
    <s v="Rarement"/>
    <s v="Rarement"/>
    <s v="Rarement"/>
    <s v="Rarement"/>
    <s v="Rarement"/>
    <s v="Reportages (TF1)"/>
    <s v="Controverse (RTL-TVi), L'invité (RTL-TVi)"/>
    <s v="Metro"/>
    <s v="La Libre Belgique"/>
    <s v="L’Echo"/>
    <s v="International, National, Economique, Politique, Scientifique"/>
    <s v="Assez "/>
    <s v="Non"/>
    <s v="je suppose que c'est le fait de s'informer"/>
    <s v="positif "/>
    <s v="Aucune"/>
    <s v="Aucune"/>
    <s v="Oui"/>
    <s v="Oui"/>
    <n v="1"/>
    <n v="3"/>
    <n v="1"/>
    <n v="4"/>
    <n v="4"/>
    <n v="1"/>
    <n v="1"/>
    <n v="4"/>
    <n v="2"/>
    <n v="4"/>
    <n v="4"/>
    <n v="1"/>
    <n v="2"/>
  </r>
  <r>
    <d v="2014-06-04T08:15:10"/>
    <s v="Féminin"/>
    <s v="Belge"/>
    <x v="6"/>
    <s v="UCL"/>
    <s v="Sciences Mathématiques"/>
    <s v="Enseignement secondaire général : 2ème cycle"/>
    <s v="Enseignement supérieur universitaire 1er cycle : bac"/>
    <s v="Je ne réalise pas cette tâche tous les jours"/>
    <s v="Moins de 30 minutes"/>
    <s v="Jamais"/>
    <s v="Entre 3h et 6h"/>
    <s v="Entre 1h et 3h"/>
    <s v="Télévision"/>
    <s v="Sites web des quotidiens papier"/>
    <s v="Discussion avec mon entourage"/>
    <s v="Parfois"/>
    <s v="Parfois"/>
    <s v="Rarement"/>
    <s v="Régulièrement"/>
    <s v="Régulièrement"/>
    <s v="Régulièrement"/>
    <s v="Questions à la Une (RTBF - La Une), Reporters (RTL - TVi), Sept à huit (TF1)"/>
    <s v="Controverse (RTL-TVi)"/>
    <s v="Les journaux des éditions l’Avenir (Vers l’Avenir, …)"/>
    <s v="La Dernière Heure – Les Sports"/>
    <s v="Aucun"/>
    <s v="International, National, Culture (sorties ciné, livres, expos, ...)"/>
    <s v="Assez "/>
    <s v="Non"/>
    <s v="/"/>
    <s v="positif "/>
    <s v="Le Grand Journal  , Sans chichis "/>
    <s v="Le grand journal"/>
    <s v="Oui"/>
    <s v="Oui"/>
    <n v="3"/>
    <n v="1"/>
    <n v="2"/>
    <n v="3"/>
    <n v="2"/>
    <n v="3"/>
    <n v="2"/>
    <n v="2"/>
    <n v="4"/>
    <n v="4"/>
    <n v="2"/>
    <n v="2"/>
    <n v="1"/>
  </r>
  <r>
    <d v="2014-06-04T08:59:28"/>
    <s v="Masculin"/>
    <s v="Belge"/>
    <x v="0"/>
    <s v="UCL"/>
    <s v="architecture"/>
    <s v="Enseignement supérieur universitaire 1er cycle : bac"/>
    <s v="Enseignement supérieur universitaire 2ème cycle : master, ingénieur"/>
    <s v="Entre 3h et 6h"/>
    <s v="Entre 1h et 3h"/>
    <s v="Moins de 30 minutes"/>
    <s v="Entre 3h et 6h"/>
    <s v="Entre 1h et 3h"/>
    <s v="Réseaux sociaux"/>
    <s v="Sites web des chaînes de télévision, vidéo à la demande, web TV"/>
    <s v="Télévision"/>
    <s v="Tous les jours"/>
    <s v="Régulièrement"/>
    <s v="Rarement"/>
    <s v="Régulièrement"/>
    <s v="Rarement"/>
    <s v="Rarement"/>
    <s v="Questions à la Une (RTBF - La Une), Sept à huit (TF1), Reportages (TF1)"/>
    <s v="Je n'ai regardé aucun de ces programmes"/>
    <s v="Aucun"/>
    <s v="Aucun"/>
    <s v="Aucun"/>
    <s v="National, Régional, Economique, People"/>
    <s v="Peu"/>
    <s v="Non"/>
    <s v="traite du domaine de l'information"/>
    <s v="positif "/>
    <s v="Aucune"/>
    <s v="/"/>
    <s v="Non"/>
    <s v="Oui"/>
    <n v="3"/>
    <n v="1"/>
    <n v="3"/>
    <n v="1"/>
    <n v="1"/>
    <n v="1"/>
    <n v="1"/>
    <n v="3"/>
    <n v="3"/>
    <n v="2"/>
    <n v="1"/>
    <n v="3"/>
    <n v="1"/>
  </r>
  <r>
    <d v="2014-06-04T10:28:43"/>
    <s v="Féminin"/>
    <s v="Belge"/>
    <x v="1"/>
    <s v="UCL"/>
    <s v="economie"/>
    <s v="Enseignement supérieur universitaire 1er cycle : bac"/>
    <s v="Enseignement supérieur universitaire 2ème cycle : master, ingénieur"/>
    <s v="Entre 1h et 3h"/>
    <s v="Entre 1h et 3h"/>
    <s v="Moins de 30 minutes"/>
    <s v="Entre 1h et 3h"/>
    <s v="Moins de 30 minutes"/>
    <s v="Télévision"/>
    <s v="Radio FM"/>
    <s v="Presse quotidienne papier"/>
    <s v="Régulièrement"/>
    <s v="Régulièrement"/>
    <s v="Parfois"/>
    <s v="Rarement"/>
    <s v="Jamais"/>
    <s v="Rarement"/>
    <s v="Sept à huit (TF1)"/>
    <s v="Je n'ai regardé aucun de ces programmes"/>
    <s v="Le Soir"/>
    <s v="Metro"/>
    <s v="Aucun"/>
    <s v="National, Culture (sorties ciné, livres, expos, ...), People, Faits divers"/>
    <s v="Peu"/>
    <s v="Non"/>
    <s v="information diffusée de manière divertissante"/>
    <s v="positif "/>
    <s v="Le Grand Journal  , Le Petit Journal  , Les Guignols de l’Info  , Sans chichis , Dan Late Show  , Vivement Dimanche, Touche pas à mon poste"/>
    <s v="Touche pas à mon poste"/>
    <s v="Je suis partagé(e)"/>
    <s v="Je suis partagé(e)"/>
    <n v="4"/>
    <n v="3"/>
    <n v="2"/>
    <n v="3"/>
    <n v="2"/>
    <n v="3"/>
    <n v="3"/>
    <n v="1"/>
    <n v="2"/>
    <n v="2"/>
    <n v="2"/>
    <n v="3"/>
    <n v="3"/>
  </r>
  <r>
    <d v="2014-06-04T13:03:57"/>
    <s v="Féminin"/>
    <s v="Belge"/>
    <x v="0"/>
    <s v="ULB"/>
    <s v="linguistique"/>
    <s v="Enseignement supérieur universitaire 1er cycle : bac"/>
    <s v="Enseignement supérieur universitaire 2ème cycle : master, ingénieur"/>
    <s v="Jamais"/>
    <s v="Jamais"/>
    <s v="Jamais"/>
    <s v="Entre 1h et 3h"/>
    <s v="Entre 1h et 3h"/>
    <s v="Réseaux sociaux"/>
    <s v="Sites web des quotidiens papier"/>
    <s v="Moteurs de recherche sur le web (google actu, yahoo actu, …), sites de partage vidéo"/>
    <s v="Jamais"/>
    <s v="Rarement"/>
    <s v="Jamais"/>
    <s v="Rarement"/>
    <s v="Jamais"/>
    <s v="Parfois"/>
    <s v="Je n'ai regardé aucun de ces programmes"/>
    <s v="Je n'ai regardé aucun de ces programmes"/>
    <s v="La Libre Belgique"/>
    <s v="Le Soir"/>
    <s v="Les journaux des éditions l’Avenir (Vers l’Avenir, …)"/>
    <s v="National, Culture (sorties ciné, livres, expos, ...), Scientifique, People, Faits divers"/>
    <s v="Pas du tout"/>
    <s v="Non"/>
    <s v="jamais entendu parler donc...je ne peux pas donner de définition, forcément :p cette question est mal faite !"/>
    <s v="positif "/>
    <s v="Le Petit Journal  , Les Guignols de l’Info  "/>
    <s v="les guignols"/>
    <s v="Oui"/>
    <s v="Oui"/>
    <n v="4"/>
    <n v="2"/>
    <n v="2"/>
    <n v="3"/>
    <n v="1"/>
    <n v="3"/>
    <n v="3"/>
    <n v="2"/>
    <n v="3"/>
    <n v="4"/>
    <n v="1"/>
    <n v="3"/>
    <n v="2"/>
  </r>
  <r>
    <d v="2014-06-04T13:14:16"/>
    <s v="Féminin"/>
    <s v="Belge"/>
    <x v="1"/>
    <s v="UCL"/>
    <s v="Gestion"/>
    <s v="Enseignement supérieur universitaire 1er cycle : bac"/>
    <s v="Enseignement supérieur universitaire 2ème cycle : master, ingénieur"/>
    <s v="Entre 30 minutes et 1h"/>
    <s v="Entre 30 minutes et 1h"/>
    <s v="Jamais"/>
    <s v="Entre 3h et 6h"/>
    <s v="Je ne réalise pas cette tâche tous les jours"/>
    <s v="Sites web des quotidiens papier"/>
    <s v="Discussion avec mon entourage"/>
    <s v="Réseaux sociaux"/>
    <s v="Parfois"/>
    <s v="Jamais"/>
    <s v="Rarement"/>
    <s v="Tous les jours"/>
    <s v="Rarement"/>
    <s v="Jamais"/>
    <s v="Complément d'enquête (France 2)"/>
    <s v="Je n'ai regardé aucun de ces programmes"/>
    <s v="La Libre Belgique"/>
    <s v="Metro"/>
    <s v="Le Soir"/>
    <s v="International, Culture (sorties ciné, livres, expos, ...), People, Faits divers"/>
    <s v="Peu"/>
    <s v="Oui"/>
    <s v="un mélange d'information et de divertissement"/>
    <s v="positif "/>
    <s v="Le Petit Journal  , Les Guignols de l’Info  , Sans chichis "/>
    <s v="sans chichis"/>
    <s v="Je suis partagé(e)"/>
    <s v="Je suis partagé(e)"/>
    <n v="3"/>
    <n v="1"/>
    <n v="2"/>
    <n v="2"/>
    <n v="1"/>
    <n v="2"/>
    <n v="2"/>
    <n v="2"/>
    <n v="3"/>
    <n v="4"/>
    <n v="2"/>
    <n v="3"/>
    <n v="2"/>
  </r>
  <r>
    <d v="2014-06-04T13:56:11"/>
    <s v="Masculin"/>
    <s v="Belge"/>
    <x v="2"/>
    <s v="UCL"/>
    <s v="Sciences politiques"/>
    <s v="Enseignement secondaire général : 2ème cycle"/>
    <s v="Enseignement supérieur universitaire 1er cycle : bac"/>
    <s v="Entre 1h et 3h"/>
    <s v="Je ne réalise pas cette tâche tous les jours"/>
    <s v="Je ne réalise pas cette tâche tous les jours"/>
    <s v="Entre 6h et 12h"/>
    <s v="Entre 30 minutes et 1h"/>
    <s v="Sites web des quotidiens papier"/>
    <s v="Télévision"/>
    <s v="Sites web des chaînes de télévision, vidéo à la demande, web TV"/>
    <s v="Tous les jours"/>
    <s v="Régulièrement"/>
    <s v="Parfois"/>
    <s v="Tous les jours"/>
    <s v="Rarement"/>
    <s v="Parfois"/>
    <s v="Questions à la Une (RTBF - La Une)"/>
    <s v="Mise au point (RTBF - La Une), L'indiscret (RTBF - La Une), L'invité (RTL-TVi), Mots croisés (France 2), Des paroles et des actes (France 2), kiosque"/>
    <s v="Le Soir"/>
    <s v="La Libre Belgique"/>
    <s v="Metro"/>
    <s v="International, National, Régional, Economique, Politique"/>
    <s v="Beaucoup"/>
    <s v="Non"/>
    <s v="C'est sans doute des émissions qui mélangent l'information et le divertissement"/>
    <s v="positif "/>
    <s v="Le Petit Journal  , Les Guignols de l’Info  , Dan Late Show  , On n’est pas couché  "/>
    <s v="le petit journal"/>
    <s v="Oui"/>
    <s v="Non"/>
    <n v="4"/>
    <n v="1"/>
    <n v="3"/>
    <n v="3"/>
    <n v="2"/>
    <n v="2"/>
    <n v="2"/>
    <n v="1"/>
    <n v="4"/>
    <n v="4"/>
    <n v="3"/>
    <n v="3"/>
    <n v="2"/>
  </r>
  <r>
    <d v="2014-06-04T14:27:41"/>
    <s v="Féminin"/>
    <s v="Belge"/>
    <x v="1"/>
    <s v="UCL"/>
    <s v="commerce international"/>
    <s v="Enseignement supérieur universitaire 1er cycle : bac"/>
    <s v="Enseignement supérieur universitaire 2ème cycle : master, ingénieur"/>
    <s v="Entre 1h et 3h"/>
    <s v="Entre 30 minutes et 1h"/>
    <s v="Je ne réalise pas cette tâche tous les jours"/>
    <s v="Entre 1h et 3h"/>
    <s v="Je ne réalise pas cette tâche tous les jours"/>
    <s v="Télévision"/>
    <s v="Sites web des quotidiens papier"/>
    <s v="Radio FM"/>
    <s v="Tous les jours"/>
    <s v="Tous les jours"/>
    <s v="Jamais"/>
    <s v="Tous les jours"/>
    <s v="Jamais"/>
    <s v="Jamais"/>
    <s v="Questions à la Une (RTBF - La Une), Reporters (RTL - TVi), Envoyé spécial (France 2), Complément d'enquête (France 2), Sept à huit (TF1), Reportages (TF1)"/>
    <s v="Mise au point (RTBF - La Une), Controverse (RTL-TVi)"/>
    <s v="Les journaux des éditions l’Avenir (Vers l’Avenir, …)"/>
    <s v="La Libre Belgique"/>
    <s v="Le Soir"/>
    <s v="International, National, Régional, Economique, Politique"/>
    <s v="Beaucoup"/>
    <s v="Non"/>
    <s v="?"/>
    <s v="négatif"/>
    <s v="Aucune"/>
    <s v="/"/>
    <s v="Non"/>
    <s v="Non"/>
    <n v="4"/>
    <n v="4"/>
    <n v="2"/>
    <n v="1"/>
    <n v="4"/>
    <n v="4"/>
    <n v="4"/>
    <n v="4"/>
    <n v="1"/>
    <n v="1"/>
    <n v="1"/>
    <n v="4"/>
    <n v="4"/>
  </r>
  <r>
    <d v="2014-06-04T15:47:46"/>
    <s v="Masculin"/>
    <s v="Belge"/>
    <x v="5"/>
    <s v="ULB"/>
    <s v="Philosophie"/>
    <s v="Enseignement supérieur universitaire 2ème cycle : master, ingénieur"/>
    <s v="Enseignement supérieur universitaire 3ème cycle : doctorat"/>
    <s v="Je ne réalise pas cette tâche tous les jours"/>
    <s v="Je ne réalise pas cette tâche tous les jours"/>
    <s v="Je ne réalise pas cette tâche tous les jours"/>
    <s v="Entre 3h et 6h"/>
    <s v="Entre 1h et 3h"/>
    <s v="Sites web des quotidiens papier"/>
    <s v="Radio FM"/>
    <s v="Presse quotidienne papier"/>
    <s v="Jamais"/>
    <s v="Régulièrement"/>
    <s v="Régulièrement"/>
    <s v="Tous les jours"/>
    <s v="Parfois"/>
    <s v="Rarement"/>
    <s v="Je n'ai regardé aucun de ces programmes"/>
    <s v="Je n'ai regardé aucun de ces programmes"/>
    <s v="Le Soir"/>
    <s v="La Libre Belgique"/>
    <s v="Metro"/>
    <s v="International, National, Economique, Politique, Scientifique, a mon humble avis, une cause sport aurait pu servir :p"/>
    <s v="Beaucoup"/>
    <s v="Non"/>
    <s v="j'imagine que ca doit vouloir dire informer de manière divertissante"/>
    <s v="positif "/>
    <s v="Les Guignols de l’Info  , Aucune"/>
    <s v="je ne regarde que les guignols, et genre une fois par mois. Prière de ne pas tenir compte de mes résultats de la page suivante, il manque un bouton &quot;non concerné&quot;"/>
    <s v="Je suis partagé(e)"/>
    <s v="Je suis partagé(e)"/>
    <n v="2"/>
    <n v="3"/>
    <n v="2"/>
    <n v="3"/>
    <n v="2"/>
    <n v="3"/>
    <n v="2"/>
    <n v="3"/>
    <n v="2"/>
    <n v="3"/>
    <n v="2"/>
    <n v="3"/>
    <n v="2"/>
  </r>
  <r>
    <d v="2014-06-04T16:53:11"/>
    <s v="Féminin"/>
    <s v="Belge"/>
    <x v="0"/>
    <s v="UCL"/>
    <s v="Sciences Pharmaceutiques"/>
    <s v="Enseignement supérieur universitaire 1er cycle : bac"/>
    <s v="Enseignement supérieur universitaire 2ème cycle : master, ingénieur"/>
    <s v="Je ne réalise pas cette tâche tous les jours"/>
    <s v="Je ne réalise pas cette tâche tous les jours"/>
    <s v="Jamais"/>
    <s v="Entre 1h et 3h"/>
    <s v="Jamais"/>
    <s v="Radio FM"/>
    <s v="Télévision"/>
    <s v="Sites web des chaînes de télévision, vidéo à la demande, web TV"/>
    <s v="Parfois"/>
    <s v="Parfois"/>
    <s v="Rarement"/>
    <s v="Jamais"/>
    <s v="Jamais"/>
    <s v="Rarement"/>
    <s v="Je n'ai regardé aucun de ces programmes"/>
    <s v="Je n'ai regardé aucun de ces programmes"/>
    <s v="Metro"/>
    <s v="Aucun"/>
    <s v="Aucun"/>
    <s v="National, Scientifique"/>
    <s v="Peu"/>
    <s v="Non"/>
    <s v="euh... non..."/>
    <s v="positif "/>
    <s v="Aucune"/>
    <s v="/"/>
    <s v="Oui"/>
    <s v="Oui"/>
    <n v="2"/>
    <n v="1"/>
    <n v="2"/>
    <n v="3"/>
    <n v="2"/>
    <n v="2"/>
    <n v="2"/>
    <n v="1"/>
    <n v="4"/>
    <n v="4"/>
    <n v="2"/>
    <n v="3"/>
    <n v="2"/>
  </r>
  <r>
    <d v="2014-06-04T17:17:17"/>
    <s v="Féminin"/>
    <s v="Belge"/>
    <x v="1"/>
    <s v="UCL"/>
    <s v="Communication (journalisme, relations publiques, communication socio-éducative, ...)"/>
    <s v="Enseignement supérieur universitaire 1er cycle : bac"/>
    <s v="Enseignement supérieur universitaire 2ème cycle : master, ingénieur"/>
    <s v="Entre 30 minutes et 1h"/>
    <s v="Je ne réalise pas cette tâche tous les jours"/>
    <s v="Je ne réalise pas cette tâche tous les jours"/>
    <s v="Entre 6h et 12h"/>
    <s v="Entre 1h et 3h"/>
    <s v="Sites web des quotidiens papier"/>
    <s v="Sites web des chaînes de radio, web radio"/>
    <s v="Moteurs de recherche sur le web (google actu, yahoo actu, …), sites de partage vidéo"/>
    <s v="Rarement"/>
    <s v="Rarement"/>
    <s v="Rarement"/>
    <s v="Tous les jours"/>
    <s v="Tous les jours"/>
    <s v="Régulièrement"/>
    <s v="Je n'ai regardé aucun de ces programmes"/>
    <s v="Mise au point (RTBF - La Une), L'indiscret (RTBF - La Une)"/>
    <s v="La Libre Belgique"/>
    <s v="Autre"/>
    <s v="Autre"/>
    <s v="International, National, Economique, Politique, Scientifique"/>
    <s v="Assez "/>
    <s v="Oui"/>
    <s v="C'est de l'info sous forme de divertissement (amusante)"/>
    <s v="positif "/>
    <s v="Le Petit Journal  , Les Guignols de l’Info  , Dan Late Show  , On n’est pas couché  "/>
    <s v="le petit journal"/>
    <s v="Oui"/>
    <s v="Oui"/>
    <n v="4"/>
    <n v="3"/>
    <n v="1"/>
    <n v="3"/>
    <n v="4"/>
    <n v="4"/>
    <n v="4"/>
    <n v="1"/>
    <n v="3"/>
    <n v="3"/>
    <n v="2"/>
    <n v="2"/>
    <n v="1"/>
  </r>
  <r>
    <d v="2014-06-04T18:00:13"/>
    <s v="Féminin"/>
    <s v="Belge"/>
    <x v="2"/>
    <s v="UCL"/>
    <s v="Ingénieur"/>
    <s v="Enseignement supérieur universitaire 1er cycle : bac"/>
    <s v="Enseignement supérieur universitaire 2ème cycle : master, ingénieur"/>
    <s v="Jamais"/>
    <s v="Je ne réalise pas cette tâche tous les jours"/>
    <s v="Moins de 30 minutes"/>
    <s v="Entre 3h et 6h"/>
    <s v="Entre 30 minutes et 1h"/>
    <s v="Sites web des chaînes de télévision, vidéo à la demande, web TV"/>
    <s v="Sites web d’info spécifiques à Internet, pure players (Mediapart, Rue89, Slate, ...)"/>
    <s v="Autre"/>
    <s v="Rarement"/>
    <s v="Jamais"/>
    <s v="Rarement"/>
    <s v="Parfois"/>
    <s v="Régulièrement"/>
    <s v="Parfois"/>
    <s v="Je n'ai regardé aucun de ces programmes"/>
    <s v="Je n'ai regardé aucun de ces programmes"/>
    <s v="Metro"/>
    <s v="La Libre Belgique"/>
    <s v="Le Soir"/>
    <s v="International, Scientifique"/>
    <s v="Peu"/>
    <s v="Oui"/>
    <s v="de l'information présentée de manière amusante"/>
    <s v="positif "/>
    <s v="The Colbert Report, The Daily Show"/>
    <s v="The Daily Show"/>
    <s v="Oui"/>
    <s v="Oui"/>
    <n v="4"/>
    <n v="3"/>
    <n v="2"/>
    <n v="3"/>
    <n v="2"/>
    <n v="3"/>
    <n v="3"/>
    <n v="2"/>
    <n v="3"/>
    <n v="4"/>
    <n v="1"/>
    <n v="3"/>
    <n v="3"/>
  </r>
  <r>
    <d v="2014-06-04T18:07:09"/>
    <s v="Féminin"/>
    <s v="Belge"/>
    <x v="4"/>
    <s v="UNamur"/>
    <s v="Philosophie"/>
    <s v="Enseignement secondaire général : 2ème cycle"/>
    <s v="Enseignement supérieur universitaire 1er cycle : bac"/>
    <s v="Entre 30 minutes et 1h"/>
    <s v="Jamais"/>
    <s v="Jamais"/>
    <s v="Entre 1h et 3h"/>
    <s v="Entre 1h et 3h"/>
    <s v="Sites web des quotidiens papier"/>
    <s v="Télévision"/>
    <s v="Réseaux sociaux"/>
    <s v="Tous les jours"/>
    <s v="Jamais"/>
    <s v="Jamais"/>
    <s v="Tous les jours"/>
    <s v="Rarement"/>
    <s v="Jamais"/>
    <s v="Questions à la Une (RTBF - La Une)"/>
    <s v="Mise au point (RTBF - La Une)"/>
    <s v="Le Soir"/>
    <s v="La Libre Belgique"/>
    <s v="L’Echo"/>
    <s v="International, National, Economique, Politique, Culture (sorties ciné, livres, expos, ...)"/>
    <s v="Assez "/>
    <s v="Non"/>
    <s v="Le terme renvoie-t-il à la manière dont la population s'informe ?"/>
    <s v="positif "/>
    <s v="Aucune"/>
    <s v="/"/>
    <s v="Oui"/>
    <s v="Je suis partagé(e)"/>
    <n v="2"/>
    <n v="1"/>
    <n v="3"/>
    <n v="4"/>
    <n v="2"/>
    <n v="2"/>
    <n v="2"/>
    <n v="2"/>
    <n v="3"/>
    <n v="4"/>
    <n v="2"/>
    <n v="4"/>
    <n v="2"/>
  </r>
  <r>
    <d v="2014-06-04T18:11:39"/>
    <s v="Féminin"/>
    <s v="Belge"/>
    <x v="1"/>
    <s v="UCL"/>
    <s v="sciences économiques"/>
    <s v="Enseignement supérieur universitaire 1er cycle : bac"/>
    <s v="Enseignement supérieur universitaire 2ème cycle : master, ingénieur"/>
    <s v="Moins de 30 minutes"/>
    <s v="Moins de 30 minutes"/>
    <s v="Je ne réalise pas cette tâche tous les jours"/>
    <s v="Entre 1h et 3h"/>
    <s v="Entre 1h et 3h"/>
    <s v="Télévision"/>
    <s v="Sites web des quotidiens papier"/>
    <s v="Sites web des chaînes de télévision, vidéo à la demande, web TV"/>
    <s v="Tous les jours"/>
    <s v="Régulièrement"/>
    <s v="Jamais"/>
    <s v="Régulièrement"/>
    <s v="Jamais"/>
    <s v="Jamais"/>
    <s v="Questions à la Une (RTBF - La Une), Reporters (RTL - TVi), Envoyé spécial (France 2), Sept à huit (TF1)"/>
    <s v="Je n'ai regardé aucun de ces programmes"/>
    <s v="La Libre Belgique"/>
    <s v="Le Soir"/>
    <s v="Autre"/>
    <s v="International, Economique, Scientifique"/>
    <s v="Peu"/>
    <s v="Non"/>
    <s v="information-entertainment"/>
    <s v="positif "/>
    <s v="Aucune"/>
    <s v="je n'en regarde pas"/>
    <s v="Oui"/>
    <s v="Oui"/>
    <n v="4"/>
    <n v="2"/>
    <n v="2"/>
    <n v="4"/>
    <n v="3"/>
    <n v="3"/>
    <n v="3"/>
    <n v="2"/>
    <n v="2"/>
    <n v="2"/>
    <n v="1"/>
    <n v="2"/>
    <n v="3"/>
  </r>
  <r>
    <d v="2014-06-04T18:21:20"/>
    <s v="Féminin"/>
    <s v="Belge"/>
    <x v="4"/>
    <s v="UCL"/>
    <s v="médecine"/>
    <s v="Enseignement secondaire général : 2ème cycle"/>
    <s v="Enseignement supérieur universitaire 1er cycle : bac"/>
    <s v="Je ne réalise pas cette tâche tous les jours"/>
    <s v="Entre 1h et 3h"/>
    <s v="Jamais"/>
    <s v="Entre 1h et 3h"/>
    <s v="Entre 1h et 3h"/>
    <s v="Radio FM"/>
    <s v="Sites web des quotidiens papier"/>
    <s v="Sites web des chaînes de télévision, vidéo à la demande, web TV"/>
    <s v="Rarement"/>
    <s v="Tous les jours"/>
    <s v="Jamais"/>
    <s v="Rarement"/>
    <s v="Rarement"/>
    <s v="Rarement"/>
    <s v="Je n'ai regardé aucun de ces programmes"/>
    <s v="Controverse (RTL-TVi), L'invité (RTL-TVi)"/>
    <s v="Aucun"/>
    <s v="Aucun"/>
    <s v="Aucun"/>
    <s v="International, National, Scientifique, People"/>
    <s v="Peu"/>
    <s v="Non"/>
    <s v="Je ne sais pas ce que signifie l'infotainment"/>
    <s v="positif "/>
    <s v="Aucune"/>
    <s v="sans chichis"/>
    <s v="Je suis partagé(e)"/>
    <s v="Je suis partagé(e)"/>
    <n v="2"/>
    <n v="1"/>
    <n v="1"/>
    <n v="3"/>
    <n v="2"/>
    <n v="2"/>
    <n v="2"/>
    <n v="2"/>
    <n v="3"/>
    <n v="3"/>
    <n v="2"/>
    <n v="3"/>
    <n v="2"/>
  </r>
  <r>
    <d v="2014-06-04T18:43:30"/>
    <s v="Féminin"/>
    <s v="Belge"/>
    <x v="4"/>
    <s v="UNamur"/>
    <s v="economie"/>
    <s v="Enseignement secondaire général : 2ème cycle"/>
    <s v="Enseignement supérieur universitaire 1er cycle : bac"/>
    <s v="Entre 1h et 3h"/>
    <s v="Entre 3h et 6h"/>
    <s v="Je ne réalise pas cette tâche tous les jours"/>
    <s v="Entre 3h et 6h"/>
    <s v="Entre 3h et 6h"/>
    <s v="Radio FM"/>
    <s v="Télévision"/>
    <s v="Sites web des chaînes de télévision, vidéo à la demande, web TV"/>
    <s v="Régulièrement"/>
    <s v="Tous les jours"/>
    <s v="Rarement"/>
    <s v="Parfois"/>
    <s v="Parfois"/>
    <s v="Parfois"/>
    <s v="Reporters (RTL - TVi), Envoyé spécial (France 2), Reportages (TF1)"/>
    <s v="Je n'ai regardé aucun de ces programmes"/>
    <s v="Le Soir"/>
    <s v="Les journaux des éditions l’Avenir (Vers l’Avenir, …)"/>
    <s v="Metro"/>
    <s v="Régional, Economique, People, Faits divers"/>
    <s v="Peu"/>
    <s v="Non"/>
    <s v="non"/>
    <s v="positif "/>
    <s v="Le Grand Journal  , Le Petit Journal  , Les Guignols de l’Info  , Dan Late Show  "/>
    <s v="le petit journal"/>
    <s v="Oui"/>
    <s v="Je suis partagé(e)"/>
    <n v="3"/>
    <n v="2"/>
    <n v="2"/>
    <n v="3"/>
    <n v="3"/>
    <n v="3"/>
    <n v="2"/>
    <n v="2"/>
    <n v="3"/>
    <n v="3"/>
    <n v="1"/>
    <n v="3"/>
    <n v="1"/>
  </r>
  <r>
    <d v="2014-06-04T18:50:23"/>
    <s v="Féminin"/>
    <s v="Belge"/>
    <x v="1"/>
    <s v="UNamur"/>
    <s v="math"/>
    <s v="Enseignement supérieur universitaire 1er cycle : bac"/>
    <s v="Enseignement supérieur universitaire 2ème cycle : master, ingénieur"/>
    <s v="Je ne réalise pas cette tâche tous les jours"/>
    <s v="Je ne réalise pas cette tâche tous les jours"/>
    <s v="Je ne réalise pas cette tâche tous les jours"/>
    <s v="Entre 1h et 3h"/>
    <s v="Moins de 30 minutes"/>
    <s v="Moteurs de recherche sur le web (google actu, yahoo actu, …), sites de partage vidéo"/>
    <s v="Sites web des quotidiens papier"/>
    <s v="Télévision"/>
    <s v="Parfois"/>
    <s v="Rarement"/>
    <s v="Rarement"/>
    <s v="Parfois"/>
    <s v="Rarement"/>
    <s v="Régulièrement"/>
    <s v="Envoyé spécial (France 2), petit journal"/>
    <s v="Je n'ai regardé aucun de ces programmes"/>
    <s v="Metro"/>
    <s v="Les journaux des éditions l’Avenir (Vers l’Avenir, …)"/>
    <s v="Aucun"/>
    <s v="National, Régional, Culture (sorties ciné, livres, expos, ...), Scientifique, Faits divers"/>
    <s v="Peu"/>
    <s v="Non"/>
    <s v="le mot semble rassembler information et divertissement"/>
    <s v="positif "/>
    <s v="Le Petit Journal  , Les Guignols de l’Info  "/>
    <s v="Les Guignols de l'info"/>
    <s v="Oui"/>
    <s v="Oui"/>
    <n v="4"/>
    <n v="2"/>
    <n v="3"/>
    <n v="3"/>
    <n v="2"/>
    <n v="3"/>
    <n v="2"/>
    <n v="3"/>
    <n v="4"/>
    <n v="4"/>
    <n v="1"/>
    <n v="3"/>
    <n v="1"/>
  </r>
  <r>
    <d v="2014-06-04T18:51:17"/>
    <s v="Féminin"/>
    <s v="Belge"/>
    <x v="2"/>
    <s v="UNamur"/>
    <s v="chimie"/>
    <s v="Enseignement secondaire général : 2ème cycle"/>
    <s v="Enseignement supérieur universitaire 1er cycle : bac"/>
    <s v="Moins de 30 minutes"/>
    <s v="Je ne réalise pas cette tâche tous les jours"/>
    <s v="Je ne réalise pas cette tâche tous les jours"/>
    <s v="Entre 30 minutes et 1h"/>
    <s v="Entre 30 minutes et 1h"/>
    <s v="Télévision"/>
    <s v="Sites web des chaînes de télévision, vidéo à la demande, web TV"/>
    <s v="Radio FM"/>
    <s v="Régulièrement"/>
    <s v="Parfois"/>
    <s v="Jamais"/>
    <s v="Rarement"/>
    <s v="Rarement"/>
    <s v="Régulièrement"/>
    <s v="Sept à huit (TF1), Reportages (TF1)"/>
    <s v="Je n'ai regardé aucun de ces programmes"/>
    <s v="Le Soir"/>
    <s v="Les journaux des éditions l’Avenir (Vers l’Avenir, …)"/>
    <s v="Autre"/>
    <s v="International, National, Scientifique"/>
    <s v="Assez "/>
    <s v="Oui"/>
    <s v="c est l info vue autrement, svt de façon décalée que les journaux dits normaux"/>
    <s v="positif "/>
    <s v="Le Petit Journal  , Les Guignols de l’Info  , Salut les terriens  , Saturday Night Live"/>
    <s v="le petit journal"/>
    <s v="Oui"/>
    <s v="Oui"/>
    <n v="4"/>
    <n v="1"/>
    <n v="2"/>
    <n v="4"/>
    <n v="1"/>
    <n v="1"/>
    <n v="1"/>
    <n v="1"/>
    <n v="3"/>
    <n v="3"/>
    <n v="1"/>
    <n v="3"/>
    <n v="1"/>
  </r>
  <r>
    <d v="2014-06-04T18:53:22"/>
    <s v="Féminin"/>
    <s v="Belge"/>
    <x v="1"/>
    <s v="UCL"/>
    <s v="Communication (journalisme, relations publiques, communication socio-éducative, ...)"/>
    <s v="Enseignement supérieur universitaire 1er cycle : bac"/>
    <s v="Enseignement supérieur universitaire 2ème cycle : master, ingénieur"/>
    <s v="Entre 30 minutes et 1h"/>
    <s v="Je ne réalise pas cette tâche tous les jours"/>
    <s v="Je ne réalise pas cette tâche tous les jours"/>
    <s v="Entre 3h et 6h"/>
    <s v="Je ne réalise pas cette tâche tous les jours"/>
    <s v="Sites web des quotidiens papier"/>
    <s v="Discussion avec mon entourage"/>
    <s v="Réseaux sociaux"/>
    <s v="Parfois"/>
    <s v="Rarement"/>
    <s v="Parfois"/>
    <s v="Régulièrement"/>
    <s v="Parfois"/>
    <s v="Rarement"/>
    <s v="Je n'ai regardé aucun de ces programmes"/>
    <s v="Je n'ai regardé aucun de ces programmes"/>
    <s v="Le Soir"/>
    <s v="La Libre Belgique"/>
    <s v="La Dernière Heure – Les Sports"/>
    <s v="International, National, Culture (sorties ciné, livres, expos, ...), Scientifique, People"/>
    <s v="Peu"/>
    <s v="Oui"/>
    <s v="Mélange entre information et divertissement."/>
    <s v="positif "/>
    <s v="Le Petit Journal  , Sans chichis , On n’est pas couché  "/>
    <s v="le petit journal"/>
    <s v="Oui"/>
    <s v="Je suis partagé(e)"/>
    <n v="2"/>
    <n v="1"/>
    <n v="3"/>
    <n v="3"/>
    <n v="2"/>
    <n v="2"/>
    <n v="2"/>
    <n v="2"/>
    <n v="3"/>
    <n v="3"/>
    <n v="3"/>
    <n v="4"/>
    <n v="3"/>
  </r>
  <r>
    <d v="2014-06-04T18:54:53"/>
    <s v="Masculin"/>
    <s v="Belge"/>
    <x v="1"/>
    <s v="UNamur"/>
    <s v="Biologie"/>
    <s v="Enseignement secondaire général : 2ème cycle"/>
    <s v="Enseignement supérieur universitaire 1er cycle : bac"/>
    <s v="Jamais"/>
    <s v="Je ne réalise pas cette tâche tous les jours"/>
    <s v="Jamais"/>
    <s v="Entre 1h et 3h"/>
    <s v="Entre 3h et 6h"/>
    <s v="Sites web des quotidiens papier"/>
    <s v="Réseaux sociaux"/>
    <s v="Discussion avec mon entourage"/>
    <s v="Jamais"/>
    <s v="Jamais"/>
    <s v="Jamais"/>
    <s v="Régulièrement"/>
    <s v="Régulièrement"/>
    <s v="Régulièrement"/>
    <s v="Je n'ai regardé aucun de ces programmes"/>
    <s v="Je n'ai regardé aucun de ces programmes"/>
    <s v="Les journaux des éditions l’Avenir (Vers l’Avenir, …)"/>
    <s v="Autre"/>
    <s v="La Libre Belgique"/>
    <s v="National, Culture (sorties ciné, livres, expos, ...), Scientifique, Faits divers"/>
    <s v="Peu"/>
    <s v="Non"/>
    <s v="non :)"/>
    <s v="positif "/>
    <s v="Le Grand Journal  , Le Petit Journal  , Les Guignols de l’Info  , Salut les terriens  , Saturday Night Live"/>
    <s v="le petit journal"/>
    <s v="Oui"/>
    <s v="Oui"/>
    <n v="4"/>
    <n v="2"/>
    <n v="3"/>
    <n v="3"/>
    <n v="3"/>
    <n v="2"/>
    <n v="3"/>
    <n v="1"/>
    <n v="4"/>
    <n v="4"/>
    <n v="1"/>
    <n v="4"/>
    <n v="1"/>
  </r>
  <r>
    <d v="2014-06-04T18:56:29"/>
    <s v="Féminin"/>
    <s v="Belge"/>
    <x v="6"/>
    <s v="UNamur"/>
    <s v="droit"/>
    <s v="Enseignement secondaire général : 2ème cycle"/>
    <s v="Enseignement supérieur universitaire 1er cycle : bac"/>
    <s v="Je ne réalise pas cette tâche tous les jours"/>
    <s v="Je ne réalise pas cette tâche tous les jours"/>
    <s v="Jamais"/>
    <s v="Entre 3h et 6h"/>
    <s v="Je ne réalise pas cette tâche tous les jours"/>
    <s v="Sites web des chaînes de télévision, vidéo à la demande, web TV"/>
    <s v="Moteurs de recherche sur le web (google actu, yahoo actu, …), sites de partage vidéo"/>
    <s v="Télévision"/>
    <s v="Parfois"/>
    <s v="Parfois"/>
    <s v="Jamais"/>
    <s v="Jamais"/>
    <s v="Rarement"/>
    <s v="Rarement"/>
    <s v="Envoyé spécial (France 2), Sept à huit (TF1)"/>
    <s v="Je n'ai regardé aucun de ces programmes"/>
    <s v="La Libre Belgique"/>
    <s v="La Libre Belgique"/>
    <s v="La Libre Belgique"/>
    <s v="International, Politique, Culture (sorties ciné, livres, expos, ...), People"/>
    <s v="Peu"/>
    <s v="Non"/>
    <s v="/"/>
    <s v="positif "/>
    <s v="Le Petit Journal  "/>
    <s v="petit journal"/>
    <s v="Oui"/>
    <s v="Je suis partagé(e)"/>
    <n v="4"/>
    <n v="2"/>
    <n v="3"/>
    <n v="3"/>
    <n v="2"/>
    <n v="1"/>
    <n v="1"/>
    <n v="1"/>
    <n v="3"/>
    <n v="4"/>
    <n v="3"/>
    <n v="2"/>
    <n v="1"/>
  </r>
  <r>
    <d v="2014-06-04T18:57:32"/>
    <s v="Féminin"/>
    <s v="Belge"/>
    <x v="4"/>
    <s v="UCL"/>
    <s v="Anthropologie"/>
    <s v="Enseignement secondaire général : 2ème cycle"/>
    <s v="Enseignement supérieur universitaire 1er cycle : bac"/>
    <s v="Je ne réalise pas cette tâche tous les jours"/>
    <s v="Entre 30 minutes et 1h"/>
    <s v="Je ne réalise pas cette tâche tous les jours"/>
    <s v="Entre 1h et 3h"/>
    <s v="Entre 1h et 3h"/>
    <s v="Sites web des quotidiens papier"/>
    <s v="Sites web des chaînes de télévision, vidéo à la demande, web TV"/>
    <s v="Télévision"/>
    <s v="Parfois"/>
    <s v="Rarement"/>
    <s v="Jamais"/>
    <s v="Tous les jours"/>
    <s v="Jamais"/>
    <s v="Parfois"/>
    <s v="Questions à la Une (RTBF - La Une), Reporters (RTL - TVi)"/>
    <s v="Controverse (RTL-TVi)"/>
    <s v="Les journaux des éditions l’Avenir (Vers l’Avenir, …)"/>
    <s v="Aucun"/>
    <s v="Aucun"/>
    <s v="International"/>
    <s v="Assez "/>
    <s v="Non"/>
    <s v="programme d'info?"/>
    <s v="positif "/>
    <s v="Le Grand Journal  , Le Petit Journal  , Les Guignols de l’Info  , Sans chichis "/>
    <s v="le petit journal"/>
    <s v="Oui"/>
    <s v="Oui"/>
    <n v="3"/>
    <n v="2"/>
    <n v="3"/>
    <n v="4"/>
    <n v="2"/>
    <n v="2"/>
    <n v="2"/>
    <n v="2"/>
    <n v="2"/>
    <n v="4"/>
    <n v="1"/>
    <n v="1"/>
    <n v="1"/>
  </r>
  <r>
    <d v="2014-06-04T19:01:10"/>
    <s v="Masculin"/>
    <s v="Belge"/>
    <x v="6"/>
    <s v="UNamur"/>
    <s v="droit"/>
    <s v="Enseignement secondaire général : 2ème cycle"/>
    <s v="Enseignement supérieur universitaire 1er cycle : bac"/>
    <s v="Je ne réalise pas cette tâche tous les jours"/>
    <s v="Moins de 30 minutes"/>
    <s v="Je ne réalise pas cette tâche tous les jours"/>
    <s v="Entre 1h et 3h"/>
    <s v="Entre 1h et 3h"/>
    <s v="Sites web des chaînes de télévision, vidéo à la demande, web TV"/>
    <s v="Réseaux sociaux"/>
    <s v="Discussion avec mon entourage"/>
    <s v="Parfois"/>
    <s v="Régulièrement"/>
    <s v="Parfois"/>
    <s v="Régulièrement"/>
    <s v="Jamais"/>
    <s v="Jamais"/>
    <s v="Envoyé spécial (France 2), Reportages (TF1)"/>
    <s v="Mise au point (RTBF - La Une)"/>
    <s v="Le Soir"/>
    <s v="Les journaux des éditions l’Avenir (Vers l’Avenir, …)"/>
    <s v="Metro"/>
    <s v="International, National, Politique, Culture (sorties ciné, livres, expos, ...)"/>
    <s v="Beaucoup"/>
    <s v="Non"/>
    <s v="Aucune idée ..."/>
    <s v="positif "/>
    <s v="Le Grand Journal  , Le Petit Journal  "/>
    <s v="le petit journal"/>
    <s v="Oui"/>
    <s v="Oui"/>
    <n v="2"/>
    <n v="1"/>
    <n v="3"/>
    <n v="3"/>
    <n v="2"/>
    <n v="2"/>
    <n v="2"/>
    <n v="1"/>
    <n v="3"/>
    <n v="2"/>
    <n v="3"/>
    <n v="3"/>
    <n v="2"/>
  </r>
  <r>
    <d v="2014-06-04T19:04:40"/>
    <s v="Masculin"/>
    <s v="Belge"/>
    <x v="7"/>
    <s v="UNamur"/>
    <s v="Géographie"/>
    <s v="Enseignement secondaire général : 2ème cycle"/>
    <s v="Enseignement supérieur universitaire 1er cycle : bac"/>
    <s v="Jamais"/>
    <s v="Jamais"/>
    <s v="Jamais"/>
    <s v="Entre 3h et 6h"/>
    <s v="Entre 1h et 3h"/>
    <s v="Discussion avec mon entourage"/>
    <s v="Réseaux sociaux"/>
    <s v="Autre"/>
    <s v="Jamais"/>
    <s v="Jamais"/>
    <s v="Jamais"/>
    <s v="Rarement"/>
    <s v="Rarement"/>
    <s v="Jamais"/>
    <s v="Je n'ai regardé aucun de ces programmes"/>
    <s v="Je n'ai regardé aucun de ces programmes"/>
    <s v="Aucun"/>
    <s v="Aucun"/>
    <s v="Aucun"/>
    <s v="National, Régional, Scientifique"/>
    <s v="Pas du tout"/>
    <s v="Non"/>
    <s v="non"/>
    <s v="négatif"/>
    <s v="Aucune"/>
    <s v="Aucune"/>
    <s v="Non"/>
    <s v="Non"/>
    <n v="3"/>
    <n v="1"/>
    <n v="1"/>
    <n v="2"/>
    <n v="2"/>
    <n v="4"/>
    <n v="4"/>
    <n v="2"/>
    <n v="2"/>
    <n v="2"/>
    <n v="1"/>
    <n v="1"/>
    <n v="1"/>
  </r>
  <r>
    <d v="2014-06-04T19:04:50"/>
    <s v="Féminin"/>
    <s v="Belge"/>
    <x v="6"/>
    <s v="UNamur"/>
    <s v="Médecine"/>
    <s v="Enseignement secondaire général : 2ème cycle"/>
    <s v="Enseignement supérieur universitaire 1er cycle : bac"/>
    <s v="Entre 30 minutes et 1h"/>
    <s v="Jamais"/>
    <s v="Jamais"/>
    <s v="Entre 1h et 3h"/>
    <s v="Entre 30 minutes et 1h"/>
    <s v="Télévision"/>
    <s v="Sites web des quotidiens papier"/>
    <s v="Moteurs de recherche sur le web (google actu, yahoo actu, …), sites de partage vidéo"/>
    <s v="Régulièrement"/>
    <s v="Rarement"/>
    <s v="Jamais"/>
    <s v="Tous les jours"/>
    <s v="Jamais"/>
    <s v="Tous les jours"/>
    <s v="Reportages (TF1)"/>
    <s v="L'invité (RTL-TVi), Ce soir (ou jamais !) (France 2)"/>
    <s v="Les journaux des éditions l’Avenir (Vers l’Avenir, …)"/>
    <s v="Metro"/>
    <s v="Autre"/>
    <s v="National, Régional, People"/>
    <s v="Assez "/>
    <s v="Non"/>
    <s v="non"/>
    <s v="positif "/>
    <s v="Sans chichis , Vivement Dimanche"/>
    <s v="Aucune"/>
    <s v="Je suis partagé(e)"/>
    <s v="Je suis partagé(e)"/>
    <n v="4"/>
    <n v="2"/>
    <n v="1"/>
    <n v="3"/>
    <n v="3"/>
    <n v="2"/>
    <n v="2"/>
    <n v="3"/>
    <n v="2"/>
    <n v="1"/>
    <n v="3"/>
    <n v="4"/>
    <n v="3"/>
  </r>
  <r>
    <d v="2014-06-04T19:08:53"/>
    <s v="Masculin"/>
    <s v="Belge"/>
    <x v="7"/>
    <s v="UNamur"/>
    <s v="Droit"/>
    <s v="Enseignement secondaire général : 2ème cycle"/>
    <s v="Enseignement supérieur universitaire 2ème cycle : master, ingénieur"/>
    <s v="Entre 30 minutes et 1h"/>
    <s v="Moins de 30 minutes"/>
    <s v="Entre 1h et 3h"/>
    <s v="Entre 1h et 3h"/>
    <s v="Je ne réalise pas cette tâche tous les jours"/>
    <s v="Moteurs de recherche sur le web (google actu, yahoo actu, …), sites de partage vidéo"/>
    <s v="Sites web des chaînes de télévision, vidéo à la demande, web TV"/>
    <s v="Presse quotidienne papier"/>
    <s v="Régulièrement"/>
    <s v="Jamais"/>
    <s v="Tous les jours"/>
    <s v="Tous les jours"/>
    <s v="Tous les jours"/>
    <s v="Parfois"/>
    <s v="Questions à la Une (RTBF - La Une), Sept à huit (TF1), L'effet papillon (Be TV)"/>
    <s v="Controverse (RTL-TVi), Mots croisés (France 2), Ce soir (ou jamais !) (France 2)"/>
    <s v="Les journaux des éditions l’Avenir (Vers l’Avenir, …)"/>
    <s v="Autre"/>
    <s v="Le Soir"/>
    <s v="International, Economique"/>
    <s v="Assez "/>
    <s v="Non"/>
    <s v="jamais entendu parlé de ce stron"/>
    <s v="positif "/>
    <s v="Le Grand Journal  , Le Petit Journal  , Les Guignols de l’Info  , Salut les terriens  , On n’est pas couché  "/>
    <s v="le petit journal"/>
    <s v="Oui"/>
    <s v="Oui"/>
    <n v="3"/>
    <n v="1"/>
    <n v="2"/>
    <n v="1"/>
    <n v="1"/>
    <n v="1"/>
    <n v="1"/>
    <n v="1"/>
    <n v="2"/>
    <n v="2"/>
    <n v="2"/>
    <n v="2"/>
    <n v="1"/>
  </r>
  <r>
    <d v="2014-06-04T19:09:34"/>
    <s v="Féminin"/>
    <s v="Belge"/>
    <x v="4"/>
    <s v="ULg"/>
    <s v="Biologie"/>
    <s v="Enseignement secondaire général : 2ème cycle"/>
    <s v="Enseignement supérieur universitaire 1er cycle : bac"/>
    <s v="Entre 1h et 3h"/>
    <s v="Moins de 30 minutes"/>
    <s v="Je ne réalise pas cette tâche tous les jours"/>
    <s v="Entre 1h et 3h"/>
    <s v="Je ne réalise pas cette tâche tous les jours"/>
    <s v="Moteurs de recherche sur le web (google actu, yahoo actu, …), sites de partage vidéo"/>
    <s v="Radio FM"/>
    <s v="Discussion avec mon entourage"/>
    <s v="Rarement"/>
    <s v="Rarement"/>
    <s v="Jamais"/>
    <s v="Jamais"/>
    <s v="Jamais"/>
    <s v="Jamais"/>
    <s v="Questions à la Une (RTBF - La Une), Envoyé spécial (France 2), Sept à huit (TF1)"/>
    <s v="Je n'ai regardé aucun de ces programmes"/>
    <s v="Aucun"/>
    <s v="Aucun"/>
    <s v="Aucun"/>
    <s v="Culture (sorties ciné, livres, expos, ...), Scientifique"/>
    <s v="Pas du tout"/>
    <s v="Non"/>
    <s v="."/>
    <s v="positif "/>
    <s v="Sans chichis , Touche pas à mon poste"/>
    <s v="Touche pas à mon poste"/>
    <s v="Oui"/>
    <s v="Je suis partagé(e)"/>
    <n v="3"/>
    <n v="2"/>
    <n v="2"/>
    <n v="4"/>
    <n v="1"/>
    <n v="2"/>
    <n v="2"/>
    <n v="1"/>
    <n v="4"/>
    <n v="4"/>
    <n v="1"/>
    <n v="4"/>
    <n v="3"/>
  </r>
  <r>
    <d v="2014-06-04T19:11:26"/>
    <s v="Féminin"/>
    <s v="Belge"/>
    <x v="4"/>
    <s v="UCL"/>
    <s v="Economie et gestion"/>
    <s v="Enseignement secondaire général : 2ème cycle"/>
    <s v="Enseignement supérieur universitaire 1er cycle : bac"/>
    <s v="Entre 30 minutes et 1h"/>
    <s v="Entre 30 minutes et 1h"/>
    <s v="Jamais"/>
    <s v="Entre 30 minutes et 1h"/>
    <s v="Entre 1h et 3h"/>
    <s v="Radio FM"/>
    <s v="Sites web des chaînes de télévision, vidéo à la demande, web TV"/>
    <s v="Réseaux sociaux"/>
    <s v="Parfois"/>
    <s v="Tous les jours"/>
    <s v="Jamais"/>
    <s v="Parfois"/>
    <s v="Jamais"/>
    <s v="Régulièrement"/>
    <s v="Je n'ai regardé aucun de ces programmes"/>
    <s v="Je n'ai regardé aucun de ces programmes"/>
    <s v="La Dernière Heure – Les Sports"/>
    <s v="Les journaux des éditions l’Avenir (Vers l’Avenir, …)"/>
    <s v="Autre"/>
    <s v="International, National, People, Sport"/>
    <s v="Pas du tout"/>
    <s v="Non"/>
    <s v="non"/>
    <s v="positif "/>
    <s v="Sans chichis , Touche pas à mon poste"/>
    <s v="sans chichis"/>
    <s v="Je suis partagé(e)"/>
    <s v="Je suis partagé(e)"/>
    <n v="1"/>
    <n v="1"/>
    <n v="3"/>
    <n v="3"/>
    <n v="1"/>
    <n v="1"/>
    <n v="2"/>
    <n v="3"/>
    <n v="4"/>
    <n v="2"/>
    <n v="1"/>
    <n v="4"/>
    <n v="1"/>
  </r>
  <r>
    <d v="2014-06-04T19:13:30"/>
    <s v="Masculin"/>
    <s v="Belge"/>
    <x v="1"/>
    <s v="UCL"/>
    <s v="Pharmacie"/>
    <s v="Enseignement supérieur universitaire 1er cycle : bac"/>
    <s v="Enseignement supérieur universitaire 2ème cycle : master, ingénieur"/>
    <s v="Je ne réalise pas cette tâche tous les jours"/>
    <s v="Moins de 30 minutes"/>
    <s v="Jamais"/>
    <s v="Entre 1h et 3h"/>
    <s v="Entre 1h et 3h"/>
    <s v="Réseaux sociaux"/>
    <s v="Moteurs de recherche sur le web (google actu, yahoo actu, …), sites de partage vidéo"/>
    <s v="Discussion avec mon entourage"/>
    <s v="Parfois"/>
    <s v="Régulièrement"/>
    <s v="Jamais"/>
    <s v="Régulièrement"/>
    <s v="Parfois"/>
    <s v="Parfois"/>
    <s v="Je n'ai regardé aucun de ces programmes"/>
    <s v="Je n'ai regardé aucun de ces programmes"/>
    <s v="Les journaux des éditions l’Avenir (Vers l’Avenir, …)"/>
    <s v="Le Soir"/>
    <s v="La Libre Belgique"/>
    <s v="International, National, Scientifique"/>
    <s v="Peu"/>
    <s v="Non"/>
    <s v="Non"/>
    <s v="positif "/>
    <s v="Le Petit Journal  , Les Guignols de l’Info  , On n’est pas couché  "/>
    <s v="Les Guignols de l'info"/>
    <s v="Oui"/>
    <s v="Oui"/>
    <n v="4"/>
    <n v="2"/>
    <n v="3"/>
    <n v="3"/>
    <n v="2"/>
    <n v="1"/>
    <n v="1"/>
    <n v="3"/>
    <n v="3"/>
    <n v="2"/>
    <n v="2"/>
    <n v="3"/>
    <n v="3"/>
  </r>
  <r>
    <d v="2014-06-04T19:15:46"/>
    <s v="Masculin"/>
    <s v="Belge"/>
    <x v="4"/>
    <s v="UNamur"/>
    <s v="Math"/>
    <s v="Enseignement secondaire général : 2ème cycle"/>
    <s v="Enseignement supérieur universitaire 1er cycle : bac"/>
    <s v="Jamais"/>
    <s v="Jamais"/>
    <s v="Jamais"/>
    <s v="Entre 1h et 3h"/>
    <s v="Entre 1h et 3h"/>
    <s v="Sites web des chaînes de télévision, vidéo à la demande, web TV"/>
    <s v="Réseaux sociaux"/>
    <s v="Moteurs de recherche sur le web (google actu, yahoo actu, …), sites de partage vidéo"/>
    <s v="Rarement"/>
    <s v="Rarement"/>
    <s v="Jamais"/>
    <s v="Parfois"/>
    <s v="Rarement"/>
    <s v="Parfois"/>
    <s v="Questions à la Une (RTBF - La Une), On n'est pas des pigeons (RTBF)"/>
    <s v="Je n'ai regardé aucun de ces programmes"/>
    <s v="Aucun"/>
    <s v="Aucun"/>
    <s v="Aucun"/>
    <s v="International, Culture (sorties ciné, livres, expos, ...), Scientifique, Faits divers"/>
    <s v="Peu"/>
    <s v="Non"/>
    <s v="non"/>
    <s v="positif "/>
    <s v="Le Petit Journal  , Les Guignols de l’Info  , Sans chichis , On n’est pas couché  "/>
    <s v="le petit journal"/>
    <s v="Oui"/>
    <s v="Je suis partagé(e)"/>
    <n v="3"/>
    <n v="2"/>
    <n v="2"/>
    <n v="1"/>
    <n v="4"/>
    <n v="3"/>
    <n v="3"/>
    <n v="3"/>
    <n v="1"/>
    <n v="1"/>
    <n v="2"/>
    <n v="4"/>
    <n v="2"/>
  </r>
  <r>
    <d v="2014-06-04T19:21:52"/>
    <s v="Masculin"/>
    <s v="Belge"/>
    <x v="1"/>
    <s v="UNamur"/>
    <s v="Chimie"/>
    <s v="Enseignement supérieur universitaire 1er cycle : bac"/>
    <s v="Enseignement supérieur universitaire 2ème cycle : master, ingénieur"/>
    <s v="Jamais"/>
    <s v="Jamais"/>
    <s v="Jamais"/>
    <s v="Entre 1h et 3h"/>
    <s v="Entre 1h et 3h"/>
    <s v="Sites web des quotidiens papier"/>
    <s v="Sites web des chaînes de radio, web radio"/>
    <s v="Sites web des chaînes de télévision, vidéo à la demande, web TV"/>
    <s v="Rarement"/>
    <s v="Jamais"/>
    <s v="Jamais"/>
    <s v="Tous les jours"/>
    <s v="Jamais"/>
    <s v="Jamais"/>
    <s v="Questions à la Une (RTBF - La Une)"/>
    <s v="Mise au point (RTBF - La Une), L'indiscret (RTBF - La Une)"/>
    <s v="Le Soir"/>
    <s v="La Libre Belgique"/>
    <s v="Autre"/>
    <s v="International, National, Economique, Politique, Culture (sorties ciné, livres, expos, ...), Scientifique"/>
    <s v="Peu"/>
    <s v="Non"/>
    <s v="..."/>
    <s v="positif "/>
    <s v="Le Petit Journal  , Saturday Night Live, The Tonight Show starring Jimmy Fallon"/>
    <s v="SNl"/>
    <s v="Oui"/>
    <s v="Oui"/>
    <n v="4"/>
    <n v="2"/>
    <n v="2"/>
    <n v="2"/>
    <n v="2"/>
    <n v="2"/>
    <n v="2"/>
    <n v="3"/>
    <n v="1"/>
    <n v="3"/>
    <n v="2"/>
    <n v="4"/>
    <n v="2"/>
  </r>
  <r>
    <d v="2014-06-04T19:33:37"/>
    <s v="Féminin"/>
    <s v="Belge"/>
    <x v="7"/>
    <s v="UNamur"/>
    <s v="mathématiques"/>
    <s v="Enseignement secondaire général : 2ème cycle"/>
    <s v="Enseignement supérieur universitaire 1er cycle : bac"/>
    <s v="Je ne réalise pas cette tâche tous les jours"/>
    <s v="Jamais"/>
    <s v="Je ne réalise pas cette tâche tous les jours"/>
    <s v="Entre 1h et 3h"/>
    <s v="Entre 1h et 3h"/>
    <s v="Discussion avec mon entourage"/>
    <s v="Télévision"/>
    <s v="Sites web de la presse magazine"/>
    <s v="Rarement"/>
    <s v="Jamais"/>
    <s v="Rarement"/>
    <s v="Rarement"/>
    <s v="Jamais"/>
    <s v="Jamais"/>
    <s v="Je n'ai regardé aucun de ces programmes"/>
    <s v="Mise au point (RTBF - La Une)"/>
    <s v="Les journaux des éditions l’Avenir (Vers l’Avenir, …)"/>
    <s v="Metro"/>
    <s v="Aucun"/>
    <s v="International, National, Culture (sorties ciné, livres, expos, ...), Scientifique, Faits divers"/>
    <s v="Peu"/>
    <s v="Oui"/>
    <s v="Emission d'informations à caractère plus humoristiques/présentées sur un ton plus léger"/>
    <s v="positif "/>
    <s v="Le Grand Journal  , Le Petit Journal  "/>
    <s v="le petit journal"/>
    <s v="Oui"/>
    <s v="Je suis partagé(e)"/>
    <n v="3"/>
    <n v="3"/>
    <n v="2"/>
    <n v="4"/>
    <n v="1"/>
    <n v="1"/>
    <n v="2"/>
    <n v="1"/>
    <n v="3"/>
    <n v="4"/>
    <n v="2"/>
    <n v="2"/>
    <n v="1"/>
  </r>
  <r>
    <d v="2014-06-04T19:34:06"/>
    <s v="Féminin"/>
    <s v="Belge"/>
    <x v="6"/>
    <s v="UNamur"/>
    <s v="Vetérinaire"/>
    <s v="Enseignement secondaire général : 2ème cycle"/>
    <s v="Enseignement supérieur universitaire 1er cycle : bac"/>
    <s v="Jamais"/>
    <s v="Moins de 30 minutes"/>
    <s v="Jamais"/>
    <s v="Entre 6h et 12h"/>
    <s v="Entre 3h et 6h"/>
    <s v="Moteurs de recherche sur le web (google actu, yahoo actu, …), sites de partage vidéo"/>
    <s v="Sites web des quotidiens papier"/>
    <s v="Sites web des chaînes de radio, web radio"/>
    <s v="Jamais"/>
    <s v="Jamais"/>
    <s v="Jamais"/>
    <s v="Parfois"/>
    <s v="Jamais"/>
    <s v="Parfois"/>
    <s v="Je n'ai regardé aucun de ces programmes"/>
    <s v="Je n'ai regardé aucun de ces programmes"/>
    <s v="La Libre Belgique"/>
    <s v="Le Soir"/>
    <s v="Les journaux des éditions l’Avenir (Vers l’Avenir, …)"/>
    <s v="Régional"/>
    <s v="Pas du tout"/>
    <s v="Non"/>
    <s v="je ne sais pas"/>
    <s v="positif "/>
    <s v="Aucune"/>
    <s v="Aucune"/>
    <s v="Je suis partagé(e)"/>
    <s v="Je suis partagé(e)"/>
    <n v="4"/>
    <n v="4"/>
    <n v="4"/>
    <n v="4"/>
    <n v="4"/>
    <n v="4"/>
    <n v="4"/>
    <n v="4"/>
    <n v="4"/>
    <n v="4"/>
    <n v="4"/>
    <n v="4"/>
    <n v="4"/>
  </r>
  <r>
    <d v="2014-06-04T19:37:04"/>
    <s v="Masculin"/>
    <s v="Belge"/>
    <x v="2"/>
    <s v="USL-B"/>
    <s v="Communication (journalisme, relations publiques, communication socio-éducative, ...)"/>
    <s v="Enseignement secondaire général : 2ème cycle"/>
    <s v="Enseignement supérieur universitaire 1er cycle : bac"/>
    <s v="Entre 30 minutes et 1h"/>
    <s v="Je ne réalise pas cette tâche tous les jours"/>
    <s v="Entre 1h et 3h"/>
    <s v="Entre 1h et 3h"/>
    <s v="Je ne réalise pas cette tâche tous les jours"/>
    <s v="Sites web des quotidiens papier"/>
    <s v="Discussion avec mon entourage"/>
    <s v="Télévision"/>
    <s v="Parfois"/>
    <s v="Rarement"/>
    <s v="Tous les jours"/>
    <s v="Régulièrement"/>
    <s v="Parfois"/>
    <s v="Parfois"/>
    <s v="Questions à la Une (RTBF - La Une), Reporters (RTL - TVi), Envoyé spécial (France 2)"/>
    <s v="Je n'ai regardé aucun de ces programmes"/>
    <s v="Les journaux des éditions l’Avenir (Vers l’Avenir, …)"/>
    <s v="La Dernière Heure – Les Sports"/>
    <s v="Autre"/>
    <s v="International, National, Faits divers, Sport"/>
    <s v="Assez "/>
    <s v="Non"/>
    <s v="le fait de s'informer ?"/>
    <s v="positif "/>
    <s v="Le Petit Journal  , Les Guignols de l’Info  , Sans chichis "/>
    <s v="Les Guignols de l'info"/>
    <s v="Oui"/>
    <s v="Non"/>
    <n v="4"/>
    <n v="3"/>
    <n v="3"/>
    <n v="4"/>
    <n v="4"/>
    <n v="3"/>
    <n v="3"/>
    <n v="2"/>
    <n v="1"/>
    <n v="1"/>
    <n v="2"/>
    <n v="4"/>
    <n v="4"/>
  </r>
  <r>
    <d v="2014-06-04T19:37:43"/>
    <s v="Féminin"/>
    <s v="Belge"/>
    <x v="7"/>
    <s v="UNamur"/>
    <s v="Sciences economique"/>
    <s v="Enseignement secondaire général : 2ème cycle"/>
    <s v="Enseignement supérieur universitaire 1er cycle : bac"/>
    <s v="Moins de 30 minutes"/>
    <s v="Entre 3h et 6h"/>
    <s v="Je ne réalise pas cette tâche tous les jours"/>
    <s v="Entre 6h et 12h"/>
    <s v="Entre 3h et 6h"/>
    <s v="Sites web des quotidiens papier"/>
    <s v="Radio FM"/>
    <s v="Moteurs de recherche sur le web (google actu, yahoo actu, …), sites de partage vidéo"/>
    <s v="Parfois"/>
    <s v="Régulièrement"/>
    <s v="Rarement"/>
    <s v="Tous les jours"/>
    <s v="Jamais"/>
    <s v="Régulièrement"/>
    <s v="Je n'ai regardé aucun de ces programmes"/>
    <s v="L'invité (RTL-TVi)"/>
    <s v="Les journaux des éditions l’Avenir (Vers l’Avenir, …)"/>
    <s v="La Dernière Heure – Les Sports"/>
    <s v="Autre"/>
    <s v="National, Régional, Culture (sorties ciné, livres, expos, ...)"/>
    <s v="Peu"/>
    <s v="Non"/>
    <s v="/"/>
    <s v="positif "/>
    <s v="Dan Late Show  , On n’est pas couché  "/>
    <s v="Dan Late Show"/>
    <s v="Oui"/>
    <s v="Oui"/>
    <n v="4"/>
    <n v="2"/>
    <n v="3"/>
    <n v="3"/>
    <n v="2"/>
    <n v="4"/>
    <n v="3"/>
    <n v="1"/>
    <n v="3"/>
    <n v="1"/>
    <n v="2"/>
    <n v="3"/>
    <n v="2"/>
  </r>
  <r>
    <d v="2014-06-04T19:38:48"/>
    <s v="Masculin"/>
    <s v="Belge"/>
    <x v="4"/>
    <s v="UCL"/>
    <s v="Bioingénieur"/>
    <s v="Enseignement secondaire général : 2ème cycle"/>
    <s v="Enseignement supérieur universitaire 1er cycle : bac"/>
    <s v="Moins de 30 minutes"/>
    <s v="Moins de 30 minutes"/>
    <s v="Moins de 30 minutes"/>
    <s v="Entre 1h et 3h"/>
    <s v="Entre 1h et 3h"/>
    <s v="Radio FM"/>
    <s v="Sites web des chaînes de télévision, vidéo à la demande, web TV"/>
    <s v="Sites web des quotidiens papier"/>
    <s v="Parfois"/>
    <s v="Tous les jours"/>
    <s v="Rarement"/>
    <s v="Régulièrement"/>
    <s v="Rarement"/>
    <s v="Régulièrement"/>
    <s v="Envoyé spécial (France 2)"/>
    <s v="Je n'ai regardé aucun de ces programmes"/>
    <s v="Le Soir"/>
    <s v="Autre"/>
    <s v="Aucun"/>
    <s v="International, Politique, Scientifique, Sport"/>
    <s v="Assez "/>
    <s v="Non"/>
    <s v="Non..."/>
    <s v="positif "/>
    <s v="Le Petit Journal  , On n’est pas couché  "/>
    <s v="On n'est pas couché"/>
    <s v="Oui"/>
    <s v="Oui"/>
    <n v="3"/>
    <n v="2"/>
    <n v="2"/>
    <n v="4"/>
    <n v="3"/>
    <n v="3"/>
    <n v="4"/>
    <n v="2"/>
    <n v="3"/>
    <n v="4"/>
    <n v="2"/>
    <n v="4"/>
    <n v="2"/>
  </r>
  <r>
    <d v="2014-06-04T19:39:17"/>
    <s v="Masculin"/>
    <s v="Belge"/>
    <x v="4"/>
    <s v="UNamur"/>
    <s v="eco, ingé gestion"/>
    <s v="Enseignement secondaire général : 2ème cycle"/>
    <s v="Enseignement supérieur universitaire 2ème cycle : master, ingénieur"/>
    <s v="Jamais"/>
    <s v="Jamais"/>
    <s v="Jamais"/>
    <s v="Entre 3h et 6h"/>
    <s v="Entre 1h et 3h"/>
    <s v="Télévision"/>
    <s v="Sites web des chaînes de radio, web radio"/>
    <s v="Sites web des chaînes de télévision, vidéo à la demande, web TV"/>
    <s v="Parfois"/>
    <s v="Jamais"/>
    <s v="Rarement"/>
    <s v="Rarement"/>
    <s v="Jamais"/>
    <s v="Parfois"/>
    <s v="Questions à la Une (RTBF - La Une), Envoyé spécial (France 2), Complément d'enquête (France 2), Sept à huit (TF1), Reportages (TF1)"/>
    <s v="Mise au point (RTBF - La Une)"/>
    <s v="Le Soir"/>
    <s v="Aucun"/>
    <s v="Aucun"/>
    <s v="International, Economique, Politique, Scientifique"/>
    <s v="Assez "/>
    <s v="Non"/>
    <s v="/"/>
    <s v="positif "/>
    <s v="Le Petit Journal  , On n’est pas couché  "/>
    <s v="On n'est pas couché"/>
    <s v="Oui"/>
    <s v="Oui"/>
    <n v="4"/>
    <n v="3"/>
    <n v="4"/>
    <n v="2"/>
    <n v="4"/>
    <n v="4"/>
    <n v="4"/>
    <n v="4"/>
    <n v="1"/>
    <n v="1"/>
    <n v="4"/>
    <n v="3"/>
    <n v="4"/>
  </r>
  <r>
    <d v="2014-06-04T19:42:12"/>
    <s v="Féminin"/>
    <s v="Belge"/>
    <x v="7"/>
    <s v="UNamur"/>
    <s v="inge gestion"/>
    <s v="Enseignement secondaire général : 2ème cycle"/>
    <s v="Enseignement supérieur universitaire 1er cycle : bac"/>
    <s v="Entre 1h et 3h"/>
    <s v="Entre 1h et 3h"/>
    <s v="Je ne réalise pas cette tâche tous les jours"/>
    <s v="Entre 3h et 6h"/>
    <s v="Jamais"/>
    <s v="Moteurs de recherche sur le web (google actu, yahoo actu, …), sites de partage vidéo"/>
    <s v="Sites web des quotidiens papier"/>
    <s v="Radio FM"/>
    <s v="Parfois"/>
    <s v="Rarement"/>
    <s v="Rarement"/>
    <s v="Parfois"/>
    <s v="Jamais"/>
    <s v="Régulièrement"/>
    <s v="Je n'ai regardé aucun de ces programmes"/>
    <s v="Je n'ai regardé aucun de ces programmes"/>
    <s v="La Libre Belgique"/>
    <s v="Le Soir"/>
    <s v="Aucun"/>
    <s v="International, Scientifique, People"/>
    <s v="Peu"/>
    <s v="Non"/>
    <s v="aucune idee"/>
    <s v="négatif"/>
    <s v="Aucune"/>
    <s v="/"/>
    <s v="Non"/>
    <s v="Oui"/>
    <n v="3"/>
    <n v="2"/>
    <n v="1"/>
    <n v="2"/>
    <n v="2"/>
    <n v="3"/>
    <n v="3"/>
    <n v="4"/>
    <n v="2"/>
    <n v="1"/>
    <n v="2"/>
    <n v="4"/>
    <n v="4"/>
  </r>
  <r>
    <d v="2014-06-04T19:44:07"/>
    <s v="Masculin"/>
    <s v="Belge"/>
    <x v="3"/>
    <s v="UNamur"/>
    <s v="économie"/>
    <s v="Enseignement supérieur non universitaire"/>
    <s v="Enseignement supérieur universitaire 2ème cycle : master, ingénieur"/>
    <s v="Entre 1h et 3h"/>
    <s v="Moins de 30 minutes"/>
    <s v="Je ne réalise pas cette tâche tous les jours"/>
    <s v="Entre 1h et 3h"/>
    <s v="Entre 1h et 3h"/>
    <s v="Télévision"/>
    <s v="Moteurs de recherche sur le web (google actu, yahoo actu, …), sites de partage vidéo"/>
    <s v="Sites web des chaînes de télévision, vidéo à la demande, web TV"/>
    <s v="Tous les jours"/>
    <s v="Rarement"/>
    <s v="Rarement"/>
    <s v="Parfois"/>
    <s v="Rarement"/>
    <s v="Parfois"/>
    <s v="Questions à la Une (RTBF - La Une), Reporters (RTL - TVi), Envoyé spécial (France 2), Complément d'enquête (France 2), Sept à huit (TF1), Reportages (TF1)"/>
    <s v="Mise au point (RTBF - La Une), Controverse (RTL-TVi), L'indiscret (RTBF - La Une), L'invité (RTL-TVi), Mots croisés (France 2), Des paroles et des actes (France 2), Ce soir (ou jamais !) (France 2)"/>
    <s v="Metro"/>
    <s v="Les journaux des éditions l’Avenir (Vers l’Avenir, …)"/>
    <s v="Le Soir"/>
    <s v="National, Economique, Scientifique"/>
    <s v="Peu"/>
    <s v="Non"/>
    <s v=""/>
    <s v="positif "/>
    <s v="Le Grand Journal  , Le Petit Journal  , Les Guignols de l’Info  , Sans chichis , Vivement Dimanche"/>
    <s v="le petit journal"/>
    <s v="Oui"/>
    <s v="Je suis partagé(e)"/>
    <n v="4"/>
    <n v="1"/>
    <n v="3"/>
    <n v="2"/>
    <n v="2"/>
    <n v="2"/>
    <n v="2"/>
    <n v="3"/>
    <n v="1"/>
    <n v="2"/>
    <n v="2"/>
    <n v="3"/>
    <n v="2"/>
  </r>
  <r>
    <d v="2014-06-04T19:44:32"/>
    <s v="Masculin"/>
    <s v="Belge"/>
    <x v="0"/>
    <s v="UNamur"/>
    <s v="Sciences politiques"/>
    <s v="Enseignement supérieur universitaire 1er cycle : bac"/>
    <s v="Enseignement supérieur universitaire 2ème cycle : master, ingénieur"/>
    <s v="Je ne réalise pas cette tâche tous les jours"/>
    <s v="Je ne réalise pas cette tâche tous les jours"/>
    <s v="Je ne réalise pas cette tâche tous les jours"/>
    <s v="Entre 1h et 3h"/>
    <s v="Entre 1h et 3h"/>
    <s v="Sites web des quotidiens papier"/>
    <s v="Sites web des chaînes de radio, web radio"/>
    <s v="Sites web des chaînes de télévision, vidéo à la demande, web TV"/>
    <s v="Parfois"/>
    <s v="Jamais"/>
    <s v="Parfois"/>
    <s v="Tous les jours"/>
    <s v="Parfois"/>
    <s v="Jamais"/>
    <s v="Questions à la Une (RTBF - La Une), Envoyé spécial (France 2), Sept à huit (TF1)"/>
    <s v="Mise au point (RTBF - La Une), Controverse (RTL-TVi)"/>
    <s v="Les journaux des éditions l’Avenir (Vers l’Avenir, …)"/>
    <s v="Le Soir"/>
    <s v="Autre"/>
    <s v="International, Politique, Sport"/>
    <s v="Assez "/>
    <s v="Non"/>
    <s v="Jamais entendu parler ;)"/>
    <s v="positif "/>
    <s v="Le Petit Journal  , Sans chichis "/>
    <s v="LPJ"/>
    <s v="Oui"/>
    <s v="Oui"/>
    <n v="4"/>
    <n v="1"/>
    <n v="3"/>
    <n v="3"/>
    <n v="2"/>
    <n v="3"/>
    <n v="3"/>
    <n v="1"/>
    <n v="3"/>
    <n v="2"/>
    <n v="2"/>
    <n v="3"/>
    <n v="1"/>
  </r>
  <r>
    <d v="2014-06-04T19:44:45"/>
    <s v="Féminin"/>
    <s v="Belge"/>
    <x v="1"/>
    <s v="UCL"/>
    <s v="gestion"/>
    <s v="Enseignement supérieur universitaire 1er cycle : bac"/>
    <s v="Enseignement supérieur universitaire 2ème cycle : master, ingénieur"/>
    <s v="Je ne réalise pas cette tâche tous les jours"/>
    <s v="Entre 30 minutes et 1h"/>
    <s v="Je ne réalise pas cette tâche tous les jours"/>
    <s v="Entre 30 minutes et 1h"/>
    <s v="Entre 1h et 3h"/>
    <s v="Sites web des chaînes de radio, web radio"/>
    <s v="Sites web des quotidiens papier"/>
    <s v="Moteurs de recherche sur le web (google actu, yahoo actu, …), sites de partage vidéo"/>
    <s v="Régulièrement"/>
    <s v="Régulièrement"/>
    <s v="Parfois"/>
    <s v="Régulièrement"/>
    <s v="Jamais"/>
    <s v="Jamais"/>
    <s v="Je n'ai regardé aucun de ces programmes"/>
    <s v="Je n'ai regardé aucun de ces programmes"/>
    <s v="La Libre Belgique"/>
    <s v="Les journaux des éditions l’Avenir (Vers l’Avenir, …)"/>
    <s v="Aucun"/>
    <s v="International, National, Régional, Culture (sorties ciné, livres, expos, ...)"/>
    <s v="Peu"/>
    <s v="Non"/>
    <s v="émission qui utilise des informations d'actualités tout en divertissant son publique"/>
    <s v="positif "/>
    <s v="Le Petit Journal  , Sans chichis "/>
    <s v="sans chichis"/>
    <s v="Oui"/>
    <s v="Oui"/>
    <n v="3"/>
    <n v="2"/>
    <n v="3"/>
    <n v="4"/>
    <n v="2"/>
    <n v="2"/>
    <n v="2"/>
    <n v="3"/>
    <n v="4"/>
    <n v="4"/>
    <n v="1"/>
    <n v="4"/>
    <n v="1"/>
  </r>
  <r>
    <d v="2014-06-04T19:46:35"/>
    <s v="Féminin"/>
    <s v="Belge"/>
    <x v="6"/>
    <s v="UNamur"/>
    <s v="médecine"/>
    <s v="Enseignement secondaire général : 2ème cycle"/>
    <s v="Enseignement supérieur universitaire 1er cycle : bac"/>
    <s v="Je ne réalise pas cette tâche tous les jours"/>
    <s v="Entre 30 minutes et 1h"/>
    <s v="Jamais"/>
    <s v="Entre 1h et 3h"/>
    <s v="Jamais"/>
    <s v="Radio FM"/>
    <s v="Télévision"/>
    <s v="Sites web des quotidiens papier"/>
    <s v="Rarement"/>
    <s v="Tous les jours"/>
    <s v="Jamais"/>
    <s v="Rarement"/>
    <s v="Jamais"/>
    <s v="Jamais"/>
    <s v="Je n'ai regardé aucun de ces programmes"/>
    <s v="Je n'ai regardé aucun de ces programmes"/>
    <s v="Le Soir"/>
    <s v="Metro"/>
    <s v="Aucun"/>
    <s v="International, National, Culture (sorties ciné, livres, expos, ...), Scientifique, People, Faits divers"/>
    <s v="Assez "/>
    <s v="Non"/>
    <s v="Non"/>
    <s v="positif "/>
    <s v="Le Grand Journal  , Le Petit Journal  , Les Guignols de l’Info  , Salut les terriens  "/>
    <s v="Salut les Terriens"/>
    <s v="Oui"/>
    <s v="Oui"/>
    <n v="3"/>
    <n v="2"/>
    <n v="3"/>
    <n v="2"/>
    <n v="4"/>
    <n v="4"/>
    <n v="4"/>
    <n v="1"/>
    <n v="3"/>
    <n v="4"/>
    <n v="3"/>
    <n v="3"/>
    <n v="3"/>
  </r>
  <r>
    <d v="2014-06-04T19:53:58"/>
    <s v="Masculin"/>
    <s v="Belge"/>
    <x v="0"/>
    <s v="UCL"/>
    <s v="droit"/>
    <s v="Enseignement supérieur universitaire 1er cycle : bac"/>
    <s v="Enseignement supérieur universitaire 2ème cycle : master, ingénieur"/>
    <s v="Entre 30 minutes et 1h"/>
    <s v="Entre 30 minutes et 1h"/>
    <s v="Entre 30 minutes et 1h"/>
    <s v="Entre 3h et 6h"/>
    <s v="Entre 1h et 3h"/>
    <s v="Sites web des quotidiens papier"/>
    <s v="Sites web d’info spécifiques à Internet, pure players (Mediapart, Rue89, Slate, ...)"/>
    <s v="Réseaux sociaux"/>
    <s v="Tous les jours"/>
    <s v="Rarement"/>
    <s v="Parfois"/>
    <s v="Tous les jours"/>
    <s v="Parfois"/>
    <s v="Jamais"/>
    <s v="Questions à la Une (RTBF - La Une), Reporters (RTL - TVi), Envoyé spécial (France 2), Complément d'enquête (France 2)"/>
    <s v="Mise au point (RTBF - La Une), Controverse (RTL-TVi), L'indiscret (RTBF - La Une), L'invité (RTL-TVi), Des paroles et des actes (France 2), Ce soir (ou jamais !) (France 2)"/>
    <s v="La Libre Belgique"/>
    <s v="Le Soir"/>
    <s v="Les journaux des éditions l’Avenir (Vers l’Avenir, …)"/>
    <s v="International, National, Régional, Politique, Culture (sorties ciné, livres, expos, ...), Scientifique, sport"/>
    <s v="Beaucoup"/>
    <s v="Oui"/>
    <s v="Information vulgarisée"/>
    <s v="positif "/>
    <s v="Le Petit Journal  , On n’est pas couché  "/>
    <s v="On n'est pas couché"/>
    <s v="Oui"/>
    <s v="Oui"/>
    <n v="4"/>
    <n v="3"/>
    <n v="1"/>
    <n v="1"/>
    <n v="3"/>
    <n v="4"/>
    <n v="4"/>
    <n v="3"/>
    <n v="3"/>
    <n v="2"/>
    <n v="2"/>
    <n v="4"/>
    <n v="3"/>
  </r>
  <r>
    <d v="2014-06-04T20:00:37"/>
    <s v="Féminin"/>
    <s v="Belge"/>
    <x v="7"/>
    <s v="UNamur"/>
    <s v="histoire de l'art et archéo"/>
    <s v="Enseignement secondaire général : 2ème cycle"/>
    <s v="Enseignement supérieur universitaire 1er cycle : bac"/>
    <s v="Entre 3h et 6h"/>
    <s v="Entre 30 minutes et 1h"/>
    <s v="Moins de 30 minutes"/>
    <s v="Entre 1h et 3h"/>
    <s v="Entre 30 minutes et 1h"/>
    <s v="Moteurs de recherche sur le web (google actu, yahoo actu, …), sites de partage vidéo"/>
    <s v="Télévision"/>
    <s v="Presse magazine"/>
    <s v="Régulièrement"/>
    <s v="Rarement"/>
    <s v="Rarement"/>
    <s v="Parfois"/>
    <s v="Jamais"/>
    <s v="Parfois"/>
    <s v="Reporters (RTL - TVi), L'effet papillon (Be TV)"/>
    <s v="Controverse (RTL-TVi), L'invité (RTL-TVi)"/>
    <s v="Metro"/>
    <s v="Les journaux des éditions l’Avenir (Vers l’Avenir, …)"/>
    <s v="Autre"/>
    <s v="International, National, Régional, Politique, Culture (sorties ciné, livres, expos, ...), Scientifique, People"/>
    <s v="Assez "/>
    <s v="Non"/>
    <s v="non"/>
    <s v="positif "/>
    <s v="Le Petit Journal  , Les Guignols de l’Info  , Salut les terriens  , Sans chichis "/>
    <s v="le petit journal"/>
    <s v="Je suis partagé(e)"/>
    <s v="Oui"/>
    <n v="3"/>
    <n v="2"/>
    <n v="3"/>
    <n v="3"/>
    <n v="3"/>
    <n v="2"/>
    <n v="3"/>
    <n v="2"/>
    <n v="2"/>
    <n v="3"/>
    <n v="3"/>
    <n v="4"/>
    <n v="2"/>
  </r>
  <r>
    <d v="2014-06-04T20:04:29"/>
    <s v="Masculin"/>
    <s v="Belge"/>
    <x v="4"/>
    <s v="UCL"/>
    <s v="INFO"/>
    <s v="Enseignement supérieur non universitaire"/>
    <s v="Enseignement supérieur universitaire 2ème cycle : master, ingénieur"/>
    <s v="Entre 30 minutes et 1h"/>
    <s v="Entre 1h et 3h"/>
    <s v="Je ne réalise pas cette tâche tous les jours"/>
    <s v="Entre 3h et 6h"/>
    <s v="Entre 30 minutes et 1h"/>
    <s v="Télévision"/>
    <s v="Radio FM"/>
    <s v="Moteurs de recherche sur le web (google actu, yahoo actu, …), sites de partage vidéo"/>
    <s v="Régulièrement"/>
    <s v="Régulièrement"/>
    <s v="Rarement"/>
    <s v="Rarement"/>
    <s v="Rarement"/>
    <s v="Parfois"/>
    <s v="Je n'ai regardé aucun de ces programmes"/>
    <s v="Je n'ai regardé aucun de ces programmes"/>
    <s v="Le Soir"/>
    <s v="Les journaux des éditions l’Avenir (Vers l’Avenir, …)"/>
    <s v="La Dernière Heure – Les Sports"/>
    <s v="International, National, Culture (sorties ciné, livres, expos, ...)"/>
    <s v="Assez "/>
    <s v="Non"/>
    <s v="non"/>
    <s v="positif "/>
    <s v="Le Petit Journal  , Les Guignols de l’Info  , On n’est pas couché  "/>
    <s v="petit journal"/>
    <s v="Je suis partagé(e)"/>
    <s v="Je suis partagé(e)"/>
    <n v="2"/>
    <n v="1"/>
    <n v="3"/>
    <n v="3"/>
    <n v="2"/>
    <n v="3"/>
    <n v="3"/>
    <n v="1"/>
    <n v="3"/>
    <n v="2"/>
    <n v="2"/>
    <n v="1"/>
    <n v="1"/>
  </r>
  <r>
    <d v="2014-06-04T20:08:29"/>
    <s v="Masculin"/>
    <s v="Belge"/>
    <x v="0"/>
    <s v="UCL"/>
    <s v="Sciences politiques"/>
    <s v="Enseignement supérieur universitaire 1er cycle : bac"/>
    <s v="Enseignement supérieur universitaire 2ème cycle : master, ingénieur"/>
    <s v="Entre 30 minutes et 1h"/>
    <s v="Entre 30 minutes et 1h"/>
    <s v="Je ne réalise pas cette tâche tous les jours"/>
    <s v="Entre 1h et 3h"/>
    <s v="Entre 1h et 3h"/>
    <s v="Télévision"/>
    <s v="Sites web des quotidiens papier"/>
    <s v="Radio FM"/>
    <s v="Régulièrement"/>
    <s v="Régulièrement"/>
    <s v="Rarement"/>
    <s v="Parfois"/>
    <s v="Parfois"/>
    <s v="Jamais"/>
    <s v="Je n'ai regardé aucun de ces programmes"/>
    <s v="Mise au point (RTBF - La Une), Des paroles et des actes (France 2)"/>
    <s v="La Libre Belgique"/>
    <s v="Le Soir"/>
    <s v="Les journaux des éditions l’Avenir (Vers l’Avenir, …)"/>
    <s v="International, Economique, Politique"/>
    <s v="Assez "/>
    <s v="Oui"/>
    <s v="Relayer une partie de l'info à travers des émissions de divertissement"/>
    <s v="positif "/>
    <s v="Le Grand Journal  , Le Petit Journal  , Les Guignols de l’Info  "/>
    <s v="petit journal"/>
    <s v="Oui"/>
    <s v="Je suis partagé(e)"/>
    <n v="4"/>
    <n v="2"/>
    <n v="2"/>
    <n v="3"/>
    <n v="3"/>
    <n v="4"/>
    <n v="4"/>
    <n v="2"/>
    <n v="3"/>
    <n v="3"/>
    <n v="1"/>
    <n v="4"/>
    <n v="3"/>
  </r>
  <r>
    <d v="2014-06-04T20:15:56"/>
    <s v="Féminin"/>
    <s v="Belge"/>
    <x v="4"/>
    <s v="UCL"/>
    <s v="Communication (journalisme, relations publiques, communication socio-éducative, ...)"/>
    <s v="Enseignement secondaire général : 2ème cycle"/>
    <s v="Enseignement supérieur universitaire 1er cycle : bac"/>
    <s v="Entre 30 minutes et 1h"/>
    <s v="Je ne réalise pas cette tâche tous les jours"/>
    <s v="Je ne réalise pas cette tâche tous les jours"/>
    <s v="Entre 3h et 6h"/>
    <s v="Je ne réalise pas cette tâche tous les jours"/>
    <s v="Sites web des quotidiens papier"/>
    <s v="Télévision"/>
    <s v="Sites web des chaînes de télévision, vidéo à la demande, web TV"/>
    <s v="Régulièrement"/>
    <s v="Rarement"/>
    <s v="Parfois"/>
    <s v="Tous les jours"/>
    <s v="Rarement"/>
    <s v="Régulièrement"/>
    <s v="Questions à la Une (RTBF - La Une), Envoyé spécial (France 2)"/>
    <s v="Mise au point (RTBF - La Une)"/>
    <s v="Le Soir"/>
    <s v="Metro"/>
    <s v="La Dernière Heure – Les Sports"/>
    <s v="International, People, Faits divers"/>
    <s v="Peu"/>
    <s v="Oui"/>
    <s v="mélange d'information et de divertissement"/>
    <s v="positif "/>
    <s v="Le Grand Journal  , Sans chichis , On n’est pas couché  "/>
    <s v="sans chichis"/>
    <s v="Oui"/>
    <s v="Oui"/>
    <n v="2"/>
    <n v="2"/>
    <n v="4"/>
    <n v="3"/>
    <n v="3"/>
    <n v="2"/>
    <n v="2"/>
    <n v="1"/>
    <n v="3"/>
    <n v="3"/>
    <n v="2"/>
    <n v="3"/>
    <n v="3"/>
  </r>
  <r>
    <d v="2014-06-04T20:16:14"/>
    <s v="Féminin"/>
    <s v="Belge"/>
    <x v="6"/>
    <s v="UNamur"/>
    <s v="Médecine"/>
    <s v="Enseignement secondaire technique, 7ème année technique"/>
    <s v="Enseignement supérieur universitaire 1er cycle : bac"/>
    <s v="Entre 30 minutes et 1h"/>
    <s v="Jamais"/>
    <s v="Jamais"/>
    <s v="Entre 1h et 3h"/>
    <s v="Moins de 30 minutes"/>
    <s v="Télévision"/>
    <s v="Sites web de la presse magazine"/>
    <s v="Réseaux sociaux"/>
    <s v="Régulièrement"/>
    <s v="Rarement"/>
    <s v="Jamais"/>
    <s v="Parfois"/>
    <s v="Parfois"/>
    <s v="Parfois"/>
    <s v="Reporters (RTL - TVi), Sept à huit (TF1), Reportages (TF1)"/>
    <s v="Je n'ai regardé aucun de ces programmes"/>
    <s v="Aucun"/>
    <s v="Aucun"/>
    <s v="Aucun"/>
    <s v="Politique, Scientifique, Faits divers"/>
    <s v="Assez "/>
    <s v="Non"/>
    <s v="Je ne connais pas"/>
    <s v="positif "/>
    <s v="Aucune"/>
    <s v="Aucun"/>
    <s v="Oui"/>
    <s v="Oui"/>
    <n v="3"/>
    <n v="3"/>
    <n v="2"/>
    <n v="3"/>
    <n v="3"/>
    <n v="3"/>
    <n v="3"/>
    <n v="2"/>
    <n v="3"/>
    <n v="3"/>
    <n v="1"/>
    <n v="3"/>
    <n v="2"/>
  </r>
  <r>
    <d v="2014-06-04T20:20:15"/>
    <s v="Féminin"/>
    <s v="Belge"/>
    <x v="7"/>
    <s v="UNamur"/>
    <s v="Droit"/>
    <s v="Enseignement secondaire général : 2ème cycle"/>
    <s v="Enseignement supérieur universitaire 1er cycle : bac"/>
    <s v="Entre 3h et 6h"/>
    <s v="Je ne réalise pas cette tâche tous les jours"/>
    <s v="Je ne réalise pas cette tâche tous les jours"/>
    <s v="Entre 1h et 3h"/>
    <s v="Je ne réalise pas cette tâche tous les jours"/>
    <s v="Télévision"/>
    <s v="Sites web des chaînes de télévision, vidéo à la demande, web TV"/>
    <s v="Discussion avec mon entourage"/>
    <s v="Tous les jours"/>
    <s v="Rarement"/>
    <s v="Rarement"/>
    <s v="Rarement"/>
    <s v="Jamais"/>
    <s v="Jamais"/>
    <s v="Reporters (RTL - TVi), Envoyé spécial (France 2), Sept à huit (TF1)"/>
    <s v="L'invité (RTL-TVi)"/>
    <s v="Les journaux des éditions l’Avenir (Vers l’Avenir, …)"/>
    <s v="Autre"/>
    <s v="La Libre Belgique"/>
    <s v="National, Régional, Politique, Faits divers"/>
    <s v="Assez "/>
    <s v="Non"/>
    <s v="Programme d'information"/>
    <s v="positif "/>
    <s v="Le Petit Journal  , Sans chichis "/>
    <s v="le petit journal"/>
    <s v="Oui"/>
    <s v="Je suis partagé(e)"/>
    <n v="4"/>
    <n v="2"/>
    <n v="2"/>
    <n v="3"/>
    <n v="2"/>
    <n v="3"/>
    <n v="3"/>
    <n v="3"/>
    <n v="3"/>
    <n v="3"/>
    <n v="2"/>
    <n v="2"/>
    <n v="2"/>
  </r>
  <r>
    <d v="2014-06-04T20:20:13"/>
    <s v="Masculin"/>
    <s v="Belge"/>
    <x v="7"/>
    <s v="UNamur"/>
    <s v="info"/>
    <s v="Enseignement secondaire général : 2ème cycle"/>
    <s v="Enseignement supérieur universitaire 1er cycle : bac"/>
    <s v="Je ne réalise pas cette tâche tous les jours"/>
    <s v="Je ne réalise pas cette tâche tous les jours"/>
    <s v="Je ne réalise pas cette tâche tous les jours"/>
    <s v="Entre 3h et 6h"/>
    <s v="Entre 30 minutes et 1h"/>
    <s v="Moteurs de recherche sur le web (google actu, yahoo actu, …), sites de partage vidéo"/>
    <s v="Sites web des chaînes de télévision, vidéo à la demande, web TV"/>
    <s v="Télévision"/>
    <s v="Rarement"/>
    <s v="Jamais"/>
    <s v="Jamais"/>
    <s v="Parfois"/>
    <s v="Régulièrement"/>
    <s v="Régulièrement"/>
    <s v="Je n'ai regardé aucun de ces programmes"/>
    <s v="Je n'ai regardé aucun de ces programmes"/>
    <s v="Aucun"/>
    <s v="Aucun"/>
    <s v="Aucun"/>
    <s v="Culture (sorties ciné, livres, expos, ...), Scientifique"/>
    <s v="Assez "/>
    <s v="Non"/>
    <s v=""/>
    <s v="positif "/>
    <s v="Le Petit Journal  "/>
    <s v=""/>
    <s v="Oui"/>
    <s v="Oui"/>
    <n v="3"/>
    <n v="3"/>
    <n v="3"/>
    <n v="3"/>
    <n v="2"/>
    <n v="4"/>
    <n v="4"/>
    <n v="4"/>
    <n v="2"/>
    <n v="1"/>
    <n v="1"/>
    <n v="4"/>
    <n v="3"/>
  </r>
  <r>
    <d v="2014-06-04T20:20:17"/>
    <s v="Féminin"/>
    <s v="Belge"/>
    <x v="7"/>
    <s v="UNamur"/>
    <s v="Droit"/>
    <s v="Enseignement secondaire général : 2ème cycle"/>
    <s v="Enseignement supérieur universitaire 1er cycle : bac"/>
    <s v="Entre 3h et 6h"/>
    <s v="Je ne réalise pas cette tâche tous les jours"/>
    <s v="Je ne réalise pas cette tâche tous les jours"/>
    <s v="Entre 1h et 3h"/>
    <s v="Je ne réalise pas cette tâche tous les jours"/>
    <s v="Télévision"/>
    <s v="Sites web des chaînes de télévision, vidéo à la demande, web TV"/>
    <s v="Discussion avec mon entourage"/>
    <s v="Tous les jours"/>
    <s v="Rarement"/>
    <s v="Rarement"/>
    <s v="Rarement"/>
    <s v="Jamais"/>
    <s v="Jamais"/>
    <s v="Reporters (RTL - TVi), Envoyé spécial (France 2), Sept à huit (TF1)"/>
    <s v="L'invité (RTL-TVi)"/>
    <s v="Les journaux des éditions l’Avenir (Vers l’Avenir, …)"/>
    <s v="Autre"/>
    <s v="La Libre Belgique"/>
    <s v="National, Régional, Politique, Faits divers"/>
    <s v="Assez "/>
    <s v="Non"/>
    <s v="Programme d'information"/>
    <s v="positif "/>
    <s v="Le Petit Journal  , Sans chichis "/>
    <s v="le petit journal"/>
    <s v="Oui"/>
    <s v="Je suis partagé(e)"/>
    <n v="4"/>
    <n v="2"/>
    <n v="2"/>
    <n v="3"/>
    <n v="2"/>
    <n v="3"/>
    <n v="3"/>
    <n v="3"/>
    <n v="3"/>
    <n v="3"/>
    <n v="2"/>
    <n v="2"/>
    <n v="2"/>
  </r>
  <r>
    <d v="2014-06-04T20:22:58"/>
    <s v="Féminin"/>
    <s v="Belge"/>
    <x v="4"/>
    <s v="UCL"/>
    <s v="Communication (journalisme, relations publiques, communication socio-éducative, ...)"/>
    <s v="Enseignement secondaire général : 2ème cycle"/>
    <s v="Enseignement supérieur universitaire 1er cycle : bac"/>
    <s v="Je ne réalise pas cette tâche tous les jours"/>
    <s v="Moins de 30 minutes"/>
    <s v="Jamais"/>
    <s v="Entre 1h et 3h"/>
    <s v="Entre 1h et 3h"/>
    <s v="Discussion avec mon entourage"/>
    <s v="Réseaux sociaux"/>
    <s v="Télévision"/>
    <s v="Jamais"/>
    <s v="Régulièrement"/>
    <s v="Jamais"/>
    <s v="Jamais"/>
    <s v="Jamais"/>
    <s v="Rarement"/>
    <s v="Questions à la Une (RTBF - La Une), Reporters (RTL - TVi), Envoyé spécial (France 2), Complément d'enquête (France 2), Sept à huit (TF1), Reportages (TF1)"/>
    <s v="L'invité (RTL-TVi)"/>
    <s v="Aucun"/>
    <s v="Aucun"/>
    <s v="Aucun"/>
    <s v="Régional, Scientifique, People, Faits divers"/>
    <s v="Pas du tout"/>
    <s v="Non"/>
    <s v="info + divertissement ?"/>
    <s v="positif "/>
    <s v="Le Petit Journal  , Sans chichis "/>
    <s v="le petit journal"/>
    <s v="Je suis partagé(e)"/>
    <s v="Non"/>
    <n v="4"/>
    <n v="2"/>
    <n v="3"/>
    <n v="4"/>
    <n v="3"/>
    <n v="2"/>
    <n v="1"/>
    <n v="1"/>
    <n v="4"/>
    <n v="4"/>
    <n v="2"/>
    <n v="2"/>
    <n v="2"/>
  </r>
  <r>
    <d v="2014-06-04T20:25:00"/>
    <s v="Féminin"/>
    <s v="Belge"/>
    <x v="2"/>
    <s v="UCL"/>
    <s v="Communication (journalisme, relations publiques, communication socio-éducative, ...)"/>
    <s v="Enseignement secondaire général : 2ème cycle"/>
    <s v="Enseignement supérieur universitaire 1er cycle : bac"/>
    <s v="Entre 1h et 3h"/>
    <s v="Entre 3h et 6h"/>
    <s v="Entre 30 minutes et 1h"/>
    <s v="Entre 1h et 3h"/>
    <s v="Je ne réalise pas cette tâche tous les jours"/>
    <s v="Télévision"/>
    <s v="Moteurs de recherche sur le web (google actu, yahoo actu, …), sites de partage vidéo"/>
    <s v="Discussion avec mon entourage"/>
    <s v="Tous les jours"/>
    <s v="Tous les jours"/>
    <s v="Parfois"/>
    <s v="Parfois"/>
    <s v="Rarement"/>
    <s v="Régulièrement"/>
    <s v="Questions à la Une (RTBF - La Une), Reporters (RTL - TVi), Envoyé spécial (France 2)"/>
    <s v="Je n'ai regardé aucun de ces programmes"/>
    <s v="Metro"/>
    <s v="La Libre Belgique"/>
    <s v="Les journaux des éditions l’Avenir (Vers l’Avenir, …)"/>
    <s v="International, Culture (sorties ciné, livres, expos, ...), People, Faits divers"/>
    <s v="Pas du tout"/>
    <s v="Non"/>
    <s v="enformation et entertainement donc information et divertissement"/>
    <s v="positif "/>
    <s v="Le Grand Journal  , Les Guignols de l’Info  , Sans chichis , On n’est pas couché  "/>
    <s v="Sans chichi"/>
    <s v="Je suis partagé(e)"/>
    <s v="Je suis partagé(e)"/>
    <n v="3"/>
    <n v="3"/>
    <n v="3"/>
    <n v="3"/>
    <n v="3"/>
    <n v="4"/>
    <n v="3"/>
    <n v="3"/>
    <n v="3"/>
    <n v="4"/>
    <n v="4"/>
    <n v="4"/>
    <n v="1"/>
  </r>
  <r>
    <d v="2014-06-04T20:26:32"/>
    <s v="Masculin"/>
    <s v="Belge"/>
    <x v="2"/>
    <s v="UCL"/>
    <s v="Communication (journalisme, relations publiques, communication socio-éducative, ...)"/>
    <s v="Enseignement supérieur universitaire 1er cycle : bac"/>
    <s v="Enseignement supérieur universitaire 2ème cycle : master, ingénieur"/>
    <s v="Je ne réalise pas cette tâche tous les jours"/>
    <s v="Entre 30 minutes et 1h"/>
    <s v="Entre 30 minutes et 1h"/>
    <s v="Entre 6h et 12h"/>
    <s v="Entre 1h et 3h"/>
    <s v="Presse quotidienne papier"/>
    <s v="Sites web des chaînes de radio, web radio"/>
    <s v="Sites web des quotidiens papier"/>
    <s v="Tous les jours"/>
    <s v="Régulièrement"/>
    <s v="Tous les jours"/>
    <s v="Tous les jours"/>
    <s v="Parfois"/>
    <s v="Parfois"/>
    <s v="Questions à la Une (RTBF - La Une), Envoyé spécial (France 2), Complément d'enquête (France 2), Sept à huit (TF1)"/>
    <s v="Mise au point (RTBF - La Une), Controverse (RTL-TVi)"/>
    <s v="Le Soir"/>
    <s v="La Libre Belgique"/>
    <s v="La Dernière Heure – Les Sports"/>
    <s v="International, National, Culture (sorties ciné, livres, expos, ...), sport"/>
    <s v="Assez "/>
    <s v="Oui"/>
    <s v="faire de l'info de manière divertissante"/>
    <s v="positif "/>
    <s v="Le Petit Journal  , On n’est pas couché  "/>
    <s v="petit journal"/>
    <s v="Oui"/>
    <s v="Oui"/>
    <n v="3"/>
    <n v="2"/>
    <n v="3"/>
    <n v="3"/>
    <n v="2"/>
    <n v="2"/>
    <n v="2"/>
    <n v="1"/>
    <n v="4"/>
    <n v="4"/>
    <n v="2"/>
    <n v="4"/>
    <n v="2"/>
  </r>
  <r>
    <d v="2014-06-04T20:27:01"/>
    <s v="Masculin"/>
    <s v="Belge"/>
    <x v="8"/>
    <s v="UCL"/>
    <s v="Communication (journalisme, relations publiques, communication socio-éducative, ...)"/>
    <s v="CESS, Qualification mécanique ; Diplôme de gestion"/>
    <s v="Enseignement supérieur universitaire 1er cycle : bac"/>
    <s v="Entre 1h et 3h"/>
    <s v="Moins de 30 minutes"/>
    <s v="Jamais"/>
    <s v="Entre 3h et 6h"/>
    <s v="Entre 3h et 6h"/>
    <s v="Télévision"/>
    <s v="Moteurs de recherche sur le web (google actu, yahoo actu, …), sites de partage vidéo"/>
    <s v="Radio FM"/>
    <s v="Tous les jours"/>
    <s v="Rarement"/>
    <s v="Jamais"/>
    <s v="Jamais"/>
    <s v="Jamais"/>
    <s v="Parfois"/>
    <s v="Envoyé spécial (France 2), Complément d'enquête (France 2), Les infiltrés (France 2), Reportages (TF1)"/>
    <s v="Mots croisés (France 2), Des paroles et des actes (France 2), Ce soir (ou jamais !) (France 2), A l'écoute (TF1)"/>
    <s v="Aucun"/>
    <s v="Aucun"/>
    <s v="Aucun"/>
    <s v="International, Economique, Politique, Culture (sorties ciné, livres, expos, ...), Scientifique"/>
    <s v="Assez "/>
    <s v="Non"/>
    <s v="?"/>
    <s v="négatif"/>
    <s v="Aucune"/>
    <s v="Aucune"/>
    <s v="Je suis partagé(e)"/>
    <s v="Je suis partagé(e)"/>
    <n v="1"/>
    <n v="1"/>
    <n v="1"/>
    <n v="1"/>
    <n v="1"/>
    <n v="4"/>
    <n v="4"/>
    <n v="4"/>
    <n v="1"/>
    <n v="1"/>
    <n v="1"/>
    <n v="4"/>
    <n v="4"/>
  </r>
  <r>
    <d v="2014-06-04T20:28:26"/>
    <s v="Masculin"/>
    <s v="Belge"/>
    <x v="6"/>
    <s v="UNamur"/>
    <s v="Medecine"/>
    <s v="Enseignement secondaire général : 2ème cycle"/>
    <s v="Enseignement supérieur universitaire 1er cycle : bac"/>
    <s v="Entre 1h et 3h"/>
    <s v="Entre 30 minutes et 1h"/>
    <s v="Moins de 30 minutes"/>
    <s v="Entre 6h et 12h"/>
    <s v="Entre 30 minutes et 1h"/>
    <s v="Sites web des quotidiens papier"/>
    <s v="Réseaux sociaux"/>
    <s v="Télévision"/>
    <s v="Régulièrement"/>
    <s v="Tous les jours"/>
    <s v="Régulièrement"/>
    <s v="Tous les jours"/>
    <s v="Régulièrement"/>
    <s v="Parfois"/>
    <s v="Questions à la Une (RTBF - La Une), Envoyé spécial (France 2), Reportages (TF1), L'effet papillon (Be TV)"/>
    <s v="Mise au point (RTBF - La Une), Ce soir (ou jamais !) (France 2)"/>
    <s v="Le Soir"/>
    <s v="La Libre Belgique"/>
    <s v="La Dernière Heure – Les Sports"/>
    <s v="International, Economique, Politique, Culture (sorties ciné, livres, expos, ...), Scientifique"/>
    <s v="Assez "/>
    <s v="Non"/>
    <s v="non"/>
    <s v="positif "/>
    <s v="Le Grand Journal  , Le Petit Journal  , Les Guignols de l’Info  , Salut les terriens  , On n’est pas couché  "/>
    <s v="le petit journal"/>
    <s v="Je suis partagé(e)"/>
    <s v="Oui"/>
    <n v="4"/>
    <n v="2"/>
    <n v="2"/>
    <n v="3"/>
    <n v="4"/>
    <n v="4"/>
    <n v="4"/>
    <n v="3"/>
    <n v="3"/>
    <n v="4"/>
    <n v="2"/>
    <n v="4"/>
    <n v="3"/>
  </r>
  <r>
    <d v="2014-06-04T20:28:53"/>
    <s v="Féminin"/>
    <s v="Belge"/>
    <x v="0"/>
    <s v="UCL"/>
    <s v="Communication (journalisme, relations publiques, communication socio-éducative, ...)"/>
    <s v="Enseignement secondaire technique, 7ème année technique"/>
    <s v="Enseignement supérieur universitaire 1er cycle : bac"/>
    <s v="Moins de 30 minutes"/>
    <s v="Je ne réalise pas cette tâche tous les jours"/>
    <s v="Moins de 30 minutes"/>
    <s v="Entre 1h et 3h"/>
    <s v="Entre 1h et 3h"/>
    <s v="Télévision"/>
    <s v="Sites web des chaînes de télévision, vidéo à la demande, web TV"/>
    <s v="Sites web des chaînes de radio, web radio"/>
    <s v="Tous les jours"/>
    <s v="Tous les jours"/>
    <s v="Tous les jours"/>
    <s v="Tous les jours"/>
    <s v="Tous les jours"/>
    <s v="Tous les jours"/>
    <s v="Questions à la Une (RTBF - La Une), Complément d'enquête (France 2), Sept à huit (TF1), Reportages (TF1)"/>
    <s v="Ce soir (ou jamais !) (France 2)"/>
    <s v="La Dernière Heure – Les Sports"/>
    <s v="La Libre Belgique"/>
    <s v="Le Soir"/>
    <s v="Culture (sorties ciné, livres, expos, ...), People"/>
    <s v="Peu"/>
    <s v="Non"/>
    <s v="Je ne connaissais pas"/>
    <s v="positif "/>
    <s v="Le Grand Journal  , Le Petit Journal  , On n’est pas couché  , Vivement Dimanche"/>
    <s v="On n'est pas couché"/>
    <s v="Oui"/>
    <s v="Oui"/>
    <n v="3"/>
    <n v="2"/>
    <n v="2"/>
    <n v="3"/>
    <n v="3"/>
    <n v="2"/>
    <n v="3"/>
    <n v="2"/>
    <n v="3"/>
    <n v="2"/>
    <n v="2"/>
    <n v="2"/>
    <n v="2"/>
  </r>
  <r>
    <d v="2014-06-04T20:43:48"/>
    <s v="Féminin"/>
    <s v="Belge"/>
    <x v="7"/>
    <s v="UNamur"/>
    <s v="droit"/>
    <s v="Enseignement secondaire général : 2ème cycle"/>
    <s v="Enseignement supérieur universitaire 1er cycle : bac"/>
    <s v="Entre 1h et 3h"/>
    <s v="Entre 1h et 3h"/>
    <s v="Entre 1h et 3h"/>
    <s v="Entre 3h et 6h"/>
    <s v="Entre 3h et 6h"/>
    <s v="Sites web des chaînes de télévision, vidéo à la demande, web TV"/>
    <s v="Télévision"/>
    <s v="Discussion avec mon entourage"/>
    <s v="Rarement"/>
    <s v="Tous les jours"/>
    <s v="Jamais"/>
    <s v="Régulièrement"/>
    <s v="Jamais"/>
    <s v="Rarement"/>
    <s v="Complément d'enquête (France 2), Sept à huit (TF1), Reportages (TF1)"/>
    <s v="Je n'ai regardé aucun de ces programmes"/>
    <s v="Aucun"/>
    <s v="Aucun"/>
    <s v="Aucun"/>
    <s v="International, National, Politique, Culture (sorties ciné, livres, expos, ...), People, Faits divers"/>
    <s v="Beaucoup"/>
    <s v="Non"/>
    <s v="non"/>
    <s v="positif "/>
    <s v="Aucune"/>
    <s v="Aucune"/>
    <s v="Oui"/>
    <s v="Oui"/>
    <n v="3"/>
    <n v="2"/>
    <n v="3"/>
    <n v="2"/>
    <n v="3"/>
    <n v="2"/>
    <n v="3"/>
    <n v="2"/>
    <n v="3"/>
    <n v="2"/>
    <n v="3"/>
    <n v="2"/>
    <n v="3"/>
  </r>
  <r>
    <d v="2014-06-04T20:43:59"/>
    <s v="Féminin"/>
    <s v="Belge"/>
    <x v="7"/>
    <s v="UNamur"/>
    <s v="droit"/>
    <s v="Enseignement secondaire général : 2ème cycle"/>
    <s v="Enseignement supérieur universitaire 1er cycle : bac"/>
    <s v="Entre 1h et 3h"/>
    <s v="Entre 1h et 3h"/>
    <s v="Entre 1h et 3h"/>
    <s v="Entre 3h et 6h"/>
    <s v="Entre 3h et 6h"/>
    <s v="Sites web des chaînes de télévision, vidéo à la demande, web TV"/>
    <s v="Télévision"/>
    <s v="Discussion avec mon entourage"/>
    <s v="Rarement"/>
    <s v="Tous les jours"/>
    <s v="Jamais"/>
    <s v="Régulièrement"/>
    <s v="Jamais"/>
    <s v="Rarement"/>
    <s v="Complément d'enquête (France 2), Sept à huit (TF1), Reportages (TF1)"/>
    <s v="Je n'ai regardé aucun de ces programmes"/>
    <s v="Aucun"/>
    <s v="Aucun"/>
    <s v="Aucun"/>
    <s v="International, National, Politique, Culture (sorties ciné, livres, expos, ...), People, Faits divers"/>
    <s v="Beaucoup"/>
    <s v="Non"/>
    <s v="non"/>
    <s v="positif "/>
    <s v="Aucune"/>
    <s v="Aucune"/>
    <s v="Oui"/>
    <s v="Oui"/>
    <n v="3"/>
    <n v="2"/>
    <n v="3"/>
    <n v="2"/>
    <n v="3"/>
    <n v="2"/>
    <n v="3"/>
    <n v="2"/>
    <n v="3"/>
    <n v="2"/>
    <n v="3"/>
    <n v="2"/>
    <n v="3"/>
  </r>
  <r>
    <d v="2014-06-04T20:46:14"/>
    <s v="Féminin"/>
    <s v="Belge"/>
    <x v="7"/>
    <s v="UNamur"/>
    <s v="Mathématiques"/>
    <s v="Enseignement secondaire général : 2ème cycle"/>
    <s v="Enseignement supérieur universitaire 1er cycle : bac"/>
    <s v="Je ne réalise pas cette tâche tous les jours"/>
    <s v="Entre 30 minutes et 1h"/>
    <s v="Je ne réalise pas cette tâche tous les jours"/>
    <s v="Entre 1h et 3h"/>
    <s v="Entre 1h et 3h"/>
    <s v="Télévision"/>
    <s v="Presse quotidienne papier"/>
    <s v="Moteurs de recherche sur le web (google actu, yahoo actu, …), sites de partage vidéo"/>
    <s v="Régulièrement"/>
    <s v="Jamais"/>
    <s v="Régulièrement"/>
    <s v="Rarement"/>
    <s v="Jamais"/>
    <s v="Rarement"/>
    <s v="Je n'ai regardé aucun de ces programmes"/>
    <s v="Mise au point (RTBF - La Une), Controverse (RTL-TVi)"/>
    <s v="Les journaux des éditions l’Avenir (Vers l’Avenir, …)"/>
    <s v="Aucun"/>
    <s v="Aucun"/>
    <s v="National, Culture (sorties ciné, livres, expos, ...)"/>
    <s v="Peu"/>
    <s v="Oui"/>
    <s v="émission mêlant divertissement et information"/>
    <s v="positif "/>
    <s v="Le Grand Journal  , Le Petit Journal  , Sans chichis , On n’est pas couché  "/>
    <s v="le petit journal"/>
    <s v="Oui"/>
    <s v="Je suis partagé(e)"/>
    <n v="4"/>
    <n v="2"/>
    <n v="2"/>
    <n v="3"/>
    <n v="1"/>
    <n v="2"/>
    <n v="2"/>
    <n v="2"/>
    <n v="2"/>
    <n v="3"/>
    <n v="3"/>
    <n v="4"/>
    <n v="2"/>
  </r>
  <r>
    <d v="2014-06-04T20:46:43"/>
    <s v="Féminin"/>
    <s v="Belge"/>
    <x v="1"/>
    <s v="UCL"/>
    <s v="Communication (journalisme, relations publiques, communication socio-éducative, ...)"/>
    <s v="Enseignement supérieur universitaire 1er cycle : bac"/>
    <s v="Enseignement supérieur universitaire 2ème cycle : master, ingénieur"/>
    <s v="Entre 1h et 3h"/>
    <s v="Moins de 30 minutes"/>
    <s v="Je ne réalise pas cette tâche tous les jours"/>
    <s v="Entre 1h et 3h"/>
    <s v="Je ne réalise pas cette tâche tous les jours"/>
    <s v="Télévision"/>
    <s v="Sites web des chaînes de télévision, vidéo à la demande, web TV"/>
    <s v="Radio FM"/>
    <s v="Régulièrement"/>
    <s v="Parfois"/>
    <s v="Rarement"/>
    <s v="Parfois"/>
    <s v="Rarement"/>
    <s v="Jamais"/>
    <s v="Sept à huit (TF1)"/>
    <s v="L'invité (RTL-TVi)"/>
    <s v="Le Soir"/>
    <s v="La Libre Belgique"/>
    <s v="Metro"/>
    <s v="National, Régional, Culture (sorties ciné, livres, expos, ...), People, Faits divers"/>
    <s v="Peu"/>
    <s v="Oui"/>
    <s v="des informations (actualités) présentées sous forme de divertissement"/>
    <s v="positif "/>
    <s v="Le Grand Journal  , On n’est pas couché  , Vivement Dimanche, The Tonight Show with Jay Leno"/>
    <s v="Le grand journal"/>
    <s v="Oui"/>
    <s v="Non"/>
    <n v="2"/>
    <n v="2"/>
    <n v="3"/>
    <n v="3"/>
    <n v="2"/>
    <n v="2"/>
    <n v="3"/>
    <n v="2"/>
    <n v="2"/>
    <n v="3"/>
    <n v="3"/>
    <n v="4"/>
    <n v="2"/>
  </r>
  <r>
    <d v="2014-06-04T20:48:53"/>
    <s v="Masculin"/>
    <s v="Belge"/>
    <x v="2"/>
    <s v="UCL"/>
    <s v="Sciences politiques"/>
    <s v="Enseignement supérieur universitaire 1er cycle : bac"/>
    <s v="Enseignement supérieur universitaire 2ème cycle : master, ingénieur"/>
    <s v="Je ne réalise pas cette tâche tous les jours"/>
    <s v="Je ne réalise pas cette tâche tous les jours"/>
    <s v="Je ne réalise pas cette tâche tous les jours"/>
    <s v="Entre 1h et 3h"/>
    <s v="Entre 30 minutes et 1h"/>
    <s v="Sites web des quotidiens papier"/>
    <s v="Discussion avec mon entourage"/>
    <s v="Presse quotidienne papier"/>
    <s v="Régulièrement"/>
    <s v="Rarement"/>
    <s v="Parfois"/>
    <s v="Tous les jours"/>
    <s v="Régulièrement"/>
    <s v="Rarement"/>
    <s v="Questions à la Une (RTBF - La Une)"/>
    <s v="Mise au point (RTBF - La Une), L'indiscret (RTBF - La Une)"/>
    <s v="Le Soir"/>
    <s v="La Libre Belgique"/>
    <s v="Autre"/>
    <s v="International, National, Politique"/>
    <s v="Beaucoup"/>
    <s v="Oui"/>
    <s v="Information présentée sous forme humoristique (sketches, ...)"/>
    <s v="positif "/>
    <s v="Le Petit Journal  , Les Guignols de l’Info  "/>
    <s v="petit journal"/>
    <s v="Oui"/>
    <s v="Je suis partagé(e)"/>
    <n v="4"/>
    <n v="3"/>
    <n v="2"/>
    <n v="3"/>
    <n v="4"/>
    <n v="4"/>
    <n v="4"/>
    <n v="2"/>
    <n v="4"/>
    <n v="4"/>
    <n v="3"/>
    <n v="4"/>
    <n v="2"/>
  </r>
  <r>
    <d v="2014-06-04T21:03:11"/>
    <s v="Féminin"/>
    <s v="Belge"/>
    <x v="1"/>
    <s v="UCL"/>
    <s v="Communication (journalisme, relations publiques, communication socio-éducative, ...)"/>
    <s v="Enseignement secondaire général : 2ème cycle"/>
    <s v="Enseignement supérieur universitaire 1er cycle : bac"/>
    <s v="Je ne réalise pas cette tâche tous les jours"/>
    <s v="Je ne réalise pas cette tâche tous les jours"/>
    <s v="Jamais"/>
    <s v="Entre 3h et 6h"/>
    <s v="Entre 1h et 3h"/>
    <s v="Sites web des quotidiens papier"/>
    <s v="Réseaux sociaux"/>
    <s v="Moteurs de recherche sur le web (google actu, yahoo actu, …), sites de partage vidéo"/>
    <s v="Parfois"/>
    <s v="Rarement"/>
    <s v="Jamais"/>
    <s v="Tous les jours"/>
    <s v="Jamais"/>
    <s v="Parfois"/>
    <s v="Reporters (RTL - TVi), Envoyé spécial (France 2), Sept à huit (TF1), Reportages (TF1)"/>
    <s v="Je n'ai regardé aucun de ces programmes"/>
    <s v="Le Soir"/>
    <s v="Metro"/>
    <s v="Autre"/>
    <s v="National, Culture (sorties ciné, livres, expos, ...), Scientifique"/>
    <s v="Peu"/>
    <s v="Oui"/>
    <s v="Faire du divertissement avec de l'info"/>
    <s v="positif "/>
    <s v="Le Petit Journal  "/>
    <s v="le petit journal"/>
    <s v="Oui"/>
    <s v="Non"/>
    <n v="3"/>
    <n v="1"/>
    <n v="2"/>
    <n v="3"/>
    <n v="2"/>
    <n v="1"/>
    <n v="1"/>
    <n v="1"/>
    <n v="2"/>
    <n v="3"/>
    <n v="3"/>
    <n v="3"/>
    <n v="1"/>
  </r>
  <r>
    <d v="2014-06-04T21:04:42"/>
    <s v="Féminin"/>
    <s v="Belge"/>
    <x v="5"/>
    <s v="UCL"/>
    <s v="Communication (journalisme, relations publiques, communication socio-éducative, ...)"/>
    <s v="Enseignement supérieur universitaire 2ème cycle : master, ingénieur"/>
    <s v="Enseignement supérieur universitaire 2ème cycle : master, ingénieur"/>
    <s v="Entre 1h et 3h"/>
    <s v="Entre 1h et 3h"/>
    <s v="Je ne réalise pas cette tâche tous les jours"/>
    <s v="Entre 3h et 6h"/>
    <s v="Entre 1h et 3h"/>
    <s v="Sites web des quotidiens papier"/>
    <s v="Télévision"/>
    <s v="Radio FM"/>
    <s v="Régulièrement"/>
    <s v="Tous les jours"/>
    <s v="Parfois"/>
    <s v="Tous les jours"/>
    <s v="Parfois"/>
    <s v="Rarement"/>
    <s v="Questions à la Une (RTBF - La Une), Sept à huit (TF1)"/>
    <s v="Mise au point (RTBF - La Une), Controverse (RTL-TVi), L'indiscret (RTBF - La Une), L'invité (RTL-TVi)"/>
    <s v="Le Soir"/>
    <s v="La Libre Belgique"/>
    <s v="Les journaux des éditions l’Avenir (Vers l’Avenir, …)"/>
    <s v="National, Régional, Politique, Culture (sorties ciné, livres, expos, ...), People"/>
    <s v="Assez "/>
    <s v="Oui"/>
    <s v="De l'information mais dans un divertissement ou comment se divertir tout en s'informant"/>
    <s v="positif "/>
    <s v="Le Petit Journal  , Sans chichis , Dan Late Show  , On n’est pas couché  "/>
    <s v="On n'est pas couché ou le Petit journal"/>
    <s v="Oui"/>
    <s v="Je suis partagé(e)"/>
    <n v="3"/>
    <n v="2"/>
    <n v="3"/>
    <n v="3"/>
    <n v="2"/>
    <n v="2"/>
    <n v="2"/>
    <n v="3"/>
    <n v="4"/>
    <n v="4"/>
    <n v="1"/>
    <n v="4"/>
    <n v="2"/>
  </r>
  <r>
    <d v="2014-06-04T21:09:06"/>
    <s v="Féminin"/>
    <s v="Belge"/>
    <x v="1"/>
    <s v="UCL"/>
    <s v="Communication (journalisme, relations publiques, communication socio-éducative, ...)"/>
    <s v="Enseignement secondaire général : 2ème cycle"/>
    <s v="Enseignement supérieur universitaire 1er cycle : bac"/>
    <s v="Moins de 30 minutes"/>
    <s v="Je ne réalise pas cette tâche tous les jours"/>
    <s v="Jamais"/>
    <s v="Entre 1h et 3h"/>
    <s v="Entre 1h et 3h"/>
    <s v="Télévision"/>
    <s v="Réseaux sociaux"/>
    <s v="Discussion avec mon entourage"/>
    <s v="Régulièrement"/>
    <s v="Parfois"/>
    <s v="Jamais"/>
    <s v="Rarement"/>
    <s v="Jamais"/>
    <s v="Jamais"/>
    <s v="Questions à la Une (RTBF - La Une), Reporters (RTL - TVi), Envoyé spécial (France 2), Sept à huit (TF1)"/>
    <s v="Controverse (RTL-TVi)"/>
    <s v="Le Soir"/>
    <s v="La Libre Belgique"/>
    <s v="Aucun"/>
    <s v="International, National, Culture (sorties ciné, livres, expos, ...), People, Faits divers"/>
    <s v="Assez "/>
    <s v="Non"/>
    <s v="Je ne sais pas"/>
    <s v="positif "/>
    <s v="Le Grand Journal  , Le Petit Journal  , Sans chichis , On n’est pas couché  "/>
    <s v="On n'est pas couché"/>
    <s v="Oui"/>
    <s v="Je suis partagé(e)"/>
    <n v="3"/>
    <n v="3"/>
    <n v="3"/>
    <n v="4"/>
    <n v="4"/>
    <n v="2"/>
    <n v="3"/>
    <n v="3"/>
    <n v="3"/>
    <n v="3"/>
    <n v="2"/>
    <n v="3"/>
    <n v="3"/>
  </r>
  <r>
    <d v="2014-06-04T21:11:03"/>
    <s v="Féminin"/>
    <s v="Belge"/>
    <x v="2"/>
    <s v="UCL"/>
    <s v="Communication (journalisme, relations publiques, communication socio-éducative, ...)"/>
    <s v="Enseignement secondaire général : 2ème cycle"/>
    <s v="Enseignement supérieur universitaire 1er cycle : bac"/>
    <s v="Je ne réalise pas cette tâche tous les jours"/>
    <s v="Jamais"/>
    <s v="Jamais"/>
    <s v="Entre 6h et 12h"/>
    <s v="Entre 6h et 12h"/>
    <s v="Sites web des quotidiens papier"/>
    <s v="Sites web des chaînes de télévision, vidéo à la demande, web TV"/>
    <s v="Télévision"/>
    <s v="Parfois"/>
    <s v="Rarement"/>
    <s v="Jamais"/>
    <s v="Tous les jours"/>
    <s v="Rarement"/>
    <s v="Rarement"/>
    <s v="Je n'ai regardé aucun de ces programmes"/>
    <s v="Je n'ai regardé aucun de ces programmes"/>
    <s v="Les journaux des éditions l’Avenir (Vers l’Avenir, …)"/>
    <s v="La Dernière Heure – Les Sports"/>
    <s v="Le Soir"/>
    <s v="International, Régional, People, Faits divers"/>
    <s v="Peu"/>
    <s v="Non"/>
    <s v="non"/>
    <s v="positif "/>
    <s v="Les Guignols de l’Info  "/>
    <s v="."/>
    <s v="Je suis partagé(e)"/>
    <s v="Je suis partagé(e)"/>
    <n v="3"/>
    <n v="3"/>
    <n v="3"/>
    <n v="3"/>
    <n v="3"/>
    <n v="2"/>
    <n v="2"/>
    <n v="2"/>
    <n v="2"/>
    <n v="2"/>
    <n v="3"/>
    <n v="3"/>
    <n v="2"/>
  </r>
  <r>
    <d v="2014-06-04T21:19:38"/>
    <s v="Masculin"/>
    <s v="Belge"/>
    <x v="4"/>
    <s v="UNamur"/>
    <s v="Chimie"/>
    <s v="Enseignement secondaire général : 2ème cycle"/>
    <s v="Enseignement supérieur universitaire 1er cycle : bac"/>
    <s v="Entre 1h et 3h"/>
    <s v="Moins de 30 minutes"/>
    <s v="Je ne réalise pas cette tâche tous les jours"/>
    <s v="Entre 1h et 3h"/>
    <s v="Entre 30 minutes et 1h"/>
    <s v="Télévision"/>
    <s v="Sites web des chaînes de télévision, vidéo à la demande, web TV"/>
    <s v="Radio FM"/>
    <s v="Tous les jours"/>
    <s v="Régulièrement"/>
    <s v="Parfois"/>
    <s v="Rarement"/>
    <s v="Rarement"/>
    <s v="Rarement"/>
    <s v="Questions à la Une (RTBF - La Une), Reporters (RTL - TVi), Sept à huit (TF1), Reportages (TF1)"/>
    <s v="Je n'ai regardé aucun de ces programmes"/>
    <s v="Les journaux des éditions l’Avenir (Vers l’Avenir, …)"/>
    <s v="Metro"/>
    <s v="La Dernière Heure – Les Sports"/>
    <s v="International, Culture (sorties ciné, livres, expos, ...), Scientifique, Faits divers"/>
    <s v="Pas du tout"/>
    <s v="Non"/>
    <s v="Non"/>
    <s v="positif "/>
    <s v="Le Grand Journal  , Le Petit Journal  , Les Guignols de l’Info  "/>
    <s v="Le grand journal"/>
    <s v="Je suis partagé(e)"/>
    <s v="Oui"/>
    <n v="3"/>
    <n v="2"/>
    <n v="3"/>
    <n v="4"/>
    <n v="2"/>
    <n v="3"/>
    <n v="2"/>
    <n v="2"/>
    <n v="1"/>
    <n v="2"/>
    <n v="2"/>
    <n v="3"/>
    <n v="2"/>
  </r>
  <r>
    <d v="2014-06-04T21:24:28"/>
    <s v="Féminin"/>
    <s v="Belge"/>
    <x v="7"/>
    <s v="UNamur"/>
    <s v="Ingénieur de gestion"/>
    <s v="Enseignement secondaire général : 2ème cycle"/>
    <s v="Enseignement supérieur universitaire 1er cycle : bac"/>
    <s v="Je ne réalise pas cette tâche tous les jours"/>
    <s v="Entre 30 minutes et 1h"/>
    <s v="Jamais"/>
    <s v="Entre 3h et 6h"/>
    <s v="Je ne réalise pas cette tâche tous les jours"/>
    <s v="Télévision"/>
    <s v="Moteurs de recherche sur le web (google actu, yahoo actu, …), sites de partage vidéo"/>
    <s v="Sites web des quotidiens papier"/>
    <s v="Régulièrement"/>
    <s v="Parfois"/>
    <s v="Jamais"/>
    <s v="Rarement"/>
    <s v="Parfois"/>
    <s v="Régulièrement"/>
    <s v="Sept à huit (TF1), Reportages (TF1)"/>
    <s v="Controverse (RTL-TVi), L'invité (RTL-TVi)"/>
    <s v="Le Soir"/>
    <s v="La Libre Belgique"/>
    <s v="Les journaux des éditions l’Avenir (Vers l’Avenir, …)"/>
    <s v="International, National, Culture (sorties ciné, livres, expos, ...), Scientifique"/>
    <s v="Peu"/>
    <s v="Non"/>
    <s v="programme qui donne de l'information et aussi du divertissement"/>
    <s v="positif "/>
    <s v="Les Guignols de l’Info  , Sans chichis , On n’est pas couché  "/>
    <s v="sans chichis"/>
    <s v="Oui"/>
    <s v="Je suis partagé(e)"/>
    <n v="3"/>
    <n v="2"/>
    <n v="4"/>
    <n v="3"/>
    <n v="4"/>
    <n v="4"/>
    <n v="4"/>
    <n v="2"/>
    <n v="3"/>
    <n v="3"/>
    <n v="2"/>
    <n v="1"/>
    <n v="2"/>
  </r>
  <r>
    <d v="2014-06-04T21:51:22"/>
    <s v="Féminin"/>
    <s v="Belge"/>
    <x v="4"/>
    <s v="UCL"/>
    <s v="Communication (journalisme, relations publiques, communication socio-éducative, ...)"/>
    <s v="Enseignement secondaire général : 2ème cycle"/>
    <s v="Enseignement supérieur universitaire 1er cycle : bac"/>
    <s v="Entre 1h et 3h"/>
    <s v="Je ne réalise pas cette tâche tous les jours"/>
    <s v="Je ne réalise pas cette tâche tous les jours"/>
    <s v="Entre 3h et 6h"/>
    <s v="Je ne réalise pas cette tâche tous les jours"/>
    <s v="Télévision"/>
    <s v="Presse quotidienne papier"/>
    <s v="Sites web des quotidiens papier"/>
    <s v="Parfois"/>
    <s v="Rarement"/>
    <s v="Rarement"/>
    <s v="Parfois"/>
    <s v="Jamais"/>
    <s v="Parfois"/>
    <s v="Je n'ai regardé aucun de ces programmes"/>
    <s v="Je n'ai regardé aucun de ces programmes"/>
    <s v="La Libre Belgique"/>
    <s v="La Dernière Heure – Les Sports"/>
    <s v="Aucun"/>
    <s v="International, National, Régional, Culture (sorties ciné, livres, expos, ...), People, Faits divers"/>
    <s v="Peu"/>
    <s v="Oui"/>
    <s v="L'information sous une forme ludique"/>
    <s v="positif "/>
    <s v="Sans chichis "/>
    <s v="sans chichis"/>
    <s v="Je suis partagé(e)"/>
    <s v="Je suis partagé(e)"/>
    <n v="4"/>
    <n v="3"/>
    <n v="2"/>
    <n v="2"/>
    <n v="3"/>
    <n v="3"/>
    <n v="3"/>
    <n v="3"/>
    <n v="3"/>
    <n v="3"/>
    <n v="2"/>
    <n v="3"/>
    <n v="3"/>
  </r>
  <r>
    <d v="2014-06-04T21:52:08"/>
    <s v="Féminin"/>
    <s v="Belge"/>
    <x v="0"/>
    <s v="UCL"/>
    <s v="Communication (journalisme, relations publiques, communication socio-éducative, ...)"/>
    <s v="Enseignement secondaire général : 2ème cycle"/>
    <s v="Enseignement supérieur universitaire 1er cycle : bac"/>
    <s v="Je ne réalise pas cette tâche tous les jours"/>
    <s v="Je ne réalise pas cette tâche tous les jours"/>
    <s v="Je ne réalise pas cette tâche tous les jours"/>
    <s v="Entre 3h et 6h"/>
    <s v="Je ne réalise pas cette tâche tous les jours"/>
    <s v="Sites web des chaînes de télévision, vidéo à la demande, web TV"/>
    <s v="Presse quotidienne papier"/>
    <s v="Sites web de la presse magazine"/>
    <s v="Régulièrement"/>
    <s v="Rarement"/>
    <s v="Parfois"/>
    <s v="Régulièrement"/>
    <s v="Régulièrement"/>
    <s v="Parfois"/>
    <s v="Questions à la Une (RTBF - La Une), Envoyé spécial (France 2), Complément d'enquête (France 2), Sept à huit (TF1), Reportages (TF1)"/>
    <s v="Mise au point (RTBF - La Une), Controverse (RTL-TVi)"/>
    <s v="Le Soir"/>
    <s v="La Libre Belgique"/>
    <s v="Les journaux des éditions l’Avenir (Vers l’Avenir, …)"/>
    <s v="International, National, Economique, Culture (sorties ciné, livres, expos, ...), Scientifique"/>
    <s v="Peu"/>
    <s v="Oui"/>
    <s v="programme qui fournit à la fois de l'info et du divertissement."/>
    <s v="positif "/>
    <s v="Le Grand Journal  , Le Petit Journal  , Les Guignols de l’Info  , Dan Late Show  , On n’est pas couché  , Saturday Night Live, The Tonight Show starring Jimmy Fallon"/>
    <s v="Le petit Journal (Yann Barthès est relativement sex =:D )"/>
    <s v="Oui"/>
    <s v="Oui"/>
    <n v="2"/>
    <n v="2"/>
    <n v="3"/>
    <n v="4"/>
    <n v="1"/>
    <n v="2"/>
    <n v="3"/>
    <n v="1"/>
    <n v="2"/>
    <n v="2"/>
    <n v="3"/>
    <n v="4"/>
    <n v="2"/>
  </r>
  <r>
    <d v="2014-06-04T22:04:38"/>
    <s v="Féminin"/>
    <s v="Belge"/>
    <x v="6"/>
    <s v="UNamur"/>
    <s v="Droit"/>
    <s v="Enseignement secondaire général : 2ème cycle"/>
    <s v="Enseignement supérieur universitaire 1er cycle : bac"/>
    <s v="Je ne réalise pas cette tâche tous les jours"/>
    <s v="Je ne réalise pas cette tâche tous les jours"/>
    <s v="Je ne réalise pas cette tâche tous les jours"/>
    <s v="Entre 3h et 6h"/>
    <s v="Entre 3h et 6h"/>
    <s v="Moteurs de recherche sur le web (google actu, yahoo actu, …), sites de partage vidéo"/>
    <s v="Sites web des chaînes de télévision, vidéo à la demande, web TV"/>
    <s v="Télévision"/>
    <s v="Parfois"/>
    <s v="Jamais"/>
    <s v="Rarement"/>
    <s v="Tous les jours"/>
    <s v="Tous les jours"/>
    <s v="Tous les jours"/>
    <s v="Questions à la Une (RTBF - La Une), Reporters (RTL - TVi), Sept à huit (TF1), Reportages (TF1)"/>
    <s v="Mise au point (RTBF - La Une), Controverse (RTL-TVi)"/>
    <s v="Le Soir"/>
    <s v="La Libre Belgique"/>
    <s v="Les journaux des éditions l’Avenir (Vers l’Avenir, …)"/>
    <s v="National, Régional, Politique, Culture (sorties ciné, livres, expos, ...), People, Faits divers"/>
    <s v="Beaucoup"/>
    <s v="Non"/>
    <s v="Non"/>
    <s v="positif "/>
    <s v="Le Grand Journal  , Le Petit Journal  , Salut les terriens  , On n’est pas couché  , Vivement Dimanche"/>
    <s v="LPJ"/>
    <s v="Oui"/>
    <s v="Oui"/>
    <n v="1"/>
    <n v="3"/>
    <n v="2"/>
    <n v="1"/>
    <n v="3"/>
    <n v="1"/>
    <n v="2"/>
    <n v="3"/>
    <n v="2"/>
    <n v="1"/>
    <n v="3"/>
    <n v="1"/>
    <n v="2"/>
  </r>
  <r>
    <d v="2014-06-04T22:04:59"/>
    <s v="Masculin"/>
    <s v="Belge"/>
    <x v="2"/>
    <s v="UCL"/>
    <s v="Sciences politiques"/>
    <s v="Enseignement supérieur universitaire 1er cycle : bac"/>
    <s v="Enseignement supérieur universitaire 2ème cycle : master, ingénieur"/>
    <s v="Je ne réalise pas cette tâche tous les jours"/>
    <s v="Jamais"/>
    <s v="Entre 30 minutes et 1h"/>
    <s v="Entre 3h et 6h"/>
    <s v="Entre 30 minutes et 1h"/>
    <s v="Sites web des quotidiens papier"/>
    <s v="Presse quotidienne papier"/>
    <s v="Moteurs de recherche sur le web (google actu, yahoo actu, …), sites de partage vidéo"/>
    <s v="Régulièrement"/>
    <s v="Jamais"/>
    <s v="Régulièrement"/>
    <s v="Tous les jours"/>
    <s v="Parfois"/>
    <s v="Rarement"/>
    <s v="Je n'ai regardé aucun de ces programmes"/>
    <s v="Je n'ai regardé aucun de ces programmes"/>
    <s v="L’Echo"/>
    <s v="La Libre Belgique"/>
    <s v="Le Soir"/>
    <s v="International, National, Economique, Politique"/>
    <s v="Beaucoup"/>
    <s v="Non"/>
    <s v="non"/>
    <s v="positif "/>
    <s v="Le Grand Journal  , Le Petit Journal  , Salut les terriens  , On n’est pas couché  "/>
    <s v="le petit journal"/>
    <s v="Oui"/>
    <s v="Oui"/>
    <n v="4"/>
    <n v="2"/>
    <n v="2"/>
    <n v="4"/>
    <n v="2"/>
    <n v="2"/>
    <n v="2"/>
    <n v="3"/>
    <n v="4"/>
    <n v="4"/>
    <n v="3"/>
    <n v="3"/>
    <n v="2"/>
  </r>
  <r>
    <d v="2014-06-04T22:11:47"/>
    <s v="Masculin"/>
    <s v="Belge"/>
    <x v="4"/>
    <s v="UCL"/>
    <s v="Histoire"/>
    <s v="Enseignement secondaire général : 2ème cycle"/>
    <s v="Enseignement supérieur universitaire 1er cycle : bac"/>
    <s v="Entre 1h et 3h"/>
    <s v="Entre 1h et 3h"/>
    <s v="Moins de 30 minutes"/>
    <s v="Entre 3h et 6h"/>
    <s v="Entre 1h et 3h"/>
    <s v="Sites web des quotidiens papier"/>
    <s v="Télévision"/>
    <s v="Réseaux sociaux"/>
    <s v="Parfois"/>
    <s v="Régulièrement"/>
    <s v="Parfois"/>
    <s v="Tous les jours"/>
    <s v="Rarement"/>
    <s v="Rarement"/>
    <s v="L'effet papillon (Be TV)"/>
    <s v="Controverse (RTL-TVi)"/>
    <s v="Le Soir"/>
    <s v="La Libre Belgique"/>
    <s v="Les journaux des éditions l’Avenir (Vers l’Avenir, …)"/>
    <s v="International, National, Politique, Sport"/>
    <s v="Assez "/>
    <s v="Non"/>
    <s v="Non"/>
    <s v="positif "/>
    <s v="Le Grand Journal  , Le Petit Journal  , Les Guignols de l’Info  , Salut les terriens  "/>
    <s v="le petit journal"/>
    <s v="Oui"/>
    <s v="Oui"/>
    <n v="4"/>
    <n v="2"/>
    <n v="2"/>
    <n v="2"/>
    <n v="2"/>
    <n v="3"/>
    <n v="2"/>
    <n v="1"/>
    <n v="4"/>
    <n v="3"/>
    <n v="2"/>
    <n v="3"/>
    <n v="3"/>
  </r>
  <r>
    <d v="2014-06-04T22:17:53"/>
    <s v="Féminin"/>
    <s v="Belge"/>
    <x v="1"/>
    <s v="UCL"/>
    <s v="Communication (journalisme, relations publiques, communication socio-éducative, ...)"/>
    <s v="Enseignement secondaire général : 2ème cycle"/>
    <s v="Enseignement supérieur universitaire 1er cycle : bac"/>
    <s v="Entre 30 minutes et 1h"/>
    <s v="Moins de 30 minutes"/>
    <s v="Je ne réalise pas cette tâche tous les jours"/>
    <s v="Entre 30 minutes et 1h"/>
    <s v="Je ne réalise pas cette tâche tous les jours"/>
    <s v="Télévision"/>
    <s v="Radio FM"/>
    <s v="Moteurs de recherche sur le web (google actu, yahoo actu, …), sites de partage vidéo"/>
    <s v="Tous les jours"/>
    <s v="Tous les jours"/>
    <s v="Rarement"/>
    <s v="Parfois"/>
    <s v="Jamais"/>
    <s v="Rarement"/>
    <s v="Questions à la Une (RTBF - La Une), Envoyé spécial (France 2)"/>
    <s v="Mise au point (RTBF - La Une)"/>
    <s v="Metro"/>
    <s v="Le Soir"/>
    <s v="La Libre Belgique"/>
    <s v="International, Culture (sorties ciné, livres, expos, ...), People"/>
    <s v="Peu"/>
    <s v="Oui"/>
    <s v="donner de l'info de façon divetissante"/>
    <s v="positif "/>
    <s v="Le Petit Journal  , Les Guignols de l’Info  , On n’est pas couché  "/>
    <s v="les guignols"/>
    <s v="Je suis partagé(e)"/>
    <s v="Je suis partagé(e)"/>
    <n v="3"/>
    <n v="2"/>
    <n v="2"/>
    <n v="3"/>
    <n v="4"/>
    <n v="1"/>
    <n v="4"/>
    <n v="3"/>
    <n v="3"/>
    <n v="3"/>
    <n v="2"/>
    <n v="4"/>
    <n v="3"/>
  </r>
  <r>
    <d v="2014-06-04T22:27:28"/>
    <s v="Masculin"/>
    <s v="Belge"/>
    <x v="2"/>
    <s v="UNamur"/>
    <s v="Math"/>
    <s v="Enseignement supérieur universitaire 1er cycle : bac"/>
    <s v="Enseignement supérieur universitaire 2ème cycle : master, ingénieur"/>
    <s v="Entre 1h et 3h"/>
    <s v="Moins de 30 minutes"/>
    <s v="Je ne réalise pas cette tâche tous les jours"/>
    <s v="Entre 1h et 3h"/>
    <s v="Je ne réalise pas cette tâche tous les jours"/>
    <s v="Réseaux sociaux"/>
    <s v="Radio FM"/>
    <s v="Télévision"/>
    <s v="Parfois"/>
    <s v="Parfois"/>
    <s v="Rarement"/>
    <s v="Jamais"/>
    <s v="Jamais"/>
    <s v="Jamais"/>
    <s v="Sept à huit (TF1)"/>
    <s v="Je n'ai regardé aucun de ces programmes"/>
    <s v="Aucun"/>
    <s v="Aucun"/>
    <s v="Aucun"/>
    <s v="Sport"/>
    <s v="Pas du tout"/>
    <s v="Non"/>
    <s v="Non"/>
    <s v="positif "/>
    <s v="Le Petit Journal  "/>
    <s v="le petit journal"/>
    <s v="Je suis partagé(e)"/>
    <s v="Je suis partagé(e)"/>
    <n v="2"/>
    <n v="1"/>
    <n v="3"/>
    <n v="2"/>
    <n v="2"/>
    <n v="2"/>
    <n v="2"/>
    <n v="1"/>
    <n v="4"/>
    <n v="4"/>
    <n v="3"/>
    <n v="3"/>
    <n v="1"/>
  </r>
  <r>
    <d v="2014-06-04T22:33:56"/>
    <s v="Masculin"/>
    <s v="Belge"/>
    <x v="0"/>
    <s v="ULB"/>
    <s v="Sciences politiques (sciences politiques, relations internationales, administration publique, ...)"/>
    <s v="Enseignement supérieur universitaire 1er cycle : bac"/>
    <s v="Enseignement supérieur universitaire 2ème cycle : master, ingénieur"/>
    <s v="Je ne réalise pas cette tâche tous les jours"/>
    <s v="Entre 1h et 3h"/>
    <s v="Je ne réalise pas cette tâche tous les jours"/>
    <s v="Plus de 12h"/>
    <s v="Moins de 30 minutes"/>
    <s v="Sites web d’info spécifiques à Internet, pure players (Mediapart, Rue89, Slate, ...)"/>
    <s v="Sites web des chaînes de télévision, vidéo à la demande, web TV"/>
    <s v="Sites web des quotidiens papier"/>
    <s v="Tous les jours"/>
    <s v="Tous les jours"/>
    <s v="Parfois"/>
    <s v="Tous les jours"/>
    <s v="Tous les jours"/>
    <s v="Jamais"/>
    <s v="Je n'ai regardé aucun de ces programmes"/>
    <s v="Je n'ai regardé aucun de ces programmes"/>
    <s v="Le Soir"/>
    <s v="La Libre Belgique"/>
    <s v="Metro"/>
    <s v="International, National, Régional, Economique, Politique, Culture (sorties ciné, livres, expos, ...), Scientifique"/>
    <s v="Beaucoup"/>
    <s v="Oui"/>
    <s v="C'est un programme d'information et de divertissement"/>
    <s v="positif "/>
    <s v="Aucune"/>
    <s v="/"/>
    <s v="Je suis partagé(e)"/>
    <s v="Je suis partagé(e)"/>
    <n v="3"/>
    <n v="2"/>
    <n v="2"/>
    <n v="3"/>
    <n v="3"/>
    <n v="4"/>
    <n v="4"/>
    <n v="3"/>
    <n v="3"/>
    <n v="4"/>
    <n v="1"/>
    <n v="4"/>
    <n v="3"/>
  </r>
  <r>
    <d v="2014-06-04T22:56:14"/>
    <s v="Masculin"/>
    <s v="Belge"/>
    <x v="0"/>
    <s v="UCL"/>
    <s v="Communication (journalisme, relations publiques, communication socio-éducative, ...)"/>
    <s v="Enseignement supérieur universitaire 1er cycle : bac"/>
    <s v="Enseignement supérieur universitaire 2ème cycle : master, ingénieur"/>
    <s v="Entre 1h et 3h"/>
    <s v="Moins de 30 minutes"/>
    <s v="Jamais"/>
    <s v="Entre 6h et 12h"/>
    <s v="Entre 1h et 3h"/>
    <s v="Sites web des quotidiens papier"/>
    <s v="Sites web des chaînes de télévision, vidéo à la demande, web TV"/>
    <s v="Télévision"/>
    <s v="Régulièrement"/>
    <s v="Parfois"/>
    <s v="Jamais"/>
    <s v="Tous les jours"/>
    <s v="Rarement"/>
    <s v="Rarement"/>
    <s v="Questions à la Une (RTBF - La Une), Envoyé spécial (France 2), Sept à huit (TF1)"/>
    <s v="Mise au point (RTBF - La Une), Controverse (RTL-TVi), L'invité (RTL-TVi)"/>
    <s v="La Dernière Heure – Les Sports"/>
    <s v="Le Soir"/>
    <s v="Les journaux des éditions l’Avenir (Vers l’Avenir, …)"/>
    <s v="National, Politique, Faits divers, sport"/>
    <s v="Assez "/>
    <s v="Non"/>
    <s v="non du coup"/>
    <s v="positif "/>
    <s v="Le Petit Journal  , On n’est pas couché  "/>
    <s v="le petit journal"/>
    <s v="Oui"/>
    <s v="Oui"/>
    <n v="4"/>
    <n v="2"/>
    <n v="2"/>
    <n v="4"/>
    <n v="3"/>
    <n v="2"/>
    <n v="2"/>
    <n v="1"/>
    <n v="3"/>
    <n v="3"/>
    <n v="3"/>
    <n v="4"/>
    <n v="2"/>
  </r>
  <r>
    <d v="2014-06-04T23:36:36"/>
    <s v="Féminin"/>
    <s v="Belge"/>
    <x v="1"/>
    <s v="UCL"/>
    <s v="Communication (journalisme, relations publiques, communication socio-éducative, ...)"/>
    <s v="Enseignement supérieur universitaire 1er cycle : bac"/>
    <s v="Enseignement supérieur universitaire 2ème cycle : master, ingénieur"/>
    <s v="Entre 30 minutes et 1h"/>
    <s v="Moins de 30 minutes"/>
    <s v="Moins de 30 minutes"/>
    <s v="Entre 1h et 3h"/>
    <s v="Entre 30 minutes et 1h"/>
    <s v="Sites web des quotidiens papier"/>
    <s v="Radio FM"/>
    <s v="Télévision"/>
    <s v="Régulièrement"/>
    <s v="Régulièrement"/>
    <s v="Parfois"/>
    <s v="Régulièrement"/>
    <s v="Régulièrement"/>
    <s v="Parfois"/>
    <s v="Questions à la Une (RTBF - La Une), Reporters (RTL - TVi), Envoyé spécial (France 2), Sept à huit (TF1), Reportages (TF1)"/>
    <s v="Mise au point (RTBF - La Une), Controverse (RTL-TVi), L'invité (RTL-TVi)"/>
    <s v="Le Soir"/>
    <s v="La Libre Belgique"/>
    <s v="Autre"/>
    <s v="International, National, Culture (sorties ciné, livres, expos, ...), Scientifique"/>
    <s v="Assez "/>
    <s v="Oui"/>
    <s v="L'information donnée sous forme plus ludique (divertissement)"/>
    <s v="positif "/>
    <s v="Le Grand Journal  , Le Petit Journal  , Les Guignols de l’Info  , On n’est pas couché  , Saturday Night Live, The Tonight Show starring Jimmy Fallon"/>
    <s v="Les Guignols de l'info"/>
    <s v="Oui"/>
    <s v="Oui"/>
    <n v="3"/>
    <n v="2"/>
    <n v="2"/>
    <n v="3"/>
    <n v="2"/>
    <n v="2"/>
    <n v="2"/>
    <n v="2"/>
    <n v="2"/>
    <n v="4"/>
    <n v="3"/>
    <n v="4"/>
    <n v="2"/>
  </r>
  <r>
    <d v="2014-06-05T07:51:42"/>
    <s v="Féminin"/>
    <s v="Belge"/>
    <x v="3"/>
    <s v="UNamur"/>
    <s v="Sciences politiques (sciences politiques, relations internationales, administration publique, ...)"/>
    <s v="Enseignement supérieur universitaire 2ème cycle : master, ingénieur"/>
    <s v="Enseignement supérieur universitaire 3ème cycle : doctorat"/>
    <s v="Entre 1h et 3h"/>
    <s v="Entre 3h et 6h"/>
    <s v="Je ne réalise pas cette tâche tous les jours"/>
    <s v="Entre 1h et 3h"/>
    <s v="Entre 3h et 6h"/>
    <s v="Moteurs de recherche sur le web (google actu, yahoo actu, …), sites de partage vidéo"/>
    <s v="Sites web d’info spécifiques à Internet, pure players (Mediapart, Rue89, Slate, ...)"/>
    <s v="Télévision"/>
    <s v="Parfois"/>
    <s v="Rarement"/>
    <s v="Parfois"/>
    <s v="Régulièrement"/>
    <s v="Tous les jours"/>
    <s v="Tous les jours"/>
    <s v="Je n'ai regardé aucun de ces programmes"/>
    <s v="Je n'ai regardé aucun de ces programmes"/>
    <s v="Le Soir"/>
    <s v="Autre"/>
    <s v="Autre"/>
    <s v="International, Economique, Politique, Scientifique"/>
    <s v="Assez "/>
    <s v="Non"/>
    <s v="non"/>
    <s v="positif "/>
    <s v="Le Petit Journal  , On n’est pas couché  , Vivement Dimanche"/>
    <s v="le petit journal"/>
    <s v="Je suis partagé(e)"/>
    <s v="Oui"/>
    <n v="4"/>
    <n v="1"/>
    <n v="1"/>
    <n v="4"/>
    <n v="1"/>
    <n v="4"/>
    <n v="1"/>
    <n v="4"/>
    <n v="4"/>
    <n v="1"/>
    <n v="4"/>
    <n v="1"/>
    <n v="1"/>
  </r>
  <r>
    <d v="2014-06-05T08:25:22"/>
    <s v="Féminin"/>
    <s v="Belge"/>
    <x v="7"/>
    <s v="UNamur"/>
    <s v="droit"/>
    <s v="Enseignement secondaire général : 2ème cycle"/>
    <s v="Enseignement supérieur universitaire 1er cycle : bac"/>
    <s v="Je ne réalise pas cette tâche tous les jours"/>
    <s v="Moins de 30 minutes"/>
    <s v="Jamais"/>
    <s v="Entre 6h et 12h"/>
    <s v="Entre 30 minutes et 1h"/>
    <s v="Sites web des chaînes de télévision, vidéo à la demande, web TV"/>
    <s v="Télévision"/>
    <s v="Radio FM"/>
    <s v="Rarement"/>
    <s v="Rarement"/>
    <s v="Rarement"/>
    <s v="Parfois"/>
    <s v="Rarement"/>
    <s v="Parfois"/>
    <s v="Envoyé spécial (France 2)"/>
    <s v="Je n'ai regardé aucun de ces programmes"/>
    <s v="La Libre Belgique"/>
    <s v="Le Soir"/>
    <s v="Les journaux des éditions l’Avenir (Vers l’Avenir, …)"/>
    <s v="National"/>
    <s v="Peu"/>
    <s v="Non"/>
    <s v="non"/>
    <s v="positif "/>
    <s v="Le Petit Journal  , Sans chichis "/>
    <s v="petit journal"/>
    <s v="Je suis partagé(e)"/>
    <s v="Non"/>
    <n v="3"/>
    <n v="1"/>
    <n v="2"/>
    <n v="2"/>
    <n v="1"/>
    <n v="2"/>
    <n v="3"/>
    <n v="2"/>
    <n v="1"/>
    <n v="2"/>
    <n v="2"/>
    <n v="2"/>
    <n v="3"/>
  </r>
  <r>
    <d v="2014-06-05T09:45:27"/>
    <s v="Féminin"/>
    <s v="Belge"/>
    <x v="1"/>
    <s v="UCL"/>
    <s v="Sciences humains (archéologie, histoire de l'art et musicologie)"/>
    <s v="Enseignement supérieur universitaire 1er cycle : bac"/>
    <s v="Enseignement supérieur universitaire 2ème cycle : master, ingénieur"/>
    <s v="Entre 1h et 3h"/>
    <s v="Entre 6h et 12h"/>
    <s v="Entre 30 minutes et 1h"/>
    <s v="Entre 3h et 6h"/>
    <s v="Entre 1h et 3h"/>
    <s v="Radio FM"/>
    <s v="Télévision"/>
    <s v="Discussion avec mon entourage"/>
    <s v="Régulièrement"/>
    <s v="Tous les jours"/>
    <s v="Rarement"/>
    <s v="Parfois"/>
    <s v="Rarement"/>
    <s v="Régulièrement"/>
    <s v="Questions à la Une (RTBF - La Une), Reporters (RTL - TVi)"/>
    <s v="Mise au point (RTBF - La Une)"/>
    <s v="Metro"/>
    <s v="Aucun"/>
    <s v="Aucun"/>
    <s v="International, Culture (sorties ciné, livres, expos, ...), Scientifique"/>
    <s v="Assez "/>
    <s v="Non"/>
    <s v="Sorry, ik weet het niet..."/>
    <s v="positif "/>
    <s v="Le Grand Journal  , Les Guignols de l’Info  , Salut les terriens  , Sans chichis "/>
    <s v="Les Guignols de l'info"/>
    <s v="Je suis partagé(e)"/>
    <s v="Je suis partagé(e)"/>
    <n v="3"/>
    <n v="2"/>
    <n v="2"/>
    <n v="2"/>
    <n v="2"/>
    <n v="2"/>
    <n v="2"/>
    <n v="1"/>
    <n v="3"/>
    <n v="3"/>
    <n v="2"/>
    <n v="3"/>
    <n v="1"/>
  </r>
  <r>
    <d v="2014-06-05T09:46:10"/>
    <s v="Féminin"/>
    <s v="Belge"/>
    <x v="1"/>
    <s v="UCL"/>
    <s v="Dentiste"/>
    <s v="Enseignement secondaire général : 2ème cycle"/>
    <s v="Enseignement supérieur universitaire 1er cycle : bac"/>
    <s v="Je ne réalise pas cette tâche tous les jours"/>
    <s v="Entre 30 minutes et 1h"/>
    <s v="Je ne réalise pas cette tâche tous les jours"/>
    <s v="Entre 1h et 3h"/>
    <s v="Moins de 30 minutes"/>
    <s v="Moteurs de recherche sur le web (google actu, yahoo actu, …), sites de partage vidéo"/>
    <s v="Radio FM"/>
    <s v="Sites web des quotidiens papier"/>
    <s v="Parfois"/>
    <s v="Régulièrement"/>
    <s v="Jamais"/>
    <s v="Parfois"/>
    <s v="Jamais"/>
    <s v="Rarement"/>
    <s v="Sept à huit (TF1), Reportages (TF1)"/>
    <s v="Je n'ai regardé aucun de ces programmes"/>
    <s v="Les journaux des éditions l’Avenir (Vers l’Avenir, …)"/>
    <s v="Le Soir"/>
    <s v="La Dernière Heure – Les Sports"/>
    <s v="International, Scientifique, People"/>
    <s v="Peu"/>
    <s v="Non"/>
    <s v="Non"/>
    <s v="positif "/>
    <s v="Sans chichis "/>
    <s v="Aucune"/>
    <s v="Je suis partagé(e)"/>
    <s v="Je suis partagé(e)"/>
    <n v="3"/>
    <n v="2"/>
    <n v="2"/>
    <n v="2"/>
    <n v="2"/>
    <n v="1"/>
    <n v="1"/>
    <n v="3"/>
    <n v="2"/>
    <n v="3"/>
    <n v="2"/>
    <n v="3"/>
    <n v="2"/>
  </r>
  <r>
    <d v="2014-06-05T10:12:46"/>
    <s v="Féminin"/>
    <s v="Belge"/>
    <x v="7"/>
    <s v="UNamur"/>
    <s v="Ingénieur de gestion"/>
    <s v="Enseignement secondaire général : 2ème cycle"/>
    <s v="Enseignement supérieur universitaire 1er cycle : bac"/>
    <s v="Je ne réalise pas cette tâche tous les jours"/>
    <s v="Entre 30 minutes et 1h"/>
    <s v="Jamais"/>
    <s v="Entre 1h et 3h"/>
    <s v="Entre 1h et 3h"/>
    <s v="Sites web des quotidiens papier"/>
    <s v="Radio FM"/>
    <s v="Discussion avec mon entourage"/>
    <s v="Rarement"/>
    <s v="Régulièrement"/>
    <s v="Jamais"/>
    <s v="Régulièrement"/>
    <s v="Jamais"/>
    <s v="Jamais"/>
    <s v="Je n'ai regardé aucun de ces programmes"/>
    <s v="Controverse (RTL-TVi)"/>
    <s v="La Libre Belgique"/>
    <s v="Le Soir"/>
    <s v="Aucun"/>
    <s v="International, National, Politique, People"/>
    <s v="Beaucoup"/>
    <s v="Non"/>
    <s v="je ne connais pas"/>
    <s v="positif "/>
    <s v="Le Petit Journal  "/>
    <s v="le petit journal"/>
    <s v="Oui"/>
    <s v="Oui"/>
    <n v="3"/>
    <n v="2"/>
    <n v="3"/>
    <n v="3"/>
    <n v="3"/>
    <n v="2"/>
    <n v="2"/>
    <n v="3"/>
    <n v="2"/>
    <n v="3"/>
    <n v="2"/>
    <n v="4"/>
    <n v="3"/>
  </r>
  <r>
    <d v="2014-06-05T10:41:26"/>
    <s v="Féminin"/>
    <s v="Belge"/>
    <x v="1"/>
    <s v="UCL"/>
    <s v="droit"/>
    <s v="Enseignement supérieur universitaire 1er cycle : bac"/>
    <s v="Enseignement supérieur universitaire 2ème cycle : master, ingénieur"/>
    <s v="Entre 1h et 3h"/>
    <s v="Moins de 30 minutes"/>
    <s v="Jamais"/>
    <s v="Entre 1h et 3h"/>
    <s v="Je ne réalise pas cette tâche tous les jours"/>
    <s v="Sites web des chaînes de radio, web radio"/>
    <s v="Télévision"/>
    <s v="Radio FM"/>
    <s v="Régulièrement"/>
    <s v="Rarement"/>
    <s v="Rarement"/>
    <s v="Rarement"/>
    <s v="Rarement"/>
    <s v="Parfois"/>
    <s v="Questions à la Une (RTBF - La Une), Envoyé spécial (France 2)"/>
    <s v="Je n'ai regardé aucun de ces programmes"/>
    <s v="Aucun"/>
    <s v="Aucun"/>
    <s v="Aucun"/>
    <s v="Régional, People, Faits divers"/>
    <s v="Peu"/>
    <s v="Non"/>
    <s v="?"/>
    <s v="positif "/>
    <s v="Le Grand Journal  , Le Petit Journal  , Sans chichis "/>
    <s v="sans chichis"/>
    <s v="Je suis partagé(e)"/>
    <s v="Oui"/>
    <n v="3"/>
    <n v="2"/>
    <n v="3"/>
    <n v="3"/>
    <n v="3"/>
    <n v="3"/>
    <n v="3"/>
    <n v="2"/>
    <n v="2"/>
    <n v="3"/>
    <n v="2"/>
    <n v="3"/>
    <n v="2"/>
  </r>
  <r>
    <d v="2014-06-05T10:43:28"/>
    <s v="Féminin"/>
    <s v="française"/>
    <x v="1"/>
    <s v="UCL"/>
    <s v="Communication (journalisme, relations publiques, communication socio-éducative, ...)"/>
    <s v="Enseignement secondaire général : 2ème cycle"/>
    <s v="Enseignement supérieur universitaire 1er cycle : bac"/>
    <s v="Je ne réalise pas cette tâche tous les jours"/>
    <s v="Moins de 30 minutes"/>
    <s v="Je ne réalise pas cette tâche tous les jours"/>
    <s v="Entre 3h et 6h"/>
    <s v="Entre 1h et 3h"/>
    <s v="Sites web des quotidiens papier"/>
    <s v="Presse quotidienne papier"/>
    <s v="Radio FM"/>
    <s v="Tous les jours"/>
    <s v="Parfois"/>
    <s v="Parfois"/>
    <s v="Tous les jours"/>
    <s v="Parfois"/>
    <s v="Parfois"/>
    <s v="Questions à la Une (RTBF - La Une), Sept à huit (TF1)"/>
    <s v="Controverse (RTL-TVi)"/>
    <s v="Le Soir"/>
    <s v="Metro"/>
    <s v="Autre"/>
    <s v="International, Politique, Culture (sorties ciné, livres, expos, ...), People"/>
    <s v="Peu"/>
    <s v="Non"/>
    <s v="non"/>
    <s v="positif "/>
    <s v="Le Petit Journal  , On n’est pas couché  "/>
    <s v="le petit journal"/>
    <s v="Oui"/>
    <s v="Oui"/>
    <n v="4"/>
    <n v="2"/>
    <n v="1"/>
    <n v="1"/>
    <n v="2"/>
    <n v="3"/>
    <n v="3"/>
    <n v="1"/>
    <n v="3"/>
    <n v="3"/>
    <n v="1"/>
    <n v="3"/>
    <n v="2"/>
  </r>
  <r>
    <d v="2014-06-05T11:06:26"/>
    <s v="Féminin"/>
    <s v="Belge"/>
    <x v="2"/>
    <s v="UCL"/>
    <s v="Sciences biologiques"/>
    <s v="Enseignement secondaire général : 2ème cycle"/>
    <s v="Enseignement supérieur universitaire 1er cycle : bac"/>
    <s v="Entre 30 minutes et 1h"/>
    <s v="Moins de 30 minutes"/>
    <s v="Je ne réalise pas cette tâche tous les jours"/>
    <s v="Entre 1h et 3h"/>
    <s v="Entre 30 minutes et 1h"/>
    <s v="Sites web des chaînes de télévision, vidéo à la demande, web TV"/>
    <s v="Télévision"/>
    <s v="Moteurs de recherche sur le web (google actu, yahoo actu, …), sites de partage vidéo"/>
    <s v="Tous les jours"/>
    <s v="Tous les jours"/>
    <s v="Parfois"/>
    <s v="Régulièrement"/>
    <s v="Jamais"/>
    <s v="Régulièrement"/>
    <s v="Questions à la Une (RTBF - La Une)"/>
    <s v="Je n'ai regardé aucun de ces programmes"/>
    <s v="La Libre Belgique"/>
    <s v="Le Soir"/>
    <s v="Les journaux des éditions l’Avenir (Vers l’Avenir, …)"/>
    <s v="International, National, Politique, Culture (sorties ciné, livres, expos, ...), Scientifique"/>
    <s v="Assez "/>
    <s v="Non"/>
    <s v="Euh?"/>
    <s v="négatif"/>
    <s v="Aucune"/>
    <s v="Aucune"/>
    <s v="Je suis partagé(e)"/>
    <s v="Je suis partagé(e)"/>
    <n v="4"/>
    <n v="4"/>
    <n v="4"/>
    <n v="4"/>
    <n v="4"/>
    <n v="4"/>
    <n v="4"/>
    <n v="4"/>
    <n v="1"/>
    <n v="2"/>
    <n v="1"/>
    <n v="4"/>
    <n v="4"/>
  </r>
  <r>
    <d v="2014-06-05T11:40:50"/>
    <s v="Masculin"/>
    <s v="Belge"/>
    <x v="1"/>
    <s v="UCL"/>
    <s v="Sciences politiques (sciences politiques, relations internationales, administration publique, ...)"/>
    <s v="Enseignement supérieur universitaire 1er cycle : bac"/>
    <s v="Enseignement supérieur universitaire 2ème cycle : master, ingénieur"/>
    <s v="Je ne réalise pas cette tâche tous les jours"/>
    <s v="Jamais"/>
    <s v="Moins de 30 minutes"/>
    <s v="Entre 3h et 6h"/>
    <s v="Entre 1h et 3h"/>
    <s v="Sites web des quotidiens papier"/>
    <s v="Moteurs de recherche sur le web (google actu, yahoo actu, …), sites de partage vidéo"/>
    <s v="Presse quotidienne papier"/>
    <s v="Régulièrement"/>
    <s v="Rarement"/>
    <s v="Rarement"/>
    <s v="Parfois"/>
    <s v="Parfois"/>
    <s v="Parfois"/>
    <s v="Questions à la Une (RTBF - La Une)"/>
    <s v="Je n'ai regardé aucun de ces programmes"/>
    <s v="La Libre Belgique"/>
    <s v="Le Soir"/>
    <s v="Autre"/>
    <s v="International, National, Régional, Economique, Politique"/>
    <s v="Beaucoup"/>
    <s v="Non"/>
    <s v="..."/>
    <s v="négatif"/>
    <s v="Aucune"/>
    <s v=".."/>
    <s v="Non"/>
    <s v="Non"/>
    <n v="3"/>
    <n v="2"/>
    <n v="2"/>
    <n v="2"/>
    <n v="4"/>
    <n v="4"/>
    <n v="4"/>
    <n v="4"/>
    <n v="2"/>
    <n v="1"/>
    <n v="2"/>
    <n v="4"/>
    <n v="4"/>
  </r>
  <r>
    <d v="2014-06-05T11:47:58"/>
    <s v="Féminin"/>
    <s v="Belge"/>
    <x v="0"/>
    <s v="UCL"/>
    <s v="Communication (journalisme, relations publiques, communication socio-éducative, ...)"/>
    <s v="Enseignement secondaire général : 2ème cycle"/>
    <s v="Enseignement supérieur universitaire 1er cycle : bac"/>
    <s v="Entre 1h et 3h"/>
    <s v="Entre 3h et 6h"/>
    <s v="Je ne réalise pas cette tâche tous les jours"/>
    <s v="Entre 6h et 12h"/>
    <s v="Je ne réalise pas cette tâche tous les jours"/>
    <s v="Radio FM"/>
    <s v="Réseaux sociaux"/>
    <s v="Télévision"/>
    <s v="Régulièrement"/>
    <s v="Tous les jours"/>
    <s v="Parfois"/>
    <s v="Régulièrement"/>
    <s v="Régulièrement"/>
    <s v="Rarement"/>
    <s v="Reporters (RTL - TVi), Envoyé spécial (France 2), Reportages (TF1)"/>
    <s v="Je n'ai regardé aucun de ces programmes"/>
    <s v="Le Soir"/>
    <s v="Les journaux des éditions l’Avenir (Vers l’Avenir, …)"/>
    <s v="Metro"/>
    <s v="Régional, Culture (sorties ciné, livres, expos, ...), People"/>
    <s v="Peu"/>
    <s v="Oui"/>
    <s v="de l'information liée à du divertissement"/>
    <s v="positif "/>
    <s v="Dan Late Show  , On n’est pas couché  , Vivement Dimanche, The Tonight Show starring Jimmy Fallon"/>
    <s v="Dan Late Show"/>
    <s v="Je suis partagé(e)"/>
    <s v="Je suis partagé(e)"/>
    <n v="3"/>
    <n v="2"/>
    <n v="3"/>
    <n v="3"/>
    <n v="4"/>
    <n v="2"/>
    <n v="2"/>
    <n v="4"/>
    <n v="3"/>
    <n v="3"/>
    <n v="2"/>
    <n v="3"/>
    <n v="2"/>
  </r>
  <r>
    <d v="2014-06-05T11:51:53"/>
    <s v="Féminin"/>
    <s v="Belge"/>
    <x v="5"/>
    <s v="UCL"/>
    <s v="Sciences politiques (sciences politiques, relations internationales, administration publique, ...)"/>
    <s v="Enseignement supérieur universitaire 1er cycle : bac"/>
    <s v="Enseignement supérieur universitaire 2ème cycle : master, ingénieur"/>
    <s v="Je ne réalise pas cette tâche tous les jours"/>
    <s v="Jamais"/>
    <s v="Je ne réalise pas cette tâche tous les jours"/>
    <s v="Entre 6h et 12h"/>
    <s v="Entre 3h et 6h"/>
    <s v="Réseaux sociaux"/>
    <s v="Télévision"/>
    <s v="Discussion avec mon entourage"/>
    <s v="Parfois"/>
    <s v="Jamais"/>
    <s v="Jamais"/>
    <s v="Rarement"/>
    <s v="Jamais"/>
    <s v="Rarement"/>
    <s v="Questions à la Une (RTBF - La Une), Reporters (RTL - TVi), Envoyé spécial (France 2), Reportages (TF1)"/>
    <s v="Mise au point (RTBF - La Une), L'invité (RTL-TVi)"/>
    <s v="Le Soir"/>
    <s v="Autre"/>
    <s v="Aucun"/>
    <s v="International, National, Politique, Culture (sorties ciné, livres, expos, ...), Scientifique, People"/>
    <s v="Assez "/>
    <s v="Non"/>
    <s v="Non"/>
    <s v="positif "/>
    <s v="Le Petit Journal  , Les Guignols de l’Info  , Sans chichis , Vivement Dimanche"/>
    <s v="Les Guignols de l'info"/>
    <s v="Oui"/>
    <s v="Je suis partagé(e)"/>
    <n v="3"/>
    <n v="2"/>
    <n v="1"/>
    <n v="3"/>
    <n v="3"/>
    <n v="4"/>
    <n v="4"/>
    <n v="3"/>
    <n v="2"/>
    <n v="2"/>
    <n v="3"/>
    <n v="4"/>
    <n v="2"/>
  </r>
  <r>
    <d v="2014-06-05T12:00:48"/>
    <s v="Masculin"/>
    <s v="Belge"/>
    <x v="4"/>
    <s v="UCL"/>
    <s v="Communication (journalisme, relations publiques, communication socio-éducative, ...)"/>
    <s v="Enseignement secondaire général : 2ème cycle"/>
    <s v="Enseignement supérieur universitaire 1er cycle : bac"/>
    <s v="Entre 30 minutes et 1h"/>
    <s v="Moins de 30 minutes"/>
    <s v="Je ne réalise pas cette tâche tous les jours"/>
    <s v="Entre 3h et 6h"/>
    <s v="Entre 30 minutes et 1h"/>
    <s v="Moteurs de recherche sur le web (google actu, yahoo actu, …), sites de partage vidéo"/>
    <s v="Télévision"/>
    <s v="Radio FM"/>
    <s v="Tous les jours"/>
    <s v="Régulièrement"/>
    <s v="Rarement"/>
    <s v="Parfois"/>
    <s v="Parfois"/>
    <s v="Tous les jours"/>
    <s v="Questions à la Une (RTBF - La Une), Envoyé spécial (France 2), Complément d'enquête (France 2)"/>
    <s v="Mise au point (RTBF - La Une), Controverse (RTL-TVi), L'indiscret (RTBF - La Une), Des paroles et des actes (France 2)"/>
    <s v="Le Soir"/>
    <s v="Aucun"/>
    <s v="Aucun"/>
    <s v="International, National, Economique, Politique, Scientifique"/>
    <s v="Beaucoup"/>
    <s v="Non"/>
    <s v="Mix entre information et entertainment je suppose; la formule des JT actuels"/>
    <s v="positif "/>
    <s v="Le Grand Journal  , Le Petit Journal  , Les Guignols de l’Info  , Salut les terriens  , Sans chichis , Dan Late Show  , On n’est pas couché  "/>
    <s v="Les Guignols de l'info"/>
    <s v="Oui"/>
    <s v="Oui"/>
    <n v="4"/>
    <n v="1"/>
    <n v="2"/>
    <n v="4"/>
    <n v="2"/>
    <n v="4"/>
    <n v="4"/>
    <n v="2"/>
    <n v="2"/>
    <n v="1"/>
    <n v="4"/>
    <n v="4"/>
    <n v="2"/>
  </r>
  <r>
    <d v="2014-06-05T12:02:51"/>
    <s v="Féminin"/>
    <s v="Belge"/>
    <x v="0"/>
    <s v="UCL"/>
    <s v="Communication (journalisme, relations publiques, communication socio-éducative, ...)"/>
    <s v="Enseignement supérieur universitaire 1er cycle : bac"/>
    <s v="Enseignement supérieur universitaire 2ème cycle : master, ingénieur"/>
    <s v="Entre 1h et 3h"/>
    <s v="Moins de 30 minutes"/>
    <s v="Jamais"/>
    <s v="Entre 1h et 3h"/>
    <s v="Je ne réalise pas cette tâche tous les jours"/>
    <s v="Télévision"/>
    <s v="Moteurs de recherche sur le web (google actu, yahoo actu, …), sites de partage vidéo"/>
    <s v="Sites web des chaînes de télévision, vidéo à la demande, web TV"/>
    <s v="Tous les jours"/>
    <s v="Parfois"/>
    <s v="Jamais"/>
    <s v="Rarement"/>
    <s v="Jamais"/>
    <s v="Parfois"/>
    <s v="Sept à huit (TF1), Reportages (TF1)"/>
    <s v="Je n'ai regardé aucun de ces programmes"/>
    <s v="Aucun"/>
    <s v="Aucun"/>
    <s v="Aucun"/>
    <s v="International, National, Régional"/>
    <s v="Pas du tout"/>
    <s v="Oui"/>
    <s v="Un mix entre l'information et le divertissement"/>
    <s v="positif "/>
    <s v="Le Petit Journal  "/>
    <s v="le petit journal"/>
    <s v="Oui"/>
    <s v="Je suis partagé(e)"/>
    <n v="4"/>
    <n v="1"/>
    <n v="2"/>
    <n v="3"/>
    <n v="1"/>
    <n v="3"/>
    <n v="3"/>
    <n v="1"/>
    <n v="4"/>
    <n v="4"/>
    <n v="1"/>
    <n v="3"/>
    <n v="2"/>
  </r>
  <r>
    <d v="2014-06-05T12:05:39"/>
    <s v="Masculin"/>
    <s v="Belge"/>
    <x v="1"/>
    <s v="UCL"/>
    <s v="Sciences politiques (sciences politiques, relations internationales, administration publique, ...)"/>
    <s v="Enseignement secondaire général : 2ème cycle"/>
    <s v="Enseignement supérieur universitaire 1er cycle : bac"/>
    <s v="Entre 1h et 3h"/>
    <s v="Jamais"/>
    <s v="Je ne réalise pas cette tâche tous les jours"/>
    <s v="Entre 1h et 3h"/>
    <s v="Jamais"/>
    <s v="Sites web des quotidiens papier"/>
    <s v="Télévision"/>
    <s v="Sites web d’info spécifiques à Internet, pure players (Mediapart, Rue89, Slate, ...)"/>
    <s v="Tous les jours"/>
    <s v="Jamais"/>
    <s v="Rarement"/>
    <s v="Tous les jours"/>
    <s v="Tous les jours"/>
    <s v="Parfois"/>
    <s v="Envoyé spécial (France 2)"/>
    <s v="Des paroles et des actes (France 2)"/>
    <s v="La Libre Belgique"/>
    <s v="Le Soir"/>
    <s v="Aucun"/>
    <s v="International, National, Politique, Culture (sorties ciné, livres, expos, ...), Scientifique"/>
    <s v="Beaucoup"/>
    <s v="Non"/>
    <s v="jamais entendu parler"/>
    <s v="positif "/>
    <s v="Le Petit Journal  "/>
    <s v="le petit journal"/>
    <s v="Oui"/>
    <s v="Je suis partagé(e)"/>
    <n v="3"/>
    <n v="2"/>
    <n v="3"/>
    <n v="3"/>
    <n v="4"/>
    <n v="3"/>
    <n v="3"/>
    <n v="3"/>
    <n v="2"/>
    <n v="3"/>
    <n v="2"/>
    <n v="4"/>
    <n v="2"/>
  </r>
  <r>
    <d v="2014-06-05T12:09:21"/>
    <s v="Féminin"/>
    <s v="Belge"/>
    <x v="6"/>
    <s v="UCL"/>
    <s v="Communication (journalisme, relations publiques, communication socio-éducative, ...)"/>
    <s v="Enseignement secondaire général : 2ème cycle"/>
    <s v="Enseignement supérieur universitaire 1er cycle : bac"/>
    <s v="Entre 1h et 3h"/>
    <s v="Je ne réalise pas cette tâche tous les jours"/>
    <s v="Je ne réalise pas cette tâche tous les jours"/>
    <s v="Entre 1h et 3h"/>
    <s v="Entre 1h et 3h"/>
    <s v="Télévision"/>
    <s v="Presse quotidienne papier"/>
    <s v="Sites web des quotidiens papier"/>
    <s v="Tous les jours"/>
    <s v="Rarement"/>
    <s v="Tous les jours"/>
    <s v="Rarement"/>
    <s v="Jamais"/>
    <s v="Jamais"/>
    <s v="Questions à la Une (RTBF - La Une), Sept à huit (TF1), Reportages (TF1)"/>
    <s v="Mise au point (RTBF - La Une), L'indiscret (RTBF - La Une), L'invité (RTL-TVi)"/>
    <s v="Le Soir"/>
    <s v="La Dernière Heure – Les Sports"/>
    <s v="La Libre Belgique"/>
    <s v="National, Politique, Culture (sorties ciné, livres, expos, ...), People, Faits divers"/>
    <s v="Assez "/>
    <s v="Non"/>
    <s v="Non"/>
    <s v="positif "/>
    <s v="Le Petit Journal  , Sans chichis , On n’est pas couché  "/>
    <s v="le petit journal"/>
    <s v="Oui"/>
    <s v="Oui"/>
    <n v="4"/>
    <n v="1"/>
    <n v="3"/>
    <n v="4"/>
    <n v="2"/>
    <n v="1"/>
    <n v="1"/>
    <n v="1"/>
    <n v="4"/>
    <n v="4"/>
    <n v="2"/>
    <n v="4"/>
    <n v="2"/>
  </r>
  <r>
    <d v="2014-06-05T12:11:06"/>
    <s v="Masculin"/>
    <s v="Belge"/>
    <x v="4"/>
    <s v="UCL"/>
    <s v="Sciences politiques (sciences politiques, relations internationales, administration publique, ...)"/>
    <s v="Enseignement secondaire général : 2ème cycle"/>
    <s v="Enseignement supérieur universitaire 1er cycle : bac"/>
    <s v="Je ne réalise pas cette tâche tous les jours"/>
    <s v="Moins de 30 minutes"/>
    <s v="Je ne réalise pas cette tâche tous les jours"/>
    <s v="Entre 6h et 12h"/>
    <s v="Entre 1h et 3h"/>
    <s v="Sites web d’info spécifiques à Internet, pure players (Mediapart, Rue89, Slate, ...)"/>
    <s v="Sites web des quotidiens papier"/>
    <s v="Réseaux sociaux"/>
    <s v="Rarement"/>
    <s v="Rarement"/>
    <s v="Parfois"/>
    <s v="Tous les jours"/>
    <s v="Tous les jours"/>
    <s v="Régulièrement"/>
    <s v="Je n'ai regardé aucun de ces programmes"/>
    <s v="Ce soir (ou jamais !) (France 2)"/>
    <s v="Autre"/>
    <s v="Autre"/>
    <s v="Le Soir"/>
    <s v="International, Economique, Politique, Culture (sorties ciné, livres, expos, ...), Scientifique"/>
    <s v="Beaucoup"/>
    <s v="Oui"/>
    <s v="Traitement de l'information sous le format du divertissement"/>
    <s v="négatif"/>
    <s v="Les Guignols de l’Info  "/>
    <s v="les guignols"/>
    <s v="Je suis partagé(e)"/>
    <s v="Oui"/>
    <n v="4"/>
    <n v="2"/>
    <n v="3"/>
    <n v="1"/>
    <n v="4"/>
    <n v="4"/>
    <n v="4"/>
    <n v="4"/>
    <n v="1"/>
    <n v="2"/>
    <n v="1"/>
    <n v="4"/>
    <n v="4"/>
  </r>
  <r>
    <d v="2014-06-05T12:16:53"/>
    <s v="Féminin"/>
    <s v="française"/>
    <x v="4"/>
    <s v="UCL"/>
    <s v="Communication (journalisme, relations publiques, communication socio-éducative, ...)"/>
    <s v="Enseignement secondaire général : 2ème cycle"/>
    <s v="Enseignement supérieur universitaire 1er cycle : bac"/>
    <s v="Jamais"/>
    <s v="Je ne réalise pas cette tâche tous les jours"/>
    <s v="Je ne réalise pas cette tâche tous les jours"/>
    <s v="Entre 1h et 3h"/>
    <s v="Entre 1h et 3h"/>
    <s v="Moteurs de recherche sur le web (google actu, yahoo actu, …), sites de partage vidéo"/>
    <s v="Réseaux sociaux"/>
    <s v="Radio FM"/>
    <s v="Parfois"/>
    <s v="Parfois"/>
    <s v="Rarement"/>
    <s v="Régulièrement"/>
    <s v="Parfois"/>
    <s v="Tous les jours"/>
    <s v="Envoyé spécial (France 2)"/>
    <s v="Je n'ai regardé aucun de ces programmes"/>
    <s v="Autre"/>
    <s v="Le Soir"/>
    <s v="La Libre Belgique"/>
    <s v="International, National, Régional, Economique, Politique, Culture (sorties ciné, livres, expos, ...)"/>
    <s v="Assez "/>
    <s v="Non"/>
    <s v="La culture de l'information"/>
    <s v="positif "/>
    <s v="Le Grand Journal  , Le Petit Journal  , On n’est pas couché  "/>
    <s v="petit journal"/>
    <s v="Oui"/>
    <s v="Oui"/>
    <n v="3"/>
    <n v="2"/>
    <n v="4"/>
    <n v="3"/>
    <n v="4"/>
    <n v="4"/>
    <n v="4"/>
    <n v="2"/>
    <n v="1"/>
    <n v="3"/>
    <n v="4"/>
    <n v="3"/>
    <n v="1"/>
  </r>
  <r>
    <d v="2014-06-05T12:20:17"/>
    <s v="Féminin"/>
    <s v="Belge"/>
    <x v="1"/>
    <s v="UCL"/>
    <s v="Communication (journalisme, relations publiques, communication socio-éducative, ...)"/>
    <s v="Enseignement supérieur universitaire 1er cycle : bac"/>
    <s v="Enseignement supérieur universitaire 2ème cycle : master, ingénieur"/>
    <s v="Entre 30 minutes et 1h"/>
    <s v="Je ne réalise pas cette tâche tous les jours"/>
    <s v="Moins de 30 minutes"/>
    <s v="Entre 1h et 3h"/>
    <s v="Entre 1h et 3h"/>
    <s v="Sites web des quotidiens papier"/>
    <s v="Moteurs de recherche sur le web (google actu, yahoo actu, …), sites de partage vidéo"/>
    <s v="Télévision"/>
    <s v="Régulièrement"/>
    <s v="Parfois"/>
    <s v="Régulièrement"/>
    <s v="Tous les jours"/>
    <s v="Tous les jours"/>
    <s v="Tous les jours"/>
    <s v="Questions à la Une (RTBF - La Une), Reporters (RTL - TVi), Envoyé spécial (France 2), Complément d'enquête (France 2), Sept à huit (TF1), Reportages (TF1)"/>
    <s v="Mise au point (RTBF - La Une), Controverse (RTL-TVi), Des paroles et des actes (France 2)"/>
    <s v="La Libre Belgique"/>
    <s v="Le Soir"/>
    <s v="La Dernière Heure – Les Sports"/>
    <s v="International, National, Culture (sorties ciné, livres, expos, ...)"/>
    <s v="Assez "/>
    <s v="Non"/>
    <s v="information et divertissement"/>
    <s v="positif "/>
    <s v="Le Petit Journal  , Sans chichis , Dan Late Show  , On n’est pas couché  "/>
    <s v="le petit journal"/>
    <s v="Oui"/>
    <s v="Oui"/>
    <n v="4"/>
    <n v="1"/>
    <n v="2"/>
    <n v="2"/>
    <n v="1"/>
    <n v="3"/>
    <n v="2"/>
    <n v="1"/>
    <n v="4"/>
    <n v="4"/>
    <n v="2"/>
    <n v="1"/>
    <n v="1"/>
  </r>
  <r>
    <d v="2014-06-05T12:25:00"/>
    <s v="Masculin"/>
    <s v="Belge"/>
    <x v="2"/>
    <s v="UCL"/>
    <s v="Sciences politiques (sciences politiques, relations internationales, administration publique, ...)"/>
    <s v="Enseignement supérieur universitaire 1er cycle : bac"/>
    <s v="Enseignement supérieur universitaire 2ème cycle : master, ingénieur"/>
    <s v="Entre 30 minutes et 1h"/>
    <s v="Entre 30 minutes et 1h"/>
    <s v="Entre 30 minutes et 1h"/>
    <s v="Entre 1h et 3h"/>
    <s v="Moins de 30 minutes"/>
    <s v="Sites web des quotidiens papier"/>
    <s v="Presse quotidienne papier"/>
    <s v="Télévision"/>
    <s v="Régulièrement"/>
    <s v="Régulièrement"/>
    <s v="Tous les jours"/>
    <s v="Régulièrement"/>
    <s v="Rarement"/>
    <s v="Parfois"/>
    <s v="Questions à la Une (RTBF - La Une), Envoyé spécial (France 2)"/>
    <s v="Mise au point (RTBF - La Une), Des paroles et des actes (France 2)"/>
    <s v="La Libre Belgique"/>
    <s v="La Dernière Heure – Les Sports"/>
    <s v="Aucun"/>
    <s v="National, Politique, People, sport"/>
    <s v="Beaucoup"/>
    <s v="Oui"/>
    <s v="une manière de s'informer et de se divertir en même temps"/>
    <s v="positif "/>
    <s v="Sans chichis , On n’est pas couché  "/>
    <s v="On n'est pas couché"/>
    <s v="Je suis partagé(e)"/>
    <s v="Oui"/>
    <n v="4"/>
    <n v="2"/>
    <n v="4"/>
    <n v="3"/>
    <n v="3"/>
    <n v="4"/>
    <n v="4"/>
    <n v="2"/>
    <n v="2"/>
    <n v="3"/>
    <n v="1"/>
    <n v="3"/>
    <n v="2"/>
  </r>
  <r>
    <d v="2014-06-05T12:28:51"/>
    <s v="Féminin"/>
    <s v="Belge"/>
    <x v="4"/>
    <s v="UNamur"/>
    <s v="Droit"/>
    <s v="Enseignement secondaire général : 2ème cycle"/>
    <s v="Enseignement supérieur universitaire 1er cycle : bac"/>
    <s v="Entre 1h et 3h"/>
    <s v="Je ne réalise pas cette tâche tous les jours"/>
    <s v="Je ne réalise pas cette tâche tous les jours"/>
    <s v="Entre 3h et 6h"/>
    <s v="Entre 1h et 3h"/>
    <s v="Sites web des chaînes de télévision, vidéo à la demande, web TV"/>
    <s v="Moteurs de recherche sur le web (google actu, yahoo actu, …), sites de partage vidéo"/>
    <s v="Télévision"/>
    <s v="Parfois"/>
    <s v="Rarement"/>
    <s v="Rarement"/>
    <s v="Rarement"/>
    <s v="Jamais"/>
    <s v="Rarement"/>
    <s v="Questions à la Une (RTBF - La Une), On n'est pas des pigeons"/>
    <s v="Je n'ai regardé aucun de ces programmes"/>
    <s v="Aucun"/>
    <s v="Aucun"/>
    <s v="Aucun"/>
    <s v="National, Régional, Politique, Culture (sorties ciné, livres, expos, ...), People, Faits divers"/>
    <s v="Peu"/>
    <s v="Non"/>
    <s v="aucun"/>
    <s v="positif "/>
    <s v="Le Petit Journal  "/>
    <s v="le petit journal"/>
    <s v="Oui"/>
    <s v="Oui"/>
    <n v="3"/>
    <n v="2"/>
    <n v="3"/>
    <n v="2"/>
    <n v="3"/>
    <n v="2"/>
    <n v="3"/>
    <n v="2"/>
    <n v="3"/>
    <n v="2"/>
    <n v="3"/>
    <n v="2"/>
    <n v="2"/>
  </r>
  <r>
    <d v="2014-06-05T12:29:30"/>
    <s v="Féminin"/>
    <s v="Belge"/>
    <x v="2"/>
    <s v="UCL"/>
    <s v="Communication (journalisme, relations publiques, communication socio-éducative, ...)"/>
    <s v="Enseignement supérieur universitaire 1er cycle : bac"/>
    <s v="Enseignement supérieur universitaire 2ème cycle : master, ingénieur"/>
    <s v="Entre 30 minutes et 1h"/>
    <s v="Moins de 30 minutes"/>
    <s v="Je ne réalise pas cette tâche tous les jours"/>
    <s v="Entre 1h et 3h"/>
    <s v="Entre 1h et 3h"/>
    <s v="Télévision"/>
    <s v="Sites web des chaînes de télévision, vidéo à la demande, web TV"/>
    <s v="Réseaux sociaux"/>
    <s v="Tous les jours"/>
    <s v="Tous les jours"/>
    <s v="Rarement"/>
    <s v="Parfois"/>
    <s v="Jamais"/>
    <s v="Parfois"/>
    <s v="Questions à la Une (RTBF - La Une), Reportages (TF1)"/>
    <s v="Mise au point (RTBF - La Une), Controverse (RTL-TVi)"/>
    <s v="Aucun"/>
    <s v="Aucun"/>
    <s v="Aucun"/>
    <s v="National, Régional, Culture (sorties ciné, livres, expos, ...), Scientifique, People, Faits divers"/>
    <s v="Pas du tout"/>
    <s v="Oui"/>
    <s v="s'informer de façon ludique"/>
    <s v="positif "/>
    <s v="Le Petit Journal  , Sans chichis , On n’est pas couché  "/>
    <s v="le petit journal"/>
    <s v="Oui"/>
    <s v="Je suis partagé(e)"/>
    <n v="4"/>
    <n v="2"/>
    <n v="2"/>
    <n v="4"/>
    <n v="2"/>
    <n v="3"/>
    <n v="2"/>
    <n v="1"/>
    <n v="4"/>
    <n v="4"/>
    <n v="3"/>
    <n v="4"/>
    <n v="2"/>
  </r>
  <r>
    <d v="2014-06-05T12:36:37"/>
    <s v="Féminin"/>
    <s v="française"/>
    <x v="7"/>
    <s v="UCL"/>
    <s v="Communication (journalisme, relations publiques, communication socio-éducative, ...)"/>
    <s v="Baccalauréat SES"/>
    <s v="Enseignement supérieur universitaire 1er cycle : bac"/>
    <s v="Je ne réalise pas cette tâche tous les jours"/>
    <s v="Moins de 30 minutes"/>
    <s v="Jamais"/>
    <s v="Entre 1h et 3h"/>
    <s v="Jamais"/>
    <s v="Radio FM"/>
    <s v="Télévision"/>
    <s v="Réseaux sociaux"/>
    <s v="Parfois"/>
    <s v="Rarement"/>
    <s v="Jamais"/>
    <s v="Rarement"/>
    <s v="Rarement"/>
    <s v="Régulièrement"/>
    <s v="Envoyé spécial (France 2), Sept à huit (TF1)"/>
    <s v="Je n'ai regardé aucun de ces programmes"/>
    <s v="Aucun"/>
    <s v="Aucun"/>
    <s v="Aucun"/>
    <s v="International, Culture (sorties ciné, livres, expos, ...), Faits divers"/>
    <s v="Peu"/>
    <s v="Non"/>
    <s v="?"/>
    <s v="positif "/>
    <s v="Le Grand Journal  , Le Petit Journal  , Les Guignols de l’Info  , On n’est pas couché  "/>
    <s v="petit journal"/>
    <s v="Je suis partagé(e)"/>
    <s v="Je suis partagé(e)"/>
    <n v="3"/>
    <n v="2"/>
    <n v="3"/>
    <n v="4"/>
    <n v="2"/>
    <n v="1"/>
    <n v="1"/>
    <n v="2"/>
    <n v="4"/>
    <n v="4"/>
    <n v="2"/>
    <n v="2"/>
    <n v="2"/>
  </r>
  <r>
    <d v="2014-06-05T12:36:47"/>
    <s v="Féminin"/>
    <s v="Belge"/>
    <x v="1"/>
    <s v="UCL"/>
    <s v="Communication (journalisme, relations publiques, communication socio-éducative, ...)"/>
    <s v="Enseignement supérieur universitaire 1er cycle : bac"/>
    <s v="Enseignement supérieur universitaire 2ème cycle : master, ingénieur"/>
    <s v="Je ne réalise pas cette tâche tous les jours"/>
    <s v="Entre 1h et 3h"/>
    <s v="Jamais"/>
    <s v="Entre 3h et 6h"/>
    <s v="Entre 1h et 3h"/>
    <s v="Radio FM"/>
    <s v="Sites web des quotidiens papier"/>
    <s v="Sites web des chaînes de télévision, vidéo à la demande, web TV"/>
    <s v="Rarement"/>
    <s v="Tous les jours"/>
    <s v="Jamais"/>
    <s v="Tous les jours"/>
    <s v="Tous les jours"/>
    <s v="Rarement"/>
    <s v="Questions à la Une (RTBF - La Une), Envoyé spécial (France 2)"/>
    <s v="Je n'ai regardé aucun de ces programmes"/>
    <s v="Le Soir"/>
    <s v="Les journaux des éditions l’Avenir (Vers l’Avenir, …)"/>
    <s v="L’Echo"/>
    <s v="International, National, Scientifique"/>
    <s v="Peu"/>
    <s v="Oui"/>
    <s v="divertissement et info mélangée"/>
    <s v="positif "/>
    <s v="Sans chichis "/>
    <s v="je n'en regarde qu'une"/>
    <s v="Je suis partagé(e)"/>
    <s v="Je suis partagé(e)"/>
    <n v="2"/>
    <n v="2"/>
    <n v="3"/>
    <n v="3"/>
    <n v="2"/>
    <n v="1"/>
    <n v="3"/>
    <n v="2"/>
    <n v="3"/>
    <n v="3"/>
    <n v="2"/>
    <n v="4"/>
    <n v="2"/>
  </r>
  <r>
    <d v="2014-06-05T12:37:44"/>
    <s v="Féminin"/>
    <s v="Belge"/>
    <x v="0"/>
    <s v="UCL"/>
    <s v="Communication (journalisme, relations publiques, communication socio-éducative, ...)"/>
    <s v="Enseignement supérieur universitaire 1er cycle : bac"/>
    <s v="Enseignement supérieur universitaire 2ème cycle : master, ingénieur"/>
    <s v="Entre 1h et 3h"/>
    <s v="Entre 1h et 3h"/>
    <s v="Je ne réalise pas cette tâche tous les jours"/>
    <s v="Entre 6h et 12h"/>
    <s v="Entre 3h et 6h"/>
    <s v="Réseaux sociaux"/>
    <s v="Radio FM"/>
    <s v="Sites web des quotidiens papier"/>
    <s v="Parfois"/>
    <s v="Régulièrement"/>
    <s v="Rarement"/>
    <s v="Régulièrement"/>
    <s v="Jamais"/>
    <s v="Jamais"/>
    <s v="Je n'ai regardé aucun de ces programmes"/>
    <s v="Je n'ai regardé aucun de ces programmes"/>
    <s v="Le Soir"/>
    <s v="Les journaux des éditions l’Avenir (Vers l’Avenir, …)"/>
    <s v="La Libre Belgique"/>
    <s v="National, Régional, Culture (sorties ciné, livres, expos, ...)"/>
    <s v="Peu"/>
    <s v="Oui"/>
    <s v="Non"/>
    <s v="positif "/>
    <s v="Le Grand Journal  , Aucune"/>
    <s v="Aucune"/>
    <s v="Oui"/>
    <s v="Oui"/>
    <n v="2"/>
    <n v="1"/>
    <n v="3"/>
    <n v="4"/>
    <n v="2"/>
    <n v="1"/>
    <n v="1"/>
    <n v="3"/>
    <n v="2"/>
    <n v="3"/>
    <n v="2"/>
    <n v="3"/>
    <n v="2"/>
  </r>
  <r>
    <d v="2014-06-05T12:38:15"/>
    <s v="Féminin"/>
    <s v="Belge"/>
    <x v="4"/>
    <s v="UCL"/>
    <s v="Psychologie"/>
    <s v="Enseignement secondaire général : 2ème cycle"/>
    <s v="Enseignement supérieur universitaire 1er cycle : bac"/>
    <s v="Je ne réalise pas cette tâche tous les jours"/>
    <s v="Entre 30 minutes et 1h"/>
    <s v="Entre 30 minutes et 1h"/>
    <s v="Entre 1h et 3h"/>
    <s v="Entre 3h et 6h"/>
    <s v="Réseaux sociaux"/>
    <s v="Sites web des quotidiens papier"/>
    <s v="Radio FM"/>
    <s v="Parfois"/>
    <s v="Parfois"/>
    <s v="Rarement"/>
    <s v="Régulièrement"/>
    <s v="Jamais"/>
    <s v="Parfois"/>
    <s v="Questions à la Une (RTBF - La Une)"/>
    <s v="Mise au point (RTBF - La Une)"/>
    <s v="Le Soir"/>
    <s v="La Libre Belgique"/>
    <s v="La Dernière Heure – Les Sports"/>
    <s v="International, National, Régional, Culture (sorties ciné, livres, expos, ...), Scientifique"/>
    <s v="Peu"/>
    <s v="Non"/>
    <s v="?"/>
    <s v="positif "/>
    <s v="Le Petit Journal  , Dan Late Show  "/>
    <s v="le petit journal"/>
    <s v="Oui"/>
    <s v="Oui"/>
    <n v="3"/>
    <n v="2"/>
    <n v="3"/>
    <n v="3"/>
    <n v="2"/>
    <n v="2"/>
    <n v="2"/>
    <n v="1"/>
    <n v="2"/>
    <n v="3"/>
    <n v="1"/>
    <n v="2"/>
    <n v="2"/>
  </r>
  <r>
    <d v="2014-06-05T12:40:55"/>
    <s v="Masculin"/>
    <s v="Belge"/>
    <x v="7"/>
    <s v="UCL"/>
    <s v="Sciences politiques (sciences politiques, relations internationales, administration publique, ...)"/>
    <s v="Enseignement secondaire général : 2ème cycle"/>
    <s v="Enseignement supérieur universitaire 1er cycle : bac"/>
    <s v="Entre 3h et 6h"/>
    <s v="Entre 30 minutes et 1h"/>
    <s v="Je ne réalise pas cette tâche tous les jours"/>
    <s v="Entre 6h et 12h"/>
    <s v="Entre 3h et 6h"/>
    <s v="Télévision"/>
    <s v="Sites web des quotidiens papier"/>
    <s v="Réseaux sociaux"/>
    <s v="Tous les jours"/>
    <s v="Jamais"/>
    <s v="Régulièrement"/>
    <s v="Tous les jours"/>
    <s v="Jamais"/>
    <s v="Jamais"/>
    <s v="Questions à la Une (RTBF - La Une), Envoyé spécial (France 2)"/>
    <s v="Mise au point (RTBF - La Une), L'indiscret (RTBF - La Une)"/>
    <s v="La Libre Belgique"/>
    <s v="L’Echo"/>
    <s v="Aucun"/>
    <s v="International, Economique, Politique"/>
    <s v="Beaucoup"/>
    <s v="Non"/>
    <s v="Non"/>
    <s v="positif "/>
    <s v="Le Petit Journal  , Les Guignols de l’Info  , Dan Late Show  , On n’est pas couché  "/>
    <s v="On n'est pas couché"/>
    <s v="Oui"/>
    <s v="Oui"/>
    <n v="1"/>
    <n v="1"/>
    <n v="3"/>
    <n v="3"/>
    <n v="2"/>
    <n v="1"/>
    <n v="1"/>
    <n v="1"/>
    <n v="4"/>
    <n v="4"/>
    <n v="2"/>
    <n v="2"/>
    <n v="1"/>
  </r>
  <r>
    <d v="2014-06-05T12:41:21"/>
    <s v="Masculin"/>
    <s v="Belge"/>
    <x v="0"/>
    <s v="UCL"/>
    <s v="Sciences politiques (sciences politiques, relations internationales, administration publique, ...)"/>
    <s v="Enseignement supérieur universitaire 1er cycle : bac"/>
    <s v="Enseignement supérieur universitaire 2ème cycle : master, ingénieur"/>
    <s v="Entre 30 minutes et 1h"/>
    <s v="Moins de 30 minutes"/>
    <s v="Entre 30 minutes et 1h"/>
    <s v="Entre 1h et 3h"/>
    <s v="Entre 1h et 3h"/>
    <s v="Télévision"/>
    <s v="Presse quotidienne papier"/>
    <s v="Radio FM"/>
    <s v="Tous les jours"/>
    <s v="Régulièrement"/>
    <s v="Régulièrement"/>
    <s v="Tous les jours"/>
    <s v="Régulièrement"/>
    <s v="Rarement"/>
    <s v="Questions à la Une (RTBF - La Une), Envoyé spécial (France 2), Complément d'enquête (France 2), Sept à huit (TF1), Reportages (TF1)"/>
    <s v="Mise au point (RTBF - La Une), Mots croisés (France 2), Des paroles et des actes (France 2)"/>
    <s v="La Libre Belgique"/>
    <s v="Autre"/>
    <s v="Le Soir"/>
    <s v="International, National, Economique, Politique, sports"/>
    <s v="Beaucoup"/>
    <s v="Non"/>
    <s v="Non"/>
    <s v="positif "/>
    <s v="Le Petit Journal  , Les Guignols de l’Info  , On n’est pas couché  "/>
    <s v="le petit journal"/>
    <s v="Oui"/>
    <s v="Oui"/>
    <n v="3"/>
    <n v="1"/>
    <n v="2"/>
    <n v="3"/>
    <n v="4"/>
    <n v="4"/>
    <n v="4"/>
    <n v="2"/>
    <n v="1"/>
    <n v="3"/>
    <n v="2"/>
    <n v="3"/>
    <n v="2"/>
  </r>
  <r>
    <d v="2014-06-05T12:53:04"/>
    <s v="Féminin"/>
    <s v="Belge"/>
    <x v="0"/>
    <s v="UCL"/>
    <s v="langues"/>
    <s v="Enseignement supérieur universitaire 2ème cycle : master, ingénieur"/>
    <s v="Enseignement supérieur universitaire 2ème cycle : master, ingénieur"/>
    <s v="Je ne réalise pas cette tâche tous les jours"/>
    <s v="Moins de 30 minutes"/>
    <s v="Jamais"/>
    <s v="Entre 30 minutes et 1h"/>
    <s v="Entre 1h et 3h"/>
    <s v="Sites web des chaînes de télévision, vidéo à la demande, web TV"/>
    <s v="Radio FM"/>
    <s v="Télévision"/>
    <s v="Régulièrement"/>
    <s v="Rarement"/>
    <s v="Rarement"/>
    <s v="Parfois"/>
    <s v="Rarement"/>
    <s v="Parfois"/>
    <s v="Questions à la Une (RTBF - La Une), Envoyé spécial (France 2)"/>
    <s v="Mise au point (RTBF - La Une), L'invité (RTL-TVi)"/>
    <s v="Les journaux des éditions l’Avenir (Vers l’Avenir, …)"/>
    <s v="Le Soir"/>
    <s v="La Libre Belgique"/>
    <s v="International, National, Régional, Politique"/>
    <s v="Peu"/>
    <s v="Oui"/>
    <s v="s'informer en gardant la touche humour"/>
    <s v="positif "/>
    <s v="Le Grand Journal  , Le Petit Journal  , Les Guignols de l’Info  , Sans chichis "/>
    <s v="le petit journal"/>
    <s v="Oui"/>
    <s v="Oui"/>
    <n v="4"/>
    <n v="3"/>
    <n v="2"/>
    <n v="2"/>
    <n v="2"/>
    <n v="2"/>
    <n v="2"/>
    <n v="2"/>
    <n v="3"/>
    <n v="4"/>
    <n v="2"/>
    <n v="4"/>
    <n v="1"/>
  </r>
  <r>
    <d v="2014-06-05T12:55:18"/>
    <s v="Masculin"/>
    <s v="Belge"/>
    <x v="5"/>
    <s v="UCL"/>
    <s v="Communication (journalisme, relations publiques, communication socio-éducative, ...)"/>
    <s v="Enseignement supérieur universitaire 1er cycle : bac"/>
    <s v="Enseignement supérieur universitaire 2ème cycle : master, ingénieur"/>
    <s v="Entre 1h et 3h"/>
    <s v="Entre 30 minutes et 1h"/>
    <s v="Moins de 30 minutes"/>
    <s v="Entre 1h et 3h"/>
    <s v="Jamais"/>
    <s v="Sites web des quotidiens papier"/>
    <s v="Radio FM"/>
    <s v="Télévision"/>
    <s v="Tous les jours"/>
    <s v="Régulièrement"/>
    <s v="Tous les jours"/>
    <s v="Tous les jours"/>
    <s v="Jamais"/>
    <s v="Jamais"/>
    <s v="Je n'ai regardé aucun de ces programmes"/>
    <s v="Mise au point (RTBF - La Une)"/>
    <s v="Le Soir"/>
    <s v="Autre"/>
    <s v="La Dernière Heure – Les Sports"/>
    <s v="International, Politique, Sport"/>
    <s v="Peu"/>
    <s v="Non"/>
    <s v="L'info en s'amusant ?"/>
    <s v="positif "/>
    <s v="On n’est pas couché  "/>
    <s v="On est pas couché"/>
    <s v="Oui"/>
    <s v="Oui"/>
    <n v="1"/>
    <n v="3"/>
    <n v="2"/>
    <n v="2"/>
    <n v="3"/>
    <n v="3"/>
    <n v="3"/>
    <n v="3"/>
    <n v="2"/>
    <n v="2"/>
    <n v="3"/>
    <n v="1"/>
    <n v="3"/>
  </r>
  <r>
    <d v="2014-06-05T13:01:11"/>
    <s v="Féminin"/>
    <s v="Belge"/>
    <x v="1"/>
    <s v="UCL"/>
    <s v="Communication (journalisme, relations publiques, communication socio-éducative, ...)"/>
    <s v="Enseignement supérieur universitaire 1er cycle : bac"/>
    <s v="Enseignement supérieur universitaire 2ème cycle : master, ingénieur"/>
    <s v="Entre 30 minutes et 1h"/>
    <s v="Moins de 30 minutes"/>
    <s v="Entre 30 minutes et 1h"/>
    <s v="Entre 1h et 3h"/>
    <s v="Entre 1h et 3h"/>
    <s v="Presse quotidienne papier"/>
    <s v="Télévision"/>
    <s v="Moteurs de recherche sur le web (google actu, yahoo actu, …), sites de partage vidéo"/>
    <s v="Régulièrement"/>
    <s v="Parfois"/>
    <s v="Tous les jours"/>
    <s v="Tous les jours"/>
    <s v="Parfois"/>
    <s v="Rarement"/>
    <s v="Questions à la Une (RTBF - La Une)"/>
    <s v="Je n'ai regardé aucun de ces programmes"/>
    <s v="La Libre Belgique"/>
    <s v="Metro"/>
    <s v="Les journaux des éditions l’Avenir (Vers l’Avenir, …)"/>
    <s v="National"/>
    <s v="Assez "/>
    <s v="Oui"/>
    <s v="information and entertainment"/>
    <s v="positif "/>
    <s v="Le Petit Journal  , Les Guignols de l’Info  "/>
    <s v="le petit journal"/>
    <s v="Oui"/>
    <s v="Oui"/>
    <n v="3"/>
    <n v="3"/>
    <n v="3"/>
    <n v="2"/>
    <n v="2"/>
    <n v="4"/>
    <n v="4"/>
    <n v="3"/>
    <n v="4"/>
    <n v="4"/>
    <n v="2"/>
    <n v="4"/>
    <n v="1"/>
  </r>
  <r>
    <d v="2014-06-05T13:14:08"/>
    <s v="Masculin"/>
    <s v="Belge"/>
    <x v="5"/>
    <s v="UCL"/>
    <s v="Sciences politiques (sciences politiques, relations internationales, administration publique, ...)"/>
    <s v="Enseignement supérieur universitaire 1er cycle : bac"/>
    <s v="Enseignement supérieur universitaire 2ème cycle : master, ingénieur"/>
    <s v="Moins de 30 minutes"/>
    <s v="Je ne réalise pas cette tâche tous les jours"/>
    <s v="Je ne réalise pas cette tâche tous les jours"/>
    <s v="Entre 1h et 3h"/>
    <s v="Entre 1h et 3h"/>
    <s v="Télévision"/>
    <s v="Sites web de la presse magazine"/>
    <s v="Sites web des chaînes de télévision, vidéo à la demande, web TV"/>
    <s v="Tous les jours"/>
    <s v="Rarement"/>
    <s v="Rarement"/>
    <s v="Rarement"/>
    <s v="Parfois"/>
    <s v="Jamais"/>
    <s v="Questions à la Une (RTBF - La Une), L'effet papillon (Be TV)"/>
    <s v="Mise au point (RTBF - La Une)"/>
    <s v="Autre"/>
    <s v="Autre"/>
    <s v="Autre"/>
    <s v="International, National, Politique, Culture (sorties ciné, livres, expos, ...), Scientifique"/>
    <s v="Beaucoup"/>
    <s v="Non"/>
    <s v="non"/>
    <s v="positif "/>
    <s v="Le Petit Journal  , Les Guignols de l’Info  , Vivement Dimanche, Saturday Night Live, The Tonight Show starring Jimmy Fallon, The Tonight Show with Jay Leno, The Colbert Report"/>
    <s v="le petit journal"/>
    <s v="Oui"/>
    <s v="Oui"/>
    <n v="3"/>
    <n v="2"/>
    <n v="4"/>
    <n v="3"/>
    <n v="2"/>
    <n v="3"/>
    <n v="3"/>
    <n v="2"/>
    <n v="4"/>
    <n v="3"/>
    <n v="2"/>
    <n v="4"/>
    <n v="1"/>
  </r>
  <r>
    <d v="2014-06-05T13:31:39"/>
    <s v="Féminin"/>
    <s v="Belge"/>
    <x v="1"/>
    <s v="UCL"/>
    <s v="Sciences politiques (sciences politiques, relations internationales, administration publique, ...)"/>
    <s v="Enseignement supérieur universitaire 1er cycle : bac"/>
    <s v="Enseignement supérieur universitaire 2ème cycle : master, ingénieur"/>
    <s v="Entre 30 minutes et 1h"/>
    <s v="Moins de 30 minutes"/>
    <s v="Je ne réalise pas cette tâche tous les jours"/>
    <s v="Entre 1h et 3h"/>
    <s v="Je ne réalise pas cette tâche tous les jours"/>
    <s v="Télévision"/>
    <s v="Sites web des quotidiens papier"/>
    <s v="Radio FM"/>
    <s v="Tous les jours"/>
    <s v="Rarement"/>
    <s v="Régulièrement"/>
    <s v="Régulièrement"/>
    <s v="Parfois"/>
    <s v="Rarement"/>
    <s v="Questions à la Une (RTBF - La Une), Sept à huit (TF1)"/>
    <s v="Mise au point (RTBF - La Une), Controverse (RTL-TVi)"/>
    <s v="Autre"/>
    <s v="La Libre Belgique"/>
    <s v="Autre"/>
    <s v="International, Régional, Politique, Moyent-Orient"/>
    <s v="Beaucoup"/>
    <s v="Non"/>
    <s v="Information divertissement"/>
    <s v="positif "/>
    <s v="Aucune"/>
    <s v="Aucun"/>
    <s v="Je suis partagé(e)"/>
    <s v="Je suis partagé(e)"/>
    <n v="3"/>
    <n v="2"/>
    <n v="3"/>
    <n v="2"/>
    <n v="1"/>
    <n v="2"/>
    <n v="2"/>
    <n v="2"/>
    <n v="3"/>
    <n v="3"/>
    <n v="3"/>
    <n v="1"/>
    <n v="2"/>
  </r>
  <r>
    <d v="2014-06-05T13:42:20"/>
    <s v="Féminin"/>
    <s v="Belge"/>
    <x v="5"/>
    <s v="UCL"/>
    <s v="Communication (journalisme, relations publiques, communication socio-éducative, ...)"/>
    <s v="Enseignement supérieur universitaire 1er cycle : bac"/>
    <s v="Enseignement supérieur universitaire 2ème cycle : master, ingénieur"/>
    <s v="Entre 1h et 3h"/>
    <s v="Entre 1h et 3h"/>
    <s v="Entre 1h et 3h"/>
    <s v="Entre 3h et 6h"/>
    <s v="Entre 3h et 6h"/>
    <s v="Radio FM"/>
    <s v="Télévision"/>
    <s v="Sites web des quotidiens papier"/>
    <s v="Régulièrement"/>
    <s v="Tous les jours"/>
    <s v="Parfois"/>
    <s v="Régulièrement"/>
    <s v="Rarement"/>
    <s v="Parfois"/>
    <s v="Questions à la Une (RTBF - La Une), Sept à huit (TF1)"/>
    <s v="Je n'ai regardé aucun de ces programmes"/>
    <s v="Le Soir"/>
    <s v="Les journaux des éditions l’Avenir (Vers l’Avenir, …)"/>
    <s v="La Libre Belgique"/>
    <s v="International, National, Politique, Culture (sorties ciné, livres, expos, ...)"/>
    <s v="Beaucoup"/>
    <s v="Oui"/>
    <s v="mix entre info et divertissement"/>
    <s v="positif "/>
    <s v="Le Grand Journal  , Le Petit Journal  , Les Guignols de l’Info  , Sans chichis "/>
    <s v="le petit journal"/>
    <s v="Oui"/>
    <s v="Oui"/>
    <n v="3"/>
    <n v="2"/>
    <n v="4"/>
    <n v="3"/>
    <n v="3"/>
    <n v="2"/>
    <n v="2"/>
    <n v="1"/>
    <n v="4"/>
    <n v="4"/>
    <n v="3"/>
    <n v="3"/>
    <n v="1"/>
  </r>
  <r>
    <d v="2014-06-05T14:00:37"/>
    <s v="Féminin"/>
    <s v="Belge"/>
    <x v="6"/>
    <s v="UCL"/>
    <s v="Communication (journalisme, relations publiques, communication socio-éducative, ...)"/>
    <s v="Enseignement secondaire général : 2ème cycle"/>
    <s v="Enseignement supérieur universitaire 1er cycle : bac"/>
    <s v="Entre 1h et 3h"/>
    <s v="Je ne réalise pas cette tâche tous les jours"/>
    <s v="Je ne réalise pas cette tâche tous les jours"/>
    <s v="Entre 30 minutes et 1h"/>
    <s v="Je ne réalise pas cette tâche tous les jours"/>
    <s v="Télévision"/>
    <s v="Moteurs de recherche sur le web (google actu, yahoo actu, …), sites de partage vidéo"/>
    <s v="Presse magazine"/>
    <s v="Rarement"/>
    <s v="Parfois"/>
    <s v="Rarement"/>
    <s v="Jamais"/>
    <s v="Jamais"/>
    <s v="Parfois"/>
    <s v="Reporters (RTL - TVi), Envoyé spécial (France 2), Sept à huit (TF1), Reportages (TF1)"/>
    <s v="Controverse (RTL-TVi), L'invité (RTL-TVi), Des paroles et des actes (France 2)"/>
    <s v="Metro"/>
    <s v="Les journaux des éditions l’Avenir (Vers l’Avenir, …)"/>
    <s v="Autre"/>
    <s v="International, National, Culture (sorties ciné, livres, expos, ...), Scientifique, People, Faits divers"/>
    <s v="Peu"/>
    <s v="Non"/>
    <s v="qui tourne autour de l'information je suppose"/>
    <s v="positif "/>
    <s v="Le Grand Journal  , Le Petit Journal  , Les Guignols de l’Info  , Sans chichis , On n’est pas couché  "/>
    <s v="le petit journal"/>
    <s v="Je suis partagé(e)"/>
    <s v="Oui"/>
    <n v="2"/>
    <n v="1"/>
    <n v="2"/>
    <n v="3"/>
    <n v="4"/>
    <n v="3"/>
    <n v="3"/>
    <n v="2"/>
    <n v="2"/>
    <n v="3"/>
    <n v="2"/>
    <n v="4"/>
    <n v="3"/>
  </r>
  <r>
    <d v="2014-06-05T14:40:53"/>
    <s v="Masculin"/>
    <s v="Belge"/>
    <x v="1"/>
    <s v="UCL"/>
    <s v="Ingénieur Civil"/>
    <s v="Enseignement supérieur universitaire 1er cycle : bac"/>
    <s v="Enseignement supérieur universitaire 2ème cycle : master, ingénieur"/>
    <s v="Je ne réalise pas cette tâche tous les jours"/>
    <s v="Jamais"/>
    <s v="Moins de 30 minutes"/>
    <s v="Entre 1h et 3h"/>
    <s v="Entre 1h et 3h"/>
    <s v="Sites web des quotidiens papier"/>
    <s v="Presse quotidienne papier"/>
    <s v="Discussion avec mon entourage"/>
    <s v="Rarement"/>
    <s v="Parfois"/>
    <s v="Parfois"/>
    <s v="Tous les jours"/>
    <s v="Parfois"/>
    <s v="Jamais"/>
    <s v="Questions à la Une (RTBF - La Une)"/>
    <s v="Je n'ai regardé aucun de ces programmes"/>
    <s v="La Libre Belgique"/>
    <s v="Autre"/>
    <s v="Autre"/>
    <s v="International, National, Politique, Scientifique"/>
    <s v="Peu"/>
    <s v="Non"/>
    <s v="non"/>
    <s v="positif "/>
    <s v="Aucune"/>
    <s v="/"/>
    <s v="Je suis partagé(e)"/>
    <s v="Je suis partagé(e)"/>
    <n v="4"/>
    <n v="4"/>
    <n v="1"/>
    <n v="3"/>
    <n v="4"/>
    <n v="3"/>
    <n v="3"/>
    <n v="2"/>
    <n v="1"/>
    <n v="1"/>
    <n v="2"/>
    <n v="4"/>
    <n v="4"/>
  </r>
  <r>
    <d v="2014-06-05T14:58:33"/>
    <s v="Masculin"/>
    <s v="Belge"/>
    <x v="1"/>
    <s v="UCL"/>
    <s v="Sciences politiques (sciences politiques, relations internationales, administration publique, ...)"/>
    <s v="Enseignement supérieur universitaire 1er cycle : bac"/>
    <s v="Enseignement supérieur universitaire 2ème cycle : master, ingénieur"/>
    <s v="Je ne réalise pas cette tâche tous les jours"/>
    <s v="Entre 30 minutes et 1h"/>
    <s v="Je ne réalise pas cette tâche tous les jours"/>
    <s v="Entre 3h et 6h"/>
    <s v="Entre 1h et 3h"/>
    <s v="Sites web des quotidiens papier"/>
    <s v="Réseaux sociaux"/>
    <s v="Autre"/>
    <s v="Rarement"/>
    <s v="Régulièrement"/>
    <s v="Rarement"/>
    <s v="Tous les jours"/>
    <s v="Régulièrement"/>
    <s v="Jamais"/>
    <s v="Questions à la Une (RTBF - La Une), C dans l'air (France 5)"/>
    <s v="Des paroles et des actes (France 2)"/>
    <s v="La Libre Belgique"/>
    <s v="La Dernière Heure – Les Sports"/>
    <s v="Le Soir"/>
    <s v="International, National, Politique, Culture (sorties ciné, livres, expos, ...), Sports"/>
    <s v="Beaucoup"/>
    <s v="Non"/>
    <s v="."/>
    <s v="négatif"/>
    <s v="Le Grand Journal  , Le Petit Journal  , Les Guignols de l’Info  , Dan Late Show  "/>
    <s v="Aucune"/>
    <s v="Oui"/>
    <s v="Non"/>
    <n v="4"/>
    <n v="3"/>
    <n v="2"/>
    <n v="3"/>
    <n v="4"/>
    <n v="4"/>
    <n v="4"/>
    <n v="3"/>
    <n v="1"/>
    <n v="1"/>
    <n v="1"/>
    <n v="4"/>
    <n v="3"/>
  </r>
  <r>
    <d v="2014-06-05T15:40:13"/>
    <s v="Masculin"/>
    <s v="Belge"/>
    <x v="6"/>
    <s v="UCL"/>
    <s v="Communication (journalisme, relations publiques, communication socio-éducative, ...)"/>
    <s v="Enseignement secondaire général : 2ème cycle"/>
    <s v="Enseignement supérieur universitaire 1er cycle : bac"/>
    <s v="Entre 30 minutes et 1h"/>
    <s v="Je ne réalise pas cette tâche tous les jours"/>
    <s v="Je ne réalise pas cette tâche tous les jours"/>
    <s v="Entre 1h et 3h"/>
    <s v="Entre 30 minutes et 1h"/>
    <s v="Sites web des quotidiens papier"/>
    <s v="Télévision"/>
    <s v="Sites web des chaînes de télévision, vidéo à la demande, web TV"/>
    <s v="Régulièrement"/>
    <s v="Parfois"/>
    <s v="Parfois"/>
    <s v="Parfois"/>
    <s v="Rarement"/>
    <s v="Jamais"/>
    <s v="Je n'ai regardé aucun de ces programmes"/>
    <s v="L'invité (RTL-TVi)"/>
    <s v="La Dernière Heure – Les Sports"/>
    <s v="Le Soir"/>
    <s v="La Libre Belgique"/>
    <s v="International, National, Régional, Politique, Culture (sorties ciné, livres, expos, ...), Scientifique"/>
    <s v="Beaucoup"/>
    <s v="Non"/>
    <s v="non"/>
    <s v="positif "/>
    <s v="Le Grand Journal  , Le Petit Journal  , Les Guignols de l’Info  , On n’est pas couché  , The Tonight Show starring Jimmy Fallon"/>
    <s v="On n'est pas couché"/>
    <s v="Oui"/>
    <s v="Oui"/>
    <n v="4"/>
    <n v="1"/>
    <n v="2"/>
    <n v="3"/>
    <n v="2"/>
    <n v="3"/>
    <n v="3"/>
    <n v="1"/>
    <n v="3"/>
    <n v="3"/>
    <n v="4"/>
    <n v="2"/>
    <n v="1"/>
  </r>
  <r>
    <d v="2014-06-05T15:41:39"/>
    <s v="Féminin"/>
    <s v="Belge"/>
    <x v="2"/>
    <s v="UCL"/>
    <s v="Sciences politiques (sciences politiques, relations internationales, administration publique, ...)"/>
    <s v="Enseignement supérieur non universitaire"/>
    <s v="Enseignement supérieur universitaire 1er cycle : bac"/>
    <s v="Entre 1h et 3h"/>
    <s v="Entre 1h et 3h"/>
    <s v="Je ne réalise pas cette tâche tous les jours"/>
    <s v="Entre 3h et 6h"/>
    <s v="Entre 1h et 3h"/>
    <s v="Sites web des quotidiens papier"/>
    <s v="Télévision"/>
    <s v="Radio FM"/>
    <s v="Tous les jours"/>
    <s v="Jamais"/>
    <s v="Rarement"/>
    <s v="Tous les jours"/>
    <s v="Tous les jours"/>
    <s v="Parfois"/>
    <s v="Questions à la Une (RTBF - La Une)"/>
    <s v="Mise au point (RTBF - La Une)"/>
    <s v="Autre"/>
    <s v="Autre"/>
    <s v="Le Soir"/>
    <s v="National, Régional, Politique, Culture (sorties ciné, livres, expos, ...), People, Faits divers"/>
    <s v="Beaucoup"/>
    <s v="Non"/>
    <s v="non"/>
    <s v="positif "/>
    <s v="Le Grand Journal  , Le Petit Journal  , Dan Late Show  "/>
    <s v="petit journal"/>
    <s v="Oui"/>
    <s v="Je suis partagé(e)"/>
    <n v="3"/>
    <n v="1"/>
    <n v="2"/>
    <n v="2"/>
    <n v="3"/>
    <n v="3"/>
    <n v="3"/>
    <n v="3"/>
    <n v="1"/>
    <n v="2"/>
    <n v="3"/>
    <n v="4"/>
    <n v="2"/>
  </r>
  <r>
    <d v="2014-06-05T16:03:11"/>
    <s v="Féminin"/>
    <s v="Belge"/>
    <x v="1"/>
    <s v="UCL"/>
    <s v="Communication (journalisme, relations publiques, communication socio-éducative, ...)"/>
    <s v="Enseignement supérieur universitaire 1er cycle : bac"/>
    <s v="Enseignement supérieur universitaire 2ème cycle : master, ingénieur"/>
    <s v="Entre 1h et 3h"/>
    <s v="Entre 1h et 3h"/>
    <s v="Je ne réalise pas cette tâche tous les jours"/>
    <s v="Entre 1h et 3h"/>
    <s v="Entre 1h et 3h"/>
    <s v="Sites web des quotidiens papier"/>
    <s v="Télévision"/>
    <s v="Radio FM"/>
    <s v="Tous les jours"/>
    <s v="Régulièrement"/>
    <s v="Rarement"/>
    <s v="Tous les jours"/>
    <s v="Parfois"/>
    <s v="Parfois"/>
    <s v="Questions à la Une (RTBF - La Une), Envoyé spécial (France 2), Complément d'enquête (France 2), Sept à huit (TF1), Reportages (TF1)"/>
    <s v="Des paroles et des actes (France 2)"/>
    <s v="Le Soir"/>
    <s v="Autre"/>
    <s v="Autre"/>
    <s v="International, National, Politique, People"/>
    <s v="Beaucoup"/>
    <s v="Oui"/>
    <s v="il s'agit d'un mélange de genre télévisuelle la plus part du temps, tout du moins utilisant le média  video, mélangeant entertainment (divertissement) et information. ça forme la plus répandue est le talk show"/>
    <s v="positif "/>
    <s v="Le Petit Journal  , Les Guignols de l’Info  , Salut les terriens  "/>
    <s v="LPJ"/>
    <s v="Oui"/>
    <s v="Je suis partagé(e)"/>
    <n v="4"/>
    <n v="2"/>
    <n v="2"/>
    <n v="4"/>
    <n v="3"/>
    <n v="3"/>
    <n v="3"/>
    <n v="1"/>
    <n v="4"/>
    <n v="4"/>
    <n v="2"/>
    <n v="3"/>
    <n v="2"/>
  </r>
  <r>
    <d v="2014-06-05T16:37:28"/>
    <s v="Masculin"/>
    <s v="Belge"/>
    <x v="6"/>
    <s v="UNamur"/>
    <s v="Psychologie"/>
    <s v="Enseignement secondaire général : 2ème cycle"/>
    <s v="Enseignement supérieur universitaire 1er cycle : bac"/>
    <s v="Je ne réalise pas cette tâche tous les jours"/>
    <s v="Entre 1h et 3h"/>
    <s v="Je ne réalise pas cette tâche tous les jours"/>
    <s v="Entre 6h et 12h"/>
    <s v="Entre 6h et 12h"/>
    <s v="Radio FM"/>
    <s v="Autre"/>
    <s v="Discussion avec mon entourage"/>
    <s v="Régulièrement"/>
    <s v="Régulièrement"/>
    <s v="Régulièrement"/>
    <s v="Régulièrement"/>
    <s v="Régulièrement"/>
    <s v="Parfois"/>
    <s v="Questions à la Une (RTBF - La Une), Reporters (RTL - TVi), Sept à huit (TF1)"/>
    <s v="Mise au point (RTBF - La Une), Controverse (RTL-TVi)"/>
    <s v="Le Soir"/>
    <s v="Metro"/>
    <s v="La Libre Belgique"/>
    <s v="International, Régional, Culture (sorties ciné, livres, expos, ...), Scientifique"/>
    <s v="Beaucoup"/>
    <s v="Non"/>
    <s v="Non"/>
    <s v="positif "/>
    <s v="Le Grand Journal  , Le Petit Journal  , On n’est pas couché  , The Tonight Show starring Jimmy Fallon, The Colbert Report"/>
    <s v="Tonight show starring Jimmy Fallon"/>
    <s v="Oui"/>
    <s v="Oui"/>
    <n v="3"/>
    <n v="1"/>
    <n v="3"/>
    <n v="3"/>
    <n v="2"/>
    <n v="2"/>
    <n v="3"/>
    <n v="3"/>
    <n v="4"/>
    <n v="4"/>
    <n v="2"/>
    <n v="4"/>
    <n v="2"/>
  </r>
  <r>
    <d v="2014-06-05T16:39:07"/>
    <s v="Masculin"/>
    <s v="Belge"/>
    <x v="6"/>
    <s v="UNamur"/>
    <s v="Informatique"/>
    <s v="Enseignement secondaire général : 2ème cycle"/>
    <s v="Enseignement supérieur universitaire 1er cycle : bac"/>
    <s v="Jamais"/>
    <s v="Je ne réalise pas cette tâche tous les jours"/>
    <s v="Moins de 30 minutes"/>
    <s v="Entre 1h et 3h"/>
    <s v="Je ne réalise pas cette tâche tous les jours"/>
    <s v="Sites web des quotidiens papier"/>
    <s v="Sites web d’info spécifiques à Internet, pure players (Mediapart, Rue89, Slate, ...)"/>
    <s v="Discussion avec mon entourage"/>
    <s v="Jamais"/>
    <s v="Rarement"/>
    <s v="Rarement"/>
    <s v="Parfois"/>
    <s v="Parfois"/>
    <s v="Régulièrement"/>
    <s v="Je n'ai regardé aucun de ces programmes"/>
    <s v="Mise au point (RTBF - La Une)"/>
    <s v="Le Soir"/>
    <s v="Les journaux des éditions l’Avenir (Vers l’Avenir, …)"/>
    <s v="Metro"/>
    <s v="National, Economique, Scientifique, Technologie"/>
    <s v="Assez "/>
    <s v="Non"/>
    <s v="/"/>
    <s v="positif "/>
    <s v="Aucune"/>
    <s v="/"/>
    <s v="Je suis partagé(e)"/>
    <s v="Non"/>
    <n v="3"/>
    <n v="2"/>
    <n v="1"/>
    <n v="1"/>
    <n v="3"/>
    <n v="4"/>
    <n v="2"/>
    <n v="2"/>
    <n v="1"/>
    <n v="3"/>
    <n v="2"/>
    <n v="4"/>
    <n v="3"/>
  </r>
  <r>
    <d v="2014-06-05T17:28:59"/>
    <s v="Féminin"/>
    <s v="Belge"/>
    <x v="1"/>
    <s v="UCL"/>
    <s v="Sciences de gestion"/>
    <s v="Enseignement supérieur universitaire 1er cycle : bac"/>
    <s v="Enseignement supérieur universitaire 2ème cycle : master, ingénieur"/>
    <s v="Je ne réalise pas cette tâche tous les jours"/>
    <s v="Jamais"/>
    <s v="Je ne réalise pas cette tâche tous les jours"/>
    <s v="Entre 3h et 6h"/>
    <s v="Entre 1h et 3h"/>
    <s v="Moteurs de recherche sur le web (google actu, yahoo actu, …), sites de partage vidéo"/>
    <s v="Réseaux sociaux"/>
    <s v="Discussion avec mon entourage"/>
    <s v="Rarement"/>
    <s v="Jamais"/>
    <s v="Jamais"/>
    <s v="Jamais"/>
    <s v="Jamais"/>
    <s v="Parfois"/>
    <s v="Envoyé spécial (France 2), Complément d'enquête (France 2), Sept à huit (TF1)"/>
    <s v="Je n'ai regardé aucun de ces programmes"/>
    <s v="Aucun"/>
    <s v="Aucun"/>
    <s v="Aucun"/>
    <s v="International, Economique, Politique"/>
    <s v="Peu"/>
    <s v="Oui"/>
    <s v="L'information qui est délivrée par la presse pour attirer l'audience."/>
    <s v="positif "/>
    <s v="Les Guignols de l’Info  , On n’est pas couché  "/>
    <s v="On n'est pas couché"/>
    <s v="Oui"/>
    <s v="Oui"/>
    <n v="4"/>
    <n v="3"/>
    <n v="1"/>
    <n v="2"/>
    <n v="1"/>
    <n v="1"/>
    <n v="1"/>
    <n v="1"/>
    <n v="3"/>
    <n v="3"/>
    <n v="1"/>
    <n v="2"/>
    <n v="1"/>
  </r>
  <r>
    <d v="2014-06-05T17:40:07"/>
    <s v="Féminin"/>
    <s v="Belge"/>
    <x v="1"/>
    <s v="UCL"/>
    <s v="Sciences politiques (sciences politiques, relations internationales, administration publique, ...)"/>
    <s v="Enseignement supérieur universitaire 1er cycle : bac"/>
    <s v="Enseignement supérieur universitaire 2ème cycle : master, ingénieur"/>
    <s v="Je ne réalise pas cette tâche tous les jours"/>
    <s v="Moins de 30 minutes"/>
    <s v="Entre 30 minutes et 1h"/>
    <s v="Entre 30 minutes et 1h"/>
    <s v="Entre 30 minutes et 1h"/>
    <s v="Sites web des quotidiens papier"/>
    <s v="Réseaux sociaux"/>
    <s v="Autre"/>
    <s v="Régulièrement"/>
    <s v="Rarement"/>
    <s v="Régulièrement"/>
    <s v="Tous les jours"/>
    <s v="Régulièrement"/>
    <s v="Parfois"/>
    <s v="Questions à la Une (RTBF - La Une)"/>
    <s v="Mise au point (RTBF - La Une), Controverse (RTL-TVi), L'indiscret (RTBF - La Une), L'invité (RTL-TVi), Mots croisés (France 2), Des paroles et des actes (France 2)"/>
    <s v="La Libre Belgique"/>
    <s v="Le Soir"/>
    <s v="Les journaux des éditions l’Avenir (Vers l’Avenir, …)"/>
    <s v="National, Politique, politique jeunesse"/>
    <s v="Beaucoup"/>
    <s v="Oui"/>
    <s v="divertissement + actu"/>
    <s v="positif "/>
    <s v="Le Grand Journal  , Le Petit Journal  , On n’est pas couché  "/>
    <s v="le petit journal"/>
    <s v="Oui"/>
    <s v="Oui"/>
    <n v="4"/>
    <n v="1"/>
    <n v="4"/>
    <n v="4"/>
    <n v="1"/>
    <n v="3"/>
    <n v="2"/>
    <n v="2"/>
    <n v="4"/>
    <n v="4"/>
    <n v="1"/>
    <n v="4"/>
    <n v="2"/>
  </r>
  <r>
    <d v="2014-06-05T17:44:52"/>
    <s v="Féminin"/>
    <s v="Belge"/>
    <x v="5"/>
    <s v="ULB"/>
    <s v="sciences economiques"/>
    <s v="Enseignement secondaire général : 2ème cycle"/>
    <s v="Enseignement supérieur universitaire 1er cycle : bac"/>
    <s v="Entre 1h et 3h"/>
    <s v="Entre 30 minutes et 1h"/>
    <s v="Je ne réalise pas cette tâche tous les jours"/>
    <s v="Entre 1h et 3h"/>
    <s v="Entre 30 minutes et 1h"/>
    <s v="Sites web des quotidiens papier"/>
    <s v="Radio FM"/>
    <s v="Télévision"/>
    <s v="Tous les jours"/>
    <s v="Régulièrement"/>
    <s v="Rarement"/>
    <s v="Tous les jours"/>
    <s v="Parfois"/>
    <s v="Jamais"/>
    <s v="Questions à la Une (RTBF - La Une), Envoyé spécial (France 2), Sept à huit (TF1), Reportages (TF1)"/>
    <s v="Je n'ai regardé aucun de ces programmes"/>
    <s v="Les journaux des éditions l’Avenir (Vers l’Avenir, …)"/>
    <s v="La Libre Belgique"/>
    <s v="Le Soir"/>
    <s v="National, Economique, Culture (sorties ciné, livres, expos, ...)"/>
    <s v="Assez "/>
    <s v="Non"/>
    <s v="?"/>
    <s v="positif "/>
    <s v="Le Petit Journal  , Les Guignols de l’Info  , On n’est pas couché  "/>
    <s v="petit journal"/>
    <s v="Oui"/>
    <s v="Oui"/>
    <n v="4"/>
    <n v="2"/>
    <n v="2"/>
    <n v="3"/>
    <n v="2"/>
    <n v="3"/>
    <n v="3"/>
    <n v="1"/>
    <n v="2"/>
    <n v="2"/>
    <n v="1"/>
    <n v="4"/>
    <n v="2"/>
  </r>
  <r>
    <d v="2014-06-03T23:57:02"/>
    <s v="Masculin"/>
    <s v="italien/irlandais"/>
    <x v="5"/>
    <s v="UCL"/>
    <s v="Communication (journalisme, relations publiques, communication socio-éducative, ...)"/>
    <s v="Enseignement secondaire général : 2ème cycle"/>
    <s v="Enseignement supérieur universitaire 1er cycle : bac"/>
    <s v="Je ne réalise pas cette tâche tous les jours"/>
    <s v="Moins de 30 minutes"/>
    <s v="Je ne réalise pas cette tâche tous les jours"/>
    <s v="Entre 1h et 3h"/>
    <s v="Entre 30 minutes et 1h"/>
    <s v="Sites web de la presse magazine"/>
    <s v="Moteurs de recherche sur le web (google actu, yahoo actu, …), sites de partage vidéo"/>
    <s v="Radio FM"/>
    <s v="Parfois"/>
    <s v="Parfois"/>
    <s v="Rarement"/>
    <s v="Parfois"/>
    <s v="Régulièrement"/>
    <s v="Régulièrement"/>
    <s v="Questions à la Une (RTBF - La Une), Envoyé spécial (France 2), Complément d'enquête (France 2), Sept à huit (TF1)"/>
    <s v="Ce soir (ou jamais !) (France 2)"/>
    <s v="Le Soir"/>
    <s v="La Libre Belgique"/>
    <s v="L’Echo"/>
    <s v="International, National, Economique, Politique, Scientifique"/>
    <s v="Assez "/>
    <s v="Oui"/>
    <s v="de l'info et du divertissement en un seul format"/>
    <s v="positif "/>
    <s v="Le Grand Journal  , Le Petit Journal  , Les Guignols de l’Info  , Salut les terriens  , On n’est pas couché  , ce soir ou jamais"/>
    <s v="on n'est pas couché"/>
    <s v="Oui"/>
    <s v="Je suis partagé(e)"/>
    <n v="3"/>
    <n v="3"/>
    <n v="4"/>
    <n v="3"/>
    <n v="3"/>
    <n v="2"/>
    <n v="3"/>
    <n v="2"/>
    <n v="3"/>
    <n v="3"/>
    <n v="2"/>
    <n v="1"/>
    <n v="3"/>
  </r>
  <r>
    <d v="2014-06-05T18:14:38"/>
    <s v="Féminin"/>
    <s v="Belge"/>
    <x v="1"/>
    <s v="UCL"/>
    <s v="droit"/>
    <s v="Enseignement supérieur universitaire 1er cycle : bac"/>
    <s v="Enseignement supérieur universitaire 2ème cycle : master, ingénieur"/>
    <s v="Entre 3h et 6h"/>
    <s v="Je ne réalise pas cette tâche tous les jours"/>
    <s v="Je ne réalise pas cette tâche tous les jours"/>
    <s v="Entre 1h et 3h"/>
    <s v="Entre 1h et 3h"/>
    <s v="Télévision"/>
    <s v="Réseaux sociaux"/>
    <s v="Moteurs de recherche sur le web (google actu, yahoo actu, …), sites de partage vidéo"/>
    <s v="Tous les jours"/>
    <s v="Jamais"/>
    <s v="Rarement"/>
    <s v="Rarement"/>
    <s v="Jamais"/>
    <s v="Parfois"/>
    <s v="Je n'ai regardé aucun de ces programmes"/>
    <s v="Je n'ai regardé aucun de ces programmes"/>
    <s v="Autre"/>
    <s v="Le Soir"/>
    <s v="Aucun"/>
    <s v="International, National, Politique, sport"/>
    <s v="Assez "/>
    <s v="Non"/>
    <s v="Non"/>
    <s v="positif "/>
    <s v="Le Grand Journal  , Le Petit Journal  , Les Guignols de l’Info  "/>
    <s v="Le Petit Journal"/>
    <s v="Oui"/>
    <s v="Oui"/>
    <n v="4"/>
    <n v="3"/>
    <n v="2"/>
    <n v="2"/>
    <n v="1"/>
    <n v="1"/>
    <n v="1"/>
    <n v="1"/>
    <n v="4"/>
    <n v="4"/>
    <n v="1"/>
    <n v="3"/>
    <n v="1"/>
  </r>
  <r>
    <d v="2014-06-05T18:28:17"/>
    <s v="Féminin"/>
    <s v="Belge"/>
    <x v="1"/>
    <s v="UCL"/>
    <s v="Sciences politiques (sciences politiques, relations internationales, administration publique, ...)"/>
    <s v="Enseignement supérieur universitaire 1er cycle : bac"/>
    <s v="Enseignement supérieur universitaire 2ème cycle : master, ingénieur"/>
    <s v="Je ne réalise pas cette tâche tous les jours"/>
    <s v="Moins de 30 minutes"/>
    <s v="Moins de 30 minutes"/>
    <s v="Entre 1h et 3h"/>
    <s v="Entre 30 minutes et 1h"/>
    <s v="Réseaux sociaux"/>
    <s v="Discussion avec mon entourage"/>
    <s v="Moteurs de recherche sur le web (google actu, yahoo actu, …), sites de partage vidéo"/>
    <s v="Rarement"/>
    <s v="Régulièrement"/>
    <s v="Parfois"/>
    <s v="Parfois"/>
    <s v="Jamais"/>
    <s v="Tous les jours"/>
    <s v="Je n'ai regardé aucun de ces programmes"/>
    <s v="Je n'ai regardé aucun de ces programmes"/>
    <s v="Le Soir"/>
    <s v="La Libre Belgique"/>
    <s v="Les journaux des éditions l’Avenir (Vers l’Avenir, …)"/>
    <s v="International, National, Régional, Politique"/>
    <s v="Assez "/>
    <s v="Non"/>
    <s v="non"/>
    <s v="positif "/>
    <s v="Le Grand Journal  , Le Petit Journal  , Les Guignols de l’Info  , On n’est pas couché  "/>
    <s v="Le petit journal"/>
    <s v="Oui"/>
    <s v="Oui"/>
    <n v="3"/>
    <n v="1"/>
    <n v="3"/>
    <n v="3"/>
    <n v="2"/>
    <n v="2"/>
    <n v="2"/>
    <n v="1"/>
    <n v="2"/>
    <n v="3"/>
    <n v="3"/>
    <n v="3"/>
    <n v="2"/>
  </r>
  <r>
    <d v="2014-06-05T18:33:31"/>
    <s v="Féminin"/>
    <s v="Belge"/>
    <x v="1"/>
    <s v="UNamur"/>
    <s v="Math"/>
    <s v="Enseignement supérieur universitaire 1er cycle : bac"/>
    <s v="Enseignement supérieur universitaire 2ème cycle : master, ingénieur"/>
    <s v="Entre 3h et 6h"/>
    <s v="Entre 30 minutes et 1h"/>
    <s v="Jamais"/>
    <s v="Entre 1h et 3h"/>
    <s v="Entre 30 minutes et 1h"/>
    <s v="Télévision"/>
    <s v="Sites web des quotidiens papier"/>
    <s v="Moteurs de recherche sur le web (google actu, yahoo actu, …), sites de partage vidéo"/>
    <s v="Tous les jours"/>
    <s v="Parfois"/>
    <s v="Jamais"/>
    <s v="Régulièrement"/>
    <s v="Jamais"/>
    <s v="Parfois"/>
    <s v="Questions à la Une (RTBF - La Une), Reporters (RTL - TVi)"/>
    <s v="Mise au point (RTBF - La Une), Controverse (RTL-TVi), L'invité (RTL-TVi)"/>
    <s v="Les journaux des éditions l’Avenir (Vers l’Avenir, …)"/>
    <s v="Aucun"/>
    <s v="Aucun"/>
    <s v="International, National"/>
    <s v="Peu"/>
    <s v="Non"/>
    <s v="Non"/>
    <s v="positif "/>
    <s v="Sans chichis , On n’est pas couché  "/>
    <s v="Sans chichis"/>
    <s v="Oui"/>
    <s v="Oui"/>
    <n v="3"/>
    <n v="1"/>
    <n v="2"/>
    <n v="3"/>
    <n v="2"/>
    <n v="2"/>
    <n v="2"/>
    <n v="1"/>
    <n v="3"/>
    <n v="3"/>
    <n v="2"/>
    <n v="4"/>
    <n v="1"/>
  </r>
  <r>
    <d v="2014-06-05T18:35:31"/>
    <s v="Masculin"/>
    <s v="Belge"/>
    <x v="1"/>
    <s v="UCL"/>
    <s v="Sciences de gestion"/>
    <s v="Enseignement supérieur universitaire 1er cycle : bac"/>
    <s v="Enseignement supérieur universitaire 2ème cycle : master, ingénieur"/>
    <s v="Entre 30 minutes et 1h"/>
    <s v="Moins de 30 minutes"/>
    <s v="Entre 30 minutes et 1h"/>
    <s v="Entre 1h et 3h"/>
    <s v="Je ne réalise pas cette tâche tous les jours"/>
    <s v="Sites web des quotidiens papier"/>
    <s v="Télévision"/>
    <s v="Discussion avec mon entourage"/>
    <s v="Tous les jours"/>
    <s v="Régulièrement"/>
    <s v="Régulièrement"/>
    <s v="Régulièrement"/>
    <s v="Parfois"/>
    <s v="Parfois"/>
    <s v="Questions à la Une (RTBF - La Une), Reportages (TF1)"/>
    <s v="Mise au point (RTBF - La Une), Controverse (RTL-TVi), Des paroles et des actes (France 2)"/>
    <s v="La Libre Belgique"/>
    <s v="L’Echo"/>
    <s v="Le Soir"/>
    <s v="International, National, Economique, Politique"/>
    <s v="Beaucoup"/>
    <s v="Non"/>
    <s v="...."/>
    <s v="positif "/>
    <s v="Le Petit Journal  , Salut les terriens  , On n’est pas couché  , Vivement Dimanche"/>
    <s v="On n'est pas couché"/>
    <s v="Je suis partagé(e)"/>
    <s v="Oui"/>
    <n v="4"/>
    <n v="3"/>
    <n v="2"/>
    <n v="1"/>
    <n v="3"/>
    <n v="4"/>
    <n v="2"/>
    <n v="4"/>
    <n v="2"/>
    <n v="2"/>
    <n v="1"/>
    <n v="4"/>
    <n v="2"/>
  </r>
  <r>
    <d v="2014-06-05T18:45:12"/>
    <s v="Féminin"/>
    <s v="Belge"/>
    <x v="2"/>
    <s v="UCL"/>
    <s v="Sciences politiques (sciences politiques, relations internationales, administration publique, ...)"/>
    <s v="Enseignement supérieur universitaire 1er cycle : bac"/>
    <s v="Enseignement supérieur universitaire 2ème cycle : master, ingénieur"/>
    <s v="Je ne réalise pas cette tâche tous les jours"/>
    <s v="Jamais"/>
    <s v="Entre 30 minutes et 1h"/>
    <s v="Entre 3h et 6h"/>
    <s v="Entre 1h et 3h"/>
    <s v="Sites web des quotidiens papier"/>
    <s v="Presse quotidienne papier"/>
    <s v="Télévision"/>
    <s v="Parfois"/>
    <s v="Parfois"/>
    <s v="Régulièrement"/>
    <s v="Tous les jours"/>
    <s v="Régulièrement"/>
    <s v="Jamais"/>
    <s v="Questions à la Une (RTBF - La Une), Envoyé spécial (France 2)"/>
    <s v="Mise au point (RTBF - La Une)"/>
    <s v="La Libre Belgique"/>
    <s v="Metro"/>
    <s v="Le Soir"/>
    <s v="International, National, Politique, Culture (sorties ciné, livres, expos, ...)"/>
    <s v="Beaucoup"/>
    <s v="Non"/>
    <s v="non"/>
    <s v="positif "/>
    <s v="Le Grand Journal  , Le Petit Journal  , Les Guignols de l’Info  , Vivement Dimanche"/>
    <s v="Les guignols de l'info"/>
    <s v="Oui"/>
    <s v="Oui"/>
    <n v="4"/>
    <n v="1"/>
    <n v="3"/>
    <n v="3"/>
    <n v="2"/>
    <n v="3"/>
    <n v="3"/>
    <n v="2"/>
    <n v="2"/>
    <n v="3"/>
    <n v="3"/>
    <n v="4"/>
    <n v="2"/>
  </r>
  <r>
    <d v="2014-06-05T19:01:40"/>
    <s v="Masculin"/>
    <s v="Belge"/>
    <x v="0"/>
    <s v="UCL"/>
    <s v="Sciences politiques (sciences politiques, relations internationales, administration publique, ...)"/>
    <s v="Enseignement supérieur universitaire 1er cycle : bac"/>
    <s v="Enseignement supérieur universitaire 2ème cycle : master, ingénieur"/>
    <s v="Je ne réalise pas cette tâche tous les jours"/>
    <s v="Jamais"/>
    <s v="Entre 30 minutes et 1h"/>
    <s v="Entre 3h et 6h"/>
    <s v="Entre 3h et 6h"/>
    <s v="Moteurs de recherche sur le web (google actu, yahoo actu, …), sites de partage vidéo"/>
    <s v="Télévision"/>
    <s v="Presse magazine"/>
    <s v="Régulièrement"/>
    <s v="Jamais"/>
    <s v="Parfois"/>
    <s v="Tous les jours"/>
    <s v="Tous les jours"/>
    <s v="Régulièrement"/>
    <s v="Je n'ai regardé aucun de ces programmes"/>
    <s v="Mise au point (RTBF - La Une), Controverse (RTL-TVi), Des paroles et des actes (France 2)"/>
    <s v="Autre"/>
    <s v="La Libre Belgique"/>
    <s v="Le Soir"/>
    <s v="International, National, Economique, Politique, Scientifique"/>
    <s v="Beaucoup"/>
    <s v="Oui"/>
    <s v="Une revue de l'actualité traitée de façon humoristique"/>
    <s v="positif "/>
    <s v="Le Grand Journal  , Le Petit Journal  "/>
    <s v="Le Petit journal"/>
    <s v="Oui"/>
    <s v="Je suis partagé(e)"/>
    <n v="4"/>
    <n v="3"/>
    <n v="3"/>
    <n v="3"/>
    <n v="4"/>
    <n v="1"/>
    <n v="3"/>
    <n v="2"/>
    <n v="3"/>
    <n v="3"/>
    <n v="3"/>
    <n v="4"/>
    <n v="2"/>
  </r>
  <r>
    <d v="2014-06-05T19:15:51"/>
    <s v="Masculin"/>
    <s v="Belge"/>
    <x v="7"/>
    <s v="UCL"/>
    <s v="Sciences politiques (sciences politiques, relations internationales, administration publique, ...)"/>
    <s v="Enseignement secondaire général : 2ème cycle"/>
    <s v="Enseignement supérieur universitaire 1er cycle : bac"/>
    <s v="Entre 30 minutes et 1h"/>
    <s v="Entre 1h et 3h"/>
    <s v="Entre 30 minutes et 1h"/>
    <s v="Entre 1h et 3h"/>
    <s v="Entre 30 minutes et 1h"/>
    <s v="Radio FM"/>
    <s v="Sites web des quotidiens papier"/>
    <s v="Télévision"/>
    <s v="Régulièrement"/>
    <s v="Tous les jours"/>
    <s v="Parfois"/>
    <s v="Régulièrement"/>
    <s v="Rarement"/>
    <s v="Jamais"/>
    <s v="Envoyé spécial (France 2), Complément d'enquête (France 2)"/>
    <s v="Mise au point (RTBF - La Une), Ce soir (ou jamais !) (France 2)"/>
    <s v="La Libre Belgique"/>
    <s v="La Dernière Heure – Les Sports"/>
    <s v="L’Echo"/>
    <s v="International, National, Régional, Economique, Politique, Sport"/>
    <s v="Beaucoup"/>
    <s v="Oui"/>
    <s v="Information où l'on s'attarde sur la forme (but de divertir) plutot que de privilégier le fond"/>
    <s v="positif "/>
    <s v="Le Petit Journal  , Salut les terriens  "/>
    <s v="Salut les Terriens mais plus pour la chronique de Gaspard Proust"/>
    <s v="Oui"/>
    <s v="Non"/>
    <n v="3"/>
    <n v="1"/>
    <n v="3"/>
    <n v="2"/>
    <n v="3"/>
    <n v="2"/>
    <n v="2"/>
    <n v="2"/>
    <n v="1"/>
    <n v="1"/>
    <n v="3"/>
    <n v="1"/>
    <n v="2"/>
  </r>
  <r>
    <d v="2014-06-05T20:00:55"/>
    <s v="Féminin"/>
    <s v="Belge"/>
    <x v="1"/>
    <s v="UCL"/>
    <s v="Communication (journalisme, relations publiques, communication socio-éducative, ...)"/>
    <s v="Enseignement supérieur universitaire 1er cycle : bac"/>
    <s v="Enseignement supérieur universitaire 2ème cycle : master, ingénieur"/>
    <s v="Entre 30 minutes et 1h"/>
    <s v="Moins de 30 minutes"/>
    <s v="Je ne réalise pas cette tâche tous les jours"/>
    <s v="Entre 3h et 6h"/>
    <s v="Entre 3h et 6h"/>
    <s v="Télévision"/>
    <s v="Moteurs de recherche sur le web (google actu, yahoo actu, …), sites de partage vidéo"/>
    <s v="Réseaux sociaux"/>
    <s v="Tous les jours"/>
    <s v="Régulièrement"/>
    <s v="Parfois"/>
    <s v="Régulièrement"/>
    <s v="Régulièrement"/>
    <s v="Tous les jours"/>
    <s v="Questions à la Une (RTBF - La Une), Envoyé spécial (France 2), Sept à huit (TF1)"/>
    <s v="Mise au point (RTBF - La Une)"/>
    <s v="Le Soir"/>
    <s v="Les journaux des éditions l’Avenir (Vers l’Avenir, …)"/>
    <s v="La Dernière Heure – Les Sports"/>
    <s v="International, National, Régional, Culture (sorties ciné, livres, expos, ...), Scientifique, People, Faits divers"/>
    <s v="Pas du tout"/>
    <s v="Oui"/>
    <s v="information de divertissement"/>
    <s v="positif "/>
    <s v="Le Petit Journal  , Dan Late Show  , The Tonight Show starring Jimmy Fallon"/>
    <s v="Le Petit Journal"/>
    <s v="Je suis partagé(e)"/>
    <s v="Je suis partagé(e)"/>
    <n v="3"/>
    <n v="2"/>
    <n v="3"/>
    <n v="2"/>
    <n v="2"/>
    <n v="2"/>
    <n v="2"/>
    <n v="1"/>
    <n v="3"/>
    <n v="4"/>
    <n v="2"/>
    <n v="4"/>
    <n v="1"/>
  </r>
  <r>
    <d v="2014-06-05T20:04:09"/>
    <s v="Féminin"/>
    <s v="Belge"/>
    <x v="4"/>
    <s v="UCL"/>
    <s v="Business"/>
    <s v="Enseignement supérieur universitaire 1er cycle : bac"/>
    <s v="Enseignement supérieur universitaire 2ème cycle : master, ingénieur"/>
    <s v="Entre 1h et 3h"/>
    <s v="Moins de 30 minutes"/>
    <s v="Je ne réalise pas cette tâche tous les jours"/>
    <s v="Entre 3h et 6h"/>
    <s v="Moins de 30 minutes"/>
    <s v="Télévision"/>
    <s v="Radio FM"/>
    <s v="Moteurs de recherche sur le web (google actu, yahoo actu, …), sites de partage vidéo"/>
    <s v="Régulièrement"/>
    <s v="Parfois"/>
    <s v="Rarement"/>
    <s v="Rarement"/>
    <s v="Rarement"/>
    <s v="Parfois"/>
    <s v="Questions à la Une (RTBF - La Une), Sept à huit (TF1)"/>
    <s v="Controverse (RTL-TVi), L'invité (RTL-TVi)"/>
    <s v="Aucun"/>
    <s v="Aucun"/>
    <s v="Aucun"/>
    <s v="International, National, Economique, Politique, Culture (sorties ciné, livres, expos, ...), Scientifique, People"/>
    <s v="Assez "/>
    <s v="Non"/>
    <s v="nn"/>
    <s v="positif "/>
    <s v="Le Grand Journal  , Le Petit Journal  , On n’est pas couché  "/>
    <s v="le grand journal"/>
    <s v="Oui"/>
    <s v="Oui"/>
    <n v="4"/>
    <n v="3"/>
    <n v="1"/>
    <n v="2"/>
    <n v="4"/>
    <n v="4"/>
    <n v="4"/>
    <n v="3"/>
    <n v="2"/>
    <n v="2"/>
    <n v="3"/>
    <n v="4"/>
    <n v="3"/>
  </r>
  <r>
    <d v="2014-06-05T20:04:55"/>
    <s v="Féminin"/>
    <s v="Belge"/>
    <x v="1"/>
    <s v="UCL"/>
    <s v="Démographie"/>
    <s v="Enseignement supérieur non universitaire"/>
    <s v="Enseignement supérieur universitaire 2ème cycle : master, ingénieur"/>
    <s v="Je ne réalise pas cette tâche tous les jours"/>
    <s v="Je ne réalise pas cette tâche tous les jours"/>
    <s v="Moins de 30 minutes"/>
    <s v="Entre 1h et 3h"/>
    <s v="Je ne réalise pas cette tâche tous les jours"/>
    <s v="Presse quotidienne papier"/>
    <s v="Moteurs de recherche sur le web (google actu, yahoo actu, …), sites de partage vidéo"/>
    <s v="Sites web des quotidiens papier"/>
    <s v="Jamais"/>
    <s v="Jamais"/>
    <s v="Régulièrement"/>
    <s v="Rarement"/>
    <s v="Rarement"/>
    <s v="Régulièrement"/>
    <s v="Je n'ai regardé aucun de ces programmes"/>
    <s v="Je n'ai regardé aucun de ces programmes"/>
    <s v="Autre"/>
    <s v="Autre"/>
    <s v="Metro"/>
    <s v="International, Politique"/>
    <s v="Peu"/>
    <s v="Non"/>
    <s v="?"/>
    <s v="positif "/>
    <s v="Aucune"/>
    <s v="?"/>
    <s v="Oui"/>
    <s v="Je suis partagé(e)"/>
    <n v="3"/>
    <n v="2"/>
    <n v="3"/>
    <n v="3"/>
    <n v="3"/>
    <n v="3"/>
    <n v="4"/>
    <n v="2"/>
    <n v="2"/>
    <n v="3"/>
    <n v="1"/>
    <n v="4"/>
    <n v="2"/>
  </r>
  <r>
    <d v="2014-06-05T20:35:15"/>
    <s v="Masculin"/>
    <s v="Belge"/>
    <x v="4"/>
    <s v="UCL"/>
    <s v="Sciences politiques (sciences politiques, relations internationales, administration publique, ...)"/>
    <s v="Enseignement secondaire général : 2ème cycle"/>
    <s v="Enseignement supérieur universitaire 1er cycle : bac"/>
    <s v="Je ne réalise pas cette tâche tous les jours"/>
    <s v="Je ne réalise pas cette tâche tous les jours"/>
    <s v="Je ne réalise pas cette tâche tous les jours"/>
    <s v="Entre 3h et 6h"/>
    <s v="Moins de 30 minutes"/>
    <s v="Sites web des quotidiens papier"/>
    <s v="Sites web des chaînes de télévision, vidéo à la demande, web TV"/>
    <s v="Sites web des chaînes de radio, web radio"/>
    <s v="Rarement"/>
    <s v="Rarement"/>
    <s v="Parfois"/>
    <s v="Tous les jours"/>
    <s v="Régulièrement"/>
    <s v="Parfois"/>
    <s v="Questions à la Une (RTBF - La Une)"/>
    <s v="Mise au point (RTBF - La Une), Des paroles et des actes (France 2)"/>
    <s v="Le Soir"/>
    <s v="La Libre Belgique"/>
    <s v="La Dernière Heure – Les Sports"/>
    <s v="International, Politique"/>
    <s v="Beaucoup"/>
    <s v="Non"/>
    <s v="non"/>
    <s v="positif "/>
    <s v="Le Petit Journal  "/>
    <s v="le petit journal"/>
    <s v="Oui"/>
    <s v="Oui"/>
    <n v="3"/>
    <n v="1"/>
    <n v="2"/>
    <n v="2"/>
    <n v="2"/>
    <n v="2"/>
    <n v="2"/>
    <n v="2"/>
    <n v="2"/>
    <n v="3"/>
    <n v="2"/>
    <n v="3"/>
    <n v="2"/>
  </r>
  <r>
    <d v="2014-06-05T20:41:28"/>
    <s v="Féminin"/>
    <s v="Belge"/>
    <x v="1"/>
    <s v="UCL"/>
    <s v="gestion"/>
    <s v="Enseignement supérieur universitaire 1er cycle : bac"/>
    <s v="Enseignement supérieur universitaire 2ème cycle : master, ingénieur"/>
    <s v="Entre 1h et 3h"/>
    <s v="Entre 30 minutes et 1h"/>
    <s v="Moins de 30 minutes"/>
    <s v="Entre 3h et 6h"/>
    <s v="Entre 1h et 3h"/>
    <s v="Télévision"/>
    <s v="Sites web des quotidiens papier"/>
    <s v="Radio FM"/>
    <s v="Tous les jours"/>
    <s v="Tous les jours"/>
    <s v="Rarement"/>
    <s v="Tous les jours"/>
    <s v="Régulièrement"/>
    <s v="Rarement"/>
    <s v="Questions à la Une (RTBF - La Une), Reporters (RTL - TVi), Envoyé spécial (France 2), Sept à huit (TF1), Reportages (TF1)"/>
    <s v="Mise au point (RTBF - La Une), L'invité (RTL-TVi)"/>
    <s v="Le Soir"/>
    <s v="La Dernière Heure – Les Sports"/>
    <s v="Les journaux des éditions l’Avenir (Vers l’Avenir, …)"/>
    <s v="International, National, Economique"/>
    <s v="Assez "/>
    <s v="Non"/>
    <s v="non, je ne connais pas."/>
    <s v="positif "/>
    <s v="Le Petit Journal  "/>
    <s v="le petit journal"/>
    <s v="Oui"/>
    <s v="Je suis partagé(e)"/>
    <n v="4"/>
    <n v="3"/>
    <n v="2"/>
    <n v="3"/>
    <n v="2"/>
    <n v="3"/>
    <n v="3"/>
    <n v="2"/>
    <n v="3"/>
    <n v="3"/>
    <n v="4"/>
    <n v="4"/>
    <n v="2"/>
  </r>
  <r>
    <d v="2014-06-05T20:52:28"/>
    <s v="Masculin"/>
    <s v="Belge"/>
    <x v="7"/>
    <s v="UCL"/>
    <s v="Sciences politiques (sciences politiques, relations internationales, administration publique, ...)"/>
    <s v="Enseignement secondaire général : 2ème cycle"/>
    <s v="Enseignement supérieur universitaire 1er cycle : bac"/>
    <s v="Entre 1h et 3h"/>
    <s v="Entre 1h et 3h"/>
    <s v="Je ne réalise pas cette tâche tous les jours"/>
    <s v="Entre 3h et 6h"/>
    <s v="Entre 30 minutes et 1h"/>
    <s v="Sites web des quotidiens papier"/>
    <s v="Télévision"/>
    <s v="Radio FM"/>
    <s v="Parfois"/>
    <s v="Tous les jours"/>
    <s v="Parfois"/>
    <s v="Tous les jours"/>
    <s v="Parfois"/>
    <s v="Jamais"/>
    <s v="Complément d'enquête (France 2)"/>
    <s v="Je n'ai regardé aucun de ces programmes"/>
    <s v="La Libre Belgique"/>
    <s v="Le Soir"/>
    <s v="Autre"/>
    <s v="International, National, Politique"/>
    <s v="Beaucoup"/>
    <s v="Oui"/>
    <s v="Un programme qui donne des informations avec un ton humoristique et ironique"/>
    <s v="positif "/>
    <s v="Le Petit Journal  , Les Guignols de l’Info  , On n’est pas couché  "/>
    <s v="Le petit journal"/>
    <s v="Oui"/>
    <s v="Oui"/>
    <n v="3"/>
    <n v="1"/>
    <n v="3"/>
    <n v="3"/>
    <n v="2"/>
    <n v="2"/>
    <n v="3"/>
    <n v="1"/>
    <n v="4"/>
    <n v="3"/>
    <n v="1"/>
    <n v="2"/>
    <n v="1"/>
  </r>
  <r>
    <d v="2014-06-05T21:28:50"/>
    <s v="Masculin"/>
    <s v="Belge"/>
    <x v="1"/>
    <s v="UCL"/>
    <s v="Sciences politiques (sciences politiques, relations internationales, administration publique, ...)"/>
    <s v="Enseignement supérieur universitaire 1er cycle : bac"/>
    <s v="Enseignement supérieur universitaire 2ème cycle : master, ingénieur"/>
    <s v="Entre 1h et 3h"/>
    <s v="Moins de 30 minutes"/>
    <s v="Je ne réalise pas cette tâche tous les jours"/>
    <s v="Entre 3h et 6h"/>
    <s v="Entre 1h et 3h"/>
    <s v="Sites web des quotidiens papier"/>
    <s v="Télévision"/>
    <s v="Presse quotidienne papier"/>
    <s v="Tous les jours"/>
    <s v="Parfois"/>
    <s v="Rarement"/>
    <s v="Tous les jours"/>
    <s v="Tous les jours"/>
    <s v="Jamais"/>
    <s v="Questions à la Une (RTBF - La Une)"/>
    <s v="Mise au point (RTBF - La Une), L'indiscret (RTBF - La Une)"/>
    <s v="Le Soir"/>
    <s v="La Libre Belgique"/>
    <s v="L’Echo"/>
    <s v="International, National, Régional, Economique, Politique"/>
    <s v="Beaucoup"/>
    <s v="Oui"/>
    <s v="Mélange information et divertissement"/>
    <s v="positif "/>
    <s v="Le Grand Journal  , Le Petit Journal  , Les Guignols de l’Info  "/>
    <s v="Les guignols"/>
    <s v="Oui"/>
    <s v="Oui"/>
    <n v="4"/>
    <n v="2"/>
    <n v="3"/>
    <n v="3"/>
    <n v="3"/>
    <n v="4"/>
    <n v="4"/>
    <n v="4"/>
    <n v="3"/>
    <n v="3"/>
    <n v="2"/>
    <n v="4"/>
    <n v="2"/>
  </r>
  <r>
    <d v="2014-06-05T22:00:55"/>
    <s v="Masculin"/>
    <s v="Belge"/>
    <x v="2"/>
    <s v="UCL"/>
    <s v="Sciences politiques (sciences politiques, relations internationales, administration publique, ...)"/>
    <s v="Enseignement supérieur universitaire 1er cycle : bac"/>
    <s v="Enseignement supérieur universitaire 2ème cycle : master, ingénieur"/>
    <s v="Moins de 30 minutes"/>
    <s v="Entre 30 minutes et 1h"/>
    <s v="Je ne réalise pas cette tâche tous les jours"/>
    <s v="Entre 1h et 3h"/>
    <s v="Je ne réalise pas cette tâche tous les jours"/>
    <s v="Sites web des chaînes de télévision, vidéo à la demande, web TV"/>
    <s v="Radio FM"/>
    <s v="Aucun"/>
    <s v="Régulièrement"/>
    <s v="Régulièrement"/>
    <s v="Rarement"/>
    <s v="Régulièrement"/>
    <s v="Jamais"/>
    <s v="Jamais"/>
    <s v="Questions à la Une (RTBF - La Une)"/>
    <s v="Mise au point (RTBF - La Une), L'indiscret (RTBF - La Une)"/>
    <s v="Aucun"/>
    <s v="Aucun"/>
    <s v="Aucun"/>
    <s v="International, National, Economique, Politique"/>
    <s v="Assez "/>
    <s v="Non"/>
    <s v="mix entre info et diverstissement"/>
    <s v="positif "/>
    <s v="Le Petit Journal  , On n’est pas couché  "/>
    <s v="Le petit journal"/>
    <s v="Oui"/>
    <s v="Oui"/>
    <n v="4"/>
    <n v="1"/>
    <n v="3"/>
    <n v="2"/>
    <n v="4"/>
    <n v="3"/>
    <n v="4"/>
    <n v="4"/>
    <n v="4"/>
    <n v="4"/>
    <n v="4"/>
    <n v="4"/>
    <n v="3"/>
  </r>
  <r>
    <d v="2014-06-05T22:21:48"/>
    <s v="Féminin"/>
    <s v="Belge"/>
    <x v="5"/>
    <s v="UCL"/>
    <s v="Communication (journalisme, relations publiques, communication socio-éducative, ...)"/>
    <s v="Enseignement supérieur universitaire 1er cycle : bac"/>
    <s v="Enseignement supérieur universitaire 2ème cycle : master, ingénieur"/>
    <s v="Entre 30 minutes et 1h"/>
    <s v="Entre 30 minutes et 1h"/>
    <s v="Je ne réalise pas cette tâche tous les jours"/>
    <s v="Entre 1h et 3h"/>
    <s v="Entre 30 minutes et 1h"/>
    <s v="Sites web des chaînes de télévision, vidéo à la demande, web TV"/>
    <s v="Télévision"/>
    <s v="Sites web des quotidiens papier"/>
    <s v="Parfois"/>
    <s v="Régulièrement"/>
    <s v="Jamais"/>
    <s v="Parfois"/>
    <s v="Jamais"/>
    <s v="Régulièrement"/>
    <s v="Questions à la Une (RTBF - La Une), Envoyé spécial (France 2), Sept à huit (TF1), Reportages (TF1)"/>
    <s v="Je n'ai regardé aucun de ces programmes"/>
    <s v="Le Soir"/>
    <s v="L’Echo"/>
    <s v="La Libre Belgique"/>
    <s v="International, Culture (sorties ciné, livres, expos, ...), Scientifique, People"/>
    <s v="Pas du tout"/>
    <s v="Oui"/>
    <s v="L'actualité et l'information apprise de façon ludique"/>
    <s v="positif "/>
    <s v="Les Guignols de l’Info  , Sans chichis , Dan Late Show  , On n’est pas couché  , Vivement Dimanche"/>
    <s v="Dan late show"/>
    <s v="Oui"/>
    <s v="Oui"/>
    <n v="3"/>
    <n v="3"/>
    <n v="4"/>
    <n v="4"/>
    <n v="2"/>
    <n v="2"/>
    <n v="2"/>
    <n v="1"/>
    <n v="4"/>
    <n v="4"/>
    <n v="3"/>
    <n v="2"/>
    <n v="1"/>
  </r>
  <r>
    <d v="2014-06-05T22:36:55"/>
    <s v="Masculin"/>
    <s v="Belge"/>
    <x v="6"/>
    <s v="UNamur"/>
    <s v="Sciences Biologiques"/>
    <s v="Enseignement secondaire général : 2ème cycle"/>
    <s v="Enseignement supérieur universitaire 1er cycle : bac"/>
    <s v="Jamais"/>
    <s v="Jamais"/>
    <s v="Jamais"/>
    <s v="Entre 1h et 3h"/>
    <s v="Je ne réalise pas cette tâche tous les jours"/>
    <s v="Réseaux sociaux"/>
    <s v="Discussion avec mon entourage"/>
    <s v="Moteurs de recherche sur le web (google actu, yahoo actu, …), sites de partage vidéo"/>
    <s v="Rarement"/>
    <s v="Jamais"/>
    <s v="Rarement"/>
    <s v="Rarement"/>
    <s v="Rarement"/>
    <s v="Parfois"/>
    <s v="Je n'ai regardé aucun de ces programmes"/>
    <s v="Je n'ai regardé aucun de ces programmes"/>
    <s v="Metro"/>
    <s v="Aucun"/>
    <s v="Aucun"/>
    <s v="Scientifique"/>
    <s v="Pas du tout"/>
    <s v="Non"/>
    <s v="aucun"/>
    <s v="positif "/>
    <s v="Le Petit Journal  "/>
    <s v="le petit journal"/>
    <s v="Oui"/>
    <s v="Je suis partagé(e)"/>
    <n v="3"/>
    <n v="2"/>
    <n v="2"/>
    <n v="3"/>
    <n v="3"/>
    <n v="2"/>
    <n v="2"/>
    <n v="3"/>
    <n v="2"/>
    <n v="4"/>
    <n v="2"/>
    <n v="3"/>
    <n v="2"/>
  </r>
  <r>
    <d v="2014-06-05T23:43:48"/>
    <s v="Féminin"/>
    <s v="Belge"/>
    <x v="2"/>
    <s v="UCL"/>
    <s v="Psychologie"/>
    <s v="Enseignement supérieur universitaire 1er cycle : bac"/>
    <s v="Enseignement supérieur universitaire 2ème cycle : master, ingénieur"/>
    <s v="Je ne réalise pas cette tâche tous les jours"/>
    <s v="Moins de 30 minutes"/>
    <s v="Je ne réalise pas cette tâche tous les jours"/>
    <s v="Entre 1h et 3h"/>
    <s v="Je ne réalise pas cette tâche tous les jours"/>
    <s v="Radio FM"/>
    <s v="Moteurs de recherche sur le web (google actu, yahoo actu, …), sites de partage vidéo"/>
    <s v="Sites web de la presse magazine"/>
    <s v="Rarement"/>
    <s v="Parfois"/>
    <s v="Rarement"/>
    <s v="Rarement"/>
    <s v="Jamais"/>
    <s v="Parfois"/>
    <s v="Envoyé spécial (France 2), Sept à huit (TF1)"/>
    <s v="Je n'ai regardé aucun de ces programmes"/>
    <s v="Le Soir"/>
    <s v="La Libre Belgique"/>
    <s v="Aucun"/>
    <s v="International, National, Culture (sorties ciné, livres, expos, ...), Scientifique, Faits divers"/>
    <s v="Assez "/>
    <s v="Non"/>
    <s v="/"/>
    <s v="positif "/>
    <s v="Le Petit Journal  , Les Guignols de l’Info  "/>
    <s v="Petit journal"/>
    <s v="Oui"/>
    <s v="Oui"/>
    <n v="2"/>
    <n v="1"/>
    <n v="3"/>
    <n v="2"/>
    <n v="1"/>
    <n v="1"/>
    <n v="1"/>
    <n v="1"/>
    <n v="4"/>
    <n v="4"/>
    <n v="3"/>
    <n v="3"/>
    <n v="1"/>
  </r>
  <r>
    <d v="2014-06-06T09:20:43"/>
    <s v="Masculin"/>
    <s v="Belge"/>
    <x v="1"/>
    <s v="UCL"/>
    <s v="Sciences politiques (sciences politiques, relations internationales, administration publique, ...)"/>
    <s v="Enseignement supérieur universitaire 1er cycle : bac"/>
    <s v="Enseignement supérieur universitaire 2ème cycle : master, ingénieur"/>
    <s v="Entre 30 minutes et 1h"/>
    <s v="Jamais"/>
    <s v="Entre 30 minutes et 1h"/>
    <s v="Entre 1h et 3h"/>
    <s v="Entre 1h et 3h"/>
    <s v="Sites web des quotidiens papier"/>
    <s v="Sites web des chaînes de télévision, vidéo à la demande, web TV"/>
    <s v="Presse quotidienne papier"/>
    <s v="Régulièrement"/>
    <s v="Parfois"/>
    <s v="Régulièrement"/>
    <s v="Tous les jours"/>
    <s v="Tous les jours"/>
    <s v="Tous les jours"/>
    <s v="Questions à la Une (RTBF - La Une)"/>
    <s v="Mise au point (RTBF - La Une), Controverse (RTL-TVi), L'indiscret (RTBF - La Une), L'invité (RTL-TVi), Des paroles et des actes (France 2), Ce soir (ou jamais !) (France 2)"/>
    <s v="Les journaux des éditions l’Avenir (Vers l’Avenir, …)"/>
    <s v="La Libre Belgique"/>
    <s v="Metro"/>
    <s v="International, National, Régional, Economique, Politique"/>
    <s v="Beaucoup"/>
    <s v="Non"/>
    <s v="non"/>
    <s v="positif "/>
    <s v="Le Petit Journal  , Les Guignols de l’Info  , On n’est pas couché  "/>
    <s v="le petit journal"/>
    <s v="Oui"/>
    <s v="Oui"/>
    <n v="4"/>
    <n v="4"/>
    <n v="2"/>
    <n v="3"/>
    <n v="4"/>
    <n v="4"/>
    <n v="4"/>
    <n v="2"/>
    <n v="3"/>
    <n v="4"/>
    <n v="4"/>
    <n v="4"/>
    <n v="3"/>
  </r>
  <r>
    <d v="2014-06-06T09:24:47"/>
    <s v="Féminin"/>
    <s v="française"/>
    <x v="0"/>
    <s v="UCL"/>
    <s v="Communication (journalisme, relations publiques, communication socio-éducative, ...)"/>
    <s v="Enseignement secondaire général : 1er cycle"/>
    <s v="Enseignement supérieur universitaire 2ème cycle : master, ingénieur"/>
    <s v="Entre 30 minutes et 1h"/>
    <s v="Jamais"/>
    <s v="Jamais"/>
    <s v="Entre 1h et 3h"/>
    <s v="Entre 1h et 3h"/>
    <s v="Sites web des quotidiens papier"/>
    <s v="Moteurs de recherche sur le web (google actu, yahoo actu, …), sites de partage vidéo"/>
    <s v="Sites web des chaînes de télévision, vidéo à la demande, web TV"/>
    <s v="Jamais"/>
    <s v="Rarement"/>
    <s v="Rarement"/>
    <s v="Tous les jours"/>
    <s v="Régulièrement"/>
    <s v="Parfois"/>
    <s v="Sept à huit (TF1)"/>
    <s v="Je n'ai regardé aucun de ces programmes"/>
    <s v="Le Soir"/>
    <s v="Metro"/>
    <s v="La Libre Belgique"/>
    <s v="International, Politique, Culture (sorties ciné, livres, expos, ...)"/>
    <s v="Beaucoup"/>
    <s v="Oui"/>
    <s v="Mélange de programme en ptre info et divertissement"/>
    <s v="positif "/>
    <s v="Le Grand Journal  , Le Petit Journal  , Les Guignols de l’Info  , The Tonight Show starring Jimmy Fallon"/>
    <s v="Le grand journal"/>
    <s v="Oui"/>
    <s v="Oui"/>
    <n v="4"/>
    <n v="2"/>
    <n v="3"/>
    <n v="4"/>
    <n v="2"/>
    <n v="3"/>
    <n v="2"/>
    <n v="4"/>
    <n v="2"/>
    <n v="2"/>
    <n v="3"/>
    <n v="3"/>
    <n v="2"/>
  </r>
  <r>
    <d v="2014-06-06T13:52:31"/>
    <s v="Féminin"/>
    <s v="Belge"/>
    <x v="6"/>
    <s v="UCL"/>
    <s v="Communication (journalisme, relations publiques, communication socio-éducative, ...)"/>
    <s v="Enseignement secondaire général : 2ème cycle"/>
    <s v="Enseignement supérieur universitaire 1er cycle : bac"/>
    <s v="Entre 1h et 3h"/>
    <s v="Je ne réalise pas cette tâche tous les jours"/>
    <s v="Je ne réalise pas cette tâche tous les jours"/>
    <s v="Entre 1h et 3h"/>
    <s v="Entre 1h et 3h"/>
    <s v="Sites web des chaînes de télévision, vidéo à la demande, web TV"/>
    <s v="Sites web des quotidiens papier"/>
    <s v="Télévision"/>
    <s v="Parfois"/>
    <s v="Rarement"/>
    <s v="Rarement"/>
    <s v="Régulièrement"/>
    <s v="Régulièrement"/>
    <s v="Parfois"/>
    <s v="Envoyé spécial (France 2), Complément d'enquête (France 2), Sept à huit (TF1), Reportages (TF1)"/>
    <s v="Je n'ai regardé aucun de ces programmes"/>
    <s v="Le Soir"/>
    <s v="Metro"/>
    <s v="Les journaux des éditions l’Avenir (Vers l’Avenir, …)"/>
    <s v="International, Politique, Culture (sorties ciné, livres, expos, ...), People"/>
    <s v="Peu"/>
    <s v="Non"/>
    <s v="non"/>
    <s v="positif "/>
    <s v="Le Grand Journal  , Le Petit Journal  , Les Guignols de l’Info  , The Tonight Show starring Jimmy Fallon"/>
    <s v="Petit Journal"/>
    <s v="Oui"/>
    <s v="Oui"/>
    <n v="1"/>
    <n v="1"/>
    <n v="3"/>
    <n v="2"/>
    <n v="2"/>
    <n v="1"/>
    <n v="1"/>
    <n v="2"/>
    <n v="3"/>
    <n v="3"/>
    <n v="2"/>
    <n v="4"/>
    <n v="1"/>
  </r>
  <r>
    <d v="2014-06-06T14:00:08"/>
    <s v="Féminin"/>
    <s v="Belge"/>
    <x v="7"/>
    <s v="UCL"/>
    <s v="Sciences politiques (sciences politiques, relations internationales, administration publique, ...)"/>
    <s v="Enseignement secondaire général : 2ème cycle"/>
    <s v="Enseignement supérieur universitaire 1er cycle : bac"/>
    <s v="Moins de 30 minutes"/>
    <s v="Moins de 30 minutes"/>
    <s v="Je ne réalise pas cette tâche tous les jours"/>
    <s v="Entre 3h et 6h"/>
    <s v="Je ne réalise pas cette tâche tous les jours"/>
    <s v="Télévision"/>
    <s v="Presse quotidienne papier"/>
    <s v="Discussion avec mon entourage"/>
    <s v="Tous les jours"/>
    <s v="Parfois"/>
    <s v="Parfois"/>
    <s v="Rarement"/>
    <s v="Jamais"/>
    <s v="Parfois"/>
    <s v="Questions à la Une (RTBF - La Une), Envoyé spécial (France 2)"/>
    <s v="Mise au point (RTBF - La Une), L'indiscret (RTBF - La Une)"/>
    <s v="La Libre Belgique"/>
    <s v="Le Soir"/>
    <s v="Les journaux des éditions l’Avenir (Vers l’Avenir, …)"/>
    <s v="International, National, Economique, Politique, Culture (sorties ciné, livres, expos, ...), Scientifique"/>
    <s v="Beaucoup"/>
    <s v="Oui"/>
    <s v="Emission qui lie informations et divertissements"/>
    <s v="positif "/>
    <s v="Le Petit Journal  , Les Guignols de l’Info  , Sans chichis , The Daily Show"/>
    <s v="Le petit journal"/>
    <s v="Je suis partagé(e)"/>
    <s v="Non"/>
    <n v="4"/>
    <n v="3"/>
    <n v="2"/>
    <n v="3"/>
    <n v="3"/>
    <n v="2"/>
    <n v="3"/>
    <n v="1"/>
    <n v="4"/>
    <n v="4"/>
    <n v="3"/>
    <n v="4"/>
    <n v="2"/>
  </r>
  <r>
    <d v="2014-06-06T14:00:52"/>
    <s v="Masculin"/>
    <s v="Belge"/>
    <x v="4"/>
    <s v="UCL"/>
    <s v="Sciences politiques (sciences politiques, relations internationales, administration publique, ...)"/>
    <s v="Enseignement secondaire général : 2ème cycle"/>
    <s v="Enseignement supérieur universitaire 2ème cycle : master, ingénieur"/>
    <s v="Moins de 30 minutes"/>
    <s v="Je ne réalise pas cette tâche tous les jours"/>
    <s v="Moins de 30 minutes"/>
    <s v="Entre 1h et 3h"/>
    <s v="Entre 1h et 3h"/>
    <s v="Sites web des quotidiens papier"/>
    <s v="Presse quotidienne papier"/>
    <s v="Télévision"/>
    <s v="Tous les jours"/>
    <s v="Parfois"/>
    <s v="Régulièrement"/>
    <s v="Régulièrement"/>
    <s v="Parfois"/>
    <s v="Jamais"/>
    <s v="Questions à la Une (RTBF - La Une), Reporters (RTL - TVi), Reportages (TF1)"/>
    <s v="Mise au point (RTBF - La Une), Controverse (RTL-TVi), L'indiscret (RTBF - La Une), L'invité (RTL-TVi)"/>
    <s v="La Libre Belgique"/>
    <s v="Le Soir"/>
    <s v="Les journaux des éditions l’Avenir (Vers l’Avenir, …)"/>
    <s v="International, National, Economique, Politique, Culture (sorties ciné, livres, expos, ...), Scientifique"/>
    <s v="Assez "/>
    <s v="Non"/>
    <s v="Non"/>
    <s v="positif "/>
    <s v="Le Grand Journal  , Le Petit Journal  , Les Guignols de l’Info  , On n’est pas couché  , Vivement Dimanche, The Tonight Show starring Jimmy Fallon, The Daily Show"/>
    <s v="Les guignols de l'info"/>
    <s v="Oui"/>
    <s v="Oui"/>
    <n v="4"/>
    <n v="2"/>
    <n v="3"/>
    <n v="1"/>
    <n v="2"/>
    <n v="3"/>
    <n v="2"/>
    <n v="1"/>
    <n v="3"/>
    <n v="3"/>
    <n v="4"/>
    <n v="3"/>
    <n v="2"/>
  </r>
  <r>
    <d v="2014-06-06T14:22:06"/>
    <s v="Masculin"/>
    <s v="Belge"/>
    <x v="6"/>
    <s v="UCL"/>
    <s v="Sciences politiques (sciences politiques, relations internationales, administration publique, ...)"/>
    <s v="Enseignement secondaire général : 2ème cycle"/>
    <s v="Enseignement supérieur universitaire 1er cycle : bac"/>
    <s v="Entre 30 minutes et 1h"/>
    <s v="Jamais"/>
    <s v="Je ne réalise pas cette tâche tous les jours"/>
    <s v="Entre 3h et 6h"/>
    <s v="Je ne réalise pas cette tâche tous les jours"/>
    <s v="Sites web des quotidiens papier"/>
    <s v="Télévision"/>
    <s v="Sites web des chaînes de télévision, vidéo à la demande, web TV"/>
    <s v="Tous les jours"/>
    <s v="Rarement"/>
    <s v="Parfois"/>
    <s v="Tous les jours"/>
    <s v="Tous les jours"/>
    <s v="Parfois"/>
    <s v="Questions à la Une (RTBF - La Une), Reporters (RTL - TVi), Envoyé spécial (France 2), Sept à huit (TF1)"/>
    <s v="Mise au point (RTBF - La Une), Des paroles et des actes (France 2)"/>
    <s v="La Libre Belgique"/>
    <s v="Le Soir"/>
    <s v="La Dernière Heure – Les Sports"/>
    <s v="International, National, Economique, Politique"/>
    <s v="Beaucoup"/>
    <s v="Non"/>
    <s v="je ne sais pas"/>
    <s v="positif "/>
    <s v="Le Petit Journal  , Les Guignols de l’Info  , Salut les terriens  "/>
    <s v="Le Petit Journal"/>
    <s v="Oui"/>
    <s v="Oui"/>
    <n v="3"/>
    <n v="2"/>
    <n v="4"/>
    <n v="4"/>
    <n v="2"/>
    <n v="2"/>
    <n v="3"/>
    <n v="3"/>
    <n v="4"/>
    <n v="4"/>
    <n v="1"/>
    <n v="3"/>
    <n v="2"/>
  </r>
  <r>
    <d v="2014-06-06T14:33:02"/>
    <s v="Féminin"/>
    <s v="Belge"/>
    <x v="2"/>
    <s v="UCL"/>
    <s v="Sciences politiques (sciences politiques, relations internationales, administration publique, ...)"/>
    <s v="Enseignement secondaire général : 2ème cycle"/>
    <s v="Enseignement supérieur universitaire 1er cycle : bac"/>
    <s v="Entre 1h et 3h"/>
    <s v="Jamais"/>
    <s v="Jamais"/>
    <s v="Entre 1h et 3h"/>
    <s v="Entre 1h et 3h"/>
    <s v="Télévision"/>
    <s v="Sites web des chaînes de télévision, vidéo à la demande, web TV"/>
    <s v="Presse quotidienne papier"/>
    <s v="Parfois"/>
    <s v="Parfois"/>
    <s v="Parfois"/>
    <s v="Rarement"/>
    <s v="Jamais"/>
    <s v="Parfois"/>
    <s v="Questions à la Une (RTBF - La Une), Reporters (RTL - TVi)"/>
    <s v="Mise au point (RTBF - La Une), Controverse (RTL-TVi), L'invité (RTL-TVi), Ce soir (ou jamais !) (France 2)"/>
    <s v="La Libre Belgique"/>
    <s v="Le Soir"/>
    <s v="Metro"/>
    <s v="International, National, Régional, Economique, Politique, Culture (sorties ciné, livres, expos, ...), Scientifique"/>
    <s v="Assez "/>
    <s v="Non"/>
    <s v="NON"/>
    <s v="positif "/>
    <s v="Le Grand Journal  , Le Petit Journal  , Les Guignols de l’Info  , Salut les terriens  , On n’est pas couché  "/>
    <s v="On n’est pas couché"/>
    <s v="Oui"/>
    <s v="Oui"/>
    <n v="2"/>
    <n v="2"/>
    <n v="2"/>
    <n v="2"/>
    <n v="2"/>
    <n v="2"/>
    <n v="2"/>
    <n v="2"/>
    <n v="1"/>
    <n v="1"/>
    <n v="3"/>
    <n v="1"/>
    <n v="4"/>
  </r>
  <r>
    <d v="2014-06-06T14:49:54"/>
    <s v="Masculin"/>
    <s v="Belge"/>
    <x v="4"/>
    <s v="UCL"/>
    <s v="Sciences politiques (sciences politiques, relations internationales, administration publique, ...)"/>
    <s v="Enseignement secondaire général : 1er cycle"/>
    <s v="Enseignement supérieur universitaire 1er cycle : bac"/>
    <s v="Je ne réalise pas cette tâche tous les jours"/>
    <s v="Jamais"/>
    <s v="Entre 30 minutes et 1h"/>
    <s v="Entre 6h et 12h"/>
    <s v="Entre 1h et 3h"/>
    <s v="Sites web des quotidiens papier"/>
    <s v="Sites web des chaînes de télévision, vidéo à la demande, web TV"/>
    <s v="Presse quotidienne papier"/>
    <s v="Tous les jours"/>
    <s v="Rarement"/>
    <s v="Régulièrement"/>
    <s v="Tous les jours"/>
    <s v="Tous les jours"/>
    <s v="Tous les jours"/>
    <s v="Questions à la Une (RTBF - La Une), Envoyé spécial (France 2)"/>
    <s v="Des paroles et des actes (France 2)"/>
    <s v="Le Soir"/>
    <s v="La Libre Belgique"/>
    <s v="L’Echo"/>
    <s v="International, National, Régional, Economique, Politique, Culture (sorties ciné, livres, expos, ...), Scientifique"/>
    <s v="Beaucoup"/>
    <s v="Non"/>
    <s v="Sans en connaitre la définition, j'imagine qu'il s'agit du traitement de l'information."/>
    <s v="positif "/>
    <s v="Le Petit Journal  , Les Guignols de l’Info  , On n’est pas couché  "/>
    <s v="En terme d'assiduité ONPC prime sur les deux autres, mais en terme de préférence ONPC et les Guignols se valent, le Petit Journal les suit de très près."/>
    <s v="Oui"/>
    <s v="Oui"/>
    <n v="3"/>
    <n v="2"/>
    <n v="1"/>
    <n v="3"/>
    <n v="4"/>
    <n v="3"/>
    <n v="3"/>
    <n v="3"/>
    <n v="2"/>
    <n v="4"/>
    <n v="2"/>
    <n v="4"/>
    <n v="2"/>
  </r>
  <r>
    <d v="2014-06-06T16:42:58"/>
    <s v="Masculin"/>
    <s v="Belge"/>
    <x v="1"/>
    <s v="UCL"/>
    <s v="sociologie"/>
    <s v="Enseignement secondaire technique, 7ème année technique"/>
    <s v="Enseignement supérieur universitaire 1er cycle : bac"/>
    <s v="Jamais"/>
    <s v="Je ne réalise pas cette tâche tous les jours"/>
    <s v="Je ne réalise pas cette tâche tous les jours"/>
    <s v="Entre 6h et 12h"/>
    <s v="Entre 1h et 3h"/>
    <s v="Sites web des quotidiens papier"/>
    <s v="Radio FM"/>
    <s v="Sites web des chaînes de télévision, vidéo à la demande, web TV"/>
    <s v="Rarement"/>
    <s v="Parfois"/>
    <s v="Rarement"/>
    <s v="Tous les jours"/>
    <s v="Rarement"/>
    <s v="Jamais"/>
    <s v="Je n'ai regardé aucun de ces programmes"/>
    <s v="Je n'ai regardé aucun de ces programmes"/>
    <s v="Autre"/>
    <s v="Autre"/>
    <s v="Le Soir"/>
    <s v="International"/>
    <s v="Beaucoup"/>
    <s v="Non"/>
    <s v="non"/>
    <s v="positif "/>
    <s v="Les Guignols de l’Info  "/>
    <s v="les guignols"/>
    <s v="Oui"/>
    <s v="Non"/>
    <n v="4"/>
    <n v="2"/>
    <n v="3"/>
    <n v="2"/>
    <n v="3"/>
    <n v="2"/>
    <n v="2"/>
    <n v="1"/>
    <n v="3"/>
    <n v="1"/>
    <n v="4"/>
    <n v="4"/>
    <n v="2"/>
  </r>
  <r>
    <d v="2014-06-06T17:55:55"/>
    <s v="Masculin"/>
    <s v="Belge"/>
    <x v="2"/>
    <s v="UCL"/>
    <s v="Communication (journalisme, relations publiques, communication socio-éducative, ...)"/>
    <s v="Enseignement supérieur universitaire 1er cycle : bac"/>
    <s v="Enseignement supérieur universitaire 2ème cycle : master, ingénieur"/>
    <s v="Entre 30 minutes et 1h"/>
    <s v="Je ne réalise pas cette tâche tous les jours"/>
    <s v="Entre 30 minutes et 1h"/>
    <s v="Entre 1h et 3h"/>
    <s v="Entre 1h et 3h"/>
    <s v="Sites web des quotidiens papier"/>
    <s v="Presse quotidienne papier"/>
    <s v="Sites web des chaînes de télévision, vidéo à la demande, web TV"/>
    <s v="Régulièrement"/>
    <s v="Régulièrement"/>
    <s v="Régulièrement"/>
    <s v="Tous les jours"/>
    <s v="Parfois"/>
    <s v="Rarement"/>
    <s v="Envoyé spécial (France 2)"/>
    <s v="Mise au point (RTBF - La Une), L'indiscret (RTBF - La Une), Des paroles et des actes (France 2)"/>
    <s v="La Libre Belgique"/>
    <s v="Le Soir"/>
    <s v="Autre"/>
    <s v="International, National, Politique"/>
    <s v="Assez "/>
    <s v="Oui"/>
    <s v="Une info traitée différemment, &quot;plus &quot;cool&quot;"/>
    <s v="positif "/>
    <s v="Le Grand Journal  , Le Petit Journal  , Les Guignols de l’Info  , On n’est pas couché  "/>
    <s v="Le Petit journal"/>
    <s v="Oui"/>
    <s v="Oui"/>
    <n v="4"/>
    <n v="2"/>
    <n v="2"/>
    <n v="3"/>
    <n v="4"/>
    <n v="4"/>
    <n v="4"/>
    <n v="3"/>
    <n v="3"/>
    <n v="4"/>
    <n v="3"/>
    <n v="2"/>
    <n v="2"/>
  </r>
  <r>
    <d v="2014-06-06T18:05:04"/>
    <s v="Féminin"/>
    <s v="française"/>
    <x v="2"/>
    <s v="UCL"/>
    <s v="Communication (journalisme, relations publiques, communication socio-éducative, ...)"/>
    <s v="Licence (3e année d'université)"/>
    <s v="Enseignement supérieur universitaire 2ème cycle : master, ingénieur"/>
    <s v="Entre 1h et 3h"/>
    <s v="Je ne réalise pas cette tâche tous les jours"/>
    <s v="Entre 30 minutes et 1h"/>
    <s v="Entre 3h et 6h"/>
    <s v="Entre 1h et 3h"/>
    <s v="Sites web des quotidiens papier"/>
    <s v="Presse quotidienne papier"/>
    <s v="Télévision"/>
    <s v="Tous les jours"/>
    <s v="Parfois"/>
    <s v="Régulièrement"/>
    <s v="Tous les jours"/>
    <s v="Régulièrement"/>
    <s v="Parfois"/>
    <s v="Envoyé spécial (France 2), Complément d'enquête (France 2)"/>
    <s v="Je n'ai regardé aucun de ces programmes"/>
    <s v="Le Soir"/>
    <s v="La Libre Belgique"/>
    <s v="Autre"/>
    <s v="International, Culture (sorties ciné, livres, expos, ...), Faits divers"/>
    <s v="Assez "/>
    <s v="Oui"/>
    <s v="C'est l'idée d'associer l'information avec l'amusement, style le traitement de l'info par Yann Barthès et son Petit Journal ou les Guignol de l'info..."/>
    <s v="positif "/>
    <s v="Le Grand Journal  , Le Petit Journal  , Les Guignols de l’Info  , Dan Late Show  , On n’est pas couché  "/>
    <s v="Le Petit Journal"/>
    <s v="Oui"/>
    <s v="Oui"/>
    <n v="4"/>
    <n v="2"/>
    <n v="2"/>
    <n v="1"/>
    <n v="1"/>
    <n v="2"/>
    <n v="2"/>
    <n v="1"/>
    <n v="3"/>
    <n v="3"/>
    <n v="3"/>
    <n v="4"/>
    <n v="1"/>
  </r>
  <r>
    <d v="2014-06-06T18:07:54"/>
    <s v="Féminin"/>
    <s v="française"/>
    <x v="5"/>
    <s v="UCL"/>
    <s v="Communication (journalisme, relations publiques, communication socio-éducative, ...)"/>
    <s v="Enseignement supérieur universitaire 1er cycle : bac"/>
    <s v="Enseignement supérieur universitaire 2ème cycle : master, ingénieur"/>
    <s v="Je ne réalise pas cette tâche tous les jours"/>
    <s v="Je ne réalise pas cette tâche tous les jours"/>
    <s v="Je ne réalise pas cette tâche tous les jours"/>
    <s v="Entre 6h et 12h"/>
    <s v="Entre 1h et 3h"/>
    <s v="Moteurs de recherche sur le web (google actu, yahoo actu, …), sites de partage vidéo"/>
    <s v="Sites web des quotidiens papier"/>
    <s v="Sites web des chaînes de télévision, vidéo à la demande, web TV"/>
    <s v="Rarement"/>
    <s v="Rarement"/>
    <s v="Rarement"/>
    <s v="Régulièrement"/>
    <s v="Tous les jours"/>
    <s v="Tous les jours"/>
    <s v="Envoyé spécial (France 2), Complément d'enquête (France 2), Reportages (TF1)"/>
    <s v="Je n'ai regardé aucun de ces programmes"/>
    <s v="Autre"/>
    <s v="Autre"/>
    <s v="Autre"/>
    <s v="Culture (sorties ciné, livres, expos, ...), Faits divers, Société"/>
    <s v="Assez "/>
    <s v="Non"/>
    <s v="Non"/>
    <s v="positif "/>
    <s v="Le Petit Journal  , On n’est pas couché  "/>
    <s v="Le Petit Journal"/>
    <s v="Oui"/>
    <s v="Oui"/>
    <n v="4"/>
    <n v="3"/>
    <n v="4"/>
    <n v="4"/>
    <n v="4"/>
    <n v="2"/>
    <n v="2"/>
    <n v="3"/>
    <n v="4"/>
    <n v="4"/>
    <n v="3"/>
    <n v="4"/>
    <n v="2"/>
  </r>
  <r>
    <d v="2014-06-06T18:14:00"/>
    <s v="Masculin"/>
    <s v="Belge"/>
    <x v="4"/>
    <s v="ULg"/>
    <s v="Sciences politiques (sciences politiques, relations internationales, administration publique, ...)"/>
    <s v="Enseignement secondaire général : 2ème cycle"/>
    <s v="Enseignement supérieur universitaire 1er cycle : bac"/>
    <s v="Entre 3h et 6h"/>
    <s v="Entre 30 minutes et 1h"/>
    <s v="Entre 30 minutes et 1h"/>
    <s v="Entre 1h et 3h"/>
    <s v="Jamais"/>
    <s v="Sites web des quotidiens papier"/>
    <s v="Presse quotidienne papier"/>
    <s v="Télévision"/>
    <s v="Tous les jours"/>
    <s v="Parfois"/>
    <s v="Tous les jours"/>
    <s v="Régulièrement"/>
    <s v="Parfois"/>
    <s v="Parfois"/>
    <s v="Questions à la Une (RTBF - La Une), Envoyé spécial (France 2)"/>
    <s v="Mise au point (RTBF - La Une), Controverse (RTL-TVi), L'indiscret (RTBF - La Une), L'invité (RTL-TVi), Mots croisés (France 2), Des paroles et des actes (France 2), Ce soir (ou jamais !) (France 2)"/>
    <s v="Le Soir"/>
    <s v="La Libre Belgique"/>
    <s v="Autre"/>
    <s v="International, National, Régional, Politique, Culture (sorties ciné, livres, expos, ...), sport"/>
    <s v="Assez "/>
    <s v="Non"/>
    <s v="non"/>
    <s v="positif "/>
    <s v="Le Petit Journal  , Les Guignols de l’Info  , On n’est pas couché  , The Daily Show"/>
    <s v="On n est pas couche"/>
    <s v="Oui"/>
    <s v="Je suis partagé(e)"/>
    <n v="3"/>
    <n v="2"/>
    <n v="2"/>
    <n v="2"/>
    <n v="2"/>
    <n v="3"/>
    <n v="3"/>
    <n v="2"/>
    <n v="1"/>
    <n v="2"/>
    <n v="2"/>
    <n v="3"/>
    <n v="3"/>
  </r>
  <r>
    <d v="2014-06-06T18:18:15"/>
    <s v="Masculin"/>
    <s v="Belge"/>
    <x v="6"/>
    <s v="ULg"/>
    <s v="Sciences politiques (sciences politiques, relations internationales, administration publique, ...)"/>
    <s v="Enseignement secondaire général : 2ème cycle"/>
    <s v="Enseignement supérieur universitaire 1er cycle : bac"/>
    <s v="Entre 1h et 3h"/>
    <s v="Je ne réalise pas cette tâche tous les jours"/>
    <s v="Entre 30 minutes et 1h"/>
    <s v="Entre 1h et 3h"/>
    <s v="Je ne réalise pas cette tâche tous les jours"/>
    <s v="Télévision"/>
    <s v="Sites web des quotidiens papier"/>
    <s v="Presse quotidienne papier"/>
    <s v="Régulièrement"/>
    <s v="Parfois"/>
    <s v="Régulièrement"/>
    <s v="Régulièrement"/>
    <s v="Rarement"/>
    <s v="Rarement"/>
    <s v="Questions à la Une (RTBF - La Une), Sept à huit (TF1), Reportages (TF1)"/>
    <s v="Mise au point (RTBF - La Une), L'invité (RTL-TVi)"/>
    <s v="La Libre Belgique"/>
    <s v="Le Soir"/>
    <s v="La Dernière Heure – Les Sports"/>
    <s v="International, National, Politique, Faits divers"/>
    <s v="Assez "/>
    <s v="Non"/>
    <s v="Aucune idée"/>
    <s v="positif "/>
    <s v="Le Grand Journal  , Le Petit Journal  , On n’est pas couché  "/>
    <s v="On n'est pas couché"/>
    <s v="Oui"/>
    <s v="Oui"/>
    <n v="2"/>
    <n v="2"/>
    <n v="2"/>
    <n v="3"/>
    <n v="2"/>
    <n v="2"/>
    <n v="2"/>
    <n v="3"/>
    <n v="3"/>
    <n v="3"/>
    <n v="2"/>
    <n v="4"/>
    <n v="2"/>
  </r>
  <r>
    <d v="2014-06-06T18:21:11"/>
    <s v="Masculin"/>
    <s v="Belge"/>
    <x v="1"/>
    <s v="UCL"/>
    <s v="Communication (journalisme, relations publiques, communication socio-éducative, ...)"/>
    <s v="Enseignement supérieur universitaire 1er cycle : bac"/>
    <s v="Enseignement supérieur universitaire 2ème cycle : master, ingénieur"/>
    <s v="Entre 1h et 3h"/>
    <s v="Moins de 30 minutes"/>
    <s v="Entre 30 minutes et 1h"/>
    <s v="Entre 6h et 12h"/>
    <s v="Moins de 30 minutes"/>
    <s v="Sites web des quotidiens papier"/>
    <s v="Sites web des chaînes de télévision, vidéo à la demande, web TV"/>
    <s v="Télévision"/>
    <s v="Régulièrement"/>
    <s v="Rarement"/>
    <s v="Tous les jours"/>
    <s v="Tous les jours"/>
    <s v="Parfois"/>
    <s v="Régulièrement"/>
    <s v="Questions à la Une (RTBF - La Une)"/>
    <s v="Controverse (RTL-TVi)"/>
    <s v="Autre"/>
    <s v="Le Soir"/>
    <s v="Le Soir"/>
    <s v="International, Sport"/>
    <s v="Peu"/>
    <s v="Non"/>
    <s v="Non"/>
    <s v="positif "/>
    <s v="Les Guignols de l’Info  , On n’est pas couché  "/>
    <s v="On n'est pas couché"/>
    <s v="Oui"/>
    <s v="Oui"/>
    <n v="3"/>
    <n v="2"/>
    <n v="2"/>
    <n v="2"/>
    <n v="3"/>
    <n v="1"/>
    <n v="3"/>
    <n v="2"/>
    <n v="2"/>
    <n v="4"/>
    <n v="1"/>
    <n v="4"/>
    <n v="3"/>
  </r>
  <r>
    <d v="2014-06-06T18:29:11"/>
    <s v="Féminin"/>
    <s v="Belge"/>
    <x v="7"/>
    <s v="ULg"/>
    <s v="droit"/>
    <s v="Enseignement secondaire général : 2ème cycle"/>
    <s v="Enseignement supérieur universitaire 1er cycle : bac"/>
    <s v="Entre 1h et 3h"/>
    <s v="Moins de 30 minutes"/>
    <s v="Moins de 30 minutes"/>
    <s v="Entre 3h et 6h"/>
    <s v="Je ne réalise pas cette tâche tous les jours"/>
    <s v="Télévision"/>
    <s v="Sites web des quotidiens papier"/>
    <s v="Presse quotidienne papier"/>
    <s v="Tous les jours"/>
    <s v="Régulièrement"/>
    <s v="Régulièrement"/>
    <s v="Régulièrement"/>
    <s v="Rarement"/>
    <s v="Jamais"/>
    <s v="Questions à la Une (RTBF - La Une), Reportages (TF1)"/>
    <s v="Je n'ai regardé aucun de ces programmes"/>
    <s v="Le Soir"/>
    <s v="La Libre Belgique"/>
    <s v="Autre"/>
    <s v="International, National, Politique"/>
    <s v="Beaucoup"/>
    <s v="Non"/>
    <s v="Je ne sais pas ce que c'est"/>
    <s v="positif "/>
    <s v="Le Petit Journal  , Sans chichis , On n’est pas couché  "/>
    <s v="On n'est pas couché"/>
    <s v="Oui"/>
    <s v="Oui"/>
    <n v="2"/>
    <n v="2"/>
    <n v="2"/>
    <n v="3"/>
    <n v="2"/>
    <n v="2"/>
    <n v="1"/>
    <n v="3"/>
    <n v="2"/>
    <n v="2"/>
    <n v="4"/>
    <n v="2"/>
    <n v="2"/>
  </r>
  <r>
    <d v="2014-06-06T18:45:20"/>
    <s v="Masculin"/>
    <s v="Belge"/>
    <x v="2"/>
    <s v="UCL"/>
    <s v="Sciences politiques (sciences politiques, relations internationales, administration publique, ...)"/>
    <s v="Enseignement secondaire général : 2ème cycle"/>
    <s v="Enseignement supérieur universitaire 1er cycle : bac"/>
    <s v="Entre 30 minutes et 1h"/>
    <s v="Je ne réalise pas cette tâche tous les jours"/>
    <s v="Je ne réalise pas cette tâche tous les jours"/>
    <s v="Entre 1h et 3h"/>
    <s v="Entre 1h et 3h"/>
    <s v="Réseaux sociaux"/>
    <s v="Sites web des quotidiens papier"/>
    <s v="Télévision"/>
    <s v="Régulièrement"/>
    <s v="Rarement"/>
    <s v="Jamais"/>
    <s v="Tous les jours"/>
    <s v="Tous les jours"/>
    <s v="Jamais"/>
    <s v="Envoyé spécial (France 2)"/>
    <s v="Des paroles et des actes (France 2)"/>
    <s v="Autre"/>
    <s v="La Libre Belgique"/>
    <s v="Le Soir"/>
    <s v="International, Economique, Politique, Scientifique"/>
    <s v="Beaucoup"/>
    <s v="Oui"/>
    <s v="Transformer de la non-information (actualité people, &quot;viral videos&quot;, etc en informations qualifiées d'importantes"/>
    <s v="négatif"/>
    <s v="The Daily Show"/>
    <s v="The Daily Show"/>
    <s v="Oui"/>
    <s v="Je suis partagé(e)"/>
    <n v="4"/>
    <n v="1"/>
    <n v="2"/>
    <n v="2"/>
    <n v="1"/>
    <n v="1"/>
    <n v="3"/>
    <n v="3"/>
    <n v="4"/>
    <n v="3"/>
    <n v="4"/>
    <n v="2"/>
    <n v="1"/>
  </r>
  <r>
    <d v="2014-06-06T19:45:55"/>
    <s v="Féminin"/>
    <s v="Belge"/>
    <x v="7"/>
    <s v="ULg"/>
    <s v="Sciences politiques (sciences politiques, relations internationales, administration publique, ...)"/>
    <s v="Enseignement secondaire général : 2ème cycle"/>
    <s v="Enseignement supérieur universitaire 1er cycle : bac"/>
    <s v="Entre 30 minutes et 1h"/>
    <s v="Moins de 30 minutes"/>
    <s v="Moins de 30 minutes"/>
    <s v="Entre 1h et 3h"/>
    <s v="Entre 30 minutes et 1h"/>
    <s v="Sites web des quotidiens papier"/>
    <s v="Télévision"/>
    <s v="Radio FM"/>
    <s v="Régulièrement"/>
    <s v="Tous les jours"/>
    <s v="Parfois"/>
    <s v="Tous les jours"/>
    <s v="Parfois"/>
    <s v="Jamais"/>
    <s v="Questions à la Une (RTBF - La Une)"/>
    <s v="Mise au point (RTBF - La Une), L'indiscret (RTBF - La Une)"/>
    <s v="Le Soir"/>
    <s v="La Libre Belgique"/>
    <s v="Autre"/>
    <s v="International, National, Régional, Politique, Sport"/>
    <s v="Assez "/>
    <s v="Non"/>
    <s v="."/>
    <s v="positif "/>
    <s v="Les Guignols de l’Info  , On n’est pas couché  "/>
    <s v="Les guignols de l'info"/>
    <s v="Oui"/>
    <s v="Je suis partagé(e)"/>
    <n v="2"/>
    <n v="2"/>
    <n v="2"/>
    <n v="3"/>
    <n v="3"/>
    <n v="3"/>
    <n v="4"/>
    <n v="4"/>
    <n v="4"/>
    <n v="4"/>
    <n v="1"/>
    <n v="4"/>
    <n v="2"/>
  </r>
  <r>
    <d v="2014-06-06T20:02:18"/>
    <s v="Masculin"/>
    <s v="Belge"/>
    <x v="2"/>
    <s v="UCL"/>
    <s v="Communication (journalisme, relations publiques, communication socio-éducative, ...)"/>
    <s v="Enseignement supérieur universitaire 1er cycle : bac"/>
    <s v="Enseignement supérieur universitaire 2ème cycle : master, ingénieur"/>
    <s v="Entre 1h et 3h"/>
    <s v="Entre 1h et 3h"/>
    <s v="Entre 1h et 3h"/>
    <s v="Entre 3h et 6h"/>
    <s v="Entre 1h et 3h"/>
    <s v="Sites web des quotidiens papier"/>
    <s v="Presse quotidienne papier"/>
    <s v="Sites web des chaînes de télévision, vidéo à la demande, web TV"/>
    <s v="Régulièrement"/>
    <s v="Tous les jours"/>
    <s v="Tous les jours"/>
    <s v="Tous les jours"/>
    <s v="Parfois"/>
    <s v="Rarement"/>
    <s v="Questions à la Une (RTBF - La Une)"/>
    <s v="Mise au point (RTBF - La Une), Controverse (RTL-TVi), L'invité (RTL-TVi)"/>
    <s v="Le Soir"/>
    <s v="La Dernière Heure – Les Sports"/>
    <s v="Autre"/>
    <s v="National, Régional, Politique, sport !"/>
    <s v="Beaucoup"/>
    <s v="Oui"/>
    <s v="c'est pas informer en le faisant de manière décontractée?"/>
    <s v="positif "/>
    <s v="Le Grand Journal  , Le Petit Journal  , Sans chichis "/>
    <s v="le petit journal"/>
    <s v="Oui"/>
    <s v="Je suis partagé(e)"/>
    <n v="4"/>
    <n v="2"/>
    <n v="4"/>
    <n v="3"/>
    <n v="2"/>
    <n v="3"/>
    <n v="3"/>
    <n v="3"/>
    <n v="2"/>
    <n v="4"/>
    <n v="2"/>
    <n v="3"/>
    <n v="2"/>
  </r>
  <r>
    <d v="2014-06-06T20:10:24"/>
    <s v="Masculin"/>
    <s v="Belge"/>
    <x v="2"/>
    <s v="UCL"/>
    <s v="Sciences politiques (sciences politiques, relations internationales, administration publique, ...)"/>
    <s v="Enseignement secondaire général : 2ème cycle"/>
    <s v="Enseignement supérieur universitaire 1er cycle : bac"/>
    <s v="Jamais"/>
    <s v="Entre 1h et 3h"/>
    <s v="Entre 30 minutes et 1h"/>
    <s v="Entre 1h et 3h"/>
    <s v="Je ne réalise pas cette tâche tous les jours"/>
    <s v="Presse quotidienne papier"/>
    <s v="Radio FM"/>
    <s v="Sites web des chaînes de télévision, vidéo à la demande, web TV"/>
    <s v="Jamais"/>
    <s v="Tous les jours"/>
    <s v="Tous les jours"/>
    <s v="Parfois"/>
    <s v="Jamais"/>
    <s v="Jamais"/>
    <s v="Je n'ai regardé aucun de ces programmes"/>
    <s v="Je n'ai regardé aucun de ces programmes"/>
    <s v="La Libre Belgique"/>
    <s v="Aucun"/>
    <s v="Aucun"/>
    <s v="International, National, Politique, sport"/>
    <s v="Beaucoup"/>
    <s v="Oui"/>
    <s v="non"/>
    <s v="positif "/>
    <s v="Le Petit Journal  , Les Guignols de l’Info  "/>
    <s v="le petit journal"/>
    <s v="Oui"/>
    <s v="Oui"/>
    <n v="4"/>
    <n v="2"/>
    <n v="3"/>
    <n v="3"/>
    <n v="2"/>
    <n v="3"/>
    <n v="3"/>
    <n v="2"/>
    <n v="3"/>
    <n v="3"/>
    <n v="4"/>
    <n v="4"/>
    <n v="2"/>
  </r>
  <r>
    <d v="2014-06-06T21:05:08"/>
    <s v="Féminin"/>
    <s v="Belge"/>
    <x v="7"/>
    <s v="UCL"/>
    <s v="Sciences politiques (sciences politiques, relations internationales, administration publique, ...)"/>
    <s v="Enseignement secondaire général : 2ème cycle"/>
    <s v="Enseignement supérieur universitaire 1er cycle : bac"/>
    <s v="Entre 30 minutes et 1h"/>
    <s v="Entre 30 minutes et 1h"/>
    <s v="Entre 30 minutes et 1h"/>
    <s v="Entre 30 minutes et 1h"/>
    <s v="Entre 1h et 3h"/>
    <s v="Presse quotidienne papier"/>
    <s v="Télévision"/>
    <s v="Radio FM"/>
    <s v="Régulièrement"/>
    <s v="Parfois"/>
    <s v="Régulièrement"/>
    <s v="Rarement"/>
    <s v="Jamais"/>
    <s v="Jamais"/>
    <s v="Questions à la Une (RTBF - La Une)"/>
    <s v="Mise au point (RTBF - La Une)"/>
    <s v="Le Soir"/>
    <s v="La Libre Belgique"/>
    <s v="Aucun"/>
    <s v="International, Politique, Culture (sorties ciné, livres, expos, ...)"/>
    <s v="Beaucoup"/>
    <s v="Non"/>
    <s v="J'en ai aucune idée."/>
    <s v="positif "/>
    <s v="Le Petit Journal  , Les Guignols de l’Info  , On n’est pas couché  "/>
    <s v="Les guignols de l'info"/>
    <s v="Oui"/>
    <s v="Oui"/>
    <n v="4"/>
    <n v="1"/>
    <n v="4"/>
    <n v="4"/>
    <n v="4"/>
    <n v="4"/>
    <n v="3"/>
    <n v="1"/>
    <n v="3"/>
    <n v="3"/>
    <n v="4"/>
    <n v="4"/>
    <n v="2"/>
  </r>
  <r>
    <d v="2014-06-06T21:51:52"/>
    <s v="Masculin"/>
    <s v="Belge"/>
    <x v="2"/>
    <s v="UCL"/>
    <s v="Sciences politiques (sciences politiques, relations internationales, administration publique, ...)"/>
    <s v="Enseignement supérieur universitaire 1er cycle : bac"/>
    <s v="Enseignement supérieur universitaire 2ème cycle : master, ingénieur"/>
    <s v="Entre 30 minutes et 1h"/>
    <s v="Moins de 30 minutes"/>
    <s v="Je ne réalise pas cette tâche tous les jours"/>
    <s v="Entre 3h et 6h"/>
    <s v="Moins de 30 minutes"/>
    <s v="Sites web des quotidiens papier"/>
    <s v="Télévision"/>
    <s v="Sites web de la presse magazine"/>
    <s v="Tous les jours"/>
    <s v="Régulièrement"/>
    <s v="Rarement"/>
    <s v="Régulièrement"/>
    <s v="Rarement"/>
    <s v="Jamais"/>
    <s v="Questions à la Une (RTBF - La Une), Envoyé spécial (France 2)"/>
    <s v="Controverse (RTL-TVi)"/>
    <s v="Autre"/>
    <s v="Les journaux des éditions l’Avenir (Vers l’Avenir, …)"/>
    <s v="Le Soir"/>
    <s v="International, National, Economique, Politique, Faits divers"/>
    <s v="Beaucoup"/>
    <s v="Non"/>
    <s v="S'informer de manière ludique ?"/>
    <s v="positif "/>
    <s v="Le Petit Journal  , Les Guignols de l’Info  "/>
    <s v="Le Petit journal"/>
    <s v="Oui"/>
    <s v="Non"/>
    <n v="3"/>
    <n v="3"/>
    <n v="3"/>
    <n v="3"/>
    <n v="3"/>
    <n v="4"/>
    <n v="4"/>
    <n v="4"/>
    <n v="3"/>
    <n v="2"/>
    <n v="2"/>
    <n v="4"/>
    <n v="3"/>
  </r>
  <r>
    <d v="2014-06-06T22:55:42"/>
    <s v="Masculin"/>
    <s v="Belge"/>
    <x v="7"/>
    <s v="ULg"/>
    <s v="Sciences politiques (sciences politiques, relations internationales, administration publique, ...)"/>
    <s v="Enseignement secondaire général : 2ème cycle"/>
    <s v="Enseignement supérieur universitaire 1er cycle : bac"/>
    <s v="Entre 30 minutes et 1h"/>
    <s v="Moins de 30 minutes"/>
    <s v="Moins de 30 minutes"/>
    <s v="Entre 30 minutes et 1h"/>
    <s v="Entre 30 minutes et 1h"/>
    <s v="Presse quotidienne papier"/>
    <s v="Télévision"/>
    <s v="Radio FM"/>
    <s v="Tous les jours"/>
    <s v="Régulièrement"/>
    <s v="Régulièrement"/>
    <s v="Parfois"/>
    <s v="Jamais"/>
    <s v="Parfois"/>
    <s v="Questions à la Une (RTBF - La Une)"/>
    <s v="Mise au point (RTBF - La Une), Controverse (RTL-TVi), L'invité (RTL-TVi)"/>
    <s v="La Libre Belgique"/>
    <s v="Le Soir"/>
    <s v="Aucun"/>
    <s v="International, National, Régional, Economique, Politique"/>
    <s v="Beaucoup"/>
    <s v="Non"/>
    <s v="non"/>
    <s v="négatif"/>
    <s v="Sans chichis "/>
    <s v="sans chichis"/>
    <s v="Oui"/>
    <s v="Oui"/>
    <n v="4"/>
    <n v="3"/>
    <n v="2"/>
    <n v="3"/>
    <n v="3"/>
    <n v="4"/>
    <n v="3"/>
    <n v="4"/>
    <n v="1"/>
    <n v="4"/>
    <n v="1"/>
    <n v="4"/>
    <n v="3"/>
  </r>
  <r>
    <d v="2014-06-07T07:00:27"/>
    <s v="Masculin"/>
    <s v="Belge"/>
    <x v="5"/>
    <s v="UCL"/>
    <s v="Communication (journalisme, relations publiques, communication socio-éducative, ...)"/>
    <s v="Enseignement supérieur universitaire 2ème cycle : master, ingénieur"/>
    <s v="Enseignement supérieur universitaire 2ème cycle : master, ingénieur"/>
    <s v="Entre 30 minutes et 1h"/>
    <s v="Moins de 30 minutes"/>
    <s v="Entre 1h et 3h"/>
    <s v="Entre 6h et 12h"/>
    <s v="Entre 1h et 3h"/>
    <s v="Presse quotidienne papier"/>
    <s v="Sites web des quotidiens papier"/>
    <s v="Radio FM"/>
    <s v="Parfois"/>
    <s v="Parfois"/>
    <s v="Tous les jours"/>
    <s v="Régulièrement"/>
    <s v="Rarement"/>
    <s v="Rarement"/>
    <s v="Questions à la Une (RTBF - La Une)"/>
    <s v="Je n'ai regardé aucun de ces programmes"/>
    <s v="La Libre Belgique"/>
    <s v="Le Soir"/>
    <s v="La Dernière Heure – Les Sports"/>
    <s v="International, National, sport"/>
    <s v="Assez "/>
    <s v="Non"/>
    <s v="Par déduction, je dirai se divertir par l'info ???"/>
    <s v="positif "/>
    <s v="Le Grand Journal  , Le Petit Journal  , On n’est pas couché  "/>
    <s v="le petit journal"/>
    <s v="Oui"/>
    <s v="Oui"/>
    <n v="2"/>
    <n v="2"/>
    <n v="1"/>
    <n v="2"/>
    <n v="2"/>
    <n v="1"/>
    <n v="1"/>
    <n v="3"/>
    <n v="1"/>
    <n v="3"/>
    <n v="3"/>
    <n v="2"/>
    <n v="1"/>
  </r>
  <r>
    <d v="2014-06-07T11:37:40"/>
    <s v="Masculin"/>
    <s v="Belge"/>
    <x v="4"/>
    <s v="UCL"/>
    <s v="Sciences politiques (sciences politiques, relations internationales, administration publique, ...)"/>
    <s v="Enseignement secondaire général : 2ème cycle"/>
    <s v="Enseignement supérieur universitaire 1er cycle : bac"/>
    <s v="Je ne réalise pas cette tâche tous les jours"/>
    <s v="Je ne réalise pas cette tâche tous les jours"/>
    <s v="Moins de 30 minutes"/>
    <s v="Entre 1h et 3h"/>
    <s v="Entre 1h et 3h"/>
    <s v="Sites web des quotidiens papier"/>
    <s v="Presse quotidienne papier"/>
    <s v="Sites web des chaînes de télévision, vidéo à la demande, web TV"/>
    <s v="Parfois"/>
    <s v="Rarement"/>
    <s v="Tous les jours"/>
    <s v="Tous les jours"/>
    <s v="Parfois"/>
    <s v="Jamais"/>
    <s v="Non"/>
    <s v="Non"/>
    <s v="La Libre Belgique"/>
    <s v="Autre"/>
    <s v="Autre"/>
    <s v="National, Politique"/>
    <s v="Beaucoup"/>
    <s v="Oui"/>
    <s v="Faire passer des informations à travers d'un divertissement."/>
    <s v="négatif"/>
    <s v="Aucune"/>
    <s v="J'en ai pas coché."/>
    <s v="Je suis partagé(e)"/>
    <s v="Je suis partagé(e)"/>
    <n v="3"/>
    <n v="2"/>
    <n v="2"/>
    <n v="2"/>
    <n v="2"/>
    <n v="3"/>
    <n v="4"/>
    <n v="3"/>
    <n v="2"/>
    <n v="3"/>
    <n v="2"/>
    <n v="4"/>
    <n v="4"/>
  </r>
  <r>
    <d v="2014-06-07T13:47:41"/>
    <s v="Féminin"/>
    <s v="Belge"/>
    <x v="6"/>
    <s v="UCL"/>
    <s v="Sciences politiques (sciences politiques, relations internationales, administration publique, ...)"/>
    <s v="Enseignement secondaire général : 2ème cycle"/>
    <s v="Enseignement supérieur universitaire 1er cycle : bac"/>
    <s v="Jamais"/>
    <s v="Moins de 30 minutes"/>
    <s v="Je ne réalise pas cette tâche tous les jours"/>
    <s v="Entre 1h et 3h"/>
    <s v="Moins de 30 minutes"/>
    <s v="Moteurs de recherche sur le web (google actu, yahoo actu, …), sites de partage vidéo"/>
    <s v="Sites web des quotidiens papier"/>
    <s v="Sites web des chaînes de télévision, vidéo à la demande, web TV"/>
    <s v="Rarement"/>
    <s v="Tous les jours"/>
    <s v="Rarement"/>
    <s v="Tous les jours"/>
    <s v="Jamais"/>
    <s v="Rarement"/>
    <s v="Questions à la Une (RTBF - La Une), Reporters (RTL - TVi)"/>
    <s v="Controverse (RTL-TVi), L'invité (RTL-TVi)"/>
    <s v="Le Soir"/>
    <s v="La Libre Belgique"/>
    <s v="Autre"/>
    <s v="International, National, Economique, Politique, Culture (sorties ciné, livres, expos, ...), People"/>
    <s v="Beaucoup"/>
    <s v="Oui"/>
    <s v="c'est un programme qui fourni de l'information et du divertissement ( mélange de 2 mots en anglais information et divertissement)"/>
    <s v="positif "/>
    <s v="Le Grand Journal  , Le Petit Journal  , Salut les terriens  , Sans chichis "/>
    <s v="le grand journal"/>
    <s v="Oui"/>
    <s v="Oui"/>
    <n v="3"/>
    <n v="2"/>
    <n v="3"/>
    <n v="3"/>
    <n v="3"/>
    <n v="3"/>
    <n v="3"/>
    <n v="3"/>
    <n v="3"/>
    <n v="3"/>
    <n v="3"/>
    <n v="3"/>
    <n v="3"/>
  </r>
  <r>
    <d v="2014-06-07T16:10:51"/>
    <s v="Masculin"/>
    <s v="Belge"/>
    <x v="1"/>
    <s v="UCL"/>
    <s v="Sciences politiques (sciences politiques, relations internationales, administration publique, ...)"/>
    <s v="Enseignement supérieur universitaire 1er cycle : bac"/>
    <s v="Enseignement supérieur universitaire 2ème cycle : master, ingénieur"/>
    <s v="Entre 1h et 3h"/>
    <s v="Je ne réalise pas cette tâche tous les jours"/>
    <s v="Moins de 30 minutes"/>
    <s v="Entre 3h et 6h"/>
    <s v="Je ne réalise pas cette tâche tous les jours"/>
    <s v="Sites web d’info spécifiques à Internet, pure players (Mediapart, Rue89, Slate, ...)"/>
    <s v="Discussion avec mon entourage"/>
    <s v="Télévision"/>
    <s v="Régulièrement"/>
    <s v="Rarement"/>
    <s v="Rarement"/>
    <s v="Régulièrement"/>
    <s v="Régulièrement"/>
    <s v="Régulièrement"/>
    <s v="Questions à la Une (RTBF - La Une)"/>
    <s v="Mise au point (RTBF - La Une), Controverse (RTL-TVi), L'invité (RTL-TVi), C dans l'air"/>
    <s v="Le Soir"/>
    <s v="La Libre Belgique"/>
    <s v="Autre"/>
    <s v="International, National, Economique, Politique, Scientifique"/>
    <s v="Beaucoup"/>
    <s v="Oui"/>
    <s v="Programmes mêlant information et divertissement"/>
    <s v="positif "/>
    <s v="Le Petit Journal  , Les Guignols de l’Info  , Sans chichis , On n’est pas couché  , Vivement Dimanche"/>
    <s v="On n'est pas couché"/>
    <s v="Oui"/>
    <s v="Oui"/>
    <n v="4"/>
    <n v="1"/>
    <n v="4"/>
    <n v="3"/>
    <n v="2"/>
    <n v="1"/>
    <n v="1"/>
    <n v="2"/>
    <n v="4"/>
    <n v="4"/>
    <n v="3"/>
    <n v="3"/>
    <n v="2"/>
  </r>
  <r>
    <d v="2014-06-07T16:26:09"/>
    <s v="Féminin"/>
    <s v="Belge"/>
    <x v="1"/>
    <s v="UCL"/>
    <s v="Sciences politiques (sciences politiques, relations internationales, administration publique, ...)"/>
    <s v="Enseignement supérieur universitaire 1er cycle : bac"/>
    <s v="Enseignement supérieur universitaire 2ème cycle : master, ingénieur"/>
    <s v="Je ne réalise pas cette tâche tous les jours"/>
    <s v="Moins de 30 minutes"/>
    <s v="Jamais"/>
    <s v="Entre 3h et 6h"/>
    <s v="Entre 1h et 3h"/>
    <s v="Moteurs de recherche sur le web (google actu, yahoo actu, …), sites de partage vidéo"/>
    <s v="Radio FM"/>
    <s v="Télévision"/>
    <s v="Parfois"/>
    <s v="Parfois"/>
    <s v="Jamais"/>
    <s v="Parfois"/>
    <s v="Rarement"/>
    <s v="Tous les jours"/>
    <s v="Questions à la Une (RTBF - La Une), Sept à huit (TF1), Reportages (TF1), L'effet papillon (Be TV)"/>
    <s v="Mise au point (RTBF - La Une), Controverse (RTL-TVi), L'invité (RTL-TVi), Ce soir (ou jamais !) (France 2)"/>
    <s v="Metro"/>
    <s v="Le Soir"/>
    <s v="Autre"/>
    <s v="International, National, Politique, Culture (sorties ciné, livres, expos, ...), Scientifique, People"/>
    <s v="Beaucoup"/>
    <s v="Oui"/>
    <s v="De l'information tout en rigolant"/>
    <s v="positif "/>
    <s v="Le Grand Journal  , Le Petit Journal  , Les Guignols de l’Info  , Salut les terriens  , On n’est pas couché  "/>
    <s v="On n'est pas couché"/>
    <s v="Oui"/>
    <s v="Oui"/>
    <n v="4"/>
    <n v="3"/>
    <n v="2"/>
    <n v="2"/>
    <n v="4"/>
    <n v="3"/>
    <n v="3"/>
    <n v="4"/>
    <n v="4"/>
    <n v="4"/>
    <n v="1"/>
    <n v="4"/>
    <n v="3"/>
  </r>
  <r>
    <d v="2014-06-07T17:30:22"/>
    <s v="Masculin"/>
    <s v="Belge"/>
    <x v="4"/>
    <s v="UCL"/>
    <s v="sociologie-anthropologie"/>
    <s v="Enseignement secondaire général : 2ème cycle"/>
    <s v="Enseignement supérieur universitaire 1er cycle : bac"/>
    <s v="Entre 1h et 3h"/>
    <s v="Je ne réalise pas cette tâche tous les jours"/>
    <s v="Moins de 30 minutes"/>
    <s v="Entre 3h et 6h"/>
    <s v="Entre 30 minutes et 1h"/>
    <s v="Moteurs de recherche sur le web (google actu, yahoo actu, …), sites de partage vidéo"/>
    <s v="Presse quotidienne papier"/>
    <s v="Télévision"/>
    <s v="Rarement"/>
    <s v="Rarement"/>
    <s v="Parfois"/>
    <s v="Régulièrement"/>
    <s v="Régulièrement"/>
    <s v="Parfois"/>
    <s v="Sept à huit (TF1)"/>
    <s v="Je n'ai regardé aucun de ces programmes"/>
    <s v="Les journaux des éditions l’Avenir (Vers l’Avenir, …)"/>
    <s v="La Dernière Heure – Les Sports"/>
    <s v="La Libre Belgique"/>
    <s v="International, National, Régional, Economique, Politique, Culture (sorties ciné, livres, expos, ...), Scientifique, People, Faits divers"/>
    <s v="Peu"/>
    <s v="Oui"/>
    <s v="infotainment est un mélange de divertissement et d informations en meme temps"/>
    <s v="positif "/>
    <s v="Le Petit Journal  , Sans chichis "/>
    <s v="Sans chichis"/>
    <s v="Je suis partagé(e)"/>
    <s v="Je suis partagé(e)"/>
    <n v="3"/>
    <n v="3"/>
    <n v="2"/>
    <n v="2"/>
    <n v="3"/>
    <n v="2"/>
    <n v="2"/>
    <n v="4"/>
    <n v="3"/>
    <n v="3"/>
    <n v="2"/>
    <n v="3"/>
    <n v="3"/>
  </r>
  <r>
    <d v="2014-06-07T18:54:52"/>
    <s v="Masculin"/>
    <s v="Belge"/>
    <x v="1"/>
    <s v="UCL"/>
    <s v="Ingénieur civil"/>
    <s v="Enseignement supérieur universitaire 1er cycle : bac"/>
    <s v="Enseignement supérieur universitaire 2ème cycle : master, ingénieur"/>
    <s v="Je ne réalise pas cette tâche tous les jours"/>
    <s v="Je ne réalise pas cette tâche tous les jours"/>
    <s v="Je ne réalise pas cette tâche tous les jours"/>
    <s v="Entre 1h et 3h"/>
    <s v="Moins de 30 minutes"/>
    <s v="Sites web des chaînes de télévision, vidéo à la demande, web TV"/>
    <s v="Moteurs de recherche sur le web (google actu, yahoo actu, …), sites de partage vidéo"/>
    <s v="Sites web des quotidiens papier"/>
    <s v="Parfois"/>
    <s v="Rarement"/>
    <s v="Jamais"/>
    <s v="Parfois"/>
    <s v="Rarement"/>
    <s v="Parfois"/>
    <s v="Je n'ai regardé aucun de ces programmes"/>
    <s v="Je n'ai regardé aucun de ces programmes"/>
    <s v="La Libre Belgique"/>
    <s v="Le Soir"/>
    <s v="Les journaux des éditions l’Avenir (Vers l’Avenir, …)"/>
    <s v="Politique, Scientifique, Faits divers"/>
    <s v="Assez "/>
    <s v="Non"/>
    <s v="Non ;-)"/>
    <s v="positif "/>
    <s v="Le Grand Journal  , Le Petit Journal  , Les Guignols de l’Info  "/>
    <s v="Le Petit Journal"/>
    <s v="Oui"/>
    <s v="Oui"/>
    <n v="4"/>
    <n v="2"/>
    <n v="3"/>
    <n v="4"/>
    <n v="3"/>
    <n v="3"/>
    <n v="3"/>
    <n v="2"/>
    <n v="4"/>
    <n v="4"/>
    <n v="2"/>
    <n v="4"/>
    <n v="3"/>
  </r>
  <r>
    <m/>
    <s v="Masculin"/>
    <s v="Belge"/>
    <x v="7"/>
    <s v="UCL"/>
    <s v="Communication (journalisme, relations publiques, communication socio-éducative, ...)"/>
    <s v="Enseignement secondaire général : 2ème cycle"/>
    <s v="Enseignement supérieur universitaire 1er cycle : bac"/>
    <s v="Entre 1h et 3h"/>
    <s v="Je ne réalise pas cette tâche tous les jours"/>
    <s v="Je ne réalise pas cette tâche tous les jours"/>
    <s v="Entre 3h et 6h"/>
    <s v="Entre 3h et 6h"/>
    <s v="Sites web des chaînes de télévision, vidéo à la demande, web TV"/>
    <s v="Presse magazine"/>
    <s v="Réseaux sociaux"/>
    <s v="Tous les jours"/>
    <s v="Parfois"/>
    <s v="Parfois"/>
    <s v="Rarement"/>
    <s v="Rarement"/>
    <s v="Rarement"/>
    <s v="Complément d'enquête (France 2), Les infiltrés (France 2), Sept à huit (TF1), TPMP"/>
    <s v="Je n'ai regardé aucun de ces programmes"/>
    <s v="Le Soir"/>
    <s v="La Dernière Heure – Les Sports"/>
    <s v="Metro"/>
    <s v="International, Culture (sorties ciné, livres, expos, ...), Scientifique, Faits divers"/>
    <s v="Peu"/>
    <s v="Non"/>
    <s v="/"/>
    <s v="positif "/>
    <s v="Le Grand Journal, Le Petit Journal, Les Guignols de l'Info, Sans chichis, On n'est pas couché, TPMP"/>
    <s v="TPMP"/>
    <s v="Oui"/>
    <s v="Oui"/>
    <n v="3"/>
    <n v="2"/>
    <n v="3"/>
    <n v="3"/>
    <n v="2"/>
    <n v="1"/>
    <n v="1"/>
    <n v="1"/>
    <n v="4"/>
    <n v="4"/>
    <n v="4"/>
    <n v="3"/>
    <n v="4"/>
  </r>
  <r>
    <m/>
    <s v="Féminin"/>
    <s v="Belge"/>
    <x v="7"/>
    <s v="UCL"/>
    <s v="Communication (journalisme, relations publiques, communication socio-éducative, ...)"/>
    <s v="Enseignement secondaire général : 2ème cycle"/>
    <s v="Enseignement supérieur universitaire 1er cycle : bac"/>
    <s v="Entre 1h et 3h"/>
    <s v="Je ne réalise pas cette tâche tous les jours"/>
    <s v="Jamais"/>
    <s v="Entre 1h et 3h"/>
    <s v="Entre 1h et 3h"/>
    <s v="Radio FM"/>
    <s v="Sites web des chaînes de télévision, vidéo à la demande, web TV"/>
    <s v="Discussion avec mon entourage"/>
    <s v="Régulièrement"/>
    <s v="Tous les jours"/>
    <s v="Rarement"/>
    <s v="Rarement"/>
    <s v="Rarement"/>
    <s v="Rarement"/>
    <s v="Questions à la Une (RTBF - La Une), Reporters (RTL - TVi), Envoyé spécial (France 2), Complément d'enquête (France 2), Sept à huit (TF1), Reportages (TF1), National Geographic Channel"/>
    <s v="Je n'ai regardé aucun de ces programmes"/>
    <s v="Le Soir"/>
    <s v="La Libre Belgique"/>
    <s v="Les journaux des éditions l’Avenir (Vers l’Avenir, …)"/>
    <s v="International, National, Economique, Politique, Culture (sorties ciné, livres, expos, ...), People"/>
    <s v="Assez "/>
    <s v="Non"/>
    <s v="/"/>
    <s v="positif "/>
    <s v="Le Petit Journal, Les Guignols de l'Info, Sans chichis"/>
    <s v="Sans chichis"/>
    <s v="Oui"/>
    <s v="Oui"/>
    <n v="3"/>
    <n v="2"/>
    <n v="3"/>
    <n v="2"/>
    <n v="1"/>
    <n v="1"/>
    <n v="1"/>
    <n v="2"/>
    <n v="2"/>
    <n v="2"/>
    <n v="2"/>
    <n v="3"/>
    <n v="2"/>
  </r>
  <r>
    <d v="2014-06-07T20:48:58"/>
    <s v="Féminin"/>
    <s v="Belge"/>
    <x v="1"/>
    <s v="UCL"/>
    <s v="Sciences politiques (sciences politiques, relations internationales, administration publique, ...)"/>
    <s v="Enseignement supérieur universitaire 1er cycle : bac"/>
    <s v="Enseignement supérieur universitaire 2ème cycle : master, ingénieur"/>
    <s v="Je ne réalise pas cette tâche tous les jours"/>
    <s v="Je ne réalise pas cette tâche tous les jours"/>
    <s v="Je ne réalise pas cette tâche tous les jours"/>
    <s v="Entre 3h et 6h"/>
    <s v="Entre 1h et 3h"/>
    <s v="Réseaux sociaux"/>
    <s v="Moteurs de recherche sur le web (google actu, yahoo actu, …), sites de partage vidéo"/>
    <s v="Télévision"/>
    <s v="Rarement"/>
    <s v="Rarement"/>
    <s v="Rarement"/>
    <s v="Parfois"/>
    <s v="Parfois"/>
    <s v="Tous les jours"/>
    <s v="Envoyé spécial (France 2), Complément d'enquête (France 2)"/>
    <s v="Mise au point (RTBF - La Une), Controverse (RTL-TVi), L'invité (RTL-TVi), Des paroles et des actes (France 2)"/>
    <s v="La Libre Belgique"/>
    <s v="Le Soir"/>
    <s v="Autre"/>
    <s v="International, National, Politique, Culture (sorties ciné, livres, expos, ...)"/>
    <s v="Beaucoup"/>
    <s v="Non"/>
    <s v="/"/>
    <s v="positif "/>
    <s v="On n’est pas couché  "/>
    <s v="On n'est pas couché (la seule que je regarde)"/>
    <s v="Oui"/>
    <s v="Oui"/>
    <n v="3"/>
    <n v="1"/>
    <n v="3"/>
    <n v="3"/>
    <n v="1"/>
    <n v="2"/>
    <n v="2"/>
    <n v="1"/>
    <n v="3"/>
    <n v="4"/>
    <n v="2"/>
    <n v="3"/>
    <n v="2"/>
  </r>
  <r>
    <m/>
    <s v="Masculin"/>
    <s v="Belge"/>
    <x v="4"/>
    <s v="UCL"/>
    <s v="Sciences politiques (sciences politiques, relations internationales, administration publique, ...)"/>
    <s v="Enseignement secondaire général : 2ème cycle"/>
    <s v="Enseignement supérieur universitaire 1er cycle : bac"/>
    <s v="Entre 1h et 3h"/>
    <s v="Moins de 30 minutes"/>
    <s v="Je ne réalise pas cette tâche tous les jours"/>
    <s v="Entre 1h et 3h"/>
    <s v="Entre 1h et 3h"/>
    <s v="Sites web des quotidiens papier"/>
    <s v="Sites web des chaînes de télévision, vidéo à la demande, web TV"/>
    <s v="Radio FM"/>
    <s v="Régulièrement"/>
    <s v="Régulièrement"/>
    <s v="Parfois"/>
    <s v="Tous les jours"/>
    <s v="Jamais"/>
    <s v="Jamais"/>
    <s v="Envoyé spécial (France 2), Complément d'enquête (France 2)"/>
    <s v="Mise au point (RTBF - La Une), Controverse (RTL-TVi), L'invité (RTL-TVi)"/>
    <s v="Le Soir"/>
    <s v="La Libre Belgique"/>
    <s v="Aucun"/>
    <s v="International, National, Politique"/>
    <s v="Assez "/>
    <s v="Non"/>
    <s v="/"/>
    <s v="négatif"/>
    <s v="Sans chichis, On n'est pas couché"/>
    <s v="On n'est pas couché"/>
    <s v="Oui"/>
    <s v="Je suis partagé(e)"/>
    <n v="3"/>
    <n v="2"/>
    <n v="3"/>
    <n v="3"/>
    <n v="3"/>
    <n v="3"/>
    <n v="2"/>
    <n v="2"/>
    <n v="3"/>
    <n v="4"/>
    <n v="2"/>
    <n v="2"/>
    <n v="3"/>
  </r>
  <r>
    <d v="2014-06-07T21:25:18"/>
    <s v="Féminin"/>
    <s v="Belge"/>
    <x v="1"/>
    <s v="UCL"/>
    <s v="Sciences politiques (sciences politiques, relations internationales, administration publique, ...)"/>
    <s v="Enseignement secondaire général : 2ème cycle"/>
    <s v="Enseignement supérieur universitaire 1er cycle : bac"/>
    <s v="Je ne réalise pas cette tâche tous les jours"/>
    <s v="Je ne réalise pas cette tâche tous les jours"/>
    <s v="Je ne réalise pas cette tâche tous les jours"/>
    <s v="Entre 1h et 3h"/>
    <s v="Entre 3h et 6h"/>
    <s v="Télévision"/>
    <s v="Moteurs de recherche sur le web (google actu, yahoo actu, …), sites de partage vidéo"/>
    <s v="Sites web des quotidiens papier"/>
    <s v="Régulièrement"/>
    <s v="Régulièrement"/>
    <s v="Parfois"/>
    <s v="Régulièrement"/>
    <s v="Régulièrement"/>
    <s v="Tous les jours"/>
    <s v="Questions à la Une (RTBF - La Une), Envoyé spécial (France 2)"/>
    <s v="Mise au point (RTBF - La Une), Controverse (RTL-TVi), L'invité (RTL-TVi), Des paroles et des actes (France 2), Ce soir (ou jamais !) (France 2)"/>
    <s v="Le Soir"/>
    <s v="Autre"/>
    <s v="Metro"/>
    <s v="International, Economique, Politique, Culture (sorties ciné, livres, expos, ...), People"/>
    <s v="Beaucoup"/>
    <s v="Non"/>
    <s v="info divertissante"/>
    <s v="positif "/>
    <s v="Le Grand Journal  , Le Petit Journal  , Les Guignols de l’Info  "/>
    <s v="le petit journal"/>
    <s v="Oui"/>
    <s v="Oui"/>
    <n v="4"/>
    <n v="2"/>
    <n v="3"/>
    <n v="4"/>
    <n v="3"/>
    <n v="4"/>
    <n v="3"/>
    <n v="2"/>
    <n v="2"/>
    <n v="3"/>
    <n v="3"/>
    <n v="4"/>
    <n v="2"/>
  </r>
  <r>
    <d v="2014-06-08T00:28:58"/>
    <s v="Masculin"/>
    <s v="Belge"/>
    <x v="6"/>
    <s v="UCL"/>
    <s v="Sciences humaines et sociales"/>
    <s v="Enseignement supérieur non universitaire"/>
    <s v="Enseignement supérieur universitaire 1er cycle : bac"/>
    <s v="Je ne réalise pas cette tâche tous les jours"/>
    <s v="Moins de 30 minutes"/>
    <s v="Jamais"/>
    <s v="Entre 3h et 6h"/>
    <s v="Entre 3h et 6h"/>
    <s v="Sites web des quotidiens papier"/>
    <s v="Sites web des chaînes de radio, web radio"/>
    <s v="Télévision"/>
    <s v="Jamais"/>
    <s v="Rarement"/>
    <s v="Jamais"/>
    <s v="Tous les jours"/>
    <s v="Régulièrement"/>
    <s v="Rarement"/>
    <s v="Envoyé spécial (France 2), Sept à huit (TF1), Reportages (TF1)"/>
    <s v="Je n'ai regardé aucun de ces programmes"/>
    <s v="Le Soir"/>
    <s v="Les journaux des éditions l’Avenir (Vers l’Avenir, …)"/>
    <s v="La Libre Belgique"/>
    <s v="International, Economique, Culture (sorties ciné, livres, expos, ...), Scientifique"/>
    <s v="Assez "/>
    <s v="Oui"/>
    <s v="Information de divertissement qui détériore la réelle information."/>
    <s v="positif "/>
    <s v="Le Grand Journal  , Le Petit Journal  , On n’est pas couché  "/>
    <s v="Le petit journal"/>
    <s v="Oui"/>
    <s v="Non"/>
    <n v="4"/>
    <n v="2"/>
    <n v="2"/>
    <n v="2"/>
    <n v="1"/>
    <n v="3"/>
    <n v="3"/>
    <n v="4"/>
    <n v="2"/>
    <n v="2"/>
    <n v="1"/>
    <n v="1"/>
    <n v="2"/>
  </r>
  <r>
    <d v="2014-06-08T00:30:21"/>
    <s v="Féminin"/>
    <s v="Belge"/>
    <x v="2"/>
    <s v="UCL"/>
    <s v="Sciences politiques (sciences politiques, relations internationales, administration publique, ...)"/>
    <s v="Enseignement supérieur universitaire 1er cycle : bac"/>
    <s v="Enseignement supérieur universitaire 2ème cycle : master, ingénieur"/>
    <s v="Je ne réalise pas cette tâche tous les jours"/>
    <s v="Je ne réalise pas cette tâche tous les jours"/>
    <s v="Je ne réalise pas cette tâche tous les jours"/>
    <s v="Entre 1h et 3h"/>
    <s v="Entre 1h et 3h"/>
    <s v="Sites web des chaînes de télévision, vidéo à la demande, web TV"/>
    <s v="Sites web des quotidiens papier"/>
    <s v="Presse quotidienne papier"/>
    <s v="Régulièrement"/>
    <s v="Rarement"/>
    <s v="Régulièrement"/>
    <s v="Parfois"/>
    <s v="Parfois"/>
    <s v="Rarement"/>
    <s v="Questions à la Une (RTBF - La Une), Envoyé spécial (France 2)"/>
    <s v="Je n'ai regardé aucun de ces programmes"/>
    <s v="Les journaux des éditions l’Avenir (Vers l’Avenir, …)"/>
    <s v="La Libre Belgique"/>
    <s v="Le Soir"/>
    <s v="International, Régional, Culture (sorties ciné, livres, expos, ...)"/>
    <s v="Beaucoup"/>
    <s v="Oui"/>
    <s v="de l'information ayant pour but de divertir, un mix entre émission télé bête et information (type petit journal)"/>
    <s v="positif "/>
    <s v="Le Petit Journal  , Sans chichis , The Tonight Show starring Jimmy Fallon"/>
    <s v="petit journal"/>
    <s v="Je suis partagé(e)"/>
    <s v="Oui"/>
    <n v="4"/>
    <n v="3"/>
    <n v="2"/>
    <n v="2"/>
    <n v="4"/>
    <n v="4"/>
    <n v="4"/>
    <n v="1"/>
    <n v="2"/>
    <n v="3"/>
    <n v="3"/>
    <n v="4"/>
    <n v="2"/>
  </r>
  <r>
    <d v="2014-06-08T17:06:35"/>
    <s v="Féminin"/>
    <s v="Belge"/>
    <x v="1"/>
    <s v="UCL"/>
    <s v="Sciences politiques (sciences politiques, relations internationales, administration publique, ...)"/>
    <s v="Enseignement supérieur universitaire 1er cycle : bac"/>
    <s v="Enseignement supérieur universitaire 2ème cycle : master, ingénieur"/>
    <s v="Je ne réalise pas cette tâche tous les jours"/>
    <s v="Entre 30 minutes et 1h"/>
    <s v="Moins de 30 minutes"/>
    <s v="Entre 3h et 6h"/>
    <s v="Je ne réalise pas cette tâche tous les jours"/>
    <s v="Sites web des quotidiens papier"/>
    <s v="Réseaux sociaux"/>
    <s v="Sites web d’info spécifiques à Internet, pure players (Mediapart, Rue89, Slate, ...)"/>
    <s v="Régulièrement"/>
    <s v="Tous les jours"/>
    <s v="Régulièrement"/>
    <s v="Tous les jours"/>
    <s v="Régulièrement"/>
    <s v="Rarement"/>
    <s v="Envoyé spécial (France 2)"/>
    <s v="Mise au point (RTBF - La Une), Controverse (RTL-TVi), Ce soir (ou jamais !) (France 2)"/>
    <s v="Le Soir"/>
    <s v="La Libre Belgique"/>
    <s v="Autre"/>
    <s v="International, National, Régional, Politique, People"/>
    <s v="Beaucoup"/>
    <s v="Non"/>
    <s v="D'après le mot, je dirais que l'infotainment est le fait de présenter les informations (de manière divertissante? --&gt; entertainment?)"/>
    <s v="positif "/>
    <s v="Le Petit Journal  , On n’est pas couché  "/>
    <s v="Le Petit Journal"/>
    <s v="Oui"/>
    <s v="Oui"/>
    <n v="4"/>
    <n v="3"/>
    <n v="4"/>
    <n v="4"/>
    <n v="1"/>
    <n v="2"/>
    <n v="3"/>
    <n v="2"/>
    <n v="3"/>
    <n v="4"/>
    <n v="1"/>
    <n v="3"/>
    <n v="1"/>
  </r>
  <r>
    <d v="2014-06-08T17:07:59"/>
    <s v="Féminin"/>
    <s v="Belge"/>
    <x v="1"/>
    <s v="UCL"/>
    <s v="Sciences politiques (sciences politiques, relations internationales, administration publique, ...)"/>
    <s v="Enseignement supérieur universitaire 1er cycle : bac"/>
    <s v="Enseignement supérieur universitaire 2ème cycle : master, ingénieur"/>
    <s v="Je ne réalise pas cette tâche tous les jours"/>
    <s v="Je ne réalise pas cette tâche tous les jours"/>
    <s v="Entre 30 minutes et 1h"/>
    <s v="Entre 1h et 3h"/>
    <s v="Entre 1h et 3h"/>
    <s v="Sites web des quotidiens papier"/>
    <s v="Presse magazine"/>
    <s v="Sites web des chaînes de télévision, vidéo à la demande, web TV"/>
    <s v="Régulièrement"/>
    <s v="Rarement"/>
    <s v="Rarement"/>
    <s v="Tous les jours"/>
    <s v="Tous les jours"/>
    <s v="Tous les jours"/>
    <s v="Les infiltrés (France 2), Sept à huit (TF1)"/>
    <s v="Je n'ai regardé aucun de ces programmes"/>
    <s v="La Libre Belgique"/>
    <s v="Autre"/>
    <s v="Autre"/>
    <s v="International, Economique, Politique, Culture (sorties ciné, livres, expos, ...)"/>
    <s v="Beaucoup"/>
    <s v="Non"/>
    <s v="Info sur le net"/>
    <s v="positif "/>
    <s v="Le Grand Journal  , Le Petit Journal  , Sans chichis , On n’est pas couché  "/>
    <s v="Le petit journal"/>
    <s v="Oui"/>
    <s v="Je suis partagé(e)"/>
    <n v="4"/>
    <n v="3"/>
    <n v="2"/>
    <n v="4"/>
    <n v="3"/>
    <n v="2"/>
    <n v="3"/>
    <n v="3"/>
    <n v="3"/>
    <n v="4"/>
    <n v="2"/>
    <n v="4"/>
    <n v="2"/>
  </r>
  <r>
    <d v="2014-06-08T17:23:16"/>
    <s v="Féminin"/>
    <s v="Belge"/>
    <x v="0"/>
    <s v="UCL"/>
    <s v="Sciences politiques (sciences politiques, relations internationales, administration publique, ...)"/>
    <s v="Enseignement supérieur universitaire 1er cycle : bac"/>
    <s v="Enseignement supérieur universitaire 2ème cycle : master, ingénieur"/>
    <s v="Je ne réalise pas cette tâche tous les jours"/>
    <s v="Entre 30 minutes et 1h"/>
    <s v="Entre 30 minutes et 1h"/>
    <s v="Entre 1h et 3h"/>
    <s v="Entre 1h et 3h"/>
    <s v="Presse quotidienne papier"/>
    <s v="Sites web des quotidiens papier"/>
    <s v="Réseaux sociaux"/>
    <s v="Rarement"/>
    <s v="Régulièrement"/>
    <s v="Tous les jours"/>
    <s v="Tous les jours"/>
    <s v="Rarement"/>
    <s v="Jamais"/>
    <s v="Questions à la Une (RTBF - La Une), Envoyé spécial (France 2)"/>
    <s v="Je n'ai regardé aucun de ces programmes"/>
    <s v="Le Soir"/>
    <s v="La Libre Belgique"/>
    <s v="Metro"/>
    <s v="International, National, Politique"/>
    <s v="Assez "/>
    <s v="Oui"/>
    <s v="De l'information sur un ton humoristique ?"/>
    <s v="positif "/>
    <s v="Sans chichis , On n’est pas couché  "/>
    <s v="Sans Chichis"/>
    <s v="Oui"/>
    <s v="Oui"/>
    <n v="3"/>
    <n v="2"/>
    <n v="3"/>
    <n v="3"/>
    <n v="3"/>
    <n v="3"/>
    <n v="3"/>
    <n v="2"/>
    <n v="3"/>
    <n v="3"/>
    <n v="3"/>
    <n v="3"/>
    <n v="2"/>
  </r>
  <r>
    <d v="2014-06-10T19:18:13"/>
    <s v="Féminin"/>
    <s v="Belge"/>
    <x v="7"/>
    <s v="ULB"/>
    <s v="Sciences politiques (sciences politiques, relations internationales, administration publique, ...)"/>
    <s v="Enseignement secondaire général : 2ème cycle"/>
    <s v="Enseignement supérieur universitaire 1er cycle : bac"/>
    <s v="Je ne réalise pas cette tâche tous les jours"/>
    <s v="Je ne réalise pas cette tâche tous les jours"/>
    <s v="Jamais"/>
    <s v="Plus de 12h"/>
    <s v="Entre 3h et 6h"/>
    <s v="Sites web des quotidiens papier"/>
    <s v="Réseaux sociaux"/>
    <s v="Discussion avec mon entourage"/>
    <s v="Régulièrement"/>
    <s v="Rarement"/>
    <s v="Jamais"/>
    <s v="Régulièrement"/>
    <s v="Jamais"/>
    <s v="Parfois"/>
    <s v="Je n'ai regardé aucun de ces programmes"/>
    <s v="Je n'ai regardé aucun de ces programmes"/>
    <s v="Le Soir"/>
    <s v="Autre"/>
    <s v="Aucun"/>
    <s v="International, National, Economique, Politique, Faits divers"/>
    <s v="Beaucoup"/>
    <s v="Non"/>
    <s v="Non"/>
    <s v="positif "/>
    <s v="Aucune"/>
    <s v="Aucun"/>
    <s v="Oui"/>
    <s v="Je suis partagé(e)"/>
    <n v="4"/>
    <n v="2"/>
    <n v="1"/>
    <n v="4"/>
    <n v="4"/>
    <n v="4"/>
    <n v="4"/>
    <n v="4"/>
    <n v="3"/>
    <n v="1"/>
    <n v="1"/>
    <n v="4"/>
    <n v="2"/>
  </r>
  <r>
    <d v="2014-06-08T19:38:14"/>
    <s v="Féminin"/>
    <s v="Belge"/>
    <x v="1"/>
    <s v="UCL"/>
    <s v="Sciences politiques (sciences politiques, relations internationales, administration publique, ...)"/>
    <s v="Enseignement supérieur universitaire 1er cycle : bac"/>
    <s v="Enseignement supérieur universitaire 2ème cycle : master, ingénieur"/>
    <s v="Entre 30 minutes et 1h"/>
    <s v="Moins de 30 minutes"/>
    <s v="Moins de 30 minutes"/>
    <s v="Entre 1h et 3h"/>
    <s v="Entre 1h et 3h"/>
    <s v="Télévision"/>
    <s v="Sites web des quotidiens papier"/>
    <s v="Sites web de la presse magazine"/>
    <s v="Parfois"/>
    <s v="Rarement"/>
    <s v="Parfois"/>
    <s v="Régulièrement"/>
    <s v="Parfois"/>
    <s v="Rarement"/>
    <s v="Envoyé spécial (France 2), Complément d'enquête (France 2), Sept à huit (TF1), Reportages (TF1), L'effet papillon (Be TV)"/>
    <s v="Je n'ai regardé aucun de ces programmes"/>
    <s v="La Libre Belgique"/>
    <s v="Le Soir"/>
    <s v="Metro"/>
    <s v="International, National, Politique, Culture (sorties ciné, livres, expos, ...)"/>
    <s v="Assez "/>
    <s v="Non"/>
    <s v="Vraisemblablement, non :)"/>
    <s v="positif "/>
    <s v="Le Grand Journal  , Le Petit Journal  , Les Guignols de l’Info  "/>
    <s v="Le petit journal"/>
    <s v="Je suis partagé(e)"/>
    <s v="Je suis partagé(e)"/>
    <n v="3"/>
    <n v="2"/>
    <n v="2"/>
    <n v="3"/>
    <n v="2"/>
    <n v="3"/>
    <n v="3"/>
    <n v="2"/>
    <n v="2"/>
    <n v="3"/>
    <n v="3"/>
    <n v="4"/>
    <n v="3"/>
  </r>
  <r>
    <d v="2014-06-08T20:09:25"/>
    <s v="Masculin"/>
    <s v="Belge"/>
    <x v="5"/>
    <s v="UCL"/>
    <s v="Sciences politiques (sciences politiques, relations internationales, administration publique, ...)"/>
    <s v="Enseignement supérieur universitaire 1er cycle : bac"/>
    <s v="Enseignement supérieur universitaire 2ème cycle : master, ingénieur"/>
    <s v="Je ne réalise pas cette tâche tous les jours"/>
    <s v="Moins de 30 minutes"/>
    <s v="Moins de 30 minutes"/>
    <s v="Entre 1h et 3h"/>
    <s v="Entre 30 minutes et 1h"/>
    <s v="Sites web des quotidiens papier"/>
    <s v="Sites web d’info spécifiques à Internet, pure players (Mediapart, Rue89, Slate, ...)"/>
    <s v="Réseaux sociaux"/>
    <s v="Régulièrement"/>
    <s v="Parfois"/>
    <s v="Régulièrement"/>
    <s v="Tous les jours"/>
    <s v="Tous les jours"/>
    <s v="Parfois"/>
    <s v="Questions à la Une (RTBF - La Une), Envoyé spécial (France 2), Sept à huit (TF1), Reportages (TF1), L'effet papillon (Be TV)"/>
    <s v="Mise au point (RTBF - La Une), Controverse (RTL-TVi), L'indiscret (RTBF - La Une), Des paroles et des actes (France 2)"/>
    <s v="Le Soir"/>
    <s v="La Libre Belgique"/>
    <s v="L’Echo"/>
    <s v="International, National, Régional, Economique, Politique, sport"/>
    <s v="Beaucoup"/>
    <s v="Oui"/>
    <s v="contraction d'information et entertainment : il s'agit de l'info divertissement"/>
    <s v="positif "/>
    <s v="Le Grand Journal  , Le Petit Journal  , On n’est pas couché  "/>
    <s v="le petit journal"/>
    <s v="Oui"/>
    <s v="Oui"/>
    <n v="4"/>
    <n v="2"/>
    <n v="2"/>
    <n v="2"/>
    <n v="3"/>
    <n v="2"/>
    <n v="3"/>
    <n v="2"/>
    <n v="3"/>
    <n v="4"/>
    <n v="2"/>
    <n v="3"/>
    <n v="2"/>
  </r>
  <r>
    <d v="2014-06-08T20:24:31"/>
    <s v="Féminin"/>
    <s v="Belge"/>
    <x v="1"/>
    <s v="UCL"/>
    <s v="Sciences politiques (sciences politiques, relations internationales, administration publique, ...)"/>
    <s v="Enseignement supérieur universitaire 1er cycle : bac"/>
    <s v="Enseignement supérieur universitaire 2ème cycle : master, ingénieur"/>
    <s v="Je ne réalise pas cette tâche tous les jours"/>
    <s v="Entre 30 minutes et 1h"/>
    <s v="Moins de 30 minutes"/>
    <s v="Entre 1h et 3h"/>
    <s v="Entre 30 minutes et 1h"/>
    <s v="Sites web des quotidiens papier"/>
    <s v="Presse quotidienne papier"/>
    <s v="Télévision"/>
    <s v="Régulièrement"/>
    <s v="Régulièrement"/>
    <s v="Parfois"/>
    <s v="Régulièrement"/>
    <s v="Jamais"/>
    <s v="Jamais"/>
    <s v="Je n'ai regardé aucun de ces programmes"/>
    <s v="Mise au point (RTBF - La Une), Ce soir (ou jamais !) (France 2)"/>
    <s v="Le Soir"/>
    <s v="La Libre Belgique"/>
    <s v="Metro"/>
    <s v="International, Scientifique"/>
    <s v="Assez "/>
    <s v="Non"/>
    <s v="information divertissante"/>
    <s v="positif "/>
    <s v="Le Petit Journal  , Les Guignols de l’Info  , On n’est pas couché  "/>
    <s v="Le petit journal"/>
    <s v="Oui"/>
    <s v="Oui"/>
    <n v="4"/>
    <n v="3"/>
    <n v="3"/>
    <n v="3"/>
    <n v="2"/>
    <n v="2"/>
    <n v="1"/>
    <n v="3"/>
    <n v="4"/>
    <n v="2"/>
    <n v="4"/>
    <n v="4"/>
    <n v="2"/>
  </r>
  <r>
    <d v="2014-06-09T09:49:39"/>
    <s v="Féminin"/>
    <s v="Belge"/>
    <x v="1"/>
    <s v="UCL"/>
    <s v="Communication (journalisme, relations publiques, communication socio-éducative, ...)"/>
    <s v="Enseignement supérieur universitaire 1er cycle : bac"/>
    <s v="Enseignement supérieur universitaire 2ème cycle : master, ingénieur"/>
    <s v="Je ne réalise pas cette tâche tous les jours"/>
    <s v="Je ne réalise pas cette tâche tous les jours"/>
    <s v="Je ne réalise pas cette tâche tous les jours"/>
    <s v="Plus de 12h"/>
    <s v="Entre 1h et 3h"/>
    <s v="Réseaux sociaux"/>
    <s v="Discussion avec mon entourage"/>
    <s v="Télévision"/>
    <s v="Parfois"/>
    <s v="Parfois"/>
    <s v="Rarement"/>
    <s v="Rarement"/>
    <s v="Jamais"/>
    <s v="Régulièrement"/>
    <s v="Je n'ai regardé aucun de ces programmes"/>
    <s v="Je n'ai regardé aucun de ces programmes"/>
    <s v="Aucun"/>
    <s v="Aucun"/>
    <s v="Aucun"/>
    <s v="International, People"/>
    <s v="Assez "/>
    <s v="Oui"/>
    <s v="s'informer de manière ludique,de manière divertissante"/>
    <s v="positif "/>
    <s v="Le Grand Journal  , Le Petit Journal  , Les Guignols de l’Info  , On n’est pas couché  "/>
    <s v="Le Grand Journal"/>
    <s v="Oui"/>
    <s v="Oui"/>
    <n v="3"/>
    <n v="2"/>
    <n v="2"/>
    <n v="2"/>
    <n v="2"/>
    <n v="2"/>
    <n v="2"/>
    <n v="2"/>
    <n v="3"/>
    <n v="3"/>
    <n v="3"/>
    <n v="3"/>
    <n v="2"/>
  </r>
  <r>
    <d v="2014-06-09T09:58:14"/>
    <s v="Féminin"/>
    <s v="Belge"/>
    <x v="2"/>
    <s v="UCL"/>
    <s v="Sciences politiques (sciences politiques, relations internationales, administration publique, ...)"/>
    <s v="Enseignement supérieur universitaire 1er cycle : bac"/>
    <s v="Enseignement supérieur universitaire 2ème cycle : master, ingénieur"/>
    <s v="Jamais"/>
    <s v="Jamais"/>
    <s v="Je ne réalise pas cette tâche tous les jours"/>
    <s v="Entre 1h et 3h"/>
    <s v="Entre 1h et 3h"/>
    <s v="Sites web des quotidiens papier"/>
    <s v="Presse quotidienne papier"/>
    <s v="Moteurs de recherche sur le web (google actu, yahoo actu, …), sites de partage vidéo"/>
    <s v="Jamais"/>
    <s v="Jamais"/>
    <s v="Parfois"/>
    <s v="Parfois"/>
    <s v="Parfois"/>
    <s v="Rarement"/>
    <s v="Je n'ai regardé aucun de ces programmes"/>
    <s v="Je n'ai regardé aucun de ces programmes"/>
    <s v="Autre"/>
    <s v="Le Soir"/>
    <s v="Autre"/>
    <s v="International, National, Politique"/>
    <s v="Assez "/>
    <s v="Non"/>
    <s v="non"/>
    <s v="positif "/>
    <s v="Le Petit Journal  , Sans chichis "/>
    <s v="le petit journal"/>
    <s v="Oui"/>
    <s v="Je suis partagé(e)"/>
    <n v="1"/>
    <n v="1"/>
    <n v="4"/>
    <n v="4"/>
    <n v="1"/>
    <n v="1"/>
    <n v="1"/>
    <n v="4"/>
    <n v="1"/>
    <n v="1"/>
    <n v="1"/>
    <n v="1"/>
    <n v="3"/>
  </r>
  <r>
    <d v="2014-06-09T17:28:10"/>
    <s v="Féminin"/>
    <s v="Belge"/>
    <x v="1"/>
    <s v="USL-B"/>
    <s v="Sciences politiques (sciences politiques, relations internationales, administration publique, ...)"/>
    <s v="Enseignement secondaire général : 2ème cycle"/>
    <s v="Enseignement supérieur universitaire 1er cycle : bac"/>
    <s v="Je ne réalise pas cette tâche tous les jours"/>
    <s v="Jamais"/>
    <s v="Je ne réalise pas cette tâche tous les jours"/>
    <s v="Entre 3h et 6h"/>
    <s v="Jamais"/>
    <s v="Télévision"/>
    <s v="Moteurs de recherche sur le web (google actu, yahoo actu, …), sites de partage vidéo"/>
    <s v="Sites web des chaînes de télévision, vidéo à la demande, web TV"/>
    <s v="Parfois"/>
    <s v="Parfois"/>
    <s v="Rarement"/>
    <s v="Rarement"/>
    <s v="Jamais"/>
    <s v="Parfois"/>
    <s v="Questions à la Une (RTBF - La Une), Envoyé spécial (France 2), Sept à huit (TF1), Reportages (TF1)"/>
    <s v="Controverse (RTL-TVi)"/>
    <s v="Metro"/>
    <s v="Aucun"/>
    <s v="Aucun"/>
    <s v="International, Politique, People"/>
    <s v="Assez "/>
    <s v="Non"/>
    <s v="aucune idée"/>
    <s v="positif "/>
    <s v="Le Petit Journal  , Sans chichis , On n’est pas couché  "/>
    <s v="le petit journal"/>
    <s v="Oui"/>
    <s v="Oui"/>
    <n v="2"/>
    <n v="1"/>
    <n v="2"/>
    <n v="2"/>
    <n v="2"/>
    <n v="2"/>
    <n v="3"/>
    <n v="2"/>
    <n v="2"/>
    <n v="3"/>
    <n v="2"/>
    <n v="2"/>
    <n v="1"/>
  </r>
  <r>
    <d v="2014-06-09T17:28:56"/>
    <s v="Féminin"/>
    <s v="Belge"/>
    <x v="7"/>
    <s v="ULB"/>
    <s v="Sciences politiques (sciences politiques, relations internationales, administration publique, ...)"/>
    <s v="Enseignement secondaire général : 2ème cycle"/>
    <s v="Enseignement supérieur universitaire 1er cycle : bac"/>
    <s v="Entre 1h et 3h"/>
    <s v="Entre 30 minutes et 1h"/>
    <s v="Entre 30 minutes et 1h"/>
    <s v="Entre 3h et 6h"/>
    <s v="Je ne réalise pas cette tâche tous les jours"/>
    <s v="Sites web des quotidiens papier"/>
    <s v="Sites web des chaînes de télévision, vidéo à la demande, web TV"/>
    <s v="Télévision"/>
    <s v="Tous les jours"/>
    <s v="Tous les jours"/>
    <s v="Régulièrement"/>
    <s v="Tous les jours"/>
    <s v="Tous les jours"/>
    <s v="Régulièrement"/>
    <s v="Questions à la Une (RTBF - La Une), Envoyé spécial (France 2), Complément d'enquête (France 2)"/>
    <s v="Mise au point (RTBF - La Une), Controverse (RTL-TVi), L'indiscret (RTBF - La Une), L'invité (RTL-TVi), Mots croisés (France 2), Des paroles et des actes (France 2)"/>
    <s v="Le Soir"/>
    <s v="Autre"/>
    <s v="La Libre Belgique"/>
    <s v="International, National, Régional, Politique, Culture (sorties ciné, livres, expos, ...)"/>
    <s v="Beaucoup"/>
    <s v="Non"/>
    <s v="Non"/>
    <s v="positif "/>
    <s v="Le Petit Journal  , Les Guignols de l’Info  , Salut les terriens  , Sans chichis , Dan Late Show  , On n’est pas couché  "/>
    <s v="Le Petit Journal"/>
    <s v="Oui"/>
    <s v="Oui"/>
    <n v="3"/>
    <n v="1"/>
    <n v="3"/>
    <n v="3"/>
    <n v="2"/>
    <n v="2"/>
    <n v="3"/>
    <n v="1"/>
    <n v="3"/>
    <n v="4"/>
    <n v="2"/>
    <n v="3"/>
    <n v="2"/>
  </r>
  <r>
    <d v="2014-06-09T17:29:28"/>
    <s v="Masculin"/>
    <s v="Belge"/>
    <x v="4"/>
    <s v="USL-B"/>
    <s v="Sciences politiques (sciences politiques, relations internationales, administration publique, ...)"/>
    <s v="Enseignement secondaire général : 2ème cycle"/>
    <s v="Enseignement supérieur universitaire 1er cycle : bac"/>
    <s v="Entre 30 minutes et 1h"/>
    <s v="Je ne réalise pas cette tâche tous les jours"/>
    <s v="Je ne réalise pas cette tâche tous les jours"/>
    <s v="Entre 3h et 6h"/>
    <s v="Je ne réalise pas cette tâche tous les jours"/>
    <s v="Sites web des quotidiens papier"/>
    <s v="Télévision"/>
    <s v="Presse quotidienne papier"/>
    <s v="Régulièrement"/>
    <s v="Rarement"/>
    <s v="Parfois"/>
    <s v="Tous les jours"/>
    <s v="Parfois"/>
    <s v="Rarement"/>
    <s v="Questions à la Une (RTBF - La Une)"/>
    <s v="Je n'ai regardé aucun de ces programmes"/>
    <s v="Le Soir"/>
    <s v="La Libre Belgique"/>
    <s v="Metro"/>
    <s v="International, Politique, Sport"/>
    <s v="Beaucoup"/>
    <s v="Oui"/>
    <s v="se divertir grâce aux infos"/>
    <s v="négatif"/>
    <s v="Le Petit Journal  "/>
    <s v="Petit journal"/>
    <s v="Je suis partagé(e)"/>
    <s v="Je suis partagé(e)"/>
    <n v="3"/>
    <n v="2"/>
    <n v="2"/>
    <n v="3"/>
    <n v="4"/>
    <n v="4"/>
    <n v="3"/>
    <n v="3"/>
    <n v="3"/>
    <n v="3"/>
    <n v="3"/>
    <n v="4"/>
    <n v="3"/>
  </r>
  <r>
    <d v="2014-06-10T22:20:48"/>
    <s v="Féminin"/>
    <s v="Belge"/>
    <x v="2"/>
    <s v="UCL"/>
    <s v="Sciences politiques (sciences politiques, relations internationales, administration publique, ...)"/>
    <s v="Enseignement supérieur universitaire 1er cycle : bac"/>
    <s v="Enseignement supérieur universitaire 2ème cycle : master, ingénieur"/>
    <s v="Entre 1h et 3h"/>
    <s v="Je ne réalise pas cette tâche tous les jours"/>
    <s v="Je ne réalise pas cette tâche tous les jours"/>
    <s v="Entre 1h et 3h"/>
    <s v="Entre 1h et 3h"/>
    <s v="Télévision"/>
    <s v="Sites web des quotidiens papier"/>
    <s v="Moteurs de recherche sur le web (google actu, yahoo actu, …), sites de partage vidéo"/>
    <s v="Tous les jours"/>
    <s v="Parfois"/>
    <s v="Rarement"/>
    <s v="Rarement"/>
    <s v="Parfois"/>
    <s v="Jamais"/>
    <s v="Questions à la Une (RTBF - La Une), Envoyé spécial (France 2)"/>
    <s v="Mise au point (RTBF - La Une), Controverse (RTL-TVi), Des paroles et des actes (France 2)"/>
    <s v="Le Soir"/>
    <s v="Les journaux des éditions l’Avenir (Vers l’Avenir, …)"/>
    <s v="La Dernière Heure – Les Sports"/>
    <s v="International, National, Economique, Politique"/>
    <s v="Beaucoup"/>
    <s v="Non"/>
    <s v="Non"/>
    <s v="positif "/>
    <s v="On n’est pas couché  "/>
    <s v="ONPC"/>
    <s v="Oui"/>
    <s v="Oui"/>
    <n v="3"/>
    <n v="2"/>
    <n v="2"/>
    <n v="3"/>
    <n v="3"/>
    <n v="2"/>
    <n v="2"/>
    <n v="2"/>
    <n v="3"/>
    <n v="3"/>
    <n v="3"/>
    <n v="3"/>
    <n v="2"/>
  </r>
  <r>
    <d v="2014-06-09T17:31:57"/>
    <s v="Féminin"/>
    <s v="Belge"/>
    <x v="0"/>
    <s v="USL-B"/>
    <s v="Sciences politiques (sciences politiques, relations internationales, administration publique, ...)"/>
    <s v="Enseignement secondaire général : 2ème cycle"/>
    <s v="Enseignement supérieur universitaire 1er cycle : bac"/>
    <s v="Entre 3h et 6h"/>
    <s v="Jamais"/>
    <s v="Entre 30 minutes et 1h"/>
    <s v="Entre 3h et 6h"/>
    <s v="Entre 1h et 3h"/>
    <s v="Télévision"/>
    <s v="Sites web des chaînes de télévision, vidéo à la demande, web TV"/>
    <s v="Presse quotidienne papier"/>
    <s v="Tous les jours"/>
    <s v="Régulièrement"/>
    <s v="Régulièrement"/>
    <s v="Régulièrement"/>
    <s v="Régulièrement"/>
    <s v="Tous les jours"/>
    <s v="Envoyé spécial (France 2), Sept à huit (TF1)"/>
    <s v="Controverse (RTL-TVi), L'invité (RTL-TVi)"/>
    <s v="Le Soir"/>
    <s v="La Libre Belgique"/>
    <s v="Metro"/>
    <s v="International, National, Economique, Politique, Scientifique, People"/>
    <s v="Assez "/>
    <s v="Non"/>
    <s v="Information qui divertit"/>
    <s v="positif "/>
    <s v="On n’est pas couché  "/>
    <s v="On n'est pas couché"/>
    <s v="Oui"/>
    <s v="Oui"/>
    <n v="3"/>
    <n v="3"/>
    <n v="2"/>
    <n v="3"/>
    <n v="3"/>
    <n v="2"/>
    <n v="2"/>
    <n v="2"/>
    <n v="3"/>
    <n v="2"/>
    <n v="3"/>
    <n v="3"/>
    <n v="1"/>
  </r>
  <r>
    <d v="2014-06-09T17:32:03"/>
    <s v="Féminin"/>
    <s v="Belge"/>
    <x v="0"/>
    <s v="USL-B"/>
    <s v="Sciences politiques (sciences politiques, relations internationales, administration publique, ...)"/>
    <s v="Enseignement secondaire général : 2ème cycle"/>
    <s v="Enseignement supérieur universitaire 1er cycle : bac"/>
    <s v="Entre 3h et 6h"/>
    <s v="Jamais"/>
    <s v="Entre 30 minutes et 1h"/>
    <s v="Entre 3h et 6h"/>
    <s v="Entre 1h et 3h"/>
    <s v="Télévision"/>
    <s v="Sites web des chaînes de télévision, vidéo à la demande, web TV"/>
    <s v="Presse quotidienne papier"/>
    <s v="Tous les jours"/>
    <s v="Régulièrement"/>
    <s v="Régulièrement"/>
    <s v="Régulièrement"/>
    <s v="Régulièrement"/>
    <s v="Tous les jours"/>
    <s v="Envoyé spécial (France 2), Sept à huit (TF1)"/>
    <s v="Controverse (RTL-TVi), L'invité (RTL-TVi)"/>
    <s v="Le Soir"/>
    <s v="La Libre Belgique"/>
    <s v="Metro"/>
    <s v="International, National, Economique, Politique, Scientifique, People"/>
    <s v="Assez "/>
    <s v="Non"/>
    <s v="Information qui divertit"/>
    <s v="positif "/>
    <s v="On n’est pas couché  "/>
    <s v="On n'est pas couché"/>
    <s v="Oui"/>
    <s v="Oui"/>
    <n v="3"/>
    <n v="3"/>
    <n v="2"/>
    <n v="3"/>
    <n v="3"/>
    <n v="2"/>
    <n v="2"/>
    <n v="2"/>
    <n v="3"/>
    <n v="2"/>
    <n v="3"/>
    <n v="3"/>
    <n v="1"/>
  </r>
  <r>
    <d v="2014-06-09T17:32:41"/>
    <s v="Féminin"/>
    <s v="Belge"/>
    <x v="4"/>
    <s v="ULB"/>
    <s v="Sciences politiques (sciences politiques, relations internationales, administration publique, ...)"/>
    <s v="Enseignement secondaire général : 2ème cycle"/>
    <s v="Enseignement supérieur universitaire 1er cycle : bac"/>
    <s v="Jamais"/>
    <s v="Je ne réalise pas cette tâche tous les jours"/>
    <s v="Je ne réalise pas cette tâche tous les jours"/>
    <s v="Entre 6h et 12h"/>
    <s v="Entre 1h et 3h"/>
    <s v="Sites web des quotidiens papier"/>
    <s v="Presse quotidienne papier"/>
    <s v="Radio FM"/>
    <s v="Parfois"/>
    <s v="Parfois"/>
    <s v="Parfois"/>
    <s v="Régulièrement"/>
    <s v="Parfois"/>
    <s v="Tous les jours"/>
    <s v="Sept à huit (TF1)"/>
    <s v="Je n'ai regardé aucun de ces programmes, Divers"/>
    <s v="La Libre Belgique"/>
    <s v="Le Soir"/>
    <s v="Autre"/>
    <s v="International, Politique, Culture (sorties ciné, livres, expos, ...), Scientifique"/>
    <s v="Assez "/>
    <s v="Oui"/>
    <s v="Mêle divertissement et information"/>
    <s v="positif "/>
    <s v="Le Grand Journal  , Les Guignols de l’Info  , On n’est pas couché  "/>
    <s v="Le grand journal"/>
    <s v="Oui"/>
    <s v="Oui"/>
    <n v="3"/>
    <n v="2"/>
    <n v="1"/>
    <n v="3"/>
    <n v="2"/>
    <n v="2"/>
    <n v="2"/>
    <n v="2"/>
    <n v="2"/>
    <n v="3"/>
    <n v="2"/>
    <n v="3"/>
    <n v="2"/>
  </r>
  <r>
    <d v="2014-06-09T17:33:12"/>
    <s v="Masculin"/>
    <s v="Belge"/>
    <x v="6"/>
    <s v="UCL"/>
    <s v="Communication (journalisme, relations publiques, communication socio-éducative, ...)"/>
    <s v="Enseignement secondaire général : 2ème cycle"/>
    <s v="Enseignement supérieur universitaire 1er cycle : bac"/>
    <s v="Moins de 30 minutes"/>
    <s v="Je ne réalise pas cette tâche tous les jours"/>
    <s v="Je ne réalise pas cette tâche tous les jours"/>
    <s v="Entre 6h et 12h"/>
    <s v="Je ne réalise pas cette tâche tous les jours"/>
    <s v="Sites web des quotidiens papier"/>
    <s v="Moteurs de recherche sur le web (google actu, yahoo actu, …), sites de partage vidéo"/>
    <s v="Télévision"/>
    <s v="Régulièrement"/>
    <s v="Rarement"/>
    <s v="Rarement"/>
    <s v="Tous les jours"/>
    <s v="Parfois"/>
    <s v="Régulièrement"/>
    <s v="Je n'ai regardé aucun de ces programmes"/>
    <s v="Je n'ai regardé aucun de ces programmes"/>
    <s v="La Libre Belgique"/>
    <s v="Le Soir"/>
    <s v="Autre"/>
    <s v="International, National, Economique, Politique, Culture (sorties ciné, livres, expos, ...), People"/>
    <s v="Assez "/>
    <s v="Oui"/>
    <s v="L'information divertissante"/>
    <s v="positif "/>
    <s v="Le Petit Journal  , Les Guignols de l’Info  , The Tonight Show starring Jimmy Fallon"/>
    <s v="Difficile à dire, je ne les regarde pas souvent"/>
    <s v="Oui"/>
    <s v="Oui"/>
    <n v="4"/>
    <n v="1"/>
    <n v="2"/>
    <n v="3"/>
    <n v="2"/>
    <n v="3"/>
    <n v="2"/>
    <n v="1"/>
    <n v="2"/>
    <n v="2"/>
    <n v="3"/>
    <n v="4"/>
    <n v="2"/>
  </r>
  <r>
    <d v="2014-06-09T17:36:16"/>
    <s v="Féminin"/>
    <s v="Belge"/>
    <x v="4"/>
    <s v="ULB"/>
    <s v="Sciences politiques (sciences politiques, relations internationales, administration publique, ...)"/>
    <s v="Enseignement secondaire général : 2ème cycle"/>
    <s v="Enseignement supérieur universitaire 1er cycle : bac"/>
    <s v="Entre 6h et 12h"/>
    <s v="Entre 3h et 6h"/>
    <s v="Moins de 30 minutes"/>
    <s v="Entre 6h et 12h"/>
    <s v="Entre 1h et 3h"/>
    <s v="Réseaux sociaux"/>
    <s v="Discussion avec mon entourage"/>
    <s v="Télévision"/>
    <s v="Régulièrement"/>
    <s v="Jamais"/>
    <s v="Parfois"/>
    <s v="Jamais"/>
    <s v="Jamais"/>
    <s v="Rarement"/>
    <s v="Je n'ai regardé aucun de ces programmes"/>
    <s v="Mise au point (RTBF - La Une), Controverse (RTL-TVi)"/>
    <s v="Metro"/>
    <s v="Autre"/>
    <s v="Autre"/>
    <s v="National, Régional, Politique, Culture (sorties ciné, livres, expos, ...)"/>
    <s v="Beaucoup"/>
    <s v="Non"/>
    <s v="X"/>
    <s v="négatif"/>
    <s v="Aucune"/>
    <s v="X"/>
    <s v="Non"/>
    <s v="Non"/>
    <n v="3"/>
    <n v="3"/>
    <n v="4"/>
    <n v="4"/>
    <n v="4"/>
    <n v="3"/>
    <n v="1"/>
    <n v="2"/>
    <n v="2"/>
    <n v="2"/>
    <n v="1"/>
    <n v="4"/>
    <n v="4"/>
  </r>
  <r>
    <d v="2014-06-09T17:36:23"/>
    <s v="Féminin"/>
    <s v="Belge"/>
    <x v="6"/>
    <s v="UCL"/>
    <s v="Communication (journalisme, relations publiques, communication socio-éducative, ...)"/>
    <s v="Enseignement secondaire général : 2ème cycle"/>
    <s v="Enseignement supérieur universitaire 1er cycle : bac"/>
    <s v="Entre 3h et 6h"/>
    <s v="Entre 6h et 12h"/>
    <s v="Entre 30 minutes et 1h"/>
    <s v="Entre 3h et 6h"/>
    <s v="Entre 30 minutes et 1h"/>
    <s v="Télévision"/>
    <s v="Sites web des quotidiens papier"/>
    <s v="Presse quotidienne papier"/>
    <s v="Tous les jours"/>
    <s v="Tous les jours"/>
    <s v="Régulièrement"/>
    <s v="Régulièrement"/>
    <s v="Jamais"/>
    <s v="Jamais"/>
    <s v="Questions à la Une (RTBF - La Une)"/>
    <s v="Mise au point (RTBF - La Une), Ce soir (ou jamais !) (France 2)"/>
    <s v="Le Soir"/>
    <s v="Aucun"/>
    <s v="Aucun"/>
    <s v="International, National, Politique, Sports"/>
    <s v="Assez "/>
    <s v="Non"/>
    <s v="information dans un but divertissant"/>
    <s v="positif "/>
    <s v="Dan Late Show  , On n’est pas couché  , The Tonight Show starring Jimmy Fallon"/>
    <s v="The tonight Show starring Jimmy Fallon"/>
    <s v="Je suis partagé(e)"/>
    <s v="Oui"/>
    <n v="4"/>
    <n v="2"/>
    <n v="3"/>
    <n v="4"/>
    <n v="2"/>
    <n v="3"/>
    <n v="3"/>
    <n v="2"/>
    <n v="3"/>
    <n v="3"/>
    <n v="2"/>
    <n v="3"/>
    <n v="3"/>
  </r>
  <r>
    <d v="2014-06-09T17:37:11"/>
    <s v="Féminin"/>
    <s v="Belge"/>
    <x v="2"/>
    <s v="ULB"/>
    <s v="Sciences politiques (sciences politiques, relations internationales, administration publique, ...)"/>
    <s v="Enseignement secondaire général : 2ème cycle"/>
    <s v="Enseignement supérieur universitaire 2ème cycle : master, ingénieur"/>
    <s v="Entre 1h et 3h"/>
    <s v="Moins de 30 minutes"/>
    <s v="Moins de 30 minutes"/>
    <s v="Entre 3h et 6h"/>
    <s v="Je ne réalise pas cette tâche tous les jours"/>
    <s v="Sites web des quotidiens papier"/>
    <s v="Sites web des chaînes de télévision, vidéo à la demande, web TV"/>
    <s v="Moteurs de recherche sur le web (google actu, yahoo actu, …), sites de partage vidéo"/>
    <s v="Régulièrement"/>
    <s v="Rarement"/>
    <s v="Parfois"/>
    <s v="Tous les jours"/>
    <s v="Parfois"/>
    <s v="Rarement"/>
    <s v="Questions à la Une (RTBF - La Une), Reporters (RTL - TVi), Envoyé spécial (France 2), Complément d'enquête (France 2), Sept à huit (TF1), Reportages (TF1)"/>
    <s v="Mise au point (RTBF - La Une), Controverse (RTL-TVi), L'invité (RTL-TVi)"/>
    <s v="Le Soir"/>
    <s v="La Libre Belgique"/>
    <s v="Metro"/>
    <s v="International, National, Scientifique"/>
    <s v="Assez "/>
    <s v="Non"/>
    <s v="Mélange entre de l information et du divertissement"/>
    <s v="positif "/>
    <s v="Aucune"/>
    <s v="Aucune"/>
    <s v="Oui"/>
    <s v="Oui"/>
    <n v="3"/>
    <n v="3"/>
    <n v="2"/>
    <n v="2"/>
    <n v="3"/>
    <n v="3"/>
    <n v="3"/>
    <n v="3"/>
    <n v="3"/>
    <n v="3"/>
    <n v="2"/>
    <n v="2"/>
    <n v="2"/>
  </r>
  <r>
    <d v="2014-06-09T17:39:51"/>
    <s v="Masculin"/>
    <s v="Belge"/>
    <x v="6"/>
    <s v="UCL"/>
    <s v="Sciences politiques (sciences politiques, relations internationales, administration publique, ...)"/>
    <s v="Enseignement secondaire général : 2ème cycle"/>
    <s v="Enseignement supérieur universitaire 1er cycle : bac"/>
    <s v="Entre 30 minutes et 1h"/>
    <s v="Je ne réalise pas cette tâche tous les jours"/>
    <s v="Moins de 30 minutes"/>
    <s v="Entre 1h et 3h"/>
    <s v="Entre 1h et 3h"/>
    <s v="Sites web des quotidiens papier"/>
    <s v="Télévision"/>
    <s v="Presse quotidienne papier"/>
    <s v="Régulièrement"/>
    <s v="Rarement"/>
    <s v="Parfois"/>
    <s v="Tous les jours"/>
    <s v="Parfois"/>
    <s v="Rarement"/>
    <s v="Questions à la Une (RTBF - La Une), Envoyé spécial (France 2)"/>
    <s v="L'invité (RTL-TVi), Ce soir (ou jamais !) (France 2)"/>
    <s v="La Libre Belgique"/>
    <s v="Le Soir"/>
    <s v="L’Echo"/>
    <s v="International, National, Régional, Economique, Politique"/>
    <s v="Beaucoup"/>
    <s v="Non"/>
    <s v="Le divertissement par le biais de l'information"/>
    <s v="positif "/>
    <s v="Le Petit Journal  , On n’est pas couché  "/>
    <s v="Le petit journal"/>
    <s v="Je suis partagé(e)"/>
    <s v="Je suis partagé(e)"/>
    <n v="3"/>
    <n v="3"/>
    <n v="4"/>
    <n v="2"/>
    <n v="3"/>
    <n v="3"/>
    <n v="3"/>
    <n v="2"/>
    <n v="2"/>
    <n v="3"/>
    <n v="1"/>
    <n v="4"/>
    <n v="2"/>
  </r>
  <r>
    <d v="2014-06-09T17:41:19"/>
    <s v="Féminin"/>
    <s v="Belge"/>
    <x v="6"/>
    <s v="USL-B"/>
    <s v="Sciences politiques (sciences politiques, relations internationales, administration publique, ...)"/>
    <s v="Enseignement secondaire général : 2ème cycle"/>
    <s v="Enseignement supérieur universitaire 1er cycle : bac"/>
    <s v="Je ne réalise pas cette tâche tous les jours"/>
    <s v="Moins de 30 minutes"/>
    <s v="Moins de 30 minutes"/>
    <s v="Entre 1h et 3h"/>
    <s v="Je ne réalise pas cette tâche tous les jours"/>
    <s v="Presse quotidienne papier"/>
    <s v="Radio FM"/>
    <s v="Télévision"/>
    <s v="Régulièrement"/>
    <s v="Régulièrement"/>
    <s v="Régulièrement"/>
    <s v="Rarement"/>
    <s v="Jamais"/>
    <s v="Parfois"/>
    <s v="Questions à la Une (RTBF - La Une), Envoyé spécial (France 2)"/>
    <s v="Mise au point (RTBF - La Une)"/>
    <s v="Autre"/>
    <s v="Metro"/>
    <s v="La Libre Belgique"/>
    <s v="International, Politique, Culture (sorties ciné, livres, expos, ...), People"/>
    <s v="Assez "/>
    <s v="Non"/>
    <s v="non"/>
    <s v="positif "/>
    <s v="Les Guignols de l’Info  , Sans chichis "/>
    <s v="les guignols de l'info"/>
    <s v="Oui"/>
    <s v="Oui"/>
    <n v="4"/>
    <n v="2"/>
    <n v="2"/>
    <n v="2"/>
    <n v="4"/>
    <n v="3"/>
    <n v="2"/>
    <n v="2"/>
    <n v="3"/>
    <n v="4"/>
    <n v="2"/>
    <n v="3"/>
    <n v="1"/>
  </r>
  <r>
    <d v="2014-06-09T17:44:09"/>
    <s v="Féminin"/>
    <s v="Belge"/>
    <x v="7"/>
    <s v="USL-B"/>
    <s v="Sciences politiques (sciences politiques, relations internationales, administration publique, ...)"/>
    <s v="Enseignement secondaire général : 2ème cycle"/>
    <s v="Enseignement supérieur universitaire 1er cycle : bac"/>
    <s v="Je ne réalise pas cette tâche tous les jours"/>
    <s v="Entre 3h et 6h"/>
    <s v="Entre 30 minutes et 1h"/>
    <s v="Entre 1h et 3h"/>
    <s v="Je ne réalise pas cette tâche tous les jours"/>
    <s v="Presse quotidienne papier"/>
    <s v="Télévision"/>
    <s v="Radio FM"/>
    <s v="Tous les jours"/>
    <s v="Tous les jours"/>
    <s v="Tous les jours"/>
    <s v="Parfois"/>
    <s v="Rarement"/>
    <s v="Jamais"/>
    <s v="Questions à la Une (RTBF - La Une), Envoyé spécial (France 2), Sept à huit (TF1)"/>
    <s v="Je n'ai regardé aucun de ces programmes"/>
    <s v="Metro"/>
    <s v="Le Soir"/>
    <s v="La Dernière Heure – Les Sports"/>
    <s v="International, National, Politique, Culture (sorties ciné, livres, expos, ...)"/>
    <s v="Assez "/>
    <s v="Non"/>
    <s v="Aucune idee"/>
    <s v="positif "/>
    <s v="Le Grand Journal  , Les Guignols de l’Info  , Sans chichis , On n’est pas couché  "/>
    <s v="Sans chichis"/>
    <s v="Oui"/>
    <s v="Oui"/>
    <n v="2"/>
    <n v="1"/>
    <n v="3"/>
    <n v="3"/>
    <n v="1"/>
    <n v="2"/>
    <n v="2"/>
    <n v="2"/>
    <n v="3"/>
    <n v="3"/>
    <n v="3"/>
    <n v="2"/>
    <n v="4"/>
  </r>
  <r>
    <d v="2014-06-09T17:47:39"/>
    <s v="Masculin"/>
    <s v="Belge"/>
    <x v="9"/>
    <s v="UCL"/>
    <s v="ingenieur"/>
    <s v="Enseignement secondaire général : 2ème cycle"/>
    <s v="Enseignement supérieur universitaire 1er cycle : bac"/>
    <s v="Je ne réalise pas cette tâche tous les jours"/>
    <s v="Jamais"/>
    <s v="Je ne réalise pas cette tâche tous les jours"/>
    <s v="Entre 3h et 6h"/>
    <s v="Je ne réalise pas cette tâche tous les jours"/>
    <s v="Sites web des quotidiens papier"/>
    <s v="Télévision"/>
    <s v="Discussion avec mon entourage"/>
    <s v="Parfois"/>
    <s v="Jamais"/>
    <s v="Rarement"/>
    <s v="Parfois"/>
    <s v="Jamais"/>
    <s v="Jamais"/>
    <s v="Envoyé spécial (France 2), Complément d'enquête (France 2), Sept à huit (TF1), Reportages (TF1)"/>
    <s v="Controverse (RTL-TVi), on n'est pas couché"/>
    <s v="Le Soir"/>
    <s v="Metro"/>
    <s v="La Libre Belgique"/>
    <s v="International, Economique, Scientifique"/>
    <s v="Assez "/>
    <s v="Non"/>
    <s v="non"/>
    <s v="positif "/>
    <s v="On n’est pas couché  "/>
    <s v="on n'est pas couché"/>
    <s v="Oui"/>
    <s v="Oui"/>
    <n v="2"/>
    <n v="2"/>
    <n v="2"/>
    <n v="2"/>
    <n v="2"/>
    <n v="2"/>
    <n v="2"/>
    <n v="2"/>
    <n v="3"/>
    <n v="3"/>
    <n v="4"/>
    <n v="3"/>
    <n v="2"/>
  </r>
  <r>
    <d v="2014-06-09T17:47:48"/>
    <s v="Masculin"/>
    <s v="Belge"/>
    <x v="4"/>
    <s v="USL-B"/>
    <s v="droit"/>
    <s v="Enseignement secondaire général : 2ème cycle"/>
    <s v="Enseignement supérieur universitaire 1er cycle : bac"/>
    <s v="Je ne réalise pas cette tâche tous les jours"/>
    <s v="Jamais"/>
    <s v="Je ne réalise pas cette tâche tous les jours"/>
    <s v="Entre 3h et 6h"/>
    <s v="Je ne réalise pas cette tâche tous les jours"/>
    <s v="Sites web des quotidiens papier"/>
    <s v="Sites web des chaînes de télévision, vidéo à la demande, web TV"/>
    <s v="Moteurs de recherche sur le web (google actu, yahoo actu, …), sites de partage vidéo"/>
    <s v="Régulièrement"/>
    <s v="Parfois"/>
    <s v="Rarement"/>
    <s v="Tous les jours"/>
    <s v="Rarement"/>
    <s v="Parfois"/>
    <s v="Je n'ai regardé aucun de ces programmes, JT"/>
    <s v="Mise au point (RTBF - La Une), L'indiscret (RTBF - La Une)"/>
    <s v="La Libre Belgique"/>
    <s v="Le Soir"/>
    <s v="Autre"/>
    <s v="International, National, Economique, Politique"/>
    <s v="Beaucoup"/>
    <s v="Non"/>
    <s v="non"/>
    <s v="positif "/>
    <s v="Le Petit Journal  "/>
    <s v="Le petit journal"/>
    <s v="Je suis partagé(e)"/>
    <s v="Oui"/>
    <n v="4"/>
    <n v="1"/>
    <n v="2"/>
    <n v="3"/>
    <n v="2"/>
    <n v="3"/>
    <n v="3"/>
    <n v="3"/>
    <n v="3"/>
    <n v="3"/>
    <n v="3"/>
    <n v="4"/>
    <n v="2"/>
  </r>
  <r>
    <d v="2014-06-09T17:48:05"/>
    <s v="Féminin"/>
    <s v="Belge"/>
    <x v="7"/>
    <s v="ULB"/>
    <s v="Sciences Humaines"/>
    <s v="Enseignement secondaire général : 2ème cycle"/>
    <s v="Enseignement supérieur universitaire 1er cycle : bac"/>
    <s v="Entre 1h et 3h"/>
    <s v="Je ne réalise pas cette tâche tous les jours"/>
    <s v="Je ne réalise pas cette tâche tous les jours"/>
    <s v="Entre 3h et 6h"/>
    <s v="Entre 3h et 6h"/>
    <s v="Moteurs de recherche sur le web (google actu, yahoo actu, …), sites de partage vidéo"/>
    <s v="Sites web des quotidiens papier"/>
    <s v="Télévision"/>
    <s v="Parfois"/>
    <s v="Rarement"/>
    <s v="Rarement"/>
    <s v="Rarement"/>
    <s v="Rarement"/>
    <s v="Rarement"/>
    <s v="Reporters (RTL - TVi), Envoyé spécial (France 2), Sept à huit (TF1), Reportages (TF1)"/>
    <s v="L'invité (RTL-TVi)"/>
    <s v="Aucun"/>
    <s v="Aucun"/>
    <s v="Aucun"/>
    <s v="International, National, Régional, Culture (sorties ciné, livres, expos, ...)"/>
    <s v="Assez "/>
    <s v="Non"/>
    <s v="Non"/>
    <s v="positif "/>
    <s v="Le Grand Journal  , Le Petit Journal  , Les Guignols de l’Info  , Dan Late Show  , The Tonight Show starring Jimmy Fallon"/>
    <s v="Le Petit Journal"/>
    <s v="Oui"/>
    <s v="Oui"/>
    <n v="3"/>
    <n v="2"/>
    <n v="2"/>
    <n v="3"/>
    <n v="2"/>
    <n v="2"/>
    <n v="2"/>
    <n v="1"/>
    <n v="3"/>
    <n v="3"/>
    <n v="2"/>
    <n v="3"/>
    <n v="2"/>
  </r>
  <r>
    <d v="2014-06-09T17:49:02"/>
    <s v="Masculin"/>
    <s v="Belge"/>
    <x v="7"/>
    <s v="USL-B"/>
    <s v="Ingénieur de gestion"/>
    <s v="Enseignement secondaire général : 2ème cycle"/>
    <s v="Enseignement supérieur universitaire 1er cycle : bac"/>
    <s v="Je ne réalise pas cette tâche tous les jours"/>
    <s v="Je ne réalise pas cette tâche tous les jours"/>
    <s v="Je ne réalise pas cette tâche tous les jours"/>
    <s v="Entre 1h et 3h"/>
    <s v="Entre 1h et 3h"/>
    <s v="Sites web d’info spécifiques à Internet, pure players (Mediapart, Rue89, Slate, ...)"/>
    <s v="Sites web des quotidiens papier"/>
    <s v="Télévision"/>
    <s v="Rarement"/>
    <s v="Rarement"/>
    <s v="Parfois"/>
    <s v="Régulièrement"/>
    <s v="Régulièrement"/>
    <s v="Jamais"/>
    <s v="Je n'ai regardé aucun de ces programmes"/>
    <s v="Je n'ai regardé aucun de ces programmes"/>
    <s v="Autre"/>
    <s v="Aucun"/>
    <s v="Aucun"/>
    <s v="International, Economique, Politique"/>
    <s v="Beaucoup"/>
    <s v="Non"/>
    <s v="Non"/>
    <s v="positif "/>
    <s v="Dan Late Show  , The Colbert Report"/>
    <s v="Manière décalée d'aborder les sujets"/>
    <s v="Oui"/>
    <s v="Oui"/>
    <n v="4"/>
    <n v="1"/>
    <n v="2"/>
    <n v="3"/>
    <n v="2"/>
    <n v="2"/>
    <n v="2"/>
    <n v="1"/>
    <n v="3"/>
    <n v="3"/>
    <n v="3"/>
    <n v="3"/>
    <n v="1"/>
  </r>
  <r>
    <d v="2014-06-09T17:52:25"/>
    <s v="Masculin"/>
    <s v="Belge"/>
    <x v="0"/>
    <s v="USL-B"/>
    <s v="Sciences politiques (sciences politiques, relations internationales, administration publique, ...)"/>
    <s v="Enseignement secondaire général : 2ème cycle"/>
    <s v="Enseignement supérieur universitaire 1er cycle : bac"/>
    <s v="Entre 30 minutes et 1h"/>
    <s v="Entre 1h et 3h"/>
    <s v="Moins de 30 minutes"/>
    <s v="Entre 3h et 6h"/>
    <s v="Entre 1h et 3h"/>
    <s v="Sites web des quotidiens papier"/>
    <s v="Télévision"/>
    <s v="Discussion avec mon entourage"/>
    <s v="Régulièrement"/>
    <s v="Tous les jours"/>
    <s v="Parfois"/>
    <s v="Régulièrement"/>
    <s v="Régulièrement"/>
    <s v="Parfois"/>
    <s v="Questions à la Une (RTBF - La Une), Envoyé spécial (France 2), Complément d'enquête (France 2)"/>
    <s v="Mise au point (RTBF - La Une), Mots croisés (France 2)"/>
    <s v="La Libre Belgique"/>
    <s v="Le Soir"/>
    <s v="Autre"/>
    <s v="International, National, Economique, Politique"/>
    <s v="Beaucoup"/>
    <s v="Oui"/>
    <s v="news et divertissement, tout un concept !"/>
    <s v="négatif"/>
    <s v="Le Grand Journal  , Le Petit Journal  , Les Guignols de l’Info  , Salut les terriens  , On n’est pas couché  "/>
    <s v="guignols"/>
    <s v="Oui"/>
    <s v="Oui"/>
    <n v="2"/>
    <n v="1"/>
    <n v="3"/>
    <n v="3"/>
    <n v="4"/>
    <n v="4"/>
    <n v="4"/>
    <n v="3"/>
    <n v="2"/>
    <n v="3"/>
    <n v="2"/>
    <n v="4"/>
    <n v="3"/>
  </r>
  <r>
    <d v="2014-06-09T17:57:37"/>
    <s v="Féminin"/>
    <s v="Belge"/>
    <x v="4"/>
    <s v="ULB"/>
    <s v="Sciences politiques (sciences politiques, relations internationales, administration publique, ...)"/>
    <s v="Enseignement secondaire général : 2ème cycle"/>
    <s v="Enseignement supérieur universitaire 1er cycle : bac"/>
    <s v="Moins de 30 minutes"/>
    <s v="Je ne réalise pas cette tâche tous les jours"/>
    <s v="Je ne réalise pas cette tâche tous les jours"/>
    <s v="Entre 3h et 6h"/>
    <s v="Entre 3h et 6h"/>
    <s v="Télévision"/>
    <s v="Sites web des chaînes de télévision, vidéo à la demande, web TV"/>
    <s v="Radio FM"/>
    <s v="Tous les jours"/>
    <s v="Régulièrement"/>
    <s v="Parfois"/>
    <s v="Régulièrement"/>
    <s v="Jamais"/>
    <s v="Jamais"/>
    <s v="Je n'ai regardé aucun de ces programmes"/>
    <s v="Mise au point (RTBF - La Une)"/>
    <s v="La Libre Belgique"/>
    <s v="Autre"/>
    <s v="Autre"/>
    <s v="International, National, Régional, Politique, Scientifique, People, Faits divers"/>
    <s v="Beaucoup"/>
    <s v="Non"/>
    <s v="non"/>
    <s v="positif "/>
    <s v="Le Petit Journal  , Sans chichis , On n’est pas couché  "/>
    <s v="le petit journal"/>
    <s v="Oui"/>
    <s v="Oui"/>
    <n v="3"/>
    <n v="2"/>
    <n v="3"/>
    <n v="3"/>
    <n v="2"/>
    <n v="1"/>
    <n v="1"/>
    <n v="2"/>
    <n v="3"/>
    <n v="3"/>
    <n v="3"/>
    <n v="3"/>
    <n v="2"/>
  </r>
  <r>
    <d v="2014-06-09T17:57:49"/>
    <s v="Masculin"/>
    <s v="Belge"/>
    <x v="6"/>
    <s v="USL-B"/>
    <s v="Sciences politiques (sciences politiques, relations internationales, administration publique, ...)"/>
    <s v="Enseignement secondaire général : 2ème cycle"/>
    <s v="Enseignement supérieur universitaire 1er cycle : bac"/>
    <s v="Entre 30 minutes et 1h"/>
    <s v="Jamais"/>
    <s v="Entre 30 minutes et 1h"/>
    <s v="Entre 1h et 3h"/>
    <s v="Entre 1h et 3h"/>
    <s v="Télévision"/>
    <s v="Sites web des quotidiens papier"/>
    <s v="Moteurs de recherche sur le web (google actu, yahoo actu, …), sites de partage vidéo"/>
    <s v="Tous les jours"/>
    <s v="Jamais"/>
    <s v="Parfois"/>
    <s v="Régulièrement"/>
    <s v="Régulièrement"/>
    <s v="Parfois"/>
    <s v="Reporters (RTL - TVi), Envoyé spécial (France 2), Reportages (TF1), C dans l'air (France 5)"/>
    <s v="Je n'ai regardé aucun de ces programmes"/>
    <s v="La Libre Belgique"/>
    <s v="Le Soir"/>
    <s v="La Dernière Heure – Les Sports"/>
    <s v="International, National, Politique, Culture (sorties ciné, livres, expos, ...), Scientifique"/>
    <s v="Beaucoup"/>
    <s v="Oui"/>
    <s v="Mélange assez négatif d'info et de divertissement."/>
    <s v="négatif"/>
    <s v="Le Petit Journal  , Les Guignols de l’Info  "/>
    <s v="Le Petit Journal"/>
    <s v="Oui"/>
    <s v="Je suis partagé(e)"/>
    <n v="2"/>
    <n v="1"/>
    <n v="1"/>
    <n v="1"/>
    <n v="2"/>
    <n v="1"/>
    <n v="2"/>
    <n v="1"/>
    <n v="3"/>
    <n v="2"/>
    <n v="4"/>
    <n v="4"/>
    <n v="2"/>
  </r>
  <r>
    <d v="2014-06-09T17:58:11"/>
    <s v="Féminin"/>
    <s v="Belge"/>
    <x v="2"/>
    <s v="ULB"/>
    <s v="Sciences politiques (sciences politiques, relations internationales, administration publique, ...)"/>
    <s v="Enseignement secondaire général : 1er cycle"/>
    <s v="Enseignement supérieur universitaire 1er cycle : bac"/>
    <s v="Entre 1h et 3h"/>
    <s v="Entre 1h et 3h"/>
    <s v="Entre 1h et 3h"/>
    <s v="Entre 1h et 3h"/>
    <s v="Entre 1h et 3h"/>
    <s v="Moteurs de recherche sur le web (google actu, yahoo actu, …), sites de partage vidéo"/>
    <s v="Réseaux sociaux"/>
    <s v="Télévision"/>
    <s v="Régulièrement"/>
    <s v="Rarement"/>
    <s v="Régulièrement"/>
    <s v="Régulièrement"/>
    <s v="Jamais"/>
    <s v="Tous les jours"/>
    <s v="Envoyé spécial (France 2), Complément d'enquête (France 2), Sept à huit (TF1), Reportages (TF1)"/>
    <s v="Controverse (RTL-TVi), L'invité (RTL-TVi)"/>
    <s v="Metro"/>
    <s v="La Dernière Heure – Les Sports"/>
    <s v="Les journaux des éditions l’Avenir (Vers l’Avenir, …)"/>
    <s v="International, National, Economique, Politique, People, Faits divers"/>
    <s v="Assez "/>
    <s v="Non"/>
    <s v="aucune idées"/>
    <s v="positif "/>
    <s v="Aucune"/>
    <s v="j en regarde aucune"/>
    <s v="Je suis partagé(e)"/>
    <s v="Je suis partagé(e)"/>
    <n v="4"/>
    <n v="2"/>
    <n v="3"/>
    <n v="3"/>
    <n v="3"/>
    <n v="2"/>
    <n v="2"/>
    <n v="3"/>
    <n v="3"/>
    <n v="3"/>
    <n v="1"/>
    <n v="2"/>
    <n v="3"/>
  </r>
  <r>
    <d v="2014-06-09T18:01:19"/>
    <s v="Masculin"/>
    <s v="Belge"/>
    <x v="2"/>
    <s v="USL-B"/>
    <s v="Sciences politiques (sciences politiques, relations internationales, administration publique, ...)"/>
    <s v="Enseignement secondaire général : 2ème cycle"/>
    <s v="Enseignement supérieur universitaire 1er cycle : bac"/>
    <s v="Je ne réalise pas cette tâche tous les jours"/>
    <s v="Jamais"/>
    <s v="Moins de 30 minutes"/>
    <s v="Entre 1h et 3h"/>
    <s v="Entre 1h et 3h"/>
    <s v="Sites web des quotidiens papier"/>
    <s v="Sites web des chaînes de télévision, vidéo à la demande, web TV"/>
    <s v="Presse quotidienne papier"/>
    <s v="Rarement"/>
    <s v="Parfois"/>
    <s v="Régulièrement"/>
    <s v="Tous les jours"/>
    <s v="Rarement"/>
    <s v="Rarement"/>
    <s v="Je n'ai regardé aucun de ces programmes"/>
    <s v="Des paroles et des actes (France 2)"/>
    <s v="Le Soir"/>
    <s v="La Libre Belgique"/>
    <s v="Metro"/>
    <s v="International, National, Politique"/>
    <s v="Beaucoup"/>
    <s v="Non"/>
    <s v="non"/>
    <s v="positif "/>
    <s v="Le Petit Journal  , Les Guignols de l’Info  "/>
    <s v="le petit journal"/>
    <s v="Oui"/>
    <s v="Oui"/>
    <n v="1"/>
    <n v="3"/>
    <n v="3"/>
    <n v="2"/>
    <n v="2"/>
    <n v="2"/>
    <n v="2"/>
    <n v="3"/>
    <n v="1"/>
    <n v="1"/>
    <n v="4"/>
    <n v="2"/>
    <n v="3"/>
  </r>
  <r>
    <d v="2014-06-09T18:01:40"/>
    <s v="Masculin"/>
    <s v="Belge"/>
    <x v="4"/>
    <s v="ULB"/>
    <s v="Sciences politiques (sciences politiques, relations internationales, administration publique, ...)"/>
    <s v="Enseignement secondaire général : 2ème cycle"/>
    <s v="Enseignement supérieur universitaire 1er cycle : bac"/>
    <s v="Jamais"/>
    <s v="Je ne réalise pas cette tâche tous les jours"/>
    <s v="Je ne réalise pas cette tâche tous les jours"/>
    <s v="Entre 3h et 6h"/>
    <s v="Je ne réalise pas cette tâche tous les jours"/>
    <s v="Sites web des quotidiens papier"/>
    <s v="Sites web des chaînes de télévision, vidéo à la demande, web TV"/>
    <s v="Réseaux sociaux"/>
    <s v="Régulièrement"/>
    <s v="Régulièrement"/>
    <s v="Parfois"/>
    <s v="Tous les jours"/>
    <s v="Jamais"/>
    <s v="Tous les jours"/>
    <s v="Je n'ai regardé aucun de ces programmes"/>
    <s v="Controverse (RTL-TVi)"/>
    <s v="La Libre Belgique"/>
    <s v="Le Soir"/>
    <s v="La Libre Belgique"/>
    <s v="International, National, Politique"/>
    <s v="Beaucoup"/>
    <s v="Non"/>
    <s v="sait pas"/>
    <s v="positif "/>
    <s v="Aucune"/>
    <s v="k"/>
    <s v="Je suis partagé(e)"/>
    <s v="Je suis partagé(e)"/>
    <n v="1"/>
    <n v="1"/>
    <n v="1"/>
    <n v="1"/>
    <n v="1"/>
    <n v="1"/>
    <n v="1"/>
    <n v="1"/>
    <n v="1"/>
    <n v="1"/>
    <n v="1"/>
    <n v="1"/>
    <n v="1"/>
  </r>
  <r>
    <d v="2014-06-09T18:02:53"/>
    <s v="Féminin"/>
    <s v="Belge"/>
    <x v="1"/>
    <s v="ULB"/>
    <s v="Sciences politiques (sciences politiques, relations internationales, administration publique, ...)"/>
    <s v="Enseignement supérieur non universitaire"/>
    <s v="Enseignement supérieur universitaire 2ème cycle : master, ingénieur"/>
    <s v="Je ne réalise pas cette tâche tous les jours"/>
    <s v="Moins de 30 minutes"/>
    <s v="Moins de 30 minutes"/>
    <s v="Entre 3h et 6h"/>
    <s v="Je ne réalise pas cette tâche tous les jours"/>
    <s v="Sites web d’info spécifiques à Internet, pure players (Mediapart, Rue89, Slate, ...)"/>
    <s v="Presse quotidienne papier"/>
    <s v="Réseaux sociaux"/>
    <s v="Rarement"/>
    <s v="Rarement"/>
    <s v="Régulièrement"/>
    <s v="Parfois"/>
    <s v="Tous les jours"/>
    <s v="Jamais"/>
    <s v="Envoyé spécial (France 2)"/>
    <s v="Mots croisés (France 2)"/>
    <s v="Metro"/>
    <s v="Les journaux des éditions l’Avenir (Vers l’Avenir, …)"/>
    <s v="Le Soir"/>
    <s v="International, Régional, Politique, Scientifique"/>
    <s v="Assez "/>
    <s v="Non"/>
    <s v="non."/>
    <s v="positif "/>
    <s v="Le Petit Journal  , Sans chichis , Dan Late Show  , On n’est pas couché  , The Tonight Show starring Jimmy Fallon"/>
    <s v="The Tonight Show starring Jimmy Fallon"/>
    <s v="Oui"/>
    <s v="Non"/>
    <n v="4"/>
    <n v="1"/>
    <n v="2"/>
    <n v="2"/>
    <n v="3"/>
    <n v="3"/>
    <n v="3"/>
    <n v="3"/>
    <n v="3"/>
    <n v="3"/>
    <n v="4"/>
    <n v="4"/>
    <n v="3"/>
  </r>
  <r>
    <d v="2014-06-09T18:04:14"/>
    <s v="Féminin"/>
    <s v="Belge"/>
    <x v="6"/>
    <s v="UCL"/>
    <s v="Communication (journalisme, relations publiques, communication socio-éducative, ...)"/>
    <s v="Enseignement secondaire général : 2ème cycle"/>
    <s v="Enseignement supérieur universitaire 1er cycle : bac"/>
    <s v="Entre 1h et 3h"/>
    <s v="Je ne réalise pas cette tâche tous les jours"/>
    <s v="Je ne réalise pas cette tâche tous les jours"/>
    <s v="Entre 3h et 6h"/>
    <s v="Entre 1h et 3h"/>
    <s v="Sites web des quotidiens papier"/>
    <s v="Télévision"/>
    <s v="Sites web des chaînes de télévision, vidéo à la demande, web TV"/>
    <s v="Régulièrement"/>
    <s v="Rarement"/>
    <s v="Rarement"/>
    <s v="Régulièrement"/>
    <s v="Parfois"/>
    <s v="Rarement"/>
    <s v="Questions à la Une (RTBF - La Une)"/>
    <s v="Mise au point (RTBF - La Une), Controverse (RTL-TVi), L'invité (RTL-TVi)"/>
    <s v="Le Soir"/>
    <s v="Metro"/>
    <s v="Aucun"/>
    <s v="International, Politique, Culture (sorties ciné, livres, expos, ...)"/>
    <s v="Assez "/>
    <s v="Oui"/>
    <s v="Transmettre de l'information avec des éléments de divertissement"/>
    <s v="positif "/>
    <s v="Le Petit Journal  , On n’est pas couché  , The Colbert Report"/>
    <s v="The Colbert Report"/>
    <s v="Oui"/>
    <s v="Je suis partagé(e)"/>
    <n v="4"/>
    <n v="2"/>
    <n v="2"/>
    <n v="4"/>
    <n v="4"/>
    <n v="4"/>
    <n v="3"/>
    <n v="2"/>
    <n v="4"/>
    <n v="4"/>
    <n v="1"/>
    <n v="4"/>
    <n v="3"/>
  </r>
  <r>
    <d v="2014-06-09T18:06:16"/>
    <s v="Féminin"/>
    <s v="Belge"/>
    <x v="1"/>
    <s v="ULB"/>
    <s v="Sciences politiques (sciences politiques, relations internationales, administration publique, ...)"/>
    <s v="Enseignement secondaire général : 2ème cycle"/>
    <s v="Enseignement supérieur universitaire 1er cycle : bac"/>
    <s v="Jamais"/>
    <s v="Moins de 30 minutes"/>
    <s v="Je ne réalise pas cette tâche tous les jours"/>
    <s v="Entre 3h et 6h"/>
    <s v="Entre 1h et 3h"/>
    <s v="Sites web des chaînes de télévision, vidéo à la demande, web TV"/>
    <s v="Réseaux sociaux"/>
    <s v="Sites web d’info spécifiques à Internet, pure players (Mediapart, Rue89, Slate, ...)"/>
    <s v="Parfois"/>
    <s v="Jamais"/>
    <s v="Jamais"/>
    <s v="Rarement"/>
    <s v="Parfois"/>
    <s v="Rarement"/>
    <s v="Je n'ai regardé aucun de ces programmes"/>
    <s v="Je n'ai regardé aucun de ces programmes"/>
    <s v="Autre"/>
    <s v="Autre"/>
    <s v="Metro"/>
    <s v="International, National, Politique, Culture (sorties ciné, livres, expos, ...)"/>
    <s v="Assez "/>
    <s v="Oui"/>
    <s v="information simplifiée, sous forme de show"/>
    <s v="négatif"/>
    <s v="Le Grand Journal  , Le Petit Journal  , Les Guignols de l’Info  , On n’est pas couché  "/>
    <s v="les guignols"/>
    <s v="Je suis partagé(e)"/>
    <s v="Oui"/>
    <n v="4"/>
    <n v="2"/>
    <n v="2"/>
    <n v="2"/>
    <n v="4"/>
    <n v="2"/>
    <n v="4"/>
    <n v="3"/>
    <n v="2"/>
    <n v="2"/>
    <n v="4"/>
    <n v="4"/>
    <n v="2"/>
  </r>
  <r>
    <d v="2014-06-09T18:07:04"/>
    <s v="Féminin"/>
    <s v="Belge"/>
    <x v="2"/>
    <s v="UCL"/>
    <s v="Sciences économiques (mineure en communication)"/>
    <s v="Enseignement secondaire général : 2ème cycle"/>
    <s v="Enseignement supérieur universitaire 1er cycle : bac"/>
    <s v="Jamais"/>
    <s v="Moins de 30 minutes"/>
    <s v="Je ne réalise pas cette tâche tous les jours"/>
    <s v="Entre 3h et 6h"/>
    <s v="Je ne réalise pas cette tâche tous les jours"/>
    <s v="Radio FM"/>
    <s v="Réseaux sociaux"/>
    <s v="Moteurs de recherche sur le web (google actu, yahoo actu, …), sites de partage vidéo"/>
    <s v="Rarement"/>
    <s v="Parfois"/>
    <s v="Jamais"/>
    <s v="Rarement"/>
    <s v="Jamais"/>
    <s v="Rarement"/>
    <s v="Je n'ai regardé aucun de ces programmes"/>
    <s v="Je n'ai regardé aucun de ces programmes"/>
    <s v="Le Soir"/>
    <s v="Metro"/>
    <s v="Les journaux des éditions l’Avenir (Vers l’Avenir, …)"/>
    <s v="National, Economique"/>
    <s v="Peu"/>
    <s v="Oui"/>
    <s v="Informations données de manière &quot;ludique&quot;"/>
    <s v="positif "/>
    <s v="Le Petit Journal  , Sans chichis "/>
    <s v="Le Petit Journal"/>
    <s v="Je suis partagé(e)"/>
    <s v="Non"/>
    <n v="4"/>
    <n v="2"/>
    <n v="1"/>
    <n v="3"/>
    <n v="2"/>
    <n v="2"/>
    <n v="2"/>
    <n v="1"/>
    <n v="3"/>
    <n v="4"/>
    <n v="1"/>
    <n v="2"/>
    <n v="2"/>
  </r>
  <r>
    <d v="2014-06-09T18:07:55"/>
    <s v="Féminin"/>
    <s v="Belge"/>
    <x v="6"/>
    <s v="UCL"/>
    <s v="Communication (journalisme, relations publiques, communication socio-éducative, ...)"/>
    <s v="Enseignement secondaire général : 2ème cycle"/>
    <s v="Enseignement supérieur universitaire 1er cycle : bac"/>
    <s v="Je ne réalise pas cette tâche tous les jours"/>
    <s v="Entre 1h et 3h"/>
    <s v="Je ne réalise pas cette tâche tous les jours"/>
    <s v="Entre 1h et 3h"/>
    <s v="Entre 1h et 3h"/>
    <s v="Moteurs de recherche sur le web (google actu, yahoo actu, …), sites de partage vidéo"/>
    <s v="Sites web des quotidiens papier"/>
    <s v="Radio FM"/>
    <s v="Rarement"/>
    <s v="Rarement"/>
    <s v="Rarement"/>
    <s v="Rarement"/>
    <s v="Régulièrement"/>
    <s v="Parfois"/>
    <s v="Je n'ai regardé aucun de ces programmes"/>
    <s v="Je n'ai regardé aucun de ces programmes"/>
    <s v="Le Soir"/>
    <s v="La Libre Belgique"/>
    <s v="La Dernière Heure – Les Sports"/>
    <s v="International, Culture (sorties ciné, livres, expos, ...)"/>
    <s v="Peu"/>
    <s v="Non"/>
    <s v="information qui plait au public au détriment de sa qualité"/>
    <s v="positif "/>
    <s v="Le Petit Journal  "/>
    <s v="Le petit journal"/>
    <s v="Oui"/>
    <s v="Je suis partagé(e)"/>
    <n v="2"/>
    <n v="2"/>
    <n v="2"/>
    <n v="3"/>
    <n v="3"/>
    <n v="2"/>
    <n v="2"/>
    <n v="3"/>
    <n v="2"/>
    <n v="1"/>
    <n v="1"/>
    <n v="4"/>
    <n v="2"/>
  </r>
  <r>
    <d v="2014-06-09T18:13:05"/>
    <s v="Féminin"/>
    <s v="Belge"/>
    <x v="7"/>
    <s v="USL-B"/>
    <s v="Sciences politiques (sciences politiques, relations internationales, administration publique, ...)"/>
    <s v="Enseignement secondaire général : 2ème cycle"/>
    <s v="Enseignement supérieur universitaire 1er cycle : bac"/>
    <s v="Entre 1h et 3h"/>
    <s v="Entre 30 minutes et 1h"/>
    <s v="Moins de 30 minutes"/>
    <s v="Entre 1h et 3h"/>
    <s v="Je ne réalise pas cette tâche tous les jours"/>
    <s v="Sites web des quotidiens papier"/>
    <s v="Télévision"/>
    <s v="Radio FM"/>
    <s v="Tous les jours"/>
    <s v="Régulièrement"/>
    <s v="Parfois"/>
    <s v="Tous les jours"/>
    <s v="Rarement"/>
    <s v="Rarement"/>
    <s v="Questions à la Une (RTBF - La Une)"/>
    <s v="Mise au point (RTBF - La Une), L'indiscret (RTBF - La Une)"/>
    <s v="La Libre Belgique"/>
    <s v="L’Echo"/>
    <s v="Le Soir"/>
    <s v="International, National, Politique"/>
    <s v="Beaucoup"/>
    <s v="Non"/>
    <s v="Non"/>
    <s v="positif "/>
    <s v="Le Grand Journal  , Sans chichis "/>
    <s v="Le Grand Journal"/>
    <s v="Oui"/>
    <s v="Je suis partagé(e)"/>
    <n v="3"/>
    <n v="2"/>
    <n v="2"/>
    <n v="3"/>
    <n v="3"/>
    <n v="3"/>
    <n v="3"/>
    <n v="2"/>
    <n v="2"/>
    <n v="3"/>
    <n v="2"/>
    <n v="4"/>
    <n v="2"/>
  </r>
  <r>
    <d v="2014-06-09T18:17:43"/>
    <s v="Masculin"/>
    <s v="Belge"/>
    <x v="2"/>
    <s v="ULB"/>
    <s v="Sciences politiques (sciences politiques, relations internationales, administration publique, ...)"/>
    <s v="Enseignement secondaire général : 2ème cycle"/>
    <s v="Enseignement supérieur universitaire 1er cycle : bac"/>
    <s v="Entre 1h et 3h"/>
    <s v="Je ne réalise pas cette tâche tous les jours"/>
    <s v="Je ne réalise pas cette tâche tous les jours"/>
    <s v="Entre 3h et 6h"/>
    <s v="Je ne réalise pas cette tâche tous les jours"/>
    <s v="Télévision"/>
    <s v="Sites web des quotidiens papier"/>
    <s v="Moteurs de recherche sur le web (google actu, yahoo actu, …), sites de partage vidéo"/>
    <s v="Tous les jours"/>
    <s v="Régulièrement"/>
    <s v="Parfois"/>
    <s v="Tous les jours"/>
    <s v="Parfois"/>
    <s v="Régulièrement"/>
    <s v="Questions à la Une (RTBF - La Une), Reporters (RTL - TVi), Envoyé spécial (France 2)"/>
    <s v="Mise au point (RTBF - La Une), Controverse (RTL-TVi), L'indiscret (RTBF - La Une), L'invité (RTL-TVi)"/>
    <s v="Le Soir"/>
    <s v="La Dernière Heure – Les Sports"/>
    <s v="La Libre Belgique"/>
    <s v="International, Politique"/>
    <s v="Beaucoup"/>
    <s v="Non"/>
    <s v="non"/>
    <s v="positif "/>
    <s v="Le Grand Journal  , Le Petit Journal  , Les Guignols de l’Info  , Sans chichis "/>
    <s v="les guignols"/>
    <s v="Oui"/>
    <s v="Oui"/>
    <n v="4"/>
    <n v="2"/>
    <n v="3"/>
    <n v="3"/>
    <n v="2"/>
    <n v="3"/>
    <n v="4"/>
    <n v="2"/>
    <n v="1"/>
    <n v="2"/>
    <n v="3"/>
    <n v="2"/>
    <n v="4"/>
  </r>
  <r>
    <d v="2014-06-09T18:20:47"/>
    <s v="Masculin"/>
    <s v="Belge"/>
    <x v="1"/>
    <s v="ULB"/>
    <s v="Sciences politiques (sciences politiques, relations internationales, administration publique, ...)"/>
    <s v="Enseignement secondaire général : 2ème cycle"/>
    <s v="Enseignement supérieur universitaire 1er cycle : bac"/>
    <s v="Je ne réalise pas cette tâche tous les jours"/>
    <s v="Moins de 30 minutes"/>
    <s v="Entre 30 minutes et 1h"/>
    <s v="Entre 3h et 6h"/>
    <s v="Jamais"/>
    <s v="Sites web des quotidiens papier"/>
    <s v="Presse quotidienne papier"/>
    <s v="Sites web des chaînes de télévision, vidéo à la demande, web TV"/>
    <s v="Parfois"/>
    <s v="Parfois"/>
    <s v="Régulièrement"/>
    <s v="Tous les jours"/>
    <s v="Tous les jours"/>
    <s v="Rarement"/>
    <s v="Je n'ai regardé aucun de ces programmes"/>
    <s v="Des paroles et des actes (France 2)"/>
    <s v="La Libre Belgique"/>
    <s v="Autre"/>
    <s v="Autre"/>
    <s v="International, National, Economique, Politique, Scientifique"/>
    <s v="Beaucoup"/>
    <s v="Non"/>
    <s v="Mise en scène de l'information pour attirer le téléspectateur"/>
    <s v="positif "/>
    <s v="The Tonight Show starring Jimmy Fallon, The Colbert Report, Last week tonight with John Oliver"/>
    <s v="Last week tonight"/>
    <s v="Oui"/>
    <s v="Oui"/>
    <n v="4"/>
    <n v="2"/>
    <n v="3"/>
    <n v="2"/>
    <n v="2"/>
    <n v="3"/>
    <n v="3"/>
    <n v="3"/>
    <n v="3"/>
    <n v="4"/>
    <n v="2"/>
    <n v="4"/>
    <n v="2"/>
  </r>
  <r>
    <d v="2014-06-09T18:24:10"/>
    <s v="Masculin"/>
    <s v="Belge"/>
    <x v="1"/>
    <s v="UCL"/>
    <s v="Communication (journalisme, relations publiques, communication socio-éducative, ...)"/>
    <s v="Enseignement supérieur universitaire 1er cycle : bac"/>
    <s v="Enseignement supérieur universitaire 2ème cycle : master, ingénieur"/>
    <s v="Entre 30 minutes et 1h"/>
    <s v="Entre 1h et 3h"/>
    <s v="Entre 30 minutes et 1h"/>
    <s v="Entre 6h et 12h"/>
    <s v="Entre 30 minutes et 1h"/>
    <s v="Sites web des quotidiens papier"/>
    <s v="Presse quotidienne papier"/>
    <s v="Radio FM"/>
    <s v="Parfois"/>
    <s v="Tous les jours"/>
    <s v="Tous les jours"/>
    <s v="Tous les jours"/>
    <s v="Tous les jours"/>
    <s v="Jamais"/>
    <s v="Je n'ai regardé aucun de ces programmes"/>
    <s v="L'invité (RTL-TVi)"/>
    <s v="Le Soir"/>
    <s v="Les journaux des éditions l’Avenir (Vers l’Avenir, …)"/>
    <s v="La Libre Belgique"/>
    <s v="National, Régional, Culture (sorties ciné, livres, expos, ...)"/>
    <s v="Assez "/>
    <s v="Oui"/>
    <s v="Le croisement de l'information avec le divertissement"/>
    <s v="positif "/>
    <s v="Le Grand Journal  , Le Petit Journal  , Dan Late Show  , Vivement Dimanche"/>
    <s v="Petit Journal"/>
    <s v="Oui"/>
    <s v="Oui"/>
    <n v="4"/>
    <n v="3"/>
    <n v="2"/>
    <n v="3"/>
    <n v="3"/>
    <n v="3"/>
    <n v="3"/>
    <n v="3"/>
    <n v="4"/>
    <n v="4"/>
    <n v="2"/>
    <n v="4"/>
    <n v="1"/>
  </r>
  <r>
    <d v="2014-06-09T18:25:53"/>
    <s v="Masculin"/>
    <s v="Belge"/>
    <x v="1"/>
    <s v="UCL"/>
    <s v="Communication (journalisme, relations publiques, communication socio-éducative, ...)"/>
    <s v="Enseignement supérieur universitaire 1er cycle : bac"/>
    <s v="Enseignement supérieur universitaire 2ème cycle : master, ingénieur"/>
    <s v="Entre 30 minutes et 1h"/>
    <s v="Entre 1h et 3h"/>
    <s v="Entre 1h et 3h"/>
    <s v="Entre 3h et 6h"/>
    <s v="Entre 1h et 3h"/>
    <s v="Sites web d’info spécifiques à Internet, pure players (Mediapart, Rue89, Slate, ...)"/>
    <s v="Sites web des quotidiens papier"/>
    <s v="Télévision"/>
    <s v="Parfois"/>
    <s v="Rarement"/>
    <s v="Régulièrement"/>
    <s v="Tous les jours"/>
    <s v="Tous les jours"/>
    <s v="Jamais"/>
    <s v="Je n'ai regardé aucun de ces programmes"/>
    <s v="Mise au point (RTBF - La Une)"/>
    <s v="La Libre Belgique"/>
    <s v="Le Soir"/>
    <s v="La Dernière Heure – Les Sports"/>
    <s v="International, National, Sports"/>
    <s v="Assez "/>
    <s v="Oui"/>
    <s v="Un mélange d'information et de divertissement"/>
    <s v="positif "/>
    <s v="Le Grand Journal  , Le Petit Journal  , On n’est pas couché  "/>
    <s v="On n'est pas couché"/>
    <s v="Oui"/>
    <s v="Oui"/>
    <n v="2"/>
    <n v="2"/>
    <n v="4"/>
    <n v="3"/>
    <n v="2"/>
    <n v="2"/>
    <n v="2"/>
    <n v="3"/>
    <n v="3"/>
    <n v="4"/>
    <n v="3"/>
    <n v="3"/>
    <n v="2"/>
  </r>
  <r>
    <d v="2014-06-09T18:26:55"/>
    <s v="Masculin"/>
    <s v="Belge"/>
    <x v="1"/>
    <s v="UCL"/>
    <s v="Communication (journalisme, relations publiques, communication socio-éducative, ...)"/>
    <s v="Enseignement supérieur universitaire 1er cycle : bac"/>
    <s v="Enseignement supérieur universitaire 2ème cycle : master, ingénieur"/>
    <s v="Je ne réalise pas cette tâche tous les jours"/>
    <s v="Je ne réalise pas cette tâche tous les jours"/>
    <s v="Je ne réalise pas cette tâche tous les jours"/>
    <s v="Entre 1h et 3h"/>
    <s v="Entre 1h et 3h"/>
    <s v="Télévision"/>
    <s v="Sites web des chaînes de télévision, vidéo à la demande, web TV"/>
    <s v="Sites web de la presse magazine"/>
    <s v="Régulièrement"/>
    <s v="Régulièrement"/>
    <s v="Parfois"/>
    <s v="Parfois"/>
    <s v="Régulièrement"/>
    <s v="Parfois"/>
    <s v="Questions à la Une (RTBF - La Une)"/>
    <s v="Mise au point (RTBF - La Une), L'indiscret (RTBF - La Une), L'invité (RTL-TVi)"/>
    <s v="La Dernière Heure – Les Sports"/>
    <s v="Le Soir"/>
    <s v="Metro"/>
    <s v="International, National, Economique, Politique, Sport, Automobile"/>
    <s v="Assez "/>
    <s v="Oui"/>
    <s v="L'infotainment est la pratique qui consiste à obtenir de l'information sur le Net."/>
    <s v="positif "/>
    <s v="Les Guignols de l’Info  , On n'est pas des pigeons"/>
    <s v="On n'est pas des pigeons"/>
    <s v="Oui"/>
    <s v="Oui"/>
    <n v="2"/>
    <n v="2"/>
    <n v="3"/>
    <n v="3"/>
    <n v="2"/>
    <n v="1"/>
    <n v="3"/>
    <n v="3"/>
    <n v="3"/>
    <n v="3"/>
    <n v="2"/>
    <n v="4"/>
    <n v="2"/>
  </r>
  <r>
    <d v="2014-06-09T18:35:03"/>
    <s v="Féminin"/>
    <s v="Belge"/>
    <x v="1"/>
    <s v="ULB"/>
    <s v="Sciences politiques (sciences politiques, relations internationales, administration publique, ...)"/>
    <s v="Enseignement secondaire général : 2ème cycle"/>
    <s v="Enseignement supérieur universitaire 1er cycle : bac"/>
    <s v="Jamais"/>
    <s v="Moins de 30 minutes"/>
    <s v="Je ne réalise pas cette tâche tous les jours"/>
    <s v="Entre 3h et 6h"/>
    <s v="Entre 1h et 3h"/>
    <s v="Sites web des quotidiens papier"/>
    <s v="Sites web des chaînes de télévision, vidéo à la demande, web TV"/>
    <s v="Moteurs de recherche sur le web (google actu, yahoo actu, …), sites de partage vidéo"/>
    <s v="Tous les jours"/>
    <s v="Tous les jours"/>
    <s v="Rarement"/>
    <s v="Tous les jours"/>
    <s v="Tous les jours"/>
    <s v="Rarement"/>
    <s v="Je n'ai regardé aucun de ces programmes"/>
    <s v="Je n'ai regardé aucun de ces programmes"/>
    <s v="La Libre Belgique"/>
    <s v="Le Soir"/>
    <s v="Autre"/>
    <s v="International, National, Politique, Culture (sorties ciné, livres, expos, ...), Faits divers"/>
    <s v="Beaucoup"/>
    <s v="Non"/>
    <s v="non"/>
    <s v="positif "/>
    <s v="Le Petit Journal  "/>
    <s v="Le Petit Journal"/>
    <s v="Oui"/>
    <s v="Oui"/>
    <n v="4"/>
    <n v="2"/>
    <n v="3"/>
    <n v="4"/>
    <n v="3"/>
    <n v="2"/>
    <n v="3"/>
    <n v="1"/>
    <n v="4"/>
    <n v="3"/>
    <n v="3"/>
    <n v="4"/>
    <n v="2"/>
  </r>
  <r>
    <d v="2014-06-09T18:39:12"/>
    <s v="Masculin"/>
    <s v="Belge"/>
    <x v="5"/>
    <s v="UCL"/>
    <s v="Communication (journalisme, relations publiques, communication socio-éducative, ...)"/>
    <s v="Enseignement supérieur universitaire 1er cycle : bac"/>
    <s v="Enseignement supérieur universitaire 2ème cycle : master, ingénieur"/>
    <s v="Entre 1h et 3h"/>
    <s v="Entre 1h et 3h"/>
    <s v="Entre 30 minutes et 1h"/>
    <s v="Entre 3h et 6h"/>
    <s v="Entre 3h et 6h"/>
    <s v="Moteurs de recherche sur le web (google actu, yahoo actu, …), sites de partage vidéo"/>
    <s v="Télévision"/>
    <s v="Sites web des quotidiens papier"/>
    <s v="Régulièrement"/>
    <s v="Parfois"/>
    <s v="Régulièrement"/>
    <s v="Régulièrement"/>
    <s v="Parfois"/>
    <s v="Tous les jours"/>
    <s v="Questions à la Une (RTBF - La Une), Envoyé spécial (France 2)"/>
    <s v="Mise au point (RTBF - La Une), L'indiscret (RTBF - La Une), Ce soir (ou jamais !) (France 2)"/>
    <s v="La Libre Belgique"/>
    <s v="Le Soir"/>
    <s v="Metro"/>
    <s v="International, Politique, Culture (sorties ciné, livres, expos, ...), sport"/>
    <s v="Assez "/>
    <s v="Non"/>
    <s v="information et entertainement"/>
    <s v="positif "/>
    <s v="Le Grand Journal  , Le Petit Journal  , Les Guignols de l’Info  , Salut les terriens  , On n’est pas couché  "/>
    <s v="le petit journal"/>
    <s v="Oui"/>
    <s v="Oui"/>
    <n v="3"/>
    <n v="3"/>
    <n v="4"/>
    <n v="3"/>
    <n v="4"/>
    <n v="3"/>
    <n v="4"/>
    <n v="4"/>
    <n v="3"/>
    <n v="4"/>
    <n v="3"/>
    <n v="4"/>
    <n v="3"/>
  </r>
  <r>
    <d v="2014-06-09T18:45:00"/>
    <s v="Masculin"/>
    <s v="Belge"/>
    <x v="5"/>
    <s v="UCL"/>
    <s v="Communication (journalisme, relations publiques, communication socio-éducative, ...)"/>
    <s v="Enseignement supérieur universitaire 1er cycle : bac"/>
    <s v="Enseignement supérieur universitaire 2ème cycle : master, ingénieur"/>
    <s v="Jamais"/>
    <s v="Entre 30 minutes et 1h"/>
    <s v="Entre 30 minutes et 1h"/>
    <s v="Entre 3h et 6h"/>
    <s v="Je ne réalise pas cette tâche tous les jours"/>
    <s v="Sites web des quotidiens papier"/>
    <s v="Presse quotidienne papier"/>
    <s v="Radio FM"/>
    <s v="Rarement"/>
    <s v="Régulièrement"/>
    <s v="Régulièrement"/>
    <s v="Tous les jours"/>
    <s v="Tous les jours"/>
    <s v="Rarement"/>
    <s v="Je n'ai regardé aucun de ces programmes"/>
    <s v="Je n'ai regardé aucun de ces programmes"/>
    <s v="Le Soir"/>
    <s v="La Libre Belgique"/>
    <s v="Les journaux des éditions l’Avenir (Vers l’Avenir, …)"/>
    <s v="International, National, Economique, Politique, Culture (sorties ciné, livres, expos, ...), sport"/>
    <s v="Beaucoup"/>
    <s v="Oui"/>
    <s v="L'information donnée de manière divertissante, mettant peu-être et parfois son aspect objectif de côté"/>
    <s v="positif "/>
    <s v="Le Grand Journal  , Le Petit Journal  , Les Guignols de l’Info  , Saturday Night Live, The Colbert Report"/>
    <s v="Les guignol"/>
    <s v="Je suis partagé(e)"/>
    <s v="Non"/>
    <n v="3"/>
    <n v="2"/>
    <n v="3"/>
    <n v="2"/>
    <n v="2"/>
    <n v="4"/>
    <n v="4"/>
    <n v="4"/>
    <n v="4"/>
    <n v="3"/>
    <n v="2"/>
    <n v="4"/>
    <n v="4"/>
  </r>
  <r>
    <d v="2014-06-09T18:47:45"/>
    <s v="Féminin"/>
    <s v="Belge"/>
    <x v="6"/>
    <s v="UCL"/>
    <s v="Communication (journalisme, relations publiques, communication socio-éducative, ...)"/>
    <s v="Enseignement secondaire général : 2ème cycle"/>
    <s v="Enseignement supérieur universitaire 1er cycle : bac"/>
    <s v="Entre 1h et 3h"/>
    <s v="Je ne réalise pas cette tâche tous les jours"/>
    <s v="Je ne réalise pas cette tâche tous les jours"/>
    <s v="Entre 3h et 6h"/>
    <s v="Je ne réalise pas cette tâche tous les jours"/>
    <s v="Télévision"/>
    <s v="Sites web des quotidiens papier"/>
    <s v="Presse quotidienne papier"/>
    <s v="Tous les jours"/>
    <s v="Parfois"/>
    <s v="Parfois"/>
    <s v="Tous les jours"/>
    <s v="Jamais"/>
    <s v="Rarement"/>
    <s v="Reporters (RTL - TVi)"/>
    <s v="L'invité (RTL-TVi)"/>
    <s v="Les journaux des éditions l’Avenir (Vers l’Avenir, …)"/>
    <s v="Metro"/>
    <s v="Le Soir"/>
    <s v="International, National, Régional, Politique, Culture (sorties ciné, livres, expos, ...), People, Faits divers"/>
    <s v="Assez "/>
    <s v="Non"/>
    <s v="Non"/>
    <s v="positif "/>
    <s v="Sans chichis , On n’est pas couché  , Vivement Dimanche"/>
    <s v="Sans chichis"/>
    <s v="Je suis partagé(e)"/>
    <s v="Je suis partagé(e)"/>
    <n v="3"/>
    <n v="2"/>
    <n v="4"/>
    <n v="3"/>
    <n v="2"/>
    <n v="1"/>
    <n v="2"/>
    <n v="1"/>
    <n v="3"/>
    <n v="2"/>
    <n v="1"/>
    <n v="2"/>
    <n v="1"/>
  </r>
  <r>
    <d v="2014-06-09T18:50:35"/>
    <s v="Masculin"/>
    <s v="Belge"/>
    <x v="4"/>
    <s v="UCL"/>
    <s v="Communication (journalisme, relations publiques, communication socio-éducative, ...)"/>
    <s v="Enseignement secondaire général : 2ème cycle"/>
    <s v="Enseignement supérieur universitaire 1er cycle : bac"/>
    <s v="Jamais"/>
    <s v="Entre 30 minutes et 1h"/>
    <s v="Entre 30 minutes et 1h"/>
    <s v="Entre 1h et 3h"/>
    <s v="Entre 1h et 3h"/>
    <s v="Sites web des chaînes de télévision, vidéo à la demande, web TV"/>
    <s v="Radio FM"/>
    <s v="Presse quotidienne papier"/>
    <s v="Parfois"/>
    <s v="Régulièrement"/>
    <s v="Régulièrement"/>
    <s v="Régulièrement"/>
    <s v="Rarement"/>
    <s v="Régulièrement"/>
    <s v="Envoyé spécial (France 2), Complément d'enquête (France 2), Sept à huit (TF1)"/>
    <s v="Je n'ai regardé aucun de ces programmes"/>
    <s v="Les journaux des éditions l’Avenir (Vers l’Avenir, …)"/>
    <s v="Le Soir"/>
    <s v="Autre"/>
    <s v="International, National, Scientifique, actualité automobile"/>
    <s v="Peu"/>
    <s v="Non"/>
    <s v="/"/>
    <s v="positif "/>
    <s v="Le Petit Journal  , Les Guignols de l’Info  "/>
    <s v="Le petit Journal"/>
    <s v="Oui"/>
    <s v="Oui"/>
    <n v="4"/>
    <n v="1"/>
    <n v="3"/>
    <n v="3"/>
    <n v="2"/>
    <n v="4"/>
    <n v="4"/>
    <n v="2"/>
    <n v="3"/>
    <n v="3"/>
    <n v="2"/>
    <n v="4"/>
    <n v="3"/>
  </r>
  <r>
    <d v="2014-06-09T18:51:49"/>
    <s v="Féminin"/>
    <s v="Belge"/>
    <x v="5"/>
    <s v="UCL"/>
    <s v="Communication (journalisme, relations publiques, communication socio-éducative, ...)"/>
    <s v="Enseignement supérieur universitaire 1er cycle : bac"/>
    <s v="Enseignement supérieur universitaire 2ème cycle : master, ingénieur"/>
    <s v="Je ne réalise pas cette tâche tous les jours"/>
    <s v="Entre 30 minutes et 1h"/>
    <s v="Moins de 30 minutes"/>
    <s v="Entre 3h et 6h"/>
    <s v="Entre 3h et 6h"/>
    <s v="Sites web des quotidiens papier"/>
    <s v="Radio FM"/>
    <s v="Sites web des chaînes de télévision, vidéo à la demande, web TV"/>
    <s v="Parfois"/>
    <s v="Régulièrement"/>
    <s v="Rarement"/>
    <s v="Tous les jours"/>
    <s v="Parfois"/>
    <s v="Parfois"/>
    <s v="Questions à la Une (RTBF - La Une), Envoyé spécial (France 2), Complément d'enquête (France 2), Reportages (TF1)"/>
    <s v="Je n'ai regardé aucun de ces programmes"/>
    <s v="La Libre Belgique"/>
    <s v="Le Soir"/>
    <s v="Les journaux des éditions l’Avenir (Vers l’Avenir, …)"/>
    <s v="International, National, Régional, Culture (sorties ciné, livres, expos, ...), People"/>
    <s v="Peu"/>
    <s v="Non"/>
    <s v="le divertissement par l'info"/>
    <s v="positif "/>
    <s v="Le Grand Journal  , Saturday Night Live"/>
    <s v="Le Grand Journal"/>
    <s v="Oui"/>
    <s v="Oui"/>
    <n v="3"/>
    <n v="2"/>
    <n v="3"/>
    <n v="3"/>
    <n v="4"/>
    <n v="4"/>
    <n v="4"/>
    <n v="3"/>
    <n v="1"/>
    <n v="3"/>
    <n v="3"/>
    <n v="3"/>
    <n v="2"/>
  </r>
  <r>
    <d v="2014-06-09T18:55:44"/>
    <s v="Féminin"/>
    <s v="Belge"/>
    <x v="10"/>
    <s v="UCL"/>
    <s v="Communication (journalisme, relations publiques, communication socio-éducative, ...)"/>
    <s v="Enseignement supérieur universitaire 1er cycle : bac"/>
    <s v="Enseignement supérieur universitaire 2ème cycle : master, ingénieur"/>
    <s v="Jamais"/>
    <s v="Je ne réalise pas cette tâche tous les jours"/>
    <s v="Je ne réalise pas cette tâche tous les jours"/>
    <s v="Entre 3h et 6h"/>
    <s v="Entre 3h et 6h"/>
    <s v="Sites web des quotidiens papier"/>
    <s v="Réseaux sociaux"/>
    <s v="Moteurs de recherche sur le web (google actu, yahoo actu, …), sites de partage vidéo"/>
    <s v="Rarement"/>
    <s v="Rarement"/>
    <s v="Rarement"/>
    <s v="Tous les jours"/>
    <s v="Tous les jours"/>
    <s v="Tous les jours"/>
    <s v="Questions à la Une (RTBF - La Une), Envoyé spécial (France 2), Complément d'enquête (France 2), capital complement d'enquête M6"/>
    <s v="Ce soir (ou jamais !) (France 2)"/>
    <s v="La Libre Belgique"/>
    <s v="Le Soir"/>
    <s v="Les journaux des éditions l’Avenir (Vers l’Avenir, …)"/>
    <s v="International, National, Régional, Economique, Politique, Culture (sorties ciné, livres, expos, ...), Scientifique, People, Faits divers"/>
    <s v="Beaucoup"/>
    <s v="Oui"/>
    <s v="usage de l information sous forme de divertissement"/>
    <s v="positif "/>
    <s v="On n’est pas couché  "/>
    <s v="on n est pas couché"/>
    <s v="Oui"/>
    <s v="Oui"/>
    <n v="3"/>
    <n v="1"/>
    <n v="3"/>
    <n v="4"/>
    <n v="2"/>
    <n v="4"/>
    <n v="4"/>
    <n v="4"/>
    <n v="1"/>
    <n v="4"/>
    <n v="2"/>
    <n v="3"/>
    <n v="2"/>
  </r>
  <r>
    <d v="2014-06-09T18:56:23"/>
    <s v="Féminin"/>
    <s v="Belge"/>
    <x v="5"/>
    <s v="UCL"/>
    <s v="Communication (journalisme, relations publiques, communication socio-éducative, ...)"/>
    <s v="Enseignement supérieur universitaire 1er cycle : bac"/>
    <s v="Enseignement supérieur universitaire 2ème cycle : master, ingénieur"/>
    <s v="Je ne réalise pas cette tâche tous les jours"/>
    <s v="Jamais"/>
    <s v="Jamais"/>
    <s v="Entre 3h et 6h"/>
    <s v="Entre 3h et 6h"/>
    <s v="Sites web des quotidiens papier"/>
    <s v="Moteurs de recherche sur le web (google actu, yahoo actu, …), sites de partage vidéo"/>
    <s v="Réseaux sociaux"/>
    <s v="Jamais"/>
    <s v="Rarement"/>
    <s v="Jamais"/>
    <s v="Régulièrement"/>
    <s v="Rarement"/>
    <s v="Régulièrement"/>
    <s v="Envoyé spécial (France 2)"/>
    <s v="Je n'ai regardé aucun de ces programmes"/>
    <s v="Le Soir"/>
    <s v="La Libre Belgique"/>
    <s v="L’Echo"/>
    <s v="International"/>
    <s v="Peu"/>
    <s v="Oui"/>
    <s v="contenu informatif et divertissant (information + entertainment)"/>
    <s v="positif "/>
    <s v="On n’est pas couché  "/>
    <s v="/"/>
    <s v="Oui"/>
    <s v="Oui"/>
    <n v="1"/>
    <n v="1"/>
    <n v="2"/>
    <n v="1"/>
    <n v="2"/>
    <n v="2"/>
    <n v="2"/>
    <n v="1"/>
    <n v="3"/>
    <n v="3"/>
    <n v="2"/>
    <n v="4"/>
    <n v="2"/>
  </r>
  <r>
    <d v="2014-06-09T18:59:10"/>
    <s v="Masculin"/>
    <s v="Belge"/>
    <x v="0"/>
    <s v="UCL"/>
    <s v="Communication (journalisme, relations publiques, communication socio-éducative, ...)"/>
    <s v="Enseignement supérieur universitaire 1er cycle : bac"/>
    <s v="Enseignement supérieur universitaire 2ème cycle : master, ingénieur"/>
    <s v="Je ne réalise pas cette tâche tous les jours"/>
    <s v="Je ne réalise pas cette tâche tous les jours"/>
    <s v="Je ne réalise pas cette tâche tous les jours"/>
    <s v="Entre 6h et 12h"/>
    <s v="Moins de 30 minutes"/>
    <s v="Sites web des quotidiens papier"/>
    <s v="Moteurs de recherche sur le web (google actu, yahoo actu, …), sites de partage vidéo"/>
    <s v="Télévision"/>
    <s v="Rarement"/>
    <s v="Jamais"/>
    <s v="Rarement"/>
    <s v="Régulièrement"/>
    <s v="Régulièrement"/>
    <s v="Rarement"/>
    <s v="Questions à la Une (RTBF - La Une), Reporters (RTL - TVi), Envoyé spécial (France 2), Sept à huit (TF1), Reportages (TF1)"/>
    <s v="Je n'ai regardé aucun de ces programmes"/>
    <s v="Les journaux des éditions l’Avenir (Vers l’Avenir, …)"/>
    <s v="Le Soir"/>
    <s v="La Dernière Heure – Les Sports"/>
    <s v="Culture (sorties ciné, livres, expos, ...), Scientifique"/>
    <s v="Pas du tout"/>
    <s v="Non"/>
    <s v="Information par le divertissement"/>
    <s v="positif "/>
    <s v="Le Grand Journal  , Le Petit Journal  , Les Guignols de l’Info  , Alex et Sigmund"/>
    <s v="Les guignols"/>
    <s v="Oui"/>
    <s v="Non"/>
    <n v="4"/>
    <n v="2"/>
    <n v="1"/>
    <n v="2"/>
    <n v="2"/>
    <n v="3"/>
    <n v="3"/>
    <n v="3"/>
    <n v="3"/>
    <n v="4"/>
    <n v="2"/>
    <n v="3"/>
    <n v="1"/>
  </r>
  <r>
    <d v="2014-06-09T19:03:53"/>
    <s v="Masculin"/>
    <s v="Belge"/>
    <x v="1"/>
    <s v="USL-B"/>
    <s v="Sciences politiques (sciences politiques, relations internationales, administration publique, ...)"/>
    <s v="Enseignement secondaire général : 2ème cycle"/>
    <s v="Enseignement supérieur universitaire 1er cycle : bac"/>
    <s v="Jamais"/>
    <s v="Je ne réalise pas cette tâche tous les jours"/>
    <s v="Je ne réalise pas cette tâche tous les jours"/>
    <s v="Entre 1h et 3h"/>
    <s v="Entre 1h et 3h"/>
    <s v="Sites web des quotidiens papier"/>
    <s v="Sites web des chaînes de télévision, vidéo à la demande, web TV"/>
    <s v="Presse quotidienne papier"/>
    <s v="Rarement"/>
    <s v="Jamais"/>
    <s v="Parfois"/>
    <s v="Tous les jours"/>
    <s v="Tous les jours"/>
    <s v="Régulièrement"/>
    <s v="Questions à la Une (RTBF - La Une), Envoyé spécial (France 2)"/>
    <s v="Mise au point (RTBF - La Une), Controverse (RTL-TVi), L'indiscret (RTBF - La Une), L'invité (RTL-TVi)"/>
    <s v="La Libre Belgique"/>
    <s v="Le Soir"/>
    <s v="Metro"/>
    <s v="International, Politique"/>
    <s v="Beaucoup"/>
    <s v="Non"/>
    <s v="non..."/>
    <s v="positif "/>
    <s v="On n’est pas couché  "/>
    <s v="ONPC"/>
    <s v="Oui"/>
    <s v="Oui"/>
    <n v="2"/>
    <n v="2"/>
    <n v="2"/>
    <n v="3"/>
    <n v="2"/>
    <n v="3"/>
    <n v="2"/>
    <n v="2"/>
    <n v="4"/>
    <n v="4"/>
    <n v="2"/>
    <n v="4"/>
    <n v="1"/>
  </r>
  <r>
    <d v="2014-06-09T19:04:49"/>
    <s v="Féminin"/>
    <s v="Belge"/>
    <x v="1"/>
    <s v="UCL"/>
    <s v="Communication (journalisme, relations publiques, communication socio-éducative, ...)"/>
    <s v="Enseignement supérieur universitaire 1er cycle : bac"/>
    <s v="Enseignement supérieur universitaire 2ème cycle : master, ingénieur"/>
    <s v="Je ne réalise pas cette tâche tous les jours"/>
    <s v="Entre 30 minutes et 1h"/>
    <s v="Entre 30 minutes et 1h"/>
    <s v="Entre 3h et 6h"/>
    <s v="Entre 30 minutes et 1h"/>
    <s v="Sites web des quotidiens papier"/>
    <s v="Radio FM"/>
    <s v="Presse quotidienne papier"/>
    <s v="Régulièrement"/>
    <s v="Tous les jours"/>
    <s v="Tous les jours"/>
    <s v="Tous les jours"/>
    <s v="Régulièrement"/>
    <s v="Parfois"/>
    <s v="Je n'ai regardé aucun de ces programmes"/>
    <s v="Mise au point (RTBF - La Une)"/>
    <s v="La Libre Belgique"/>
    <s v="Le Soir"/>
    <s v="Autre"/>
    <s v="National, Politique"/>
    <s v="Beaucoup"/>
    <s v="Oui"/>
    <s v="Des programmes qui donnent de l'info et du &quot;loisir&quot; en même temps"/>
    <s v="positif "/>
    <s v="Le Grand Journal  , Le Petit Journal  , The Tonight Show starring Jimmy Fallon"/>
    <s v="Le petit journal"/>
    <s v="Oui"/>
    <s v="Oui"/>
    <n v="4"/>
    <n v="2"/>
    <n v="2"/>
    <n v="2"/>
    <n v="2"/>
    <n v="2"/>
    <n v="2"/>
    <n v="1"/>
    <n v="4"/>
    <n v="4"/>
    <n v="2"/>
    <n v="4"/>
    <n v="1"/>
  </r>
  <r>
    <d v="2014-06-09T19:05:21"/>
    <s v="Masculin"/>
    <s v="Belge"/>
    <x v="2"/>
    <s v="UCL"/>
    <s v="Communication (journalisme, relations publiques, communication socio-éducative, ...)"/>
    <s v="Enseignement secondaire général : 2ème cycle"/>
    <s v="Enseignement supérieur universitaire 1er cycle : bac"/>
    <s v="Entre 30 minutes et 1h"/>
    <s v="Moins de 30 minutes"/>
    <s v="Je ne réalise pas cette tâche tous les jours"/>
    <s v="Entre 1h et 3h"/>
    <s v="Entre 30 minutes et 1h"/>
    <s v="Sites web des quotidiens papier"/>
    <s v="Moteurs de recherche sur le web (google actu, yahoo actu, …), sites de partage vidéo"/>
    <s v="Télévision"/>
    <s v="Régulièrement"/>
    <s v="Rarement"/>
    <s v="Rarement"/>
    <s v="Parfois"/>
    <s v="Jamais"/>
    <s v="Parfois"/>
    <s v="Questions à la Une (RTBF - La Une), Reporters (RTL - TVi), Sept à huit (TF1), Reportages (TF1)"/>
    <s v="On est pas couchés"/>
    <s v="Metro"/>
    <s v="La Dernière Heure – Les Sports"/>
    <s v="Le Soir"/>
    <s v="International, National, Politique, Faits divers"/>
    <s v="Assez "/>
    <s v="Non"/>
    <s v="non"/>
    <s v="positif "/>
    <s v="Sans chichis , On n’est pas couché  "/>
    <s v="on n'est pas couché"/>
    <s v="Oui"/>
    <s v="Oui"/>
    <n v="2"/>
    <n v="2"/>
    <n v="3"/>
    <n v="4"/>
    <n v="2"/>
    <n v="1"/>
    <n v="1"/>
    <n v="2"/>
    <n v="3"/>
    <n v="3"/>
    <n v="3"/>
    <n v="3"/>
    <n v="1"/>
  </r>
  <r>
    <d v="2014-06-09T19:06:09"/>
    <s v="Féminin"/>
    <s v="Belge"/>
    <x v="2"/>
    <s v="UCL"/>
    <s v="Communication (journalisme, relations publiques, communication socio-éducative, ...)"/>
    <s v="Enseignement secondaire général : 2ème cycle"/>
    <s v="Enseignement supérieur universitaire 1er cycle : bac"/>
    <s v="Jamais"/>
    <s v="Je ne réalise pas cette tâche tous les jours"/>
    <s v="Je ne réalise pas cette tâche tous les jours"/>
    <s v="Entre 6h et 12h"/>
    <s v="Entre 6h et 12h"/>
    <s v="Sites web des quotidiens papier"/>
    <s v="Moteurs de recherche sur le web (google actu, yahoo actu, …), sites de partage vidéo"/>
    <s v="Sites web d’info spécifiques à Internet, pure players (Mediapart, Rue89, Slate, ...)"/>
    <s v="Parfois"/>
    <s v="Rarement"/>
    <s v="Parfois"/>
    <s v="Régulièrement"/>
    <s v="Régulièrement"/>
    <s v="Régulièrement"/>
    <s v="Je n'ai regardé aucun de ces programmes"/>
    <s v="Je n'ai regardé aucun de ces programmes"/>
    <s v="Le Soir"/>
    <s v="La Libre Belgique"/>
    <s v="Autre"/>
    <s v="International, National, Régional, Economique, Culture (sorties ciné, livres, expos, ...)"/>
    <s v="Pas du tout"/>
    <s v="Non"/>
    <s v="non"/>
    <s v="positif "/>
    <s v="Sans chichis , Dan Late Show  , On n’est pas couché  "/>
    <s v="pas d avis"/>
    <s v="Je suis partagé(e)"/>
    <s v="Je suis partagé(e)"/>
    <n v="3"/>
    <n v="3"/>
    <n v="2"/>
    <n v="3"/>
    <n v="2"/>
    <n v="3"/>
    <n v="3"/>
    <n v="3"/>
    <n v="2"/>
    <n v="3"/>
    <n v="3"/>
    <n v="3"/>
    <n v="3"/>
  </r>
  <r>
    <d v="2014-06-09T19:13:35"/>
    <s v="Féminin"/>
    <s v="Belge"/>
    <x v="5"/>
    <s v="UCL"/>
    <s v="Communication (journalisme, relations publiques, communication socio-éducative, ...)"/>
    <s v="Enseignement supérieur universitaire 1er cycle : bac"/>
    <s v="Enseignement supérieur universitaire 2ème cycle : master, ingénieur"/>
    <s v="Je ne réalise pas cette tâche tous les jours"/>
    <s v="Je ne réalise pas cette tâche tous les jours"/>
    <s v="Je ne réalise pas cette tâche tous les jours"/>
    <s v="Entre 1h et 3h"/>
    <s v="Entre 30 minutes et 1h"/>
    <s v="Télévision"/>
    <s v="Sites web des quotidiens papier"/>
    <s v="Radio FM"/>
    <s v="Régulièrement"/>
    <s v="Régulièrement"/>
    <s v="Parfois"/>
    <s v="Régulièrement"/>
    <s v="Parfois"/>
    <s v="Rarement"/>
    <s v="Questions à la Une (RTBF - La Une), Envoyé spécial (France 2), Sept à huit (TF1), Reportages (TF1)"/>
    <s v="Je n'ai regardé aucun de ces programmes"/>
    <s v="Le Soir"/>
    <s v="Les journaux des éditions l’Avenir (Vers l’Avenir, …)"/>
    <s v="Aucun"/>
    <s v="International, Economique, Culture (sorties ciné, livres, expos, ...), People"/>
    <s v="Peu"/>
    <s v="Oui"/>
    <s v="L'art de faire, transmettre de l'information de manière ludique, par l'amusement"/>
    <s v="positif "/>
    <s v="Sans chichis , On n’est pas couché  , Ellen Show"/>
    <s v="Ellen Show"/>
    <s v="Je suis partagé(e)"/>
    <s v="Je suis partagé(e)"/>
    <n v="2"/>
    <n v="2"/>
    <n v="3"/>
    <n v="2"/>
    <n v="3"/>
    <n v="1"/>
    <n v="1"/>
    <n v="1"/>
    <n v="4"/>
    <n v="3"/>
    <n v="2"/>
    <n v="3"/>
    <n v="3"/>
  </r>
  <r>
    <d v="2014-06-09T19:15:56"/>
    <s v="Féminin"/>
    <s v="Belge"/>
    <x v="0"/>
    <s v="UCL"/>
    <s v="Communication (journalisme, relations publiques, communication socio-éducative, ...)"/>
    <s v="Enseignement supérieur universitaire 1er cycle : bac"/>
    <s v="Enseignement supérieur universitaire 2ème cycle : master, ingénieur"/>
    <s v="Entre 30 minutes et 1h"/>
    <s v="Entre 30 minutes et 1h"/>
    <s v="Je ne réalise pas cette tâche tous les jours"/>
    <s v="Entre 6h et 12h"/>
    <s v="Entre 1h et 3h"/>
    <s v="Sites web des chaînes de télévision, vidéo à la demande, web TV"/>
    <s v="Télévision"/>
    <s v="Sites web des chaînes de radio, web radio"/>
    <s v="Parfois"/>
    <s v="Parfois"/>
    <s v="Jamais"/>
    <s v="Tous les jours"/>
    <s v="Parfois"/>
    <s v="Régulièrement"/>
    <s v="Questions à la Une (RTBF - La Une), Sept à huit (TF1)"/>
    <s v="Mise au point (RTBF - La Une), Controverse (RTL-TVi)"/>
    <s v="La Libre Belgique"/>
    <s v="Le Soir"/>
    <s v="Aucun"/>
    <s v="International, National, Régional, People"/>
    <s v="Peu"/>
    <s v="Oui"/>
    <s v="Lorsqu'on mêle divertissement à politique?"/>
    <s v="positif "/>
    <s v="Le Grand Journal  , Les Guignols de l’Info  , Dan Late Show  , On n’est pas couché  , Saturday Night Live"/>
    <s v="Le grand journal"/>
    <s v="Oui"/>
    <s v="Oui"/>
    <n v="3"/>
    <n v="1"/>
    <n v="2"/>
    <n v="2"/>
    <n v="4"/>
    <n v="2"/>
    <n v="2"/>
    <n v="2"/>
    <n v="3"/>
    <n v="4"/>
    <n v="2"/>
    <n v="3"/>
    <n v="1"/>
  </r>
  <r>
    <d v="2014-06-09T19:16:01"/>
    <s v="Féminin"/>
    <s v="Belge"/>
    <x v="5"/>
    <s v="UCL"/>
    <s v="Communication (journalisme, relations publiques, communication socio-éducative, ...)"/>
    <s v="Enseignement supérieur non universitaire"/>
    <s v="Enseignement supérieur universitaire 2ème cycle : master, ingénieur"/>
    <s v="Entre 1h et 3h"/>
    <s v="Entre 30 minutes et 1h"/>
    <s v="Moins de 30 minutes"/>
    <s v="Entre 3h et 6h"/>
    <s v="Entre 3h et 6h"/>
    <s v="Radio FM"/>
    <s v="Moteurs de recherche sur le web (google actu, yahoo actu, …), sites de partage vidéo"/>
    <s v="Télévision"/>
    <s v="Tous les jours"/>
    <s v="Tous les jours"/>
    <s v="Rarement"/>
    <s v="Parfois"/>
    <s v="Jamais"/>
    <s v="Régulièrement"/>
    <s v="Reporters (RTL - TVi)"/>
    <s v="Controverse (RTL-TVi), L'invité (RTL-TVi), On ne refait pas le monde"/>
    <s v="Metro"/>
    <s v="Les journaux des éditions l’Avenir (Vers l’Avenir, …)"/>
    <s v="Le Soir"/>
    <s v="National, Régional, Culture (sorties ciné, livres, expos, ...)"/>
    <s v="Peu"/>
    <s v="Oui"/>
    <s v="Une information qui a pour but de divertir"/>
    <s v="positif "/>
    <s v="Aucune"/>
    <s v="/"/>
    <s v="Je suis partagé(e)"/>
    <s v="Je suis partagé(e)"/>
    <n v="3"/>
    <n v="2"/>
    <n v="3"/>
    <n v="4"/>
    <n v="3"/>
    <n v="3"/>
    <n v="3"/>
    <n v="4"/>
    <n v="4"/>
    <n v="3"/>
    <n v="4"/>
    <n v="4"/>
    <n v="2"/>
  </r>
  <r>
    <d v="2014-06-09T19:28:55"/>
    <s v="Féminin"/>
    <s v="Belge"/>
    <x v="0"/>
    <s v="UCL"/>
    <s v="Communication (journalisme, relations publiques, communication socio-éducative, ...)"/>
    <s v="Enseignement supérieur universitaire 2ème cycle : master, ingénieur"/>
    <s v="Enseignement supérieur universitaire 2ème cycle : master, ingénieur"/>
    <s v="Entre 1h et 3h"/>
    <s v="Entre 1h et 3h"/>
    <s v="Jamais"/>
    <s v="Entre 3h et 6h"/>
    <s v="Entre 3h et 6h"/>
    <s v="Radio FM"/>
    <s v="Sites web des chaînes de radio, web radio"/>
    <s v="Télévision"/>
    <s v="Régulièrement"/>
    <s v="Tous les jours"/>
    <s v="Jamais"/>
    <s v="Parfois"/>
    <s v="Parfois"/>
    <s v="Rarement"/>
    <s v="Questions à la Une (RTBF - La Une), Sept à huit (TF1), Reportages (TF1)"/>
    <s v="Je n'ai regardé aucun de ces programmes"/>
    <s v="La Dernière Heure – Les Sports"/>
    <s v="Le Soir"/>
    <s v="La Libre Belgique"/>
    <s v="Culture (sorties ciné, livres, expos, ...), People, Faits divers"/>
    <s v="Peu"/>
    <s v="Oui"/>
    <s v="c'est un mélange d'info et de divertissement"/>
    <s v="positif "/>
    <s v="Le Petit Journal  , Les Guignols de l’Info  , Saturday Night Live, The Tonight Show starring Jimmy Fallon"/>
    <s v="Jimmy Fallon"/>
    <s v="Je suis partagé(e)"/>
    <s v="Oui"/>
    <n v="3"/>
    <n v="1"/>
    <n v="4"/>
    <n v="3"/>
    <n v="2"/>
    <n v="2"/>
    <n v="2"/>
    <n v="1"/>
    <n v="3"/>
    <n v="4"/>
    <n v="2"/>
    <n v="3"/>
    <n v="1"/>
  </r>
  <r>
    <d v="2014-06-09T19:40:30"/>
    <s v="Masculin"/>
    <s v="Belge"/>
    <x v="4"/>
    <s v="ULB"/>
    <s v="Sciences politiques (sciences politiques, relations internationales, administration publique, ...)"/>
    <s v="BAC francais"/>
    <s v="Enseignement supérieur universitaire 1er cycle : bac"/>
    <s v="Entre 1h et 3h"/>
    <s v="Je ne réalise pas cette tâche tous les jours"/>
    <s v="Entre 30 minutes et 1h"/>
    <s v="Entre 3h et 6h"/>
    <s v="Entre 1h et 3h"/>
    <s v="Sites web des quotidiens papier"/>
    <s v="Télévision"/>
    <s v="Presse magazine"/>
    <s v="Parfois"/>
    <s v="Rarement"/>
    <s v="Régulièrement"/>
    <s v="Régulièrement"/>
    <s v="Rarement"/>
    <s v="Parfois"/>
    <s v="Je n'ai regardé aucun de ces programmes, één / canvas / vtm"/>
    <s v="Je n'ai regardé aucun de ces programmes, vtm"/>
    <s v="La Libre Belgique"/>
    <s v="Aucun"/>
    <s v="Aucun"/>
    <s v="International, National, Politique"/>
    <s v="Beaucoup"/>
    <s v="Non"/>
    <s v="information via média"/>
    <s v="positif "/>
    <s v="Les Guignols de l’Info  , The Colbert Report"/>
    <s v="Guignols de l'Info"/>
    <s v="Oui"/>
    <s v="Oui"/>
    <n v="2"/>
    <n v="2"/>
    <n v="2"/>
    <n v="2"/>
    <n v="1"/>
    <n v="1"/>
    <n v="1"/>
    <n v="2"/>
    <n v="3"/>
    <n v="2"/>
    <n v="3"/>
    <n v="2"/>
    <n v="3"/>
  </r>
  <r>
    <d v="2014-06-09T19:41:15"/>
    <s v="Féminin"/>
    <s v="Belge"/>
    <x v="0"/>
    <s v="UCL"/>
    <s v="Communication (journalisme, relations publiques, communication socio-éducative, ...)"/>
    <s v="Enseignement supérieur universitaire 1er cycle : bac"/>
    <s v="Enseignement supérieur universitaire 2ème cycle : master, ingénieur"/>
    <s v="Entre 1h et 3h"/>
    <s v="Entre 30 minutes et 1h"/>
    <s v="Moins de 30 minutes"/>
    <s v="Entre 1h et 3h"/>
    <s v="Entre 1h et 3h"/>
    <s v="Télévision"/>
    <s v="Radio FM"/>
    <s v="Sites web des quotidiens papier"/>
    <s v="Tous les jours"/>
    <s v="Tous les jours"/>
    <s v="Rarement"/>
    <s v="Régulièrement"/>
    <s v="Jamais"/>
    <s v="Jamais"/>
    <s v="Questions à la Une (RTBF - La Une)"/>
    <s v="Je n'ai regardé aucun de ces programmes"/>
    <s v="Le Soir"/>
    <s v="La Libre Belgique"/>
    <s v="Metro"/>
    <s v="International, National, Régional, Culture (sorties ciné, livres, expos, ...)"/>
    <s v="Peu"/>
    <s v="Oui"/>
    <s v="Mélange d'information et de divertissement"/>
    <s v="positif "/>
    <s v="Le Petit Journal  , Sans chichis "/>
    <s v="Le Petit Journal"/>
    <s v="Oui"/>
    <s v="Je suis partagé(e)"/>
    <n v="2"/>
    <n v="1"/>
    <n v="2"/>
    <n v="4"/>
    <n v="3"/>
    <n v="2"/>
    <n v="2"/>
    <n v="1"/>
    <n v="4"/>
    <n v="4"/>
    <n v="3"/>
    <n v="3"/>
    <n v="2"/>
  </r>
  <r>
    <d v="2014-06-09T19:57:50"/>
    <s v="Féminin"/>
    <s v="Belge"/>
    <x v="2"/>
    <s v="UCL"/>
    <s v="Sciences politiques (sciences politiques, relations internationales, administration publique, ...)"/>
    <s v="Enseignement supérieur universitaire 1er cycle : bac"/>
    <s v="Enseignement supérieur universitaire 2ème cycle : master, ingénieur"/>
    <s v="Entre 30 minutes et 1h"/>
    <s v="Moins de 30 minutes"/>
    <s v="Je ne réalise pas cette tâche tous les jours"/>
    <s v="Moins de 30 minutes"/>
    <s v="Je ne réalise pas cette tâche tous les jours"/>
    <s v="Sites web des quotidiens papier"/>
    <s v="Radio FM"/>
    <s v="Télévision"/>
    <s v="Régulièrement"/>
    <s v="Régulièrement"/>
    <s v="Rarement"/>
    <s v="Régulièrement"/>
    <s v="Rarement"/>
    <s v="Jamais"/>
    <s v="Questions à la Une (RTBF - La Une), Arte reportage"/>
    <s v="Mise au point (RTBF - La Une), L'indiscret (RTBF - La Une), Des paroles et des actes (France 2)"/>
    <s v="Le Soir"/>
    <s v="Autre"/>
    <s v="Autre"/>
    <s v="International, National, Politique"/>
    <s v="Beaucoup"/>
    <s v="Non"/>
    <s v="divertir par l'information"/>
    <s v="positif "/>
    <s v="The Tonight Show starring Jimmy Fallon, The Tonight Show with Jay Leno, Late Show with David Letterman"/>
    <s v="Late Show with David Letterman"/>
    <s v="Oui"/>
    <s v="Oui"/>
    <n v="3"/>
    <n v="3"/>
    <n v="3"/>
    <n v="3"/>
    <n v="2"/>
    <n v="3"/>
    <n v="3"/>
    <n v="2"/>
    <n v="3"/>
    <n v="3"/>
    <n v="2"/>
    <n v="4"/>
    <n v="2"/>
  </r>
  <r>
    <d v="2014-06-09T20:11:30"/>
    <s v="Féminin"/>
    <s v="Belge"/>
    <x v="1"/>
    <s v="ULB"/>
    <s v="Sciences politiques (sciences politiques, relations internationales, administration publique, ...)"/>
    <s v="Enseignement secondaire général : 2ème cycle"/>
    <s v="Enseignement supérieur universitaire 1er cycle : bac"/>
    <s v="Entre 1h et 3h"/>
    <s v="Jamais"/>
    <s v="Jamais"/>
    <s v="Entre 6h et 12h"/>
    <s v="Entre 1h et 3h"/>
    <s v="Sites web des quotidiens papier"/>
    <s v="Télévision"/>
    <s v="Moteurs de recherche sur le web (google actu, yahoo actu, …), sites de partage vidéo"/>
    <s v="Tous les jours"/>
    <s v="Rarement"/>
    <s v="Jamais"/>
    <s v="Tous les jours"/>
    <s v="Tous les jours"/>
    <s v="Tous les jours"/>
    <s v="Questions à la Une (RTBF - La Une), Envoyé spécial (France 2), Complément d'enquête (France 2), Sept à huit (TF1)"/>
    <s v="Mots croisés (France 2)"/>
    <s v="Autre"/>
    <s v="Le Soir"/>
    <s v="La Libre Belgique"/>
    <s v="International, National, Politique, People"/>
    <s v="Assez "/>
    <s v="Non"/>
    <s v="je ne connais pas"/>
    <s v="positif "/>
    <s v="Le Petit Journal  , Les Guignols de l’Info  , Sans chichis , On n’est pas couché  "/>
    <s v="Le Petit Journal"/>
    <s v="Oui"/>
    <s v="Oui"/>
    <n v="3"/>
    <n v="2"/>
    <n v="2"/>
    <n v="2"/>
    <n v="1"/>
    <n v="1"/>
    <n v="2"/>
    <n v="2"/>
    <n v="3"/>
    <n v="3"/>
    <n v="1"/>
    <n v="4"/>
    <n v="2"/>
  </r>
  <r>
    <d v="2014-06-09T20:12:23"/>
    <s v="Féminin"/>
    <s v="Belge"/>
    <x v="0"/>
    <s v="UCL"/>
    <s v="Sciences politiques (sciences politiques, relations internationales, administration publique, ...)"/>
    <s v="Enseignement supérieur universitaire 2ème cycle : master, ingénieur"/>
    <s v="Enseignement supérieur universitaire 2ème cycle : master, ingénieur"/>
    <s v="Entre 1h et 3h"/>
    <s v="Entre 30 minutes et 1h"/>
    <s v="Moins de 30 minutes"/>
    <s v="Entre 3h et 6h"/>
    <s v="Entre 1h et 3h"/>
    <s v="Sites web des quotidiens papier"/>
    <s v="Télévision"/>
    <s v="Presse quotidienne papier"/>
    <s v="Tous les jours"/>
    <s v="Tous les jours"/>
    <s v="Régulièrement"/>
    <s v="Tous les jours"/>
    <s v="Régulièrement"/>
    <s v="Parfois"/>
    <s v="Questions à la Une (RTBF - La Une), Envoyé spécial (France 2), Sept à huit (TF1), Reportages (TF1), L'effet papillon (Be TV)"/>
    <s v="Mise au point (RTBF - La Une)"/>
    <s v="Autre"/>
    <s v="Autre"/>
    <s v="Autre"/>
    <s v="International, National, Politique"/>
    <s v="Beaucoup"/>
    <s v="Oui"/>
    <s v="Actualité abordée d'une manière divertissante"/>
    <s v="positif "/>
    <s v="Le Grand Journal  , Le Petit Journal  , Les Guignols de l’Info  , On n’est pas couché  "/>
    <s v="Le Petit Journal"/>
    <s v="Oui"/>
    <s v="Oui"/>
    <n v="3"/>
    <n v="2"/>
    <n v="3"/>
    <n v="3"/>
    <n v="3"/>
    <n v="1"/>
    <n v="1"/>
    <n v="1"/>
    <n v="2"/>
    <n v="3"/>
    <n v="2"/>
    <n v="4"/>
    <n v="1"/>
  </r>
  <r>
    <d v="2014-06-09T20:27:05"/>
    <s v="Féminin"/>
    <s v="française"/>
    <x v="7"/>
    <s v="UCL"/>
    <s v="Communication (journalisme, relations publiques, communication socio-éducative, ...)"/>
    <s v="Baccalauréat"/>
    <s v="Enseignement supérieur universitaire 1er cycle : bac"/>
    <s v="Jamais"/>
    <s v="Entre 30 minutes et 1h"/>
    <s v="Je ne réalise pas cette tâche tous les jours"/>
    <s v="Entre 1h et 3h"/>
    <s v="Entre 30 minutes et 1h"/>
    <s v="Sites web des chaînes de radio, web radio"/>
    <s v="Radio FM"/>
    <s v="Discussion avec mon entourage"/>
    <s v="Jamais"/>
    <s v="Tous les jours"/>
    <s v="Parfois"/>
    <s v="Régulièrement"/>
    <s v="Tous les jours"/>
    <s v="Rarement"/>
    <s v="Questions à la Une (RTBF - La Une), Je n'ai regardé aucun de ces programmes"/>
    <s v="Je n'ai regardé aucun de ces programmes"/>
    <s v="Autre"/>
    <s v="Autre"/>
    <s v="Le Soir"/>
    <s v="International, National, Régional, Economique, Politique, Culture (sorties ciné, livres, expos, ...), Scientifique"/>
    <s v="Assez "/>
    <s v="Non"/>
    <s v="je pense que ce mot à un rapport avec notre manière de lire l'actualité de façon rapide, 1er mot: information 2eme mot: entertainment. Lire les infos de façon vite et amusante"/>
    <s v="positif "/>
    <s v="Le Petit Journal  , Les Guignols de l’Info  , minute papillon"/>
    <s v="le petit journal"/>
    <s v="Je suis partagé(e)"/>
    <s v="Oui"/>
    <n v="4"/>
    <n v="4"/>
    <n v="3"/>
    <n v="3"/>
    <n v="3"/>
    <n v="3"/>
    <n v="3"/>
    <n v="4"/>
    <n v="2"/>
    <n v="3"/>
    <n v="3"/>
    <n v="3"/>
    <n v="3"/>
  </r>
  <r>
    <d v="2014-06-09T20:27:41"/>
    <s v="Féminin"/>
    <s v="Belge"/>
    <x v="2"/>
    <s v="UCL"/>
    <s v="Communication (journalisme, relations publiques, communication socio-éducative, ...)"/>
    <s v="Enseignement supérieur universitaire 1er cycle : bac"/>
    <s v="Enseignement supérieur universitaire 2ème cycle : master, ingénieur"/>
    <s v="Entre 1h et 3h"/>
    <s v="Je ne réalise pas cette tâche tous les jours"/>
    <s v="Je ne réalise pas cette tâche tous les jours"/>
    <s v="Entre 3h et 6h"/>
    <s v="Entre 1h et 3h"/>
    <s v="Réseaux sociaux"/>
    <s v="Moteurs de recherche sur le web (google actu, yahoo actu, …), sites de partage vidéo"/>
    <s v="Sites web des quotidiens papier"/>
    <s v="Parfois"/>
    <s v="Jamais"/>
    <s v="Jamais"/>
    <s v="Régulièrement"/>
    <s v="Rarement"/>
    <s v="Régulièrement"/>
    <s v="Sept à huit (TF1)"/>
    <s v="Je n'ai regardé aucun de ces programmes"/>
    <s v="Le Soir"/>
    <s v="Autre"/>
    <s v="Aucun"/>
    <s v="International, Politique, Culture (sorties ciné, livres, expos, ...), People"/>
    <s v="Assez "/>
    <s v="Non"/>
    <s v="non"/>
    <s v="positif "/>
    <s v="Le Petit Journal  , The Tonight Show starring Jimmy Fallon"/>
    <s v="Jimmy fallon"/>
    <s v="Oui"/>
    <s v="Oui"/>
    <n v="2"/>
    <n v="4"/>
    <n v="3"/>
    <n v="3"/>
    <n v="3"/>
    <n v="2"/>
    <n v="2"/>
    <n v="4"/>
    <n v="2"/>
    <n v="4"/>
    <n v="4"/>
    <n v="3"/>
    <n v="2"/>
  </r>
  <r>
    <d v="2014-06-09T20:41:49"/>
    <s v="Féminin"/>
    <s v="Belge"/>
    <x v="5"/>
    <s v="UCL"/>
    <s v="Communication (journalisme, relations publiques, communication socio-éducative, ...)"/>
    <s v="Enseignement supérieur universitaire 2ème cycle : master, ingénieur"/>
    <s v="Enseignement supérieur universitaire 2ème cycle : master, ingénieur"/>
    <s v="Entre 1h et 3h"/>
    <s v="Je ne réalise pas cette tâche tous les jours"/>
    <s v="Entre 30 minutes et 1h"/>
    <s v="Entre 3h et 6h"/>
    <s v="Je ne réalise pas cette tâche tous les jours"/>
    <s v="Télévision"/>
    <s v="Moteurs de recherche sur le web (google actu, yahoo actu, …), sites de partage vidéo"/>
    <s v="Presse quotidienne papier"/>
    <s v="Tous les jours"/>
    <s v="Parfois"/>
    <s v="Régulièrement"/>
    <s v="Tous les jours"/>
    <s v="Tous les jours"/>
    <s v="Tous les jours"/>
    <s v="Questions à la Une (RTBF - La Une), Reporters (RTL - TVi), Envoyé spécial (France 2), Complément d'enquête (France 2), Sept à huit (TF1), Reportages (TF1)"/>
    <s v="Mise au point (RTBF - La Une), Controverse (RTL-TVi), L'indiscret (RTBF - La Une), L'invité (RTL-TVi), Des paroles et des actes (France 2)"/>
    <s v="Le Soir"/>
    <s v="La Libre Belgique"/>
    <s v="Metro"/>
    <s v="International, National, Régional, Culture (sorties ciné, livres, expos, ...), People"/>
    <s v="Peu"/>
    <s v="Oui"/>
    <s v="programme d'infos et de divertissement"/>
    <s v="positif "/>
    <s v="Sans chichis , On n’est pas couché  "/>
    <s v="On n'est pas couché"/>
    <s v="Oui"/>
    <s v="Oui"/>
    <n v="2"/>
    <n v="2"/>
    <n v="2"/>
    <n v="3"/>
    <n v="2"/>
    <n v="2"/>
    <n v="2"/>
    <n v="2"/>
    <n v="3"/>
    <n v="3"/>
    <n v="2"/>
    <n v="3"/>
    <n v="1"/>
  </r>
  <r>
    <d v="2014-06-09T20:42:07"/>
    <s v="Féminin"/>
    <s v="Belge"/>
    <x v="4"/>
    <s v="USL-B"/>
    <s v="Sciences politiques (sciences politiques, relations internationales, administration publique, ...)"/>
    <s v="Enseignement secondaire général : 2ème cycle"/>
    <s v="Enseignement supérieur universitaire 1er cycle : bac"/>
    <s v="Je ne réalise pas cette tâche tous les jours"/>
    <s v="Jamais"/>
    <s v="Entre 30 minutes et 1h"/>
    <s v="Entre 1h et 3h"/>
    <s v="Entre 1h et 3h"/>
    <s v="Sites web des quotidiens papier"/>
    <s v="Presse quotidienne papier"/>
    <s v="Sites web des chaînes de télévision, vidéo à la demande, web TV"/>
    <s v="Rarement"/>
    <s v="Jamais"/>
    <s v="Régulièrement"/>
    <s v="Tous les jours"/>
    <s v="Tous les jours"/>
    <s v="Parfois"/>
    <s v="Questions à la Une (RTBF - La Une)"/>
    <s v="Mise au point (RTBF - La Une), Controverse (RTL-TVi)"/>
    <s v="Autre"/>
    <s v="Autre"/>
    <s v="Autre"/>
    <s v="International, National, Economique, Politique"/>
    <s v="Beaucoup"/>
    <s v="Non"/>
    <s v="Non"/>
    <s v="négatif"/>
    <s v="Le Petit Journal  "/>
    <s v="Le Petit Journal"/>
    <s v="Je suis partagé(e)"/>
    <s v="Je suis partagé(e)"/>
    <n v="3"/>
    <n v="2"/>
    <n v="2"/>
    <n v="1"/>
    <n v="3"/>
    <n v="3"/>
    <n v="3"/>
    <n v="4"/>
    <n v="2"/>
    <n v="2"/>
    <n v="2"/>
    <n v="4"/>
    <n v="3"/>
  </r>
  <r>
    <d v="2014-06-09T20:49:56"/>
    <s v="Féminin"/>
    <s v="Belge"/>
    <x v="1"/>
    <s v="ULB"/>
    <s v="Sciences politiques (sciences politiques, relations internationales, administration publique, ...)"/>
    <s v="Enseignement supérieur universitaire 1er cycle : bac"/>
    <s v="Enseignement supérieur universitaire 2ème cycle : master, ingénieur"/>
    <s v="Je ne réalise pas cette tâche tous les jours"/>
    <s v="Entre 30 minutes et 1h"/>
    <s v="Je ne réalise pas cette tâche tous les jours"/>
    <s v="Entre 1h et 3h"/>
    <s v="Jamais"/>
    <s v="Radio FM"/>
    <s v="Sites web des quotidiens papier"/>
    <s v="Télévision"/>
    <s v="Régulièrement"/>
    <s v="Tous les jours"/>
    <s v="Parfois"/>
    <s v="Tous les jours"/>
    <s v="Parfois"/>
    <s v="Jamais"/>
    <s v="Questions à la Une (RTBF - La Une), Sept à huit (TF1)"/>
    <s v="Mise au point (RTBF - La Une)"/>
    <s v="Autre"/>
    <s v="La Libre Belgique"/>
    <s v="Autre"/>
    <s v="International, National, Politique"/>
    <s v="Beaucoup"/>
    <s v="Non"/>
    <s v="non"/>
    <s v="positif "/>
    <s v="Le Petit Journal  , Les Guignols de l’Info  , On n’est pas couché  "/>
    <s v="le petit journal"/>
    <s v="Oui"/>
    <s v="Je suis partagé(e)"/>
    <n v="2"/>
    <n v="2"/>
    <n v="2"/>
    <n v="3"/>
    <n v="2"/>
    <n v="3"/>
    <n v="2"/>
    <n v="2"/>
    <n v="2"/>
    <n v="3"/>
    <n v="2"/>
    <n v="3"/>
    <n v="1"/>
  </r>
  <r>
    <d v="2014-06-09T20:58:25"/>
    <s v="Féminin"/>
    <s v="Belge"/>
    <x v="6"/>
    <s v="ULB"/>
    <s v="Sciences politiques (sciences politiques, relations internationales, administration publique, ...)"/>
    <s v="Enseignement secondaire général : 2ème cycle"/>
    <s v="Enseignement supérieur universitaire 1er cycle : bac"/>
    <s v="Entre 30 minutes et 1h"/>
    <s v="Jamais"/>
    <s v="Entre 30 minutes et 1h"/>
    <s v="Entre 1h et 3h"/>
    <s v="Je ne réalise pas cette tâche tous les jours"/>
    <s v="Presse quotidienne papier"/>
    <s v="Sites web des quotidiens papier"/>
    <s v="Télévision"/>
    <s v="Régulièrement"/>
    <s v="Jamais"/>
    <s v="Tous les jours"/>
    <s v="Régulièrement"/>
    <s v="Parfois"/>
    <s v="Parfois"/>
    <s v="Questions à la Une (RTBF - La Une), Envoyé spécial (France 2)"/>
    <s v="Je n'ai regardé aucun de ces programmes"/>
    <s v="La Libre Belgique"/>
    <s v="Autre"/>
    <s v="Autre"/>
    <s v="International, National, Politique, Culture (sorties ciné, livres, expos, ...)"/>
    <s v="Beaucoup"/>
    <s v="Non"/>
    <s v="non"/>
    <s v="positif "/>
    <s v="Le Grand Journal  , Le Petit Journal  , On n’est pas couché  , The Tonight Show starring Jimmy Fallon"/>
    <s v="le grand journal"/>
    <s v="Oui"/>
    <s v="Oui"/>
    <n v="3"/>
    <n v="3"/>
    <n v="3"/>
    <n v="3"/>
    <n v="3"/>
    <n v="3"/>
    <n v="3"/>
    <n v="3"/>
    <n v="3"/>
    <n v="3"/>
    <n v="2"/>
    <n v="4"/>
    <n v="2"/>
  </r>
  <r>
    <d v="2014-06-09T21:00:41"/>
    <s v="Féminin"/>
    <s v="Belge"/>
    <x v="1"/>
    <s v="ULB"/>
    <s v="Sciences politiques (sciences politiques, relations internationales, administration publique, ...)"/>
    <s v="Enseignement secondaire général : 2ème cycle"/>
    <s v="Enseignement supérieur universitaire 1er cycle : bac"/>
    <s v="Entre 30 minutes et 1h"/>
    <s v="Moins de 30 minutes"/>
    <s v="Je ne réalise pas cette tâche tous les jours"/>
    <s v="Entre 6h et 12h"/>
    <s v="Entre 1h et 3h"/>
    <s v="Sites web des quotidiens papier"/>
    <s v="Moteurs de recherche sur le web (google actu, yahoo actu, …), sites de partage vidéo"/>
    <s v="Télévision"/>
    <s v="Tous les jours"/>
    <s v="Régulièrement"/>
    <s v="Parfois"/>
    <s v="Tous les jours"/>
    <s v="Parfois"/>
    <s v="Régulièrement"/>
    <s v="Reporters (RTL - TVi), Envoyé spécial (France 2), Sept à huit (TF1), Reportages (TF1)"/>
    <s v="Mise au point (RTBF - La Une), Controverse (RTL-TVi)"/>
    <s v="Le Soir"/>
    <s v="La Libre Belgique"/>
    <s v="Metro"/>
    <s v="International, National, Politique, People"/>
    <s v="Beaucoup"/>
    <s v="Non"/>
    <s v="non"/>
    <s v="positif "/>
    <s v="Le Petit Journal  , Salut les terriens  , On n’est pas couché  , The Tonight Show starring Jimmy Fallon, The Tonight Show with Jay Leno"/>
    <s v="le petit journal"/>
    <s v="Oui"/>
    <s v="Oui"/>
    <n v="3"/>
    <n v="1"/>
    <n v="1"/>
    <n v="3"/>
    <n v="2"/>
    <n v="1"/>
    <n v="1"/>
    <n v="1"/>
    <n v="3"/>
    <n v="3"/>
    <n v="3"/>
    <n v="2"/>
    <n v="1"/>
  </r>
  <r>
    <d v="2014-06-09T21:12:48"/>
    <s v="Masculin"/>
    <s v="Belge"/>
    <x v="2"/>
    <s v="UCL"/>
    <s v="Communication (journalisme, relations publiques, communication socio-éducative, ...)"/>
    <s v="Enseignement supérieur universitaire 1er cycle : bac"/>
    <s v="Enseignement supérieur universitaire 2ème cycle : master, ingénieur"/>
    <s v="Entre 30 minutes et 1h"/>
    <s v="Je ne réalise pas cette tâche tous les jours"/>
    <s v="Je ne réalise pas cette tâche tous les jours"/>
    <s v="Entre 3h et 6h"/>
    <s v="Entre 1h et 3h"/>
    <s v="Sites web des quotidiens papier"/>
    <s v="Presse quotidienne papier"/>
    <s v="Télévision"/>
    <s v="Régulièrement"/>
    <s v="Parfois"/>
    <s v="Régulièrement"/>
    <s v="Tous les jours"/>
    <s v="Régulièrement"/>
    <s v="Parfois"/>
    <s v="Envoyé spécial (France 2), Complément d'enquête (France 2), L'effet papillon (Be TV)"/>
    <s v="Mots croisés (France 2), Des paroles et des actes (France 2)"/>
    <s v="Autre"/>
    <s v="Le Soir"/>
    <s v="La Libre Belgique"/>
    <s v="International, Economique, Politique"/>
    <s v="Assez "/>
    <s v="Oui"/>
    <s v="Un mélange d'information et de divertissement"/>
    <s v="positif "/>
    <s v="Le Grand Journal  , Le Petit Journal  , Les Guignols de l’Info  , Salut les terriens  , On n’est pas couché  "/>
    <s v="On n'est pas couché"/>
    <s v="Oui"/>
    <s v="Je suis partagé(e)"/>
    <n v="3"/>
    <n v="2"/>
    <n v="2"/>
    <n v="4"/>
    <n v="3"/>
    <n v="3"/>
    <n v="3"/>
    <n v="2"/>
    <n v="2"/>
    <n v="2"/>
    <n v="3"/>
    <n v="4"/>
    <n v="3"/>
  </r>
  <r>
    <d v="2014-06-09T21:18:44"/>
    <s v="Féminin"/>
    <s v="Belge"/>
    <x v="1"/>
    <s v="UCL"/>
    <s v="Communication (journalisme, relations publiques, communication socio-éducative, ...)"/>
    <s v="Enseignement supérieur universitaire 1er cycle : bac"/>
    <s v="Enseignement supérieur universitaire 2ème cycle : master, ingénieur"/>
    <s v="Je ne réalise pas cette tâche tous les jours"/>
    <s v="Je ne réalise pas cette tâche tous les jours"/>
    <s v="Je ne réalise pas cette tâche tous les jours"/>
    <s v="Entre 1h et 3h"/>
    <s v="Entre 1h et 3h"/>
    <s v="Moteurs de recherche sur le web (google actu, yahoo actu, …), sites de partage vidéo"/>
    <s v="Réseaux sociaux"/>
    <s v="Sites web des quotidiens papier"/>
    <s v="Parfois"/>
    <s v="Rarement"/>
    <s v="Jamais"/>
    <s v="Parfois"/>
    <s v="Parfois"/>
    <s v="Régulièrement"/>
    <s v="Questions à la Une (RTBF - La Une), Reporters (RTL - TVi), Envoyé spécial (France 2), Complément d'enquête (France 2)"/>
    <s v="Je n'ai regardé aucun de ces programmes"/>
    <s v="La Dernière Heure – Les Sports"/>
    <s v="La Libre Belgique"/>
    <s v="Le Soir"/>
    <s v="International, National, Régional, Culture (sorties ciné, livres, expos, ...), Scientifique, Faits divers"/>
    <s v="Peu"/>
    <s v="Non"/>
    <s v="non"/>
    <s v="positif "/>
    <s v="Sans chichis , On n’est pas couché  "/>
    <s v="?"/>
    <s v="Je suis partagé(e)"/>
    <s v="Je suis partagé(e)"/>
    <n v="3"/>
    <n v="3"/>
    <n v="2"/>
    <n v="2"/>
    <n v="3"/>
    <n v="2"/>
    <n v="2"/>
    <n v="2"/>
    <n v="3"/>
    <n v="3"/>
    <n v="3"/>
    <n v="3"/>
    <n v="2"/>
  </r>
  <r>
    <d v="2014-06-09T21:19:10"/>
    <s v="Féminin"/>
    <s v="Belge"/>
    <x v="4"/>
    <s v="ULB"/>
    <s v="Sciences politiques (sciences politiques, relations internationales, administration publique, ...)"/>
    <s v="Enseignement secondaire général : 2ème cycle"/>
    <s v="Enseignement supérieur universitaire 1er cycle : bac"/>
    <s v="Entre 3h et 6h"/>
    <s v="Je ne réalise pas cette tâche tous les jours"/>
    <s v="Je ne réalise pas cette tâche tous les jours"/>
    <s v="Entre 6h et 12h"/>
    <s v="Je ne réalise pas cette tâche tous les jours"/>
    <s v="Télévision"/>
    <s v="Sites web des quotidiens papier"/>
    <s v="Réseaux sociaux"/>
    <s v="Tous les jours"/>
    <s v="Parfois"/>
    <s v="Rarement"/>
    <s v="Régulièrement"/>
    <s v="Jamais"/>
    <s v="Rarement"/>
    <s v="Reporters (RTL - TVi), Envoyé spécial (France 2), Sept à huit (TF1), Reportages (TF1)"/>
    <s v="Je n'ai regardé aucun de ces programmes"/>
    <s v="Metro"/>
    <s v="La Libre Belgique"/>
    <s v="Autre"/>
    <s v="International, National, sport"/>
    <s v="Assez "/>
    <s v="Oui"/>
    <s v="fournir de l'information tout en se divertissant"/>
    <s v="positif "/>
    <s v="On n’est pas couché  , The Tonight Show starring Jimmy Fallon"/>
    <s v="on n'est pas couché"/>
    <s v="Oui"/>
    <s v="Oui"/>
    <n v="4"/>
    <n v="2"/>
    <n v="2"/>
    <n v="3"/>
    <n v="3"/>
    <n v="3"/>
    <n v="3"/>
    <n v="3"/>
    <n v="2"/>
    <n v="3"/>
    <n v="3"/>
    <n v="3"/>
    <n v="2"/>
  </r>
  <r>
    <d v="2014-06-09T21:23:09"/>
    <s v="Masculin"/>
    <s v="Belge"/>
    <x v="5"/>
    <s v="UCL"/>
    <s v="Communication (journalisme, relations publiques, communication socio-éducative, ...)"/>
    <s v="Enseignement supérieur universitaire 1er cycle : bac"/>
    <s v="Enseignement supérieur universitaire 2ème cycle : master, ingénieur"/>
    <s v="Entre 30 minutes et 1h"/>
    <s v="Entre 30 minutes et 1h"/>
    <s v="Moins de 30 minutes"/>
    <s v="Entre 1h et 3h"/>
    <s v="Entre 1h et 3h"/>
    <s v="Sites web des quotidiens papier"/>
    <s v="Sites web des chaînes de télévision, vidéo à la demande, web TV"/>
    <s v="Télévision"/>
    <s v="Régulièrement"/>
    <s v="Parfois"/>
    <s v="Rarement"/>
    <s v="Parfois"/>
    <s v="Jamais"/>
    <s v="Régulièrement"/>
    <s v="Je n'ai regardé aucun de ces programmes"/>
    <s v="Je n'ai regardé aucun de ces programmes"/>
    <s v="La Dernière Heure – Les Sports"/>
    <s v="Le Soir"/>
    <s v="La Libre Belgique"/>
    <s v="Politique, Sport"/>
    <s v="Assez "/>
    <s v="Oui"/>
    <s v="Mixte entre information divertissement"/>
    <s v="positif "/>
    <s v="Le Petit Journal  , Les Guignols de l’Info  , On n’est pas couché  "/>
    <s v="Le Petit Journal"/>
    <s v="Je suis partagé(e)"/>
    <s v="Oui"/>
    <n v="4"/>
    <n v="2"/>
    <n v="3"/>
    <n v="4"/>
    <n v="3"/>
    <n v="4"/>
    <n v="4"/>
    <n v="3"/>
    <n v="2"/>
    <n v="4"/>
    <n v="2"/>
    <n v="4"/>
    <n v="2"/>
  </r>
  <r>
    <d v="2014-06-09T21:39:33"/>
    <s v="Féminin"/>
    <s v="française"/>
    <x v="3"/>
    <s v="UCL"/>
    <s v="Communication (journalisme, relations publiques, communication socio-éducative, ...)"/>
    <s v="Enseignement supérieur universitaire 2ème cycle : master, ingénieur"/>
    <s v="Enseignement supérieur universitaire 2ème cycle : master, ingénieur"/>
    <s v="Entre 1h et 3h"/>
    <s v="Entre 30 minutes et 1h"/>
    <s v="Je ne réalise pas cette tâche tous les jours"/>
    <s v="Entre 1h et 3h"/>
    <s v="Je ne réalise pas cette tâche tous les jours"/>
    <s v="Télévision"/>
    <s v="Radio FM"/>
    <s v="Aucun"/>
    <s v="Régulièrement"/>
    <s v="Régulièrement"/>
    <s v="Rarement"/>
    <s v="Jamais"/>
    <s v="Jamais"/>
    <s v="Rarement"/>
    <s v="Envoyé spécial (France 2), Complément d'enquête (France 2), Sept à huit (TF1), Reportages (TF1)"/>
    <s v="Ce soir (ou jamais !) (France 2)"/>
    <s v="Metro"/>
    <s v="Aucun"/>
    <s v="Aucun"/>
    <s v="International, National, Culture (sorties ciné, livres, expos, ...), Scientifique"/>
    <s v="Pas du tout"/>
    <s v="Non"/>
    <s v="mélange d'infos et de divertissement ?"/>
    <s v="positif "/>
    <s v="On n’est pas couché  "/>
    <s v="on n'est pas couché"/>
    <s v="Je suis partagé(e)"/>
    <s v="Je suis partagé(e)"/>
    <n v="4"/>
    <n v="2"/>
    <n v="2"/>
    <n v="3"/>
    <n v="2"/>
    <n v="2"/>
    <n v="3"/>
    <n v="2"/>
    <n v="2"/>
    <n v="4"/>
    <n v="2"/>
    <n v="3"/>
    <n v="1"/>
  </r>
  <r>
    <d v="2014-06-09T22:13:13"/>
    <s v="Féminin"/>
    <s v="Belge"/>
    <x v="6"/>
    <s v="ULB"/>
    <s v="Sciences politiques (sciences politiques, relations internationales, administration publique, ...)"/>
    <s v="Enseignement secondaire général : 2ème cycle"/>
    <s v="Enseignement supérieur universitaire 1er cycle : bac"/>
    <s v="Je ne réalise pas cette tâche tous les jours"/>
    <s v="Entre 1h et 3h"/>
    <s v="Entre 30 minutes et 1h"/>
    <s v="Entre 1h et 3h"/>
    <s v="Entre 6h et 12h"/>
    <s v="Moteurs de recherche sur le web (google actu, yahoo actu, …), sites de partage vidéo"/>
    <s v="Sites web des quotidiens papier"/>
    <s v="Presse quotidienne papier"/>
    <s v="Parfois"/>
    <s v="Régulièrement"/>
    <s v="Régulièrement"/>
    <s v="Régulièrement"/>
    <s v="Jamais"/>
    <s v="Régulièrement"/>
    <s v="Reportages (TF1)"/>
    <s v="Je n'ai regardé aucun de ces programmes"/>
    <s v="Le Soir"/>
    <s v="La Libre Belgique"/>
    <s v="Aucun"/>
    <s v="International, National, Régional, Politique, Scientifique, Faits divers"/>
    <s v="Beaucoup"/>
    <s v="Oui"/>
    <s v="fun"/>
    <s v="positif "/>
    <s v="Le Petit Journal  , Les Guignols de l’Info  , Sans chichis "/>
    <s v="le petit journal"/>
    <s v="Oui"/>
    <s v="Oui"/>
    <n v="2"/>
    <n v="2"/>
    <n v="3"/>
    <n v="3"/>
    <n v="2"/>
    <n v="3"/>
    <n v="3"/>
    <n v="4"/>
    <n v="4"/>
    <n v="4"/>
    <n v="3"/>
    <n v="2"/>
    <n v="2"/>
  </r>
  <r>
    <d v="2014-06-09T22:22:42"/>
    <s v="Féminin"/>
    <s v="Belge"/>
    <x v="4"/>
    <s v="UCL"/>
    <s v="Communication (journalisme, relations publiques, communication socio-éducative, ...)"/>
    <s v="Enseignement secondaire général : 2ème cycle"/>
    <s v="Enseignement supérieur universitaire 1er cycle : bac"/>
    <s v="Entre 1h et 3h"/>
    <s v="Jamais"/>
    <s v="Jamais"/>
    <s v="Je ne réalise pas cette tâche tous les jours"/>
    <s v="Jamais"/>
    <s v="Télévision"/>
    <s v="Radio FM"/>
    <s v="Réseaux sociaux"/>
    <s v="Rarement"/>
    <s v="Rarement"/>
    <s v="Jamais"/>
    <s v="Jamais"/>
    <s v="Jamais"/>
    <s v="Jamais"/>
    <s v="Je n'ai regardé aucun de ces programmes"/>
    <s v="Je n'ai regardé aucun de ces programmes"/>
    <s v="Aucun"/>
    <s v="Aucun"/>
    <s v="Aucun"/>
    <s v="International, Culture (sorties ciné, livres, expos, ...), People"/>
    <s v="Pas du tout"/>
    <s v="Non"/>
    <s v="?"/>
    <s v="positif "/>
    <s v="Aucune"/>
    <s v="?"/>
    <s v="Oui"/>
    <s v="Non"/>
    <n v="3"/>
    <n v="2"/>
    <n v="1"/>
    <n v="3"/>
    <n v="2"/>
    <n v="3"/>
    <n v="3"/>
    <n v="3"/>
    <n v="3"/>
    <n v="4"/>
    <n v="2"/>
    <n v="3"/>
    <n v="2"/>
  </r>
  <r>
    <d v="2014-06-09T22:36:58"/>
    <s v="Masculin"/>
    <s v="Belge"/>
    <x v="2"/>
    <s v="ULB"/>
    <s v="Sciences politiques (sciences politiques, relations internationales, administration publique, ...)"/>
    <s v="Enseignement secondaire général : 2ème cycle"/>
    <s v="Enseignement supérieur universitaire 1er cycle : bac"/>
    <s v="Jamais"/>
    <s v="Je ne réalise pas cette tâche tous les jours"/>
    <s v="Je ne réalise pas cette tâche tous les jours"/>
    <s v="Entre 1h et 3h"/>
    <s v="Entre 30 minutes et 1h"/>
    <s v="Sites web des quotidiens papier"/>
    <s v="Sites web d’info spécifiques à Internet, pure players (Mediapart, Rue89, Slate, ...)"/>
    <s v="Réseaux sociaux"/>
    <s v="Jamais"/>
    <s v="Jamais"/>
    <s v="Rarement"/>
    <s v="Tous les jours"/>
    <s v="Parfois"/>
    <s v="Jamais"/>
    <s v="Je n'ai regardé aucun de ces programmes"/>
    <s v="Mise au point (RTBF - La Une), Controverse (RTL-TVi)"/>
    <s v="La Libre Belgique"/>
    <s v="Le Soir"/>
    <s v="Autre"/>
    <s v="International, National, Economique, Politique"/>
    <s v="Beaucoup"/>
    <s v="Non"/>
    <s v="non"/>
    <s v="positif "/>
    <s v="On n’est pas couché  "/>
    <s v="on n'est pas couché"/>
    <s v="Oui"/>
    <s v="Oui"/>
    <n v="3"/>
    <n v="1"/>
    <n v="2"/>
    <n v="3"/>
    <n v="3"/>
    <n v="3"/>
    <n v="3"/>
    <n v="2"/>
    <n v="3"/>
    <n v="4"/>
    <n v="3"/>
    <n v="4"/>
    <n v="2"/>
  </r>
  <r>
    <d v="2014-06-09T23:24:44"/>
    <s v="Féminin"/>
    <s v="Belge"/>
    <x v="5"/>
    <s v="ULB"/>
    <s v="Sciences politiques (sciences politiques, relations internationales, administration publique, ...)"/>
    <s v="Enseignement secondaire général : 2ème cycle"/>
    <s v="Enseignement supérieur universitaire 1er cycle : bac"/>
    <s v="Jamais"/>
    <s v="Jamais"/>
    <s v="Je ne réalise pas cette tâche tous les jours"/>
    <s v="Entre 3h et 6h"/>
    <s v="Je ne réalise pas cette tâche tous les jours"/>
    <s v="Sites web des quotidiens papier"/>
    <s v="Presse quotidienne papier"/>
    <s v="Moteurs de recherche sur le web (google actu, yahoo actu, …), sites de partage vidéo"/>
    <s v="Rarement"/>
    <s v="Rarement"/>
    <s v="Régulièrement"/>
    <s v="Tous les jours"/>
    <s v="Régulièrement"/>
    <s v="Parfois"/>
    <s v="Je n'ai regardé aucun de ces programmes"/>
    <s v="Je n'ai regardé aucun de ces programmes"/>
    <s v="La Libre Belgique"/>
    <s v="Le Soir"/>
    <s v="La Dernière Heure – Les Sports"/>
    <s v="International, National, Politique"/>
    <s v="Beaucoup"/>
    <s v="Non"/>
    <s v="non"/>
    <s v="positif "/>
    <s v="Le Grand Journal  , Le Petit Journal  , Saturday Night Live, The Tonight Show starring Jimmy Fallon"/>
    <s v="Jimmy Fallon"/>
    <s v="Oui"/>
    <s v="Oui"/>
    <n v="3"/>
    <n v="2"/>
    <n v="3"/>
    <n v="2"/>
    <n v="3"/>
    <n v="3"/>
    <n v="3"/>
    <n v="3"/>
    <n v="3"/>
    <n v="3"/>
    <n v="2"/>
    <n v="4"/>
    <n v="3"/>
  </r>
  <r>
    <d v="2014-06-10T00:04:11"/>
    <s v="Masculin"/>
    <s v="Belge"/>
    <x v="0"/>
    <s v="ULB"/>
    <s v="Sciences politiques (sciences politiques, relations internationales, administration publique, ...)"/>
    <s v="Enseignement secondaire technique, 7ème année technique"/>
    <s v="Enseignement supérieur universitaire 1er cycle : bac"/>
    <s v="Entre 30 minutes et 1h"/>
    <s v="Entre 30 minutes et 1h"/>
    <s v="Entre 1h et 3h"/>
    <s v="Entre 3h et 6h"/>
    <s v="Je ne réalise pas cette tâche tous les jours"/>
    <s v="Sites web des quotidiens papier"/>
    <s v="Télévision"/>
    <s v="Sites web des chaînes de télévision, vidéo à la demande, web TV"/>
    <s v="Tous les jours"/>
    <s v="Tous les jours"/>
    <s v="Tous les jours"/>
    <s v="Tous les jours"/>
    <s v="Régulièrement"/>
    <s v="Jamais"/>
    <s v="Questions à la Une (RTBF - La Une), Envoyé spécial (France 2), Complément d'enquête (France 2), Sept à huit (TF1)"/>
    <s v="Mise au point (RTBF - La Une), L'indiscret (RTBF - La Une), Des paroles et des actes (France 2)"/>
    <s v="La Libre Belgique"/>
    <s v="Le Soir"/>
    <s v="Metro"/>
    <s v="International, National, Régional, Economique, Politique, Scientifique"/>
    <s v="Beaucoup"/>
    <s v="Oui"/>
    <s v="Infor et divertissement dans une même émission"/>
    <s v="positif "/>
    <s v="Le Petit Journal  , Les Guignols de l’Info  , On n’est pas couché  "/>
    <s v="Le Petit Journal"/>
    <s v="Oui"/>
    <s v="Non"/>
    <n v="3"/>
    <n v="1"/>
    <n v="3"/>
    <n v="4"/>
    <n v="3"/>
    <n v="2"/>
    <n v="3"/>
    <n v="2"/>
    <n v="2"/>
    <n v="3"/>
    <n v="2"/>
    <n v="4"/>
    <n v="1"/>
  </r>
  <r>
    <d v="2014-06-10T01:04:27"/>
    <s v="Féminin"/>
    <s v="Belge"/>
    <x v="1"/>
    <s v="ULB"/>
    <s v="Sciences politiques (sciences politiques, relations internationales, administration publique, ...)"/>
    <s v="Enseignement secondaire général : 2ème cycle"/>
    <s v="Enseignement supérieur universitaire 1er cycle : bac"/>
    <s v="Je ne réalise pas cette tâche tous les jours"/>
    <s v="Je ne réalise pas cette tâche tous les jours"/>
    <s v="Jamais"/>
    <s v="Entre 1h et 3h"/>
    <s v="Jamais"/>
    <s v="Sites web des chaînes de télévision, vidéo à la demande, web TV"/>
    <s v="Télévision"/>
    <s v="Radio FM"/>
    <s v="Régulièrement"/>
    <s v="Régulièrement"/>
    <s v="Rarement"/>
    <s v="Parfois"/>
    <s v="Rarement"/>
    <s v="Rarement"/>
    <s v="Questions à la Une (RTBF - La Une), Envoyé spécial (France 2), Complément d'enquête (France 2), Reportages (TF1)"/>
    <s v="Je n'ai regardé aucun de ces programmes"/>
    <s v="Aucun"/>
    <s v="Aucun"/>
    <s v="Aucun"/>
    <s v="International, National, Régional, Politique"/>
    <s v="Beaucoup"/>
    <s v="Non"/>
    <s v="?"/>
    <s v="positif "/>
    <s v="On n’est pas couché  "/>
    <s v="."/>
    <s v="Je suis partagé(e)"/>
    <s v="Je suis partagé(e)"/>
    <n v="3"/>
    <n v="3"/>
    <n v="2"/>
    <n v="3"/>
    <n v="3"/>
    <n v="4"/>
    <n v="4"/>
    <n v="4"/>
    <n v="2"/>
    <n v="2"/>
    <n v="1"/>
    <n v="4"/>
    <n v="2"/>
  </r>
  <r>
    <d v="2014-06-10T01:23:03"/>
    <s v="Féminin"/>
    <s v="Belge"/>
    <x v="4"/>
    <s v="ULB"/>
    <s v="Sciences politiques (sciences politiques, relations internationales, administration publique, ...)"/>
    <s v="Enseignement secondaire général : 2ème cycle"/>
    <s v="Enseignement supérieur universitaire 1er cycle : bac"/>
    <s v="Je ne réalise pas cette tâche tous les jours"/>
    <s v="Entre 30 minutes et 1h"/>
    <s v="Entre 1h et 3h"/>
    <s v="Entre 6h et 12h"/>
    <s v="Entre 1h et 3h"/>
    <s v="Sites web des quotidiens papier"/>
    <s v="Moteurs de recherche sur le web (google actu, yahoo actu, …), sites de partage vidéo"/>
    <s v="Réseaux sociaux"/>
    <s v="Régulièrement"/>
    <s v="Tous les jours"/>
    <s v="Régulièrement"/>
    <s v="Tous les jours"/>
    <s v="Tous les jours"/>
    <s v="Tous les jours"/>
    <s v="Questions à la Une (RTBF - La Une)"/>
    <s v="Controverse (RTL-TVi)"/>
    <s v="Le Soir"/>
    <s v="La Libre Belgique"/>
    <s v="Autre"/>
    <s v="International, National, Economique, Politique, Culture (sorties ciné, livres, expos, ...), Scientifique"/>
    <s v="Beaucoup"/>
    <s v="Non"/>
    <s v="?"/>
    <s v="positif "/>
    <s v="Les Guignols de l’Info  "/>
    <s v="Guignols"/>
    <s v="Oui"/>
    <s v="Oui"/>
    <n v="3"/>
    <n v="1"/>
    <n v="3"/>
    <n v="3"/>
    <n v="3"/>
    <n v="3"/>
    <n v="3"/>
    <n v="4"/>
    <n v="3"/>
    <n v="4"/>
    <n v="3"/>
    <n v="2"/>
    <n v="2"/>
  </r>
  <r>
    <d v="2014-06-10T10:45:24"/>
    <s v="Féminin"/>
    <s v="Belge"/>
    <x v="4"/>
    <s v="UCL"/>
    <s v="Communication (journalisme, relations publiques, communication socio-éducative, ...)"/>
    <s v="Enseignement secondaire général : 2ème cycle"/>
    <s v="Enseignement supérieur universitaire 1er cycle : bac"/>
    <s v="Entre 30 minutes et 1h"/>
    <s v="Moins de 30 minutes"/>
    <s v="Moins de 30 minutes"/>
    <s v="Entre 1h et 3h"/>
    <s v="Entre 1h et 3h"/>
    <s v="Moteurs de recherche sur le web (google actu, yahoo actu, …), sites de partage vidéo"/>
    <s v="Sites web des quotidiens papier"/>
    <s v="Presse quotidienne papier"/>
    <s v="Régulièrement"/>
    <s v="Parfois"/>
    <s v="Parfois"/>
    <s v="Régulièrement"/>
    <s v="Régulièrement"/>
    <s v="Régulièrement"/>
    <s v="Reporters (RTL - TVi), Envoyé spécial (France 2), Sept à huit (TF1), Reportages (TF1)"/>
    <s v="Je n'ai regardé aucun de ces programmes"/>
    <s v="Metro"/>
    <s v="La Libre Belgique"/>
    <s v="La Dernière Heure – Les Sports"/>
    <s v="International, Economique, Politique"/>
    <s v="Assez "/>
    <s v="Non"/>
    <s v="non"/>
    <s v="positif "/>
    <s v="Le Grand Journal  , Le Petit Journal  , Sans chichis , On n’est pas couché  , on est pas des pigeons"/>
    <s v="le petit journal : vive le cynisme !!!"/>
    <s v="Oui"/>
    <s v="Je suis partagé(e)"/>
    <n v="4"/>
    <n v="3"/>
    <n v="1"/>
    <n v="2"/>
    <n v="2"/>
    <n v="2"/>
    <n v="1"/>
    <n v="1"/>
    <n v="2"/>
    <n v="3"/>
    <n v="1"/>
    <n v="2"/>
    <n v="1"/>
  </r>
  <r>
    <d v="2014-06-10T10:58:05"/>
    <s v="Masculin"/>
    <s v="Belge"/>
    <x v="1"/>
    <s v="ULB"/>
    <s v="Sciences politiques (sciences politiques, relations internationales, administration publique, ...)"/>
    <s v="Enseignement secondaire général : 2ème cycle"/>
    <s v="Enseignement supérieur universitaire 1er cycle : bac"/>
    <s v="Entre 30 minutes et 1h"/>
    <s v="Moins de 30 minutes"/>
    <s v="Moins de 30 minutes"/>
    <s v="Entre 30 minutes et 1h"/>
    <s v="Entre 30 minutes et 1h"/>
    <s v="Sites web des chaînes de télévision, vidéo à la demande, web TV"/>
    <s v="Télévision"/>
    <s v="Radio FM"/>
    <s v="Régulièrement"/>
    <s v="Régulièrement"/>
    <s v="Parfois"/>
    <s v="Parfois"/>
    <s v="Parfois"/>
    <s v="Rarement"/>
    <s v="Je n'ai regardé aucun de ces programmes"/>
    <s v="Mise au point (RTBF - La Une), Controverse (RTL-TVi), L'indiscret (RTBF - La Une), L'invité (RTL-TVi), Mots croisés (France 2), Des paroles et des actes (France 2)"/>
    <s v="Le Soir"/>
    <s v="Metro"/>
    <s v="La Libre Belgique"/>
    <s v="International, National, Politique, Culture (sorties ciné, livres, expos, ...)"/>
    <s v="Beaucoup"/>
    <s v="Non"/>
    <s v="Non"/>
    <s v="positif "/>
    <s v="The Colbert Report"/>
    <s v="The Colbert Report"/>
    <s v="Oui"/>
    <s v="Oui"/>
    <n v="4"/>
    <n v="1"/>
    <n v="3"/>
    <n v="3"/>
    <n v="3"/>
    <n v="3"/>
    <n v="3"/>
    <n v="1"/>
    <n v="4"/>
    <n v="4"/>
    <n v="3"/>
    <n v="3"/>
    <n v="4"/>
  </r>
  <r>
    <d v="2014-06-10T12:26:08"/>
    <s v="Féminin"/>
    <s v="Belge"/>
    <x v="5"/>
    <s v="UCL"/>
    <s v="Communication (journalisme, relations publiques, communication socio-éducative, ...)"/>
    <s v="Enseignement supérieur universitaire 1er cycle : bac"/>
    <s v="Enseignement supérieur universitaire 2ème cycle : master, ingénieur"/>
    <s v="Moins de 30 minutes"/>
    <s v="Je ne réalise pas cette tâche tous les jours"/>
    <s v="Je ne réalise pas cette tâche tous les jours"/>
    <s v="Entre 3h et 6h"/>
    <s v="Entre 1h et 3h"/>
    <s v="Sites web des chaînes de télévision, vidéo à la demande, web TV"/>
    <s v="Réseaux sociaux"/>
    <s v="Télévision"/>
    <s v="Régulièrement"/>
    <s v="Rarement"/>
    <s v="Rarement"/>
    <s v="Régulièrement"/>
    <s v="Parfois"/>
    <s v="Rarement"/>
    <s v="Reporters (RTL - TVi), Sept à huit (TF1), Reportages (TF1)"/>
    <s v="Je n'ai regardé aucun de ces programmes"/>
    <s v="Le Soir"/>
    <s v="La Dernière Heure – Les Sports"/>
    <s v="Autre"/>
    <s v="International, National, Politique, Culture (sorties ciné, livres, expos, ...), People, Faits divers"/>
    <s v="Assez "/>
    <s v="Non"/>
    <s v="non"/>
    <s v="positif "/>
    <s v="Le Grand Journal  , Sans chichis "/>
    <s v="sans chichis"/>
    <s v="Oui"/>
    <s v="Je suis partagé(e)"/>
    <n v="3"/>
    <n v="3"/>
    <n v="3"/>
    <n v="3"/>
    <n v="4"/>
    <n v="3"/>
    <n v="3"/>
    <n v="3"/>
    <n v="2"/>
    <n v="2"/>
    <n v="2"/>
    <n v="4"/>
    <n v="3"/>
  </r>
  <r>
    <d v="2014-06-10T12:47:07"/>
    <s v="Féminin"/>
    <s v="Belge"/>
    <x v="1"/>
    <s v="UCL"/>
    <s v="Communication (journalisme, relations publiques, communication socio-éducative, ...)"/>
    <s v="Enseignement supérieur universitaire 1er cycle : bac"/>
    <s v="Enseignement supérieur universitaire 2ème cycle : master, ingénieur"/>
    <s v="Entre 1h et 3h"/>
    <s v="Entre 1h et 3h"/>
    <s v="Je ne réalise pas cette tâche tous les jours"/>
    <s v="Entre 6h et 12h"/>
    <s v="Entre 3h et 6h"/>
    <s v="Moteurs de recherche sur le web (google actu, yahoo actu, …), sites de partage vidéo"/>
    <s v="Sites web des quotidiens papier"/>
    <s v="Télévision"/>
    <s v="Régulièrement"/>
    <s v="Tous les jours"/>
    <s v="Jamais"/>
    <s v="Régulièrement"/>
    <s v="Régulièrement"/>
    <s v="Régulièrement"/>
    <s v="Questions à la Une (RTBF - La Une)"/>
    <s v="Je n'ai regardé aucun de ces programmes"/>
    <s v="Le Soir"/>
    <s v="Les journaux des éditions l’Avenir (Vers l’Avenir, …)"/>
    <s v="La Libre Belgique"/>
    <s v="International, Culture (sorties ciné, livres, expos, ...), People, Faits divers"/>
    <s v="Assez "/>
    <s v="Oui"/>
    <s v="Emission d'information divertissante"/>
    <s v="positif "/>
    <s v="Le Petit Journal  , Les Guignols de l’Info  , Sans chichis , Dan Late Show  , On n’est pas couché  , Saturday Night Live, The Tonight Show starring Jimmy Fallon"/>
    <s v="Tonight Show Jimmy Fallon"/>
    <s v="Oui"/>
    <s v="Oui"/>
    <n v="3"/>
    <n v="2"/>
    <n v="3"/>
    <n v="3"/>
    <n v="2"/>
    <n v="3"/>
    <n v="3"/>
    <n v="1"/>
    <n v="4"/>
    <n v="4"/>
    <n v="3"/>
    <n v="3"/>
    <n v="1"/>
  </r>
  <r>
    <d v="2014-06-10T13:12:22"/>
    <s v="Masculin"/>
    <s v="Belge"/>
    <x v="0"/>
    <s v="UCL"/>
    <s v="Communication (journalisme, relations publiques, communication socio-éducative, ...)"/>
    <s v="Enseignement supérieur universitaire 1er cycle : bac"/>
    <s v="Enseignement supérieur universitaire 2ème cycle : master, ingénieur"/>
    <s v="Entre 1h et 3h"/>
    <s v="Moins de 30 minutes"/>
    <s v="Je ne réalise pas cette tâche tous les jours"/>
    <s v="Entre 1h et 3h"/>
    <s v="Je ne réalise pas cette tâche tous les jours"/>
    <s v="Télévision"/>
    <s v="Sites web des quotidiens papier"/>
    <s v="Radio FM"/>
    <s v="Tous les jours"/>
    <s v="Rarement"/>
    <s v="Rarement"/>
    <s v="Régulièrement"/>
    <s v="Rarement"/>
    <s v="Parfois"/>
    <s v="Questions à la Une (RTBF - La Une), Envoyé spécial (France 2), Sept à huit (TF1)"/>
    <s v="Controverse (RTL-TVi), L'invité (RTL-TVi)"/>
    <s v="Le Soir"/>
    <s v="La Libre Belgique"/>
    <s v="La Dernière Heure – Les Sports"/>
    <s v="International, National, Politique"/>
    <s v="Assez "/>
    <s v="Non"/>
    <s v="non"/>
    <s v="positif "/>
    <s v="Aucune"/>
    <s v="rien"/>
    <s v="Je suis partagé(e)"/>
    <s v="Je suis partagé(e)"/>
    <n v="4"/>
    <n v="3"/>
    <n v="4"/>
    <n v="3"/>
    <n v="2"/>
    <n v="4"/>
    <n v="4"/>
    <n v="4"/>
    <n v="1"/>
    <n v="3"/>
    <n v="2"/>
    <n v="4"/>
    <n v="3"/>
  </r>
  <r>
    <d v="2014-06-10T14:02:32"/>
    <s v="Féminin"/>
    <s v="Belge"/>
    <x v="1"/>
    <s v="UCL"/>
    <s v="Communication (journalisme, relations publiques, communication socio-éducative, ...)"/>
    <s v="Enseignement supérieur universitaire 1er cycle : bac"/>
    <s v="Enseignement supérieur universitaire 2ème cycle : master, ingénieur"/>
    <s v="Moins de 30 minutes"/>
    <s v="Entre 1h et 3h"/>
    <s v="Je ne réalise pas cette tâche tous les jours"/>
    <s v="Entre 3h et 6h"/>
    <s v="Entre 1h et 3h"/>
    <s v="Sites web des quotidiens papier"/>
    <s v="Discussion avec mon entourage"/>
    <s v="Télévision"/>
    <s v="Parfois"/>
    <s v="Parfois"/>
    <s v="Rarement"/>
    <s v="Tous les jours"/>
    <s v="Rarement"/>
    <s v="Jamais"/>
    <s v="Sept à huit (TF1)"/>
    <s v="Je n'ai regardé aucun de ces programmes"/>
    <s v="La Libre Belgique"/>
    <s v="La Dernière Heure – Les Sports"/>
    <s v="Le Soir"/>
    <s v="International, National, Régional, Culture (sorties ciné, livres, expos, ...), People, Faits divers"/>
    <s v="Peu"/>
    <s v="Oui"/>
    <s v="mélange d'information et se divertissement"/>
    <s v="positif "/>
    <s v="Le Petit Journal  , Sans chichis , On n’est pas couché  "/>
    <s v="le petit journal"/>
    <s v="Oui"/>
    <s v="Oui"/>
    <n v="3"/>
    <n v="1"/>
    <n v="3"/>
    <n v="3"/>
    <n v="1"/>
    <n v="1"/>
    <n v="1"/>
    <n v="1"/>
    <n v="4"/>
    <n v="4"/>
    <n v="4"/>
    <n v="3"/>
    <n v="2"/>
  </r>
  <r>
    <d v="2014-06-10T16:02:18"/>
    <s v="Masculin"/>
    <s v="Belge"/>
    <x v="6"/>
    <s v="USL-B"/>
    <s v="Sciences politiques (sciences politiques, relations internationales, administration publique, ...)"/>
    <s v="Enseignement secondaire général : 2ème cycle"/>
    <s v="Enseignement supérieur universitaire 1er cycle : bac"/>
    <s v="Jamais"/>
    <s v="Je ne réalise pas cette tâche tous les jours"/>
    <s v="Entre 30 minutes et 1h"/>
    <s v="Entre 1h et 3h"/>
    <s v="Entre 30 minutes et 1h"/>
    <s v="Moteurs de recherche sur le web (google actu, yahoo actu, …), sites de partage vidéo"/>
    <s v="Presse quotidienne papier"/>
    <s v="Sites web des quotidiens papier"/>
    <s v="Jamais"/>
    <s v="Rarement"/>
    <s v="Tous les jours"/>
    <s v="Parfois"/>
    <s v="Régulièrement"/>
    <s v="Jamais"/>
    <s v="Je n'ai regardé aucun de ces programmes"/>
    <s v="Je n'ai regardé aucun de ces programmes"/>
    <s v="Le Soir"/>
    <s v="Metro"/>
    <s v="Aucun"/>
    <s v="International, Politique"/>
    <s v="Beaucoup"/>
    <s v="Non"/>
    <s v="Non"/>
    <s v="négatif"/>
    <s v="Aucune"/>
    <s v="Aucun intérêt"/>
    <s v="Non"/>
    <s v="Non"/>
    <n v="1"/>
    <n v="1"/>
    <n v="2"/>
    <n v="3"/>
    <n v="4"/>
    <n v="4"/>
    <n v="4"/>
    <n v="2"/>
    <n v="3"/>
    <n v="3"/>
    <n v="1"/>
    <n v="4"/>
    <n v="4"/>
  </r>
  <r>
    <d v="2014-06-10T16:17:24"/>
    <s v="Féminin"/>
    <s v="Belge"/>
    <x v="2"/>
    <s v="ULB"/>
    <s v="Sciences politiques (sciences politiques, relations internationales, administration publique, ...)"/>
    <s v="Enseignement secondaire général : 2ème cycle"/>
    <s v="Enseignement supérieur universitaire 1er cycle : bac"/>
    <s v="Jamais"/>
    <s v="Jamais"/>
    <s v="Entre 30 minutes et 1h"/>
    <s v="Entre 1h et 3h"/>
    <s v="Entre 1h et 3h"/>
    <s v="Sites web des quotidiens papier"/>
    <s v="Moteurs de recherche sur le web (google actu, yahoo actu, …), sites de partage vidéo"/>
    <s v="Presse quotidienne papier"/>
    <s v="Jamais"/>
    <s v="Jamais"/>
    <s v="Parfois"/>
    <s v="Tous les jours"/>
    <s v="Tous les jours"/>
    <s v="Régulièrement"/>
    <s v="Je n'ai regardé aucun de ces programmes"/>
    <s v="Je n'ai regardé aucun de ces programmes"/>
    <s v="Autre"/>
    <s v="La Libre Belgique"/>
    <s v="Le Soir"/>
    <s v="International, National, Régional, Economique, Politique, Culture (sorties ciné, livres, expos, ...), Scientifique, Faits divers"/>
    <s v="Assez "/>
    <s v="Non"/>
    <s v="Non, désolée."/>
    <s v="négatif"/>
    <s v="Le Petit Journal  , Les Guignols de l’Info  , Sans chichis "/>
    <s v="Le Petit Journal"/>
    <s v="Oui"/>
    <s v="Oui"/>
    <n v="3"/>
    <n v="2"/>
    <n v="3"/>
    <n v="3"/>
    <n v="1"/>
    <n v="3"/>
    <n v="2"/>
    <n v="3"/>
    <n v="4"/>
    <n v="4"/>
    <n v="3"/>
    <n v="2"/>
    <n v="2"/>
  </r>
  <r>
    <d v="2014-06-10T20:43:04"/>
    <s v="Féminin"/>
    <s v="Belge"/>
    <x v="4"/>
    <s v="USL-B"/>
    <s v="Communication (journalisme, relations publiques, communication socio-éducative, ...)"/>
    <s v="Enseignement secondaire général : 2ème cycle"/>
    <s v="Enseignement supérieur universitaire 2ème cycle : master, ingénieur"/>
    <s v="Je ne réalise pas cette tâche tous les jours"/>
    <s v="Jamais"/>
    <s v="Je ne réalise pas cette tâche tous les jours"/>
    <s v="Entre 30 minutes et 1h"/>
    <s v="Entre 30 minutes et 1h"/>
    <s v="Sites web des quotidiens papier"/>
    <s v="Sites web d’info spécifiques à Internet, pure players (Mediapart, Rue89, Slate, ...)"/>
    <s v="Moteurs de recherche sur le web (google actu, yahoo actu, …), sites de partage vidéo"/>
    <s v="Régulièrement"/>
    <s v="Rarement"/>
    <s v="Régulièrement"/>
    <s v="Tous les jours"/>
    <s v="Tous les jours"/>
    <s v="Régulièrement"/>
    <s v="Questions à la Une (RTBF - La Une), Reporters (RTL - TVi), Envoyé spécial (France 2)"/>
    <s v="Je n'ai regardé aucun de ces programmes"/>
    <s v="La Libre Belgique"/>
    <s v="Le Soir"/>
    <s v="Aucun"/>
    <s v="International, National, Culture (sorties ciné, livres, expos, ...)"/>
    <s v="Peu"/>
    <s v="Oui"/>
    <s v="mélange d'informations et de divertissement"/>
    <s v="positif "/>
    <s v="Aucune"/>
    <s v="cfr aucune"/>
    <s v="Oui"/>
    <s v="Oui"/>
    <n v="3"/>
    <n v="2"/>
    <n v="2"/>
    <n v="3"/>
    <n v="3"/>
    <n v="3"/>
    <n v="3"/>
    <n v="2"/>
    <n v="2"/>
    <n v="3"/>
    <n v="2"/>
    <n v="4"/>
    <n v="3"/>
  </r>
  <r>
    <d v="2014-06-10T18:36:20"/>
    <s v="Masculin"/>
    <s v="Belge"/>
    <x v="2"/>
    <s v="USL-B"/>
    <s v="Science économique"/>
    <s v="Enseignement secondaire général : 2ème cycle"/>
    <s v="Enseignement supérieur universitaire 1er cycle : bac"/>
    <s v="Je ne réalise pas cette tâche tous les jours"/>
    <s v="Je ne réalise pas cette tâche tous les jours"/>
    <s v="Moins de 30 minutes"/>
    <s v="Entre 1h et 3h"/>
    <s v="Entre 30 minutes et 1h"/>
    <s v="Sites web des quotidiens papier"/>
    <s v="Télévision"/>
    <s v="Presse quotidienne papier"/>
    <s v="Parfois"/>
    <s v="Parfois"/>
    <s v="Régulièrement"/>
    <s v="Tous les jours"/>
    <s v="Parfois"/>
    <s v="Rarement"/>
    <s v="Envoyé spécial (France 2), Complément d'enquête (France 2), L'effet papillon (Be TV)"/>
    <s v="Mise au point (RTBF - La Une), Controverse (RTL-TVi)"/>
    <s v="Autre"/>
    <s v="Metro"/>
    <s v="La Libre Belgique"/>
    <s v="International, Economique, Politique"/>
    <s v="Beaucoup"/>
    <s v="Non"/>
    <s v="m"/>
    <s v="positif "/>
    <s v="Le Grand Journal  , Le Petit Journal  , Les Guignols de l’Info  , Salut les terriens  "/>
    <s v="Le Petit Journal"/>
    <s v="Oui"/>
    <s v="Oui"/>
    <n v="3"/>
    <n v="2"/>
    <n v="2"/>
    <n v="2"/>
    <n v="1"/>
    <n v="1"/>
    <n v="1"/>
    <n v="3"/>
    <n v="3"/>
    <n v="1"/>
    <n v="4"/>
    <n v="3"/>
    <n v="2"/>
  </r>
</pivotCacheRecords>
</file>

<file path=xl/pivotCache/pivotCacheRecords2.xml><?xml version="1.0" encoding="utf-8"?>
<pivotCacheRecords xmlns="http://schemas.openxmlformats.org/spreadsheetml/2006/main" xmlns:r="http://schemas.openxmlformats.org/officeDocument/2006/relationships" count="300">
  <r>
    <d v="2014-06-03T10:10:14"/>
    <x v="0"/>
    <s v="Belge"/>
    <n v="1990"/>
    <s v="UCL"/>
    <s v="Communication (journalisme, relations publiques, communication socio-éducative, ...)"/>
    <s v="Enseignement supérieur universitaire 1er cycle : bac"/>
    <s v="Enseignement supérieur universitaire 2ème cycle : master, ingénieur"/>
    <x v="0"/>
    <x v="0"/>
    <x v="0"/>
    <x v="0"/>
    <x v="0"/>
    <x v="0"/>
    <x v="0"/>
    <x v="0"/>
    <s v="Rarement"/>
    <s v="Rarement"/>
    <s v="Jamais"/>
    <s v="Parfois"/>
    <s v="Rarement"/>
    <s v="Rarement"/>
    <s v="Questions à la Une (RTBF - La Une)"/>
    <s v="Mise au point (RTBF - La Une), L'indiscret (RTBF - La Une)"/>
    <x v="0"/>
    <s v="Metro"/>
    <s v="Autre"/>
    <x v="0"/>
    <x v="0"/>
    <s v="Oui"/>
    <s v="Une émission qui combine divertissement et information d'actualité"/>
    <s v="positif "/>
    <s v="Le Petit Journal  , Les Guignols de l’Info  , Revu et corrigé"/>
    <s v="Revu et corrigé"/>
    <s v="Oui"/>
    <s v="Oui"/>
    <n v="3"/>
    <n v="2"/>
    <n v="4"/>
    <n v="4"/>
    <n v="4"/>
    <n v="4"/>
    <n v="4"/>
    <n v="2"/>
    <n v="4"/>
    <n v="4"/>
    <n v="2"/>
    <n v="4"/>
    <n v="2"/>
    <x v="0"/>
  </r>
  <r>
    <d v="2014-06-03T19:46:47"/>
    <x v="1"/>
    <s v="française"/>
    <n v="1990"/>
    <s v="UCL"/>
    <s v="Communication (journalisme, relations publiques, communication socio-éducative, ...)"/>
    <s v="Enseignement supérieur universitaire 1er cycle : bac"/>
    <s v="Enseignement supérieur universitaire 2ème cycle : master, ingénieur"/>
    <x v="0"/>
    <x v="0"/>
    <x v="1"/>
    <x v="0"/>
    <x v="0"/>
    <x v="1"/>
    <x v="0"/>
    <x v="1"/>
    <s v="Rarement"/>
    <s v="Rarement"/>
    <s v="Régulièrement"/>
    <s v="Régulièrement"/>
    <s v="Rarement"/>
    <s v="Rarement"/>
    <s v="Sept à huit (TF1), Reportages (TF1)"/>
    <s v="Je n'ai regardé aucun de ces programmes"/>
    <x v="0"/>
    <s v="Autre"/>
    <s v="N/A"/>
    <x v="1"/>
    <x v="1"/>
    <s v="Oui"/>
    <s v="émission qui mélange l'information et le divertissement"/>
    <s v="positif "/>
    <s v="Le Grand Journal  , Le Petit Journal  , Les Guignols de l’Info  , On n’est pas couché  , Jimmy Kimmel, Saturday Night Live  , The Tonight Show starring Jimmy Fallon  , The Daily Show"/>
    <s v="Les Guignols de l'info"/>
    <s v="Oui"/>
    <s v="Oui"/>
    <n v="3"/>
    <n v="1"/>
    <n v="3"/>
    <n v="4"/>
    <n v="3"/>
    <n v="1"/>
    <n v="2"/>
    <n v="2"/>
    <n v="4"/>
    <n v="2"/>
    <n v="4"/>
    <n v="3"/>
    <n v="1"/>
    <x v="0"/>
  </r>
  <r>
    <d v="2014-06-03T20:10:27"/>
    <x v="1"/>
    <s v="Belge"/>
    <n v="1990"/>
    <s v="UCL"/>
    <s v="Communication (journalisme, relations publiques, communication socio-éducative, ...)"/>
    <s v="Enseignement supérieur universitaire 1er cycle : bac"/>
    <s v="Enseignement supérieur universitaire 2ème cycle : master, ingénieur"/>
    <x v="1"/>
    <x v="1"/>
    <x v="1"/>
    <x v="0"/>
    <x v="0"/>
    <x v="2"/>
    <x v="1"/>
    <x v="2"/>
    <s v="Tous les jours"/>
    <s v="Tous les jours"/>
    <s v="Tous les jours"/>
    <s v="Tous les jours"/>
    <s v="Tous les jours"/>
    <s v="Rarement"/>
    <s v="Questions à la Une (RTBF - La Une), Envoyé spécial (France 2), Sept à huit (TF1)"/>
    <s v="Je n'ai regardé aucun de ces programmes"/>
    <x v="0"/>
    <s v="Les journaux des éditions l’Avenir (Vers l’Avenir, …)"/>
    <s v="La Libre Belgique"/>
    <x v="2"/>
    <x v="2"/>
    <s v="Oui"/>
    <s v="Des l'infos mélangée à du divertissement"/>
    <s v="positif "/>
    <s v="Le Grand Journal  , Le Petit Journal  , Les Guignols de l’Info  , Salut les terriens  , On n’est pas couché  "/>
    <s v="Le grand journal"/>
    <s v="Oui"/>
    <s v="Oui"/>
    <n v="4"/>
    <n v="4"/>
    <n v="4"/>
    <n v="4"/>
    <n v="4"/>
    <n v="4"/>
    <n v="4"/>
    <n v="4"/>
    <n v="4"/>
    <n v="4"/>
    <n v="4"/>
    <n v="4"/>
    <n v="4"/>
    <x v="0"/>
  </r>
  <r>
    <d v="2014-06-03T20:17:41"/>
    <x v="1"/>
    <s v="Belge"/>
    <n v="1991"/>
    <s v="UCL"/>
    <s v="Communication (journalisme, relations publiques, communication socio-éducative, ...)"/>
    <s v="Enseignement supérieur universitaire 1er cycle : bac"/>
    <s v="Enseignement supérieur universitaire 2ème cycle : master, ingénieur"/>
    <x v="2"/>
    <x v="2"/>
    <x v="2"/>
    <x v="0"/>
    <x v="0"/>
    <x v="1"/>
    <x v="2"/>
    <x v="3"/>
    <s v="Tous les jours"/>
    <s v="Régulièrement"/>
    <s v="Tous les jours"/>
    <s v="Régulièrement"/>
    <s v="Rarement"/>
    <s v="Jamais"/>
    <s v="Questions à la Une (RTBF - La Une), Sept à huit (TF1)"/>
    <s v="Mise au point (RTBF - La Une)"/>
    <x v="0"/>
    <s v="Les journaux des éditions l’Avenir (Vers l’Avenir, …)"/>
    <s v="La Libre Belgique"/>
    <x v="3"/>
    <x v="2"/>
    <s v="Oui"/>
    <s v="mélange info et divertissement"/>
    <s v="positif "/>
    <s v="Le Petit Journal  , Sans chichis , Dan Late Show  "/>
    <s v="dan &lt;3"/>
    <s v="Je suis partagé(e)"/>
    <s v="Oui"/>
    <n v="3"/>
    <n v="2"/>
    <n v="4"/>
    <n v="1"/>
    <n v="2"/>
    <n v="3"/>
    <n v="3"/>
    <n v="2"/>
    <n v="4"/>
    <n v="4"/>
    <n v="1"/>
    <n v="1"/>
    <n v="1"/>
    <x v="0"/>
  </r>
  <r>
    <d v="2014-06-03T20:25:51"/>
    <x v="0"/>
    <s v="Belge"/>
    <n v="1990"/>
    <s v="UCL"/>
    <s v="Ingénieur de Gestion"/>
    <s v="Enseignement supérieur universitaire 1er cycle : bac"/>
    <s v="Enseignement supérieur universitaire 2ème cycle : master, ingénieur"/>
    <x v="1"/>
    <x v="2"/>
    <x v="2"/>
    <x v="1"/>
    <x v="0"/>
    <x v="2"/>
    <x v="2"/>
    <x v="2"/>
    <s v="Tous les jours"/>
    <s v="Régulièrement"/>
    <s v="Parfois"/>
    <s v="Tous les jours"/>
    <s v="Jamais"/>
    <s v="Jamais"/>
    <s v="Questions à la Une (RTBF - La Une), Reporters (RTL - TVi), Envoyé spécial (France 2), Complément d'enquête (France 2)"/>
    <s v="Mise au point (RTBF - La Une), Mots croisés (France 2), Des paroles et des actes (France 2)"/>
    <x v="1"/>
    <s v="Le Soir"/>
    <s v="N/A"/>
    <x v="4"/>
    <x v="0"/>
    <s v="Non"/>
    <s v="Un mélange de entertainment et d'information"/>
    <s v="positif "/>
    <s v="Le Grand Journal  , Le Petit Journal  , Les Guignols de l’Info  , Sans chichis , On n’est pas couché  , Vivement Dimanche"/>
    <s v="On n'est pas couché"/>
    <s v="Oui"/>
    <s v="Non"/>
    <n v="4"/>
    <n v="2"/>
    <n v="3"/>
    <n v="2"/>
    <n v="4"/>
    <n v="4"/>
    <n v="4"/>
    <n v="4"/>
    <n v="3"/>
    <n v="4"/>
    <n v="1"/>
    <n v="4"/>
    <n v="4"/>
    <x v="1"/>
  </r>
  <r>
    <d v="2014-06-03T20:30:41"/>
    <x v="1"/>
    <s v="Belge"/>
    <n v="1990"/>
    <s v="UCL"/>
    <s v="Anthropologie"/>
    <s v="Enseignement supérieur universitaire 1er cycle : bac"/>
    <s v="Enseignement supérieur universitaire 2ème cycle : master, ingénieur"/>
    <x v="3"/>
    <x v="0"/>
    <x v="3"/>
    <x v="2"/>
    <x v="1"/>
    <x v="3"/>
    <x v="3"/>
    <x v="3"/>
    <s v="Régulièrement"/>
    <s v="Rarement"/>
    <s v="Jamais"/>
    <s v="Rarement"/>
    <s v="Rarement"/>
    <s v="Rarement"/>
    <s v="Questions à la Une (RTBF - La Une), Reporters (RTL - TVi), Complément d'enquête (France 2), Les infiltrés (France 2), Sept à huit (TF1)"/>
    <s v="Je n'ai regardé aucun de ces programmes"/>
    <x v="2"/>
    <s v="La Libre Belgique"/>
    <s v="Le Soir"/>
    <x v="5"/>
    <x v="1"/>
    <s v="Non"/>
    <s v="non"/>
    <s v="positif "/>
    <s v="Aucune"/>
    <s v="Aucune"/>
    <s v="Oui"/>
    <s v="Je suis partagé(e)"/>
    <n v="4"/>
    <n v="1"/>
    <n v="2"/>
    <n v="4"/>
    <n v="2"/>
    <n v="2"/>
    <n v="3"/>
    <n v="3"/>
    <n v="4"/>
    <n v="4"/>
    <n v="3"/>
    <n v="4"/>
    <n v="1"/>
    <x v="1"/>
  </r>
  <r>
    <d v="2014-06-03T20:40:15"/>
    <x v="0"/>
    <s v="Belge"/>
    <n v="1992"/>
    <s v="UCL"/>
    <s v="Bio-ingénieur"/>
    <s v="Enseignement secondaire général : 2ème cycle"/>
    <s v="Enseignement supérieur universitaire 1er cycle : bac"/>
    <x v="1"/>
    <x v="0"/>
    <x v="3"/>
    <x v="2"/>
    <x v="0"/>
    <x v="3"/>
    <x v="3"/>
    <x v="4"/>
    <s v="Tous les jours"/>
    <s v="Jamais"/>
    <s v="Jamais"/>
    <s v="Parfois"/>
    <s v="Parfois"/>
    <s v="Jamais"/>
    <s v="Questions à la Une (RTBF - La Une), Envoyé spécial (France 2)"/>
    <s v="Mise au point (RTBF - La Une), Controverse (RTL-TVi), L'invité (RTL-TVi)"/>
    <x v="0"/>
    <s v="Autre"/>
    <s v="La Libre Belgique"/>
    <x v="6"/>
    <x v="2"/>
    <s v="Non"/>
    <s v="what ??? (avant que tu me le dises) Je pensais que c'était un truc de geek sur l'informatique"/>
    <s v="positif "/>
    <s v="Le Petit Journal  , Les Guignols de l’Info  , Sans chichis , Dan Late Show  "/>
    <s v="petit journal"/>
    <s v="Oui"/>
    <s v="Oui"/>
    <n v="4"/>
    <n v="2"/>
    <n v="3"/>
    <n v="2"/>
    <n v="2"/>
    <n v="3"/>
    <n v="2"/>
    <n v="3"/>
    <n v="1"/>
    <n v="2"/>
    <n v="3"/>
    <n v="1"/>
    <n v="1"/>
    <x v="1"/>
  </r>
  <r>
    <d v="2014-06-03T20:51:19"/>
    <x v="1"/>
    <s v="Belge"/>
    <n v="1988"/>
    <s v="UCL"/>
    <s v="Communication (journalisme, relations publiques, communication socio-éducative, ...)"/>
    <s v="Enseignement supérieur universitaire 1er cycle : bac"/>
    <s v="Enseignement supérieur universitaire 2ème cycle : master, ingénieur"/>
    <x v="2"/>
    <x v="2"/>
    <x v="1"/>
    <x v="2"/>
    <x v="2"/>
    <x v="2"/>
    <x v="3"/>
    <x v="5"/>
    <s v="Tous les jours"/>
    <s v="Régulièrement"/>
    <s v="Régulièrement"/>
    <s v="Tous les jours"/>
    <s v="Parfois"/>
    <s v="Parfois"/>
    <s v="Questions à la Une (RTBF - La Une), Envoyé spécial (France 2)"/>
    <s v="Mise au point (RTBF - La Une), Des paroles et des actes (France 2)"/>
    <x v="0"/>
    <s v="La Libre Belgique"/>
    <s v="N/A"/>
    <x v="7"/>
    <x v="1"/>
    <s v="Oui"/>
    <s v="Programme qui fournit à la fois du divertissement et de l'info"/>
    <s v="positif "/>
    <s v="Le Grand Journal  , Le Petit Journal  , On n’est pas couché  "/>
    <s v="le petit journal"/>
    <s v="Je suis partagé(e)"/>
    <s v="Non"/>
    <n v="4"/>
    <n v="2"/>
    <n v="1"/>
    <n v="3"/>
    <n v="2"/>
    <n v="2"/>
    <n v="2"/>
    <n v="1"/>
    <n v="3"/>
    <n v="3"/>
    <n v="3"/>
    <n v="2"/>
    <n v="1"/>
    <x v="0"/>
  </r>
  <r>
    <d v="2014-06-03T21:38:46"/>
    <x v="1"/>
    <s v="Belge"/>
    <n v="1991"/>
    <s v="UCL"/>
    <s v="Communication (journalisme, relations publiques, communication socio-éducative, ...) "/>
    <s v="Enseignement supérieur universitaire 1er cycle : bac"/>
    <s v="Enseignement supérieur universitaire 2ème cycle : master, ingénieur"/>
    <x v="0"/>
    <x v="0"/>
    <x v="2"/>
    <x v="1"/>
    <x v="0"/>
    <x v="4"/>
    <x v="4"/>
    <x v="5"/>
    <s v="Tous les jours"/>
    <s v="Régulièrement"/>
    <s v="Parfois"/>
    <s v="Tous les jours"/>
    <s v="Tous les jours"/>
    <s v="Tous les jours"/>
    <s v="Questions à la Une (RTBF - La Une), Envoyé spécial (France 2), Sept à huit (TF1), Reportages (TF1)"/>
    <s v="Mise au point (RTBF - La Une), L'invité (RTL-TVi), Mots croisés (France 2), On n'est pas couché (France 2)"/>
    <x v="1"/>
    <s v="Le Soir"/>
    <s v="Les journaux des éditions l’Avenir (Vers l’Avenir, …)"/>
    <x v="8"/>
    <x v="2"/>
    <s v="Oui"/>
    <s v="Des émissions alliant informations et divertissement"/>
    <s v="positif "/>
    <s v="Le Grand Journal  , Le Petit Journal  , On n’est pas couché  , Vivement Dimanche"/>
    <s v="On n'est pas couché"/>
    <s v="Oui"/>
    <s v="Oui"/>
    <n v="4"/>
    <n v="2"/>
    <n v="2"/>
    <n v="4"/>
    <n v="1"/>
    <n v="3"/>
    <n v="4"/>
    <n v="2"/>
    <n v="4"/>
    <n v="4"/>
    <n v="1"/>
    <n v="4"/>
    <n v="2"/>
    <x v="1"/>
  </r>
  <r>
    <d v="2014-06-03T22:02:50"/>
    <x v="0"/>
    <s v="Belge"/>
    <n v="1990"/>
    <s v="UCL"/>
    <s v="Sciences de gestion"/>
    <s v="Enseignement supérieur universitaire 1er cycle : bac"/>
    <s v="Enseignement supérieur universitaire 2ème cycle : master, ingénieur"/>
    <x v="0"/>
    <x v="2"/>
    <x v="0"/>
    <x v="2"/>
    <x v="0"/>
    <x v="4"/>
    <x v="4"/>
    <x v="5"/>
    <s v="Régulièrement"/>
    <s v="Rarement"/>
    <s v="Parfois"/>
    <s v="Tous les jours"/>
    <s v="Parfois"/>
    <s v="Rarement"/>
    <s v="Questions à la Une (RTBF - La Une), Reporters (RTL - TVi), Envoyé spécial (France 2)"/>
    <s v="Mise au point (RTBF - La Une), Controverse (RTL-TVi)"/>
    <x v="3"/>
    <s v="Les journaux des éditions l’Avenir (Vers l’Avenir, …)"/>
    <s v="Metro"/>
    <x v="9"/>
    <x v="2"/>
    <s v="Oui"/>
    <s v="des programmes qui font à la fois de l'info et du divertissement"/>
    <s v="positif "/>
    <s v="Le Petit Journal  , Dan Late Show  "/>
    <s v="le petit journal"/>
    <s v="Je suis partagé(e)"/>
    <s v="Non"/>
    <n v="3"/>
    <n v="2"/>
    <n v="2"/>
    <n v="4"/>
    <n v="2"/>
    <n v="1"/>
    <n v="1"/>
    <n v="3"/>
    <n v="2"/>
    <n v="3"/>
    <n v="1"/>
    <n v="3"/>
    <n v="2"/>
    <x v="1"/>
  </r>
  <r>
    <d v="2014-06-03T22:26:08"/>
    <x v="0"/>
    <s v="Belge"/>
    <n v="1991"/>
    <s v="UCL"/>
    <s v="Communication (journalisme, relations publiques, communication socio-éducative, ...)"/>
    <s v="Enseignement supérieur universitaire 1er cycle : bac"/>
    <s v="Enseignement supérieur universitaire 2ème cycle : master, ingénieur"/>
    <x v="2"/>
    <x v="0"/>
    <x v="0"/>
    <x v="3"/>
    <x v="0"/>
    <x v="2"/>
    <x v="4"/>
    <x v="5"/>
    <s v="Régulièrement"/>
    <s v="Jamais"/>
    <s v="Jamais"/>
    <s v="Tous les jours"/>
    <s v="Régulièrement"/>
    <s v="Tous les jours"/>
    <s v="Questions à la Une (RTBF - La Une), Envoyé spécial (France 2)"/>
    <s v="Mise au point (RTBF - La Une)"/>
    <x v="0"/>
    <s v="Metro"/>
    <s v="Autre"/>
    <x v="10"/>
    <x v="2"/>
    <s v="Oui"/>
    <s v="Emission traitant de l'actu d'une manière décallée"/>
    <s v="positif "/>
    <s v="Le Grand Journal  , Le Petit Journal  , Les Guignols de l’Info  , Sans chichis , Vivement Dimanche"/>
    <s v="le petit journal"/>
    <s v="Oui"/>
    <s v="Oui"/>
    <n v="3"/>
    <n v="1"/>
    <n v="3"/>
    <n v="3"/>
    <n v="1"/>
    <n v="1"/>
    <n v="1"/>
    <n v="1"/>
    <n v="3"/>
    <n v="3"/>
    <n v="2"/>
    <n v="2"/>
    <n v="1"/>
    <x v="0"/>
  </r>
  <r>
    <d v="2014-06-03T22:42:05"/>
    <x v="1"/>
    <s v="Belge"/>
    <n v="1993"/>
    <s v="ULB"/>
    <s v="Polytechnique"/>
    <s v="Enseignement secondaire général : 2ème cycle"/>
    <s v="Enseignement supérieur universitaire 1er cycle : bac"/>
    <x v="4"/>
    <x v="0"/>
    <x v="0"/>
    <x v="2"/>
    <x v="2"/>
    <x v="2"/>
    <x v="5"/>
    <x v="1"/>
    <s v="Parfois"/>
    <s v="Parfois"/>
    <s v="Rarement"/>
    <s v="Tous les jours"/>
    <s v="Régulièrement"/>
    <s v="Tous les jours"/>
    <s v="Je n'ai regardé aucun de ces programmes"/>
    <s v="Je n'ai regardé aucun de ces programmes"/>
    <x v="0"/>
    <s v="Autre"/>
    <s v="La Libre Belgique"/>
    <x v="11"/>
    <x v="0"/>
    <s v="Non"/>
    <s v="Je ne connais pas"/>
    <s v="positif "/>
    <s v="Le Petit Journal  , Les Guignols de l’Info  , On n’est pas couché  "/>
    <s v="le petit journal"/>
    <s v="Oui"/>
    <s v="Oui"/>
    <n v="4"/>
    <n v="2"/>
    <n v="2"/>
    <n v="2"/>
    <n v="4"/>
    <n v="3"/>
    <n v="3"/>
    <n v="4"/>
    <n v="3"/>
    <n v="3"/>
    <n v="2"/>
    <n v="4"/>
    <n v="3"/>
    <x v="1"/>
  </r>
  <r>
    <d v="2014-06-03T22:45:52"/>
    <x v="1"/>
    <s v="Belge"/>
    <n v="1993"/>
    <s v="UCL"/>
    <s v="Kinésithérapie"/>
    <s v="Enseignement secondaire général : 2ème cycle"/>
    <s v="Enseignement supérieur universitaire 1er cycle : bac"/>
    <x v="2"/>
    <x v="2"/>
    <x v="0"/>
    <x v="1"/>
    <x v="0"/>
    <x v="3"/>
    <x v="6"/>
    <x v="6"/>
    <s v="Régulièrement"/>
    <s v="Parfois"/>
    <s v="Rarement"/>
    <s v="Rarement"/>
    <s v="Rarement"/>
    <s v="Rarement"/>
    <s v="Envoyé spécial (France 2), Sept à huit (TF1), Reportages (TF1)"/>
    <s v="Je n'ai regardé aucun de ces programmes"/>
    <x v="4"/>
    <s v="Autre"/>
    <s v="Autre"/>
    <x v="12"/>
    <x v="1"/>
    <s v="Oui"/>
    <s v="Info + Divertissement"/>
    <s v="positif "/>
    <s v="Le Petit Journal  , Sans chichis "/>
    <s v="le petit journal"/>
    <s v="Je suis partagé(e)"/>
    <s v="Oui"/>
    <n v="4"/>
    <n v="3"/>
    <n v="2"/>
    <n v="3"/>
    <n v="3"/>
    <n v="1"/>
    <n v="1"/>
    <n v="4"/>
    <n v="4"/>
    <n v="3"/>
    <n v="2"/>
    <n v="3"/>
    <n v="1"/>
    <x v="1"/>
  </r>
  <r>
    <d v="2014-06-03T22:52:38"/>
    <x v="0"/>
    <s v="Belge"/>
    <n v="1990"/>
    <s v="UCL"/>
    <s v="Sciences de la population et du développement"/>
    <s v="Enseignement supérieur universitaire 1er cycle : bac"/>
    <s v="Enseignement supérieur universitaire 2ème cycle : master, ingénieur"/>
    <x v="4"/>
    <x v="0"/>
    <x v="0"/>
    <x v="1"/>
    <x v="3"/>
    <x v="2"/>
    <x v="3"/>
    <x v="7"/>
    <s v="Rarement"/>
    <s v="Rarement"/>
    <s v="Régulièrement"/>
    <s v="Tous les jours"/>
    <s v="Tous les jours"/>
    <s v="Rarement"/>
    <s v="Je n'ai regardé aucun de ces programmes"/>
    <s v="Je n'ai regardé aucun de ces programmes"/>
    <x v="0"/>
    <s v="La Libre Belgique"/>
    <s v="Autre"/>
    <x v="13"/>
    <x v="0"/>
    <s v="Oui"/>
    <s v="C'est une émission d'info melée à du divertissement (ou l'inverse)"/>
    <s v="positif "/>
    <s v="Le Petit Journal  "/>
    <s v="Il n'y en a qu'une :-)"/>
    <s v="Oui"/>
    <s v="Oui"/>
    <n v="4"/>
    <n v="1"/>
    <n v="3"/>
    <n v="2"/>
    <n v="2"/>
    <n v="1"/>
    <n v="1"/>
    <n v="1"/>
    <n v="4"/>
    <n v="4"/>
    <n v="4"/>
    <n v="2"/>
    <n v="1"/>
    <x v="1"/>
  </r>
  <r>
    <d v="2014-06-03T23:03:45"/>
    <x v="0"/>
    <s v="Belge"/>
    <n v="1993"/>
    <s v="UCL"/>
    <s v="Langues modernes"/>
    <s v="Enseignement secondaire général : 2ème cycle"/>
    <s v="Enseignement supérieur universitaire 1er cycle : bac"/>
    <x v="0"/>
    <x v="3"/>
    <x v="3"/>
    <x v="1"/>
    <x v="0"/>
    <x v="5"/>
    <x v="2"/>
    <x v="1"/>
    <s v="Régulièrement"/>
    <s v="Parfois"/>
    <s v="Jamais"/>
    <s v="Jamais"/>
    <s v="Jamais"/>
    <s v="Régulièrement"/>
    <s v="Questions à la Une (RTBF - La Une)"/>
    <s v="Mise au point (RTBF - La Une)"/>
    <x v="1"/>
    <s v="Le Soir"/>
    <s v="Aucun"/>
    <x v="1"/>
    <x v="2"/>
    <s v="Non"/>
    <s v="source d'information servant à la distraction"/>
    <s v="positif "/>
    <s v="Sans chichis , On n’est pas couché  "/>
    <s v="On n'est pas couché"/>
    <s v="Oui"/>
    <s v="Je suis partagé(e)"/>
    <n v="3"/>
    <n v="2"/>
    <n v="2"/>
    <n v="4"/>
    <n v="1"/>
    <n v="1"/>
    <n v="1"/>
    <n v="1"/>
    <n v="3"/>
    <n v="3"/>
    <n v="2"/>
    <n v="2"/>
    <n v="1"/>
    <x v="1"/>
  </r>
  <r>
    <d v="2014-06-03T23:03:57"/>
    <x v="1"/>
    <s v="Belge"/>
    <n v="1990"/>
    <s v="UCL"/>
    <s v="Communication (journalisme, relations publiques, communication socio-éducative, ...)"/>
    <s v="Enseignement supérieur universitaire 1er cycle : bac"/>
    <s v="Enseignement supérieur universitaire 2ème cycle : master, ingénieur"/>
    <x v="2"/>
    <x v="3"/>
    <x v="2"/>
    <x v="2"/>
    <x v="3"/>
    <x v="1"/>
    <x v="0"/>
    <x v="5"/>
    <s v="Régulièrement"/>
    <s v="Parfois"/>
    <s v="Régulièrement"/>
    <s v="Régulièrement"/>
    <s v="Régulièrement"/>
    <s v="Tous les jours"/>
    <s v="Sept à huit (TF1)"/>
    <s v="Mise au point (RTBF - La Une), Controverse (RTL-TVi), L'indiscret (RTBF - La Une)"/>
    <x v="4"/>
    <s v="La Libre Belgique"/>
    <s v="Le Soir"/>
    <x v="7"/>
    <x v="1"/>
    <s v="Oui"/>
    <s v="l'information de façon plus ou moins ludique, simplifiée"/>
    <s v="positif "/>
    <s v="Le Grand Journal  , Le Petit Journal  , Les Guignols de l’Info  , Sans chichis , Dan Late Show  , On n’est pas couché  , Vivement Dimanche"/>
    <s v="le petit journal"/>
    <s v="Oui"/>
    <s v="Oui"/>
    <n v="2"/>
    <n v="1"/>
    <n v="3"/>
    <n v="3"/>
    <n v="1"/>
    <n v="1"/>
    <n v="1"/>
    <n v="1"/>
    <n v="4"/>
    <n v="4"/>
    <n v="2"/>
    <n v="4"/>
    <n v="1"/>
    <x v="0"/>
  </r>
  <r>
    <d v="2014-06-03T23:12:33"/>
    <x v="1"/>
    <s v="Belge"/>
    <n v="1990"/>
    <s v="UCL"/>
    <s v="Communication (journalisme, relations publiques, communication socio-éducative, ...)"/>
    <s v="Enseignement supérieur universitaire 2ème cycle : master, ingénieur"/>
    <s v="Enseignement supérieur universitaire 2ème cycle : master, ingénieur"/>
    <x v="0"/>
    <x v="3"/>
    <x v="0"/>
    <x v="4"/>
    <x v="1"/>
    <x v="4"/>
    <x v="0"/>
    <x v="8"/>
    <s v="Régulièrement"/>
    <s v="Régulièrement"/>
    <s v="Rarement"/>
    <s v="Régulièrement"/>
    <s v="Régulièrement"/>
    <s v="Parfois"/>
    <s v="Questions à la Une (RTBF - La Une), le petit journal"/>
    <s v="Je n'ai regardé aucun de ces programmes"/>
    <x v="5"/>
    <s v="La Libre Belgique"/>
    <s v="Autre"/>
    <x v="14"/>
    <x v="1"/>
    <s v="Non"/>
    <s v="&quot;information divertissante&quot;?"/>
    <s v="positif "/>
    <s v="Le Petit Journal  , Les Guignols de l’Info  , On n’est pas couché  "/>
    <s v="le petit journal"/>
    <s v="Oui"/>
    <s v="Oui"/>
    <n v="4"/>
    <n v="2"/>
    <n v="2"/>
    <n v="4"/>
    <n v="1"/>
    <n v="2"/>
    <n v="2"/>
    <n v="1"/>
    <n v="4"/>
    <n v="4"/>
    <n v="3"/>
    <n v="4"/>
    <n v="1"/>
    <x v="0"/>
  </r>
  <r>
    <d v="2014-06-03T23:14:31"/>
    <x v="0"/>
    <s v="Belge"/>
    <n v="1991"/>
    <s v="UCL"/>
    <s v="Communication (journalisme, relations publiques, communication socio-éducative, ...)"/>
    <s v="Enseignement supérieur universitaire 1er cycle : bac"/>
    <s v="Enseignement supérieur universitaire 2ème cycle : master, ingénieur"/>
    <x v="0"/>
    <x v="2"/>
    <x v="1"/>
    <x v="2"/>
    <x v="2"/>
    <x v="6"/>
    <x v="7"/>
    <x v="4"/>
    <s v="Rarement"/>
    <s v="Tous les jours"/>
    <s v="Régulièrement"/>
    <s v="Régulièrement"/>
    <s v="Parfois"/>
    <s v="Jamais"/>
    <s v="Sept à huit (TF1), Reportages (TF1)"/>
    <s v="Mise au point (RTBF - La Une)"/>
    <x v="0"/>
    <s v="Les journaux des éditions l’Avenir (Vers l’Avenir, …)"/>
    <s v="La Libre Belgique"/>
    <x v="15"/>
    <x v="2"/>
    <s v="Oui"/>
    <s v="Mélange d'actualité et de divertissement"/>
    <s v="positif "/>
    <s v="Le Grand Journal  , Le Petit Journal  , Salut les terriens  , Dan Late Show  , On n’est pas couché  , Late Night with Seth Meyers, The Tonight Show starring Jimmy Fallon, Conan, Last Week Tonight with John Oliver, Saturday Night Live"/>
    <s v="Dan Late Show"/>
    <s v="Oui"/>
    <s v="Je suis partagé(e)"/>
    <n v="3"/>
    <n v="2"/>
    <n v="4"/>
    <n v="4"/>
    <n v="3"/>
    <n v="2"/>
    <n v="2"/>
    <n v="3"/>
    <n v="3"/>
    <n v="3"/>
    <n v="3"/>
    <n v="3"/>
    <n v="2"/>
    <x v="0"/>
  </r>
  <r>
    <d v="2014-06-03T23:26:41"/>
    <x v="1"/>
    <s v="Belge"/>
    <n v="1991"/>
    <s v="UCL"/>
    <s v="Communication (journalisme, relations publiques, communication socio-éducative, ...)"/>
    <s v="Enseignement supérieur universitaire 1er cycle : bac"/>
    <s v="Enseignement supérieur universitaire 2ème cycle : master, ingénieur"/>
    <x v="0"/>
    <x v="2"/>
    <x v="0"/>
    <x v="2"/>
    <x v="0"/>
    <x v="2"/>
    <x v="2"/>
    <x v="3"/>
    <s v="Rarement"/>
    <s v="Parfois"/>
    <s v="Rarement"/>
    <s v="Tous les jours"/>
    <s v="Parfois"/>
    <s v="Rarement"/>
    <s v="Envoyé spécial (France 2), Sept à huit (TF1)"/>
    <s v="Je n'ai regardé aucun de ces programmes"/>
    <x v="0"/>
    <s v="La Libre Belgique"/>
    <s v="Metro"/>
    <x v="16"/>
    <x v="2"/>
    <s v="Oui"/>
    <s v="Emission de divertissement basée sur un traitement de l'actualité"/>
    <s v="positif "/>
    <s v="Le Petit Journal  , Les Guignols de l’Info  , Sans chichis , On n’est pas couché  "/>
    <s v="petit journal"/>
    <s v="Oui"/>
    <s v="Je suis partagé(e)"/>
    <n v="4"/>
    <n v="2"/>
    <n v="3"/>
    <n v="3"/>
    <n v="3"/>
    <n v="3"/>
    <n v="3"/>
    <n v="2"/>
    <n v="3"/>
    <n v="2"/>
    <n v="4"/>
    <n v="1"/>
    <n v="2"/>
    <x v="0"/>
  </r>
  <r>
    <d v="2014-06-03T23:28:41"/>
    <x v="1"/>
    <s v="Belge"/>
    <n v="1991"/>
    <s v="UCL"/>
    <s v="Gestion"/>
    <s v="Enseignement supérieur universitaire 1er cycle : bac"/>
    <s v="Enseignement supérieur universitaire 2ème cycle : master, ingénieur"/>
    <x v="0"/>
    <x v="0"/>
    <x v="0"/>
    <x v="0"/>
    <x v="3"/>
    <x v="2"/>
    <x v="3"/>
    <x v="1"/>
    <s v="Régulièrement"/>
    <s v="Rarement"/>
    <s v="Rarement"/>
    <s v="Tous les jours"/>
    <s v="Parfois"/>
    <s v="Rarement"/>
    <s v="Questions à la Une (RTBF - La Une)"/>
    <s v="Je n'ai regardé aucun de ces programmes"/>
    <x v="2"/>
    <s v="La Libre Belgique"/>
    <s v="Autre"/>
    <x v="17"/>
    <x v="1"/>
    <s v="Non"/>
    <s v="un mix entre information et entertainment: donc des infos divertissantes"/>
    <s v="positif "/>
    <s v="Le Petit Journal  , Les Guignols de l’Info  , Sans chichis "/>
    <s v="le petit journal"/>
    <s v="Oui"/>
    <s v="Oui"/>
    <n v="4"/>
    <n v="1"/>
    <n v="2"/>
    <n v="3"/>
    <n v="1"/>
    <n v="2"/>
    <n v="1"/>
    <n v="1"/>
    <n v="4"/>
    <n v="4"/>
    <n v="1"/>
    <n v="3"/>
    <n v="1"/>
    <x v="1"/>
  </r>
  <r>
    <d v="2014-06-03T23:36:36"/>
    <x v="0"/>
    <s v="Belge"/>
    <n v="1991"/>
    <s v="UCL"/>
    <s v="Communication (journalisme, relations publiques, communication socio-éducative, ...)"/>
    <s v="Enseignement supérieur universitaire 1er cycle : bac"/>
    <s v="Enseignement supérieur universitaire 2ème cycle : master, ingénieur"/>
    <x v="1"/>
    <x v="2"/>
    <x v="4"/>
    <x v="0"/>
    <x v="0"/>
    <x v="2"/>
    <x v="4"/>
    <x v="2"/>
    <s v="Tous les jours"/>
    <s v="Parfois"/>
    <s v="Tous les jours"/>
    <s v="Tous les jours"/>
    <s v="Régulièrement"/>
    <s v="Tous les jours"/>
    <s v="Questions à la Une (RTBF - La Une), Envoyé spécial (France 2), Sept à huit (TF1), Reportages (TF1)"/>
    <s v="Mise au point (RTBF - La Une), L'indiscret (RTBF - La Une), Ce soir (ou jamais !) (France 2)"/>
    <x v="0"/>
    <s v="La Libre Belgique"/>
    <s v="Autre"/>
    <x v="12"/>
    <x v="1"/>
    <s v="Oui"/>
    <s v="C'est un terme utilisé pour définir un journalisme où la frontière entre l'information et le divertissement/l'entertainment se veut de plus en plus fine, pour essayer d'attirer le spectateur, au détriment (peut-être) d'une véritable valeur informative ajoutée."/>
    <s v="positif "/>
    <s v="Le Grand Journal  , Dan Late Show  "/>
    <s v="Le Dan Late Show"/>
    <s v="Oui"/>
    <s v="Oui"/>
    <n v="4"/>
    <n v="1"/>
    <n v="3"/>
    <n v="3"/>
    <n v="2"/>
    <n v="2"/>
    <n v="2"/>
    <n v="1"/>
    <n v="3"/>
    <n v="4"/>
    <n v="3"/>
    <n v="3"/>
    <n v="1"/>
    <x v="0"/>
  </r>
  <r>
    <d v="2014-06-03T23:52:43"/>
    <x v="1"/>
    <s v="Belge"/>
    <n v="1992"/>
    <s v="UNamur"/>
    <s v="médecine vétérinaire"/>
    <s v="Enseignement secondaire général : 2ème cycle"/>
    <s v="Enseignement supérieur universitaire 1er cycle : bac"/>
    <x v="4"/>
    <x v="0"/>
    <x v="3"/>
    <x v="1"/>
    <x v="4"/>
    <x v="5"/>
    <x v="0"/>
    <x v="2"/>
    <s v="Parfois"/>
    <s v="Régulièrement"/>
    <s v="Jamais"/>
    <s v="Parfois"/>
    <s v="Parfois"/>
    <s v="Tous les jours"/>
    <s v="Reporters (RTL - TVi), Sept à huit (TF1), Reportages (TF1)"/>
    <s v="Je n'ai regardé aucun de ces programmes"/>
    <x v="2"/>
    <s v="La Libre Belgique"/>
    <s v="Le Soir"/>
    <x v="18"/>
    <x v="2"/>
    <s v="Non"/>
    <s v="connais pas"/>
    <s v="positif "/>
    <s v="Sans chichis , On n’est pas couché  "/>
    <s v="sans chichis"/>
    <s v="Oui"/>
    <s v="Oui"/>
    <n v="3"/>
    <n v="2"/>
    <n v="1"/>
    <n v="1"/>
    <n v="3"/>
    <n v="2"/>
    <n v="3"/>
    <n v="3"/>
    <n v="4"/>
    <n v="4"/>
    <n v="2"/>
    <n v="2"/>
    <n v="2"/>
    <x v="1"/>
  </r>
  <r>
    <d v="2014-06-04T00:23:56"/>
    <x v="0"/>
    <s v="français"/>
    <n v="1989"/>
    <s v="UCL"/>
    <s v="Communication (journalisme, relations publiques, communication socio-éducative, ...)"/>
    <s v="Enseignement supérieur universitaire 1er cycle : bac"/>
    <s v="Enseignement supérieur universitaire 2ème cycle : master, ingénieur"/>
    <x v="2"/>
    <x v="3"/>
    <x v="0"/>
    <x v="2"/>
    <x v="2"/>
    <x v="2"/>
    <x v="2"/>
    <x v="8"/>
    <s v="Régulièrement"/>
    <s v="Rarement"/>
    <s v="Jamais"/>
    <s v="Rarement"/>
    <s v="Parfois"/>
    <s v="Rarement"/>
    <s v="Envoyé spécial (France 2), Sept à huit (TF1), L'effet papillon (Be TV)"/>
    <s v="Mots croisés (France 2)"/>
    <x v="5"/>
    <s v="Le Soir"/>
    <s v="La Libre Belgique"/>
    <x v="12"/>
    <x v="2"/>
    <s v="Oui"/>
    <s v="traiter l'info à la façon divertissement"/>
    <s v="positif "/>
    <s v="Le Grand Journal  , Le Petit Journal  , Les Guignols de l’Info  , Salut les terriens  , On n’est pas couché  "/>
    <s v="On n'est pas couché"/>
    <s v="Oui"/>
    <s v="Oui"/>
    <n v="4"/>
    <n v="3"/>
    <n v="2"/>
    <n v="3"/>
    <n v="3"/>
    <n v="4"/>
    <n v="3"/>
    <n v="2"/>
    <n v="3"/>
    <n v="4"/>
    <n v="2"/>
    <n v="4"/>
    <n v="2"/>
    <x v="0"/>
  </r>
  <r>
    <d v="2014-06-04T00:26:40"/>
    <x v="0"/>
    <s v="Belge"/>
    <n v="1990"/>
    <s v="UCL"/>
    <s v="Communication (journalisme, relations publiques, communication socio-éducative, ...)"/>
    <s v="Enseignement supérieur universitaire 1er cycle : bac"/>
    <s v="Enseignement supérieur universitaire 2ème cycle : master, ingénieur"/>
    <x v="2"/>
    <x v="2"/>
    <x v="4"/>
    <x v="1"/>
    <x v="0"/>
    <x v="2"/>
    <x v="3"/>
    <x v="2"/>
    <s v="Régulièrement"/>
    <s v="Parfois"/>
    <s v="Tous les jours"/>
    <s v="Tous les jours"/>
    <s v="Parfois"/>
    <s v="Rarement"/>
    <s v="Je n'ai regardé aucun de ces programmes"/>
    <s v="Mise au point (RTBF - La Une), Controverse (RTL-TVi), Mots croisés (France 2)"/>
    <x v="0"/>
    <s v="La Libre Belgique"/>
    <s v="L’Echo"/>
    <x v="2"/>
    <x v="0"/>
    <s v="Oui"/>
    <s v="Informer le public tout en ajoutant des éléments de divertissement aux informations."/>
    <s v="positif "/>
    <s v="Le Petit Journal  , Dan Late Show  , On n’est pas couché  "/>
    <s v="On n'est pas couché"/>
    <s v="Oui"/>
    <s v="Oui"/>
    <n v="3"/>
    <n v="1"/>
    <n v="2"/>
    <n v="2"/>
    <n v="2"/>
    <n v="2"/>
    <n v="2"/>
    <n v="1"/>
    <n v="3"/>
    <n v="3"/>
    <n v="3"/>
    <n v="3"/>
    <n v="1"/>
    <x v="0"/>
  </r>
  <r>
    <d v="2014-06-04T00:33:05"/>
    <x v="1"/>
    <s v="Belge"/>
    <n v="1992"/>
    <s v="UCL"/>
    <s v="sciences économiques et de gestion"/>
    <s v="Enseignement secondaire général : 2ème cycle"/>
    <s v="Enseignement supérieur universitaire 1er cycle : bac"/>
    <x v="2"/>
    <x v="3"/>
    <x v="0"/>
    <x v="2"/>
    <x v="2"/>
    <x v="1"/>
    <x v="2"/>
    <x v="8"/>
    <s v="Parfois"/>
    <s v="Parfois"/>
    <s v="Rarement"/>
    <s v="Régulièrement"/>
    <s v="Parfois"/>
    <s v="Tous les jours"/>
    <s v="Questions à la Une (RTBF - La Une), Reporters (RTL - TVi), Envoyé spécial (France 2)"/>
    <s v="Mise au point (RTBF - La Une), L'invité (RTL-TVi)"/>
    <x v="0"/>
    <s v="La Libre Belgique"/>
    <s v="La Dernière Heure – Les Sports"/>
    <x v="19"/>
    <x v="1"/>
    <s v="Non"/>
    <s v="Je ne sais pas"/>
    <s v="positif "/>
    <s v="Le Grand Journal  , Les Guignols de l’Info  , Sans chichis , On n’est pas couché  "/>
    <s v="Les Guignols de l'info"/>
    <s v="Oui"/>
    <s v="Je suis partagé(e)"/>
    <n v="2"/>
    <n v="1"/>
    <n v="2"/>
    <n v="3"/>
    <n v="2"/>
    <n v="1"/>
    <n v="1"/>
    <n v="1"/>
    <n v="3"/>
    <n v="3"/>
    <n v="2"/>
    <n v="3"/>
    <n v="3"/>
    <x v="1"/>
  </r>
  <r>
    <d v="2014-06-04T00:49:06"/>
    <x v="0"/>
    <s v="Belge"/>
    <n v="1992"/>
    <s v="UCL"/>
    <s v="economie"/>
    <s v="Enseignement supérieur universitaire 1er cycle : bac"/>
    <s v="Enseignement supérieur universitaire 2ème cycle : master, ingénieur"/>
    <x v="0"/>
    <x v="0"/>
    <x v="0"/>
    <x v="1"/>
    <x v="1"/>
    <x v="6"/>
    <x v="0"/>
    <x v="8"/>
    <s v="Rarement"/>
    <s v="Rarement"/>
    <s v="Parfois"/>
    <s v="Régulièrement"/>
    <s v="Régulièrement"/>
    <s v="Parfois"/>
    <s v="Je n'ai regardé aucun de ces programmes"/>
    <s v="Je n'ai regardé aucun de ces programmes"/>
    <x v="1"/>
    <s v="Metro"/>
    <s v="L’Echo"/>
    <x v="20"/>
    <x v="2"/>
    <s v="Non"/>
    <s v="nn"/>
    <s v="positif "/>
    <s v="Les Guignols de l’Info  "/>
    <s v="les guignols"/>
    <s v="Oui"/>
    <s v="Oui"/>
    <n v="3"/>
    <n v="1"/>
    <n v="1"/>
    <n v="3"/>
    <n v="3"/>
    <n v="2"/>
    <n v="2"/>
    <n v="1"/>
    <n v="4"/>
    <n v="4"/>
    <n v="3"/>
    <n v="3"/>
    <n v="2"/>
    <x v="1"/>
  </r>
  <r>
    <d v="2014-06-04T01:39:58"/>
    <x v="1"/>
    <s v="Belge"/>
    <n v="1991"/>
    <s v="UCL"/>
    <s v="ingénieur civil"/>
    <s v="Enseignement supérieur universitaire 1er cycle : bac"/>
    <s v="Enseignement supérieur universitaire 2ème cycle : master, ingénieur"/>
    <x v="4"/>
    <x v="0"/>
    <x v="3"/>
    <x v="2"/>
    <x v="0"/>
    <x v="7"/>
    <x v="3"/>
    <x v="4"/>
    <s v="Jamais"/>
    <s v="Jamais"/>
    <s v="Jamais"/>
    <s v="Rarement"/>
    <s v="Jamais"/>
    <s v="Rarement"/>
    <s v="Je n'ai regardé aucun de ces programmes"/>
    <s v="Mise au point (RTBF - La Une)"/>
    <x v="6"/>
    <s v="Aucun"/>
    <s v="Aucun"/>
    <x v="21"/>
    <x v="3"/>
    <s v="Oui"/>
    <s v="tu m'as dit que c'était des émissions drôles mais qui informaient en même temps :)"/>
    <s v="positif "/>
    <s v="Le Petit Journal  "/>
    <s v="le petit journal"/>
    <s v="Oui"/>
    <s v="Je suis partagé(e)"/>
    <n v="4"/>
    <n v="3"/>
    <n v="3"/>
    <n v="4"/>
    <n v="4"/>
    <n v="4"/>
    <n v="4"/>
    <n v="1"/>
    <n v="4"/>
    <n v="4"/>
    <n v="1"/>
    <n v="4"/>
    <n v="2"/>
    <x v="1"/>
  </r>
  <r>
    <d v="2014-06-04T05:10:07"/>
    <x v="1"/>
    <s v="Belge"/>
    <n v="1993"/>
    <s v="UMons"/>
    <s v="science économique"/>
    <s v="Enseignement secondaire général : 2ème cycle"/>
    <s v="Enseignement supérieur universitaire 1er cycle : bac"/>
    <x v="0"/>
    <x v="4"/>
    <x v="0"/>
    <x v="0"/>
    <x v="5"/>
    <x v="0"/>
    <x v="8"/>
    <x v="4"/>
    <s v="Parfois"/>
    <s v="Rarement"/>
    <s v="Rarement"/>
    <s v="Rarement"/>
    <s v="Rarement"/>
    <s v="Rarement"/>
    <s v="Reportages (TF1)"/>
    <s v="Controverse (RTL-TVi), L'invité (RTL-TVi)"/>
    <x v="4"/>
    <s v="La Libre Belgique"/>
    <s v="L’Echo"/>
    <x v="11"/>
    <x v="2"/>
    <s v="Non"/>
    <s v="je suppose que c'est le fait de s'informer"/>
    <s v="positif "/>
    <s v="Aucune"/>
    <s v="Aucune"/>
    <s v="Oui"/>
    <s v="Oui"/>
    <n v="1"/>
    <n v="3"/>
    <n v="1"/>
    <n v="4"/>
    <n v="4"/>
    <n v="1"/>
    <n v="1"/>
    <n v="4"/>
    <n v="2"/>
    <n v="4"/>
    <n v="4"/>
    <n v="1"/>
    <n v="2"/>
    <x v="1"/>
  </r>
  <r>
    <d v="2014-06-04T08:15:10"/>
    <x v="1"/>
    <s v="Belge"/>
    <n v="1994"/>
    <s v="UCL"/>
    <s v="Sciences Mathématiques"/>
    <s v="Enseignement secondaire général : 2ème cycle"/>
    <s v="Enseignement supérieur universitaire 1er cycle : bac"/>
    <x v="0"/>
    <x v="2"/>
    <x v="3"/>
    <x v="2"/>
    <x v="0"/>
    <x v="3"/>
    <x v="0"/>
    <x v="0"/>
    <s v="Parfois"/>
    <s v="Parfois"/>
    <s v="Rarement"/>
    <s v="Régulièrement"/>
    <s v="Régulièrement"/>
    <s v="Régulièrement"/>
    <s v="Questions à la Une (RTBF - La Une), Reporters (RTL - TVi), Sept à huit (TF1)"/>
    <s v="Controverse (RTL-TVi)"/>
    <x v="2"/>
    <s v="La Dernière Heure – Les Sports"/>
    <s v="Aucun"/>
    <x v="12"/>
    <x v="2"/>
    <s v="Non"/>
    <s v="/"/>
    <s v="positif "/>
    <s v="Le Grand Journal  , Sans chichis "/>
    <s v="Le grand journal"/>
    <s v="Oui"/>
    <s v="Oui"/>
    <n v="3"/>
    <n v="1"/>
    <n v="2"/>
    <n v="3"/>
    <n v="2"/>
    <n v="3"/>
    <n v="2"/>
    <n v="2"/>
    <n v="4"/>
    <n v="4"/>
    <n v="2"/>
    <n v="2"/>
    <n v="1"/>
    <x v="1"/>
  </r>
  <r>
    <d v="2014-06-04T08:59:28"/>
    <x v="0"/>
    <s v="Belge"/>
    <n v="1990"/>
    <s v="UCL"/>
    <s v="architecture"/>
    <s v="Enseignement supérieur universitaire 1er cycle : bac"/>
    <s v="Enseignement supérieur universitaire 2ème cycle : master, ingénieur"/>
    <x v="3"/>
    <x v="4"/>
    <x v="2"/>
    <x v="2"/>
    <x v="0"/>
    <x v="1"/>
    <x v="4"/>
    <x v="5"/>
    <s v="Tous les jours"/>
    <s v="Régulièrement"/>
    <s v="Rarement"/>
    <s v="Régulièrement"/>
    <s v="Rarement"/>
    <s v="Rarement"/>
    <s v="Questions à la Une (RTBF - La Une), Sept à huit (TF1), Reportages (TF1)"/>
    <s v="Je n'ai regardé aucun de ces programmes"/>
    <x v="6"/>
    <s v="Aucun"/>
    <s v="Aucun"/>
    <x v="22"/>
    <x v="1"/>
    <s v="Non"/>
    <s v="traite du domaine de l'information"/>
    <s v="positif "/>
    <s v="Aucune"/>
    <s v="/"/>
    <s v="Non"/>
    <s v="Oui"/>
    <n v="3"/>
    <n v="1"/>
    <n v="3"/>
    <n v="1"/>
    <n v="1"/>
    <n v="1"/>
    <n v="1"/>
    <n v="3"/>
    <n v="3"/>
    <n v="2"/>
    <n v="1"/>
    <n v="3"/>
    <n v="1"/>
    <x v="1"/>
  </r>
  <r>
    <d v="2014-06-04T10:28:43"/>
    <x v="1"/>
    <s v="Belge"/>
    <n v="1991"/>
    <s v="UCL"/>
    <s v="economie"/>
    <s v="Enseignement supérieur universitaire 1er cycle : bac"/>
    <s v="Enseignement supérieur universitaire 2ème cycle : master, ingénieur"/>
    <x v="2"/>
    <x v="4"/>
    <x v="2"/>
    <x v="1"/>
    <x v="4"/>
    <x v="3"/>
    <x v="7"/>
    <x v="2"/>
    <s v="Régulièrement"/>
    <s v="Régulièrement"/>
    <s v="Parfois"/>
    <s v="Rarement"/>
    <s v="Jamais"/>
    <s v="Rarement"/>
    <s v="Sept à huit (TF1)"/>
    <s v="Je n'ai regardé aucun de ces programmes"/>
    <x v="0"/>
    <s v="Metro"/>
    <s v="Aucun"/>
    <x v="23"/>
    <x v="1"/>
    <s v="Non"/>
    <s v="information diffusée de manière divertissante"/>
    <s v="positif "/>
    <s v="Le Grand Journal  , Le Petit Journal  , Les Guignols de l’Info  , Sans chichis , Dan Late Show  , Vivement Dimanche, Touche pas à mon poste"/>
    <s v="Touche pas à mon poste"/>
    <s v="Je suis partagé(e)"/>
    <s v="Je suis partagé(e)"/>
    <n v="4"/>
    <n v="3"/>
    <n v="2"/>
    <n v="3"/>
    <n v="2"/>
    <n v="3"/>
    <n v="3"/>
    <n v="1"/>
    <n v="2"/>
    <n v="2"/>
    <n v="2"/>
    <n v="3"/>
    <n v="3"/>
    <x v="1"/>
  </r>
  <r>
    <d v="2014-06-04T13:03:57"/>
    <x v="1"/>
    <s v="Belge"/>
    <n v="1990"/>
    <s v="ULB"/>
    <s v="linguistique"/>
    <s v="Enseignement supérieur universitaire 1er cycle : bac"/>
    <s v="Enseignement supérieur universitaire 2ème cycle : master, ingénieur"/>
    <x v="4"/>
    <x v="5"/>
    <x v="3"/>
    <x v="1"/>
    <x v="0"/>
    <x v="1"/>
    <x v="0"/>
    <x v="8"/>
    <s v="Jamais"/>
    <s v="Rarement"/>
    <s v="Jamais"/>
    <s v="Rarement"/>
    <s v="Jamais"/>
    <s v="Parfois"/>
    <s v="Je n'ai regardé aucun de ces programmes"/>
    <s v="Je n'ai regardé aucun de ces programmes"/>
    <x v="1"/>
    <s v="Le Soir"/>
    <s v="Les journaux des éditions l’Avenir (Vers l’Avenir, …)"/>
    <x v="24"/>
    <x v="3"/>
    <s v="Non"/>
    <s v="jamais entendu parler donc...je ne peux pas donner de définition, forcément :p cette question est mal faite !"/>
    <s v="positif "/>
    <s v="Le Petit Journal  , Les Guignols de l’Info  "/>
    <s v="les guignols"/>
    <s v="Oui"/>
    <s v="Oui"/>
    <n v="4"/>
    <n v="2"/>
    <n v="2"/>
    <n v="3"/>
    <n v="1"/>
    <n v="3"/>
    <n v="3"/>
    <n v="2"/>
    <n v="3"/>
    <n v="4"/>
    <n v="1"/>
    <n v="3"/>
    <n v="2"/>
    <x v="1"/>
  </r>
  <r>
    <d v="2014-06-04T13:14:16"/>
    <x v="1"/>
    <s v="Belge"/>
    <n v="1991"/>
    <s v="UCL"/>
    <s v="Gestion"/>
    <s v="Enseignement supérieur universitaire 1er cycle : bac"/>
    <s v="Enseignement supérieur universitaire 2ème cycle : master, ingénieur"/>
    <x v="1"/>
    <x v="3"/>
    <x v="3"/>
    <x v="2"/>
    <x v="3"/>
    <x v="2"/>
    <x v="6"/>
    <x v="6"/>
    <s v="Parfois"/>
    <s v="Jamais"/>
    <s v="Rarement"/>
    <s v="Tous les jours"/>
    <s v="Rarement"/>
    <s v="Jamais"/>
    <s v="Complément d'enquête (France 2)"/>
    <s v="Je n'ai regardé aucun de ces programmes"/>
    <x v="1"/>
    <s v="Metro"/>
    <s v="Le Soir"/>
    <x v="25"/>
    <x v="1"/>
    <s v="Oui"/>
    <s v="un mélange d'information et de divertissement"/>
    <s v="positif "/>
    <s v="Le Petit Journal  , Les Guignols de l’Info  , Sans chichis "/>
    <s v="sans chichis"/>
    <s v="Je suis partagé(e)"/>
    <s v="Je suis partagé(e)"/>
    <n v="3"/>
    <n v="1"/>
    <n v="2"/>
    <n v="2"/>
    <n v="1"/>
    <n v="2"/>
    <n v="2"/>
    <n v="2"/>
    <n v="3"/>
    <n v="4"/>
    <n v="2"/>
    <n v="3"/>
    <n v="2"/>
    <x v="1"/>
  </r>
  <r>
    <d v="2014-06-04T13:56:11"/>
    <x v="0"/>
    <s v="Belge"/>
    <n v="1992"/>
    <s v="UCL"/>
    <s v="Sciences politiques"/>
    <s v="Enseignement secondaire général : 2ème cycle"/>
    <s v="Enseignement supérieur universitaire 1er cycle : bac"/>
    <x v="2"/>
    <x v="0"/>
    <x v="0"/>
    <x v="0"/>
    <x v="1"/>
    <x v="2"/>
    <x v="2"/>
    <x v="1"/>
    <s v="Tous les jours"/>
    <s v="Régulièrement"/>
    <s v="Parfois"/>
    <s v="Tous les jours"/>
    <s v="Rarement"/>
    <s v="Parfois"/>
    <s v="Questions à la Une (RTBF - La Une)"/>
    <s v="Mise au point (RTBF - La Une), L'indiscret (RTBF - La Une), L'invité (RTL-TVi), Mots croisés (France 2), Des paroles et des actes (France 2), kiosque"/>
    <x v="0"/>
    <s v="La Libre Belgique"/>
    <s v="Metro"/>
    <x v="13"/>
    <x v="0"/>
    <s v="Non"/>
    <s v="C'est sans doute des émissions qui mélangent l'information et le divertissement"/>
    <s v="positif "/>
    <s v="Le Petit Journal  , Les Guignols de l’Info  , Dan Late Show  , On n’est pas couché  "/>
    <s v="le petit journal"/>
    <s v="Oui"/>
    <s v="Non"/>
    <n v="4"/>
    <n v="1"/>
    <n v="3"/>
    <n v="3"/>
    <n v="2"/>
    <n v="2"/>
    <n v="2"/>
    <n v="1"/>
    <n v="4"/>
    <n v="4"/>
    <n v="3"/>
    <n v="3"/>
    <n v="2"/>
    <x v="2"/>
  </r>
  <r>
    <d v="2014-06-04T14:27:41"/>
    <x v="1"/>
    <s v="Belge"/>
    <n v="1991"/>
    <s v="UCL"/>
    <s v="commerce international"/>
    <s v="Enseignement supérieur universitaire 1er cycle : bac"/>
    <s v="Enseignement supérieur universitaire 2ème cycle : master, ingénieur"/>
    <x v="2"/>
    <x v="3"/>
    <x v="0"/>
    <x v="1"/>
    <x v="3"/>
    <x v="3"/>
    <x v="0"/>
    <x v="3"/>
    <s v="Tous les jours"/>
    <s v="Tous les jours"/>
    <s v="Jamais"/>
    <s v="Tous les jours"/>
    <s v="Jamais"/>
    <s v="Jamais"/>
    <s v="Questions à la Une (RTBF - La Une), Reporters (RTL - TVi), Envoyé spécial (France 2), Complément d'enquête (France 2), Sept à huit (TF1), Reportages (TF1)"/>
    <s v="Mise au point (RTBF - La Une), Controverse (RTL-TVi)"/>
    <x v="2"/>
    <s v="La Libre Belgique"/>
    <s v="Le Soir"/>
    <x v="13"/>
    <x v="0"/>
    <s v="Non"/>
    <s v="?"/>
    <s v="négatif"/>
    <s v="Aucune"/>
    <s v="/"/>
    <s v="Non"/>
    <s v="Non"/>
    <n v="4"/>
    <n v="4"/>
    <n v="2"/>
    <n v="1"/>
    <n v="4"/>
    <n v="4"/>
    <n v="4"/>
    <n v="4"/>
    <n v="1"/>
    <n v="1"/>
    <n v="1"/>
    <n v="4"/>
    <n v="4"/>
    <x v="1"/>
  </r>
  <r>
    <d v="2014-06-04T15:47:46"/>
    <x v="0"/>
    <s v="Belge"/>
    <n v="1989"/>
    <s v="ULB"/>
    <s v="Philosophie"/>
    <s v="Enseignement supérieur universitaire 2ème cycle : master, ingénieur"/>
    <s v="Enseignement supérieur universitaire 3ème cycle : doctorat"/>
    <x v="0"/>
    <x v="0"/>
    <x v="0"/>
    <x v="2"/>
    <x v="0"/>
    <x v="2"/>
    <x v="7"/>
    <x v="2"/>
    <s v="Jamais"/>
    <s v="Régulièrement"/>
    <s v="Régulièrement"/>
    <s v="Tous les jours"/>
    <s v="Parfois"/>
    <s v="Rarement"/>
    <s v="Je n'ai regardé aucun de ces programmes"/>
    <s v="Je n'ai regardé aucun de ces programmes"/>
    <x v="0"/>
    <s v="La Libre Belgique"/>
    <s v="Metro"/>
    <x v="26"/>
    <x v="0"/>
    <s v="Non"/>
    <s v="j'imagine que ca doit vouloir dire informer de manière divertissante"/>
    <s v="positif "/>
    <s v="Les Guignols de l’Info  , Aucune"/>
    <s v="je ne regarde que les guignols, et genre une fois par mois. Prière de ne pas tenir compte de mes résultats de la page suivante, il manque un bouton &quot;non concerné&quot;"/>
    <s v="Je suis partagé(e)"/>
    <s v="Je suis partagé(e)"/>
    <n v="2"/>
    <n v="3"/>
    <n v="2"/>
    <n v="3"/>
    <n v="2"/>
    <n v="3"/>
    <n v="2"/>
    <n v="3"/>
    <n v="2"/>
    <n v="3"/>
    <n v="2"/>
    <n v="3"/>
    <n v="2"/>
    <x v="1"/>
  </r>
  <r>
    <d v="2014-06-04T16:53:11"/>
    <x v="1"/>
    <s v="Belge"/>
    <n v="1990"/>
    <s v="UCL"/>
    <s v="Sciences Pharmaceutiques"/>
    <s v="Enseignement supérieur universitaire 1er cycle : bac"/>
    <s v="Enseignement supérieur universitaire 2ème cycle : master, ingénieur"/>
    <x v="0"/>
    <x v="0"/>
    <x v="3"/>
    <x v="1"/>
    <x v="5"/>
    <x v="4"/>
    <x v="2"/>
    <x v="1"/>
    <s v="Parfois"/>
    <s v="Parfois"/>
    <s v="Rarement"/>
    <s v="Jamais"/>
    <s v="Jamais"/>
    <s v="Rarement"/>
    <s v="Je n'ai regardé aucun de ces programmes"/>
    <s v="Je n'ai regardé aucun de ces programmes"/>
    <x v="4"/>
    <s v="Aucun"/>
    <s v="Aucun"/>
    <x v="27"/>
    <x v="1"/>
    <s v="Non"/>
    <s v="euh... non..."/>
    <s v="positif "/>
    <s v="Aucune"/>
    <s v="/"/>
    <s v="Oui"/>
    <s v="Oui"/>
    <n v="2"/>
    <n v="1"/>
    <n v="2"/>
    <n v="3"/>
    <n v="2"/>
    <n v="2"/>
    <n v="2"/>
    <n v="1"/>
    <n v="4"/>
    <n v="4"/>
    <n v="2"/>
    <n v="3"/>
    <n v="2"/>
    <x v="1"/>
  </r>
  <r>
    <d v="2014-06-04T17:17:17"/>
    <x v="1"/>
    <s v="Belge"/>
    <n v="1991"/>
    <s v="UCL"/>
    <s v="Communication (journalisme, relations publiques, communication socio-éducative, ...)"/>
    <s v="Enseignement supérieur universitaire 1er cycle : bac"/>
    <s v="Enseignement supérieur universitaire 2ème cycle : master, ingénieur"/>
    <x v="1"/>
    <x v="0"/>
    <x v="0"/>
    <x v="0"/>
    <x v="0"/>
    <x v="2"/>
    <x v="9"/>
    <x v="8"/>
    <s v="Rarement"/>
    <s v="Rarement"/>
    <s v="Rarement"/>
    <s v="Tous les jours"/>
    <s v="Tous les jours"/>
    <s v="Régulièrement"/>
    <s v="Je n'ai regardé aucun de ces programmes"/>
    <s v="Mise au point (RTBF - La Une), L'indiscret (RTBF - La Une)"/>
    <x v="1"/>
    <s v="Autre"/>
    <s v="Autre"/>
    <x v="11"/>
    <x v="2"/>
    <s v="Oui"/>
    <s v="C'est de l'info sous forme de divertissement (amusante)"/>
    <s v="positif "/>
    <s v="Le Petit Journal  , Les Guignols de l’Info  , Dan Late Show  , On n’est pas couché  "/>
    <s v="le petit journal"/>
    <s v="Oui"/>
    <s v="Oui"/>
    <n v="4"/>
    <n v="3"/>
    <n v="1"/>
    <n v="3"/>
    <n v="4"/>
    <n v="4"/>
    <n v="4"/>
    <n v="1"/>
    <n v="3"/>
    <n v="3"/>
    <n v="2"/>
    <n v="2"/>
    <n v="1"/>
    <x v="0"/>
  </r>
  <r>
    <d v="2014-06-04T18:00:13"/>
    <x v="1"/>
    <s v="Belge"/>
    <n v="1992"/>
    <s v="UCL"/>
    <s v="Ingénieur"/>
    <s v="Enseignement supérieur universitaire 1er cycle : bac"/>
    <s v="Enseignement supérieur universitaire 2ème cycle : master, ingénieur"/>
    <x v="4"/>
    <x v="0"/>
    <x v="2"/>
    <x v="2"/>
    <x v="1"/>
    <x v="0"/>
    <x v="10"/>
    <x v="9"/>
    <s v="Rarement"/>
    <s v="Jamais"/>
    <s v="Rarement"/>
    <s v="Parfois"/>
    <s v="Régulièrement"/>
    <s v="Parfois"/>
    <s v="Je n'ai regardé aucun de ces programmes"/>
    <s v="Je n'ai regardé aucun de ces programmes"/>
    <x v="4"/>
    <s v="La Libre Belgique"/>
    <s v="Le Soir"/>
    <x v="28"/>
    <x v="1"/>
    <s v="Oui"/>
    <s v="de l'information présentée de manière amusante"/>
    <s v="positif "/>
    <s v="The Colbert Report, The Daily Show"/>
    <s v="The Daily Show"/>
    <s v="Oui"/>
    <s v="Oui"/>
    <n v="4"/>
    <n v="3"/>
    <n v="2"/>
    <n v="3"/>
    <n v="2"/>
    <n v="3"/>
    <n v="3"/>
    <n v="2"/>
    <n v="3"/>
    <n v="4"/>
    <n v="1"/>
    <n v="3"/>
    <n v="3"/>
    <x v="1"/>
  </r>
  <r>
    <d v="2014-06-04T18:07:09"/>
    <x v="1"/>
    <s v="Belge"/>
    <n v="1993"/>
    <s v="UNamur"/>
    <s v="Philosophie"/>
    <s v="Enseignement secondaire général : 2ème cycle"/>
    <s v="Enseignement supérieur universitaire 1er cycle : bac"/>
    <x v="1"/>
    <x v="5"/>
    <x v="3"/>
    <x v="1"/>
    <x v="0"/>
    <x v="2"/>
    <x v="2"/>
    <x v="6"/>
    <s v="Tous les jours"/>
    <s v="Jamais"/>
    <s v="Jamais"/>
    <s v="Tous les jours"/>
    <s v="Rarement"/>
    <s v="Jamais"/>
    <s v="Questions à la Une (RTBF - La Une)"/>
    <s v="Mise au point (RTBF - La Une)"/>
    <x v="0"/>
    <s v="La Libre Belgique"/>
    <s v="L’Echo"/>
    <x v="29"/>
    <x v="2"/>
    <s v="Non"/>
    <s v="Le terme renvoie-t-il à la manière dont la population s'informe ?"/>
    <s v="positif "/>
    <s v="Aucune"/>
    <s v="/"/>
    <s v="Oui"/>
    <s v="Je suis partagé(e)"/>
    <n v="2"/>
    <n v="1"/>
    <n v="3"/>
    <n v="4"/>
    <n v="2"/>
    <n v="2"/>
    <n v="2"/>
    <n v="2"/>
    <n v="3"/>
    <n v="4"/>
    <n v="2"/>
    <n v="4"/>
    <n v="2"/>
    <x v="1"/>
  </r>
  <r>
    <d v="2014-06-04T18:11:39"/>
    <x v="1"/>
    <s v="Belge"/>
    <n v="1991"/>
    <s v="UCL"/>
    <s v="sciences économiques"/>
    <s v="Enseignement supérieur universitaire 1er cycle : bac"/>
    <s v="Enseignement supérieur universitaire 2ème cycle : master, ingénieur"/>
    <x v="5"/>
    <x v="2"/>
    <x v="0"/>
    <x v="1"/>
    <x v="0"/>
    <x v="3"/>
    <x v="0"/>
    <x v="1"/>
    <s v="Tous les jours"/>
    <s v="Régulièrement"/>
    <s v="Jamais"/>
    <s v="Régulièrement"/>
    <s v="Jamais"/>
    <s v="Jamais"/>
    <s v="Questions à la Une (RTBF - La Une), Reporters (RTL - TVi), Envoyé spécial (France 2), Sept à huit (TF1)"/>
    <s v="Je n'ai regardé aucun de ces programmes"/>
    <x v="1"/>
    <s v="Le Soir"/>
    <s v="Autre"/>
    <x v="30"/>
    <x v="1"/>
    <s v="Non"/>
    <s v="information-entertainment"/>
    <s v="positif "/>
    <s v="Aucune"/>
    <s v="je n'en regarde pas"/>
    <s v="Oui"/>
    <s v="Oui"/>
    <n v="4"/>
    <n v="2"/>
    <n v="2"/>
    <n v="4"/>
    <n v="3"/>
    <n v="3"/>
    <n v="3"/>
    <n v="2"/>
    <n v="2"/>
    <n v="2"/>
    <n v="1"/>
    <n v="2"/>
    <n v="3"/>
    <x v="1"/>
  </r>
  <r>
    <d v="2014-06-04T18:21:20"/>
    <x v="1"/>
    <s v="Belge"/>
    <n v="1993"/>
    <s v="UCL"/>
    <s v="médecine"/>
    <s v="Enseignement secondaire général : 2ème cycle"/>
    <s v="Enseignement supérieur universitaire 1er cycle : bac"/>
    <x v="0"/>
    <x v="4"/>
    <x v="3"/>
    <x v="1"/>
    <x v="0"/>
    <x v="4"/>
    <x v="0"/>
    <x v="1"/>
    <s v="Rarement"/>
    <s v="Tous les jours"/>
    <s v="Jamais"/>
    <s v="Rarement"/>
    <s v="Rarement"/>
    <s v="Rarement"/>
    <s v="Je n'ai regardé aucun de ces programmes"/>
    <s v="Controverse (RTL-TVi), L'invité (RTL-TVi)"/>
    <x v="6"/>
    <s v="Aucun"/>
    <s v="Aucun"/>
    <x v="31"/>
    <x v="1"/>
    <s v="Non"/>
    <s v="Je ne sais pas ce que signifie l'infotainment"/>
    <s v="positif "/>
    <s v="Aucune"/>
    <s v="sans chichis"/>
    <s v="Je suis partagé(e)"/>
    <s v="Je suis partagé(e)"/>
    <n v="2"/>
    <n v="1"/>
    <n v="1"/>
    <n v="3"/>
    <n v="2"/>
    <n v="2"/>
    <n v="2"/>
    <n v="2"/>
    <n v="3"/>
    <n v="3"/>
    <n v="2"/>
    <n v="3"/>
    <n v="2"/>
    <x v="1"/>
  </r>
  <r>
    <d v="2014-06-04T18:43:30"/>
    <x v="1"/>
    <s v="Belge"/>
    <n v="1993"/>
    <s v="UNamur"/>
    <s v="economie"/>
    <s v="Enseignement secondaire général : 2ème cycle"/>
    <s v="Enseignement supérieur universitaire 1er cycle : bac"/>
    <x v="2"/>
    <x v="1"/>
    <x v="0"/>
    <x v="2"/>
    <x v="2"/>
    <x v="4"/>
    <x v="2"/>
    <x v="1"/>
    <s v="Régulièrement"/>
    <s v="Tous les jours"/>
    <s v="Rarement"/>
    <s v="Parfois"/>
    <s v="Parfois"/>
    <s v="Parfois"/>
    <s v="Reporters (RTL - TVi), Envoyé spécial (France 2), Reportages (TF1)"/>
    <s v="Je n'ai regardé aucun de ces programmes"/>
    <x v="0"/>
    <s v="Les journaux des éditions l’Avenir (Vers l’Avenir, …)"/>
    <s v="Metro"/>
    <x v="32"/>
    <x v="1"/>
    <s v="Non"/>
    <s v="non"/>
    <s v="positif "/>
    <s v="Le Grand Journal  , Le Petit Journal  , Les Guignols de l’Info  , Dan Late Show  "/>
    <s v="le petit journal"/>
    <s v="Oui"/>
    <s v="Je suis partagé(e)"/>
    <n v="3"/>
    <n v="2"/>
    <n v="2"/>
    <n v="3"/>
    <n v="3"/>
    <n v="3"/>
    <n v="2"/>
    <n v="2"/>
    <n v="3"/>
    <n v="3"/>
    <n v="1"/>
    <n v="3"/>
    <n v="1"/>
    <x v="1"/>
  </r>
  <r>
    <d v="2014-06-04T18:50:23"/>
    <x v="1"/>
    <s v="Belge"/>
    <n v="1991"/>
    <s v="UNamur"/>
    <s v="math"/>
    <s v="Enseignement supérieur universitaire 1er cycle : bac"/>
    <s v="Enseignement supérieur universitaire 2ème cycle : master, ingénieur"/>
    <x v="0"/>
    <x v="0"/>
    <x v="0"/>
    <x v="1"/>
    <x v="4"/>
    <x v="5"/>
    <x v="0"/>
    <x v="5"/>
    <s v="Parfois"/>
    <s v="Rarement"/>
    <s v="Rarement"/>
    <s v="Parfois"/>
    <s v="Rarement"/>
    <s v="Régulièrement"/>
    <s v="Envoyé spécial (France 2), petit journal"/>
    <s v="Je n'ai regardé aucun de ces programmes"/>
    <x v="4"/>
    <s v="Les journaux des éditions l’Avenir (Vers l’Avenir, …)"/>
    <s v="Aucun"/>
    <x v="33"/>
    <x v="1"/>
    <s v="Non"/>
    <s v="le mot semble rassembler information et divertissement"/>
    <s v="positif "/>
    <s v="Le Petit Journal  , Les Guignols de l’Info  "/>
    <s v="Les Guignols de l'info"/>
    <s v="Oui"/>
    <s v="Oui"/>
    <n v="4"/>
    <n v="2"/>
    <n v="3"/>
    <n v="3"/>
    <n v="2"/>
    <n v="3"/>
    <n v="2"/>
    <n v="3"/>
    <n v="4"/>
    <n v="4"/>
    <n v="1"/>
    <n v="3"/>
    <n v="1"/>
    <x v="1"/>
  </r>
  <r>
    <d v="2014-06-04T18:51:17"/>
    <x v="1"/>
    <s v="Belge"/>
    <n v="1992"/>
    <s v="UNamur"/>
    <s v="chimie"/>
    <s v="Enseignement secondaire général : 2ème cycle"/>
    <s v="Enseignement supérieur universitaire 1er cycle : bac"/>
    <x v="5"/>
    <x v="0"/>
    <x v="0"/>
    <x v="4"/>
    <x v="1"/>
    <x v="3"/>
    <x v="4"/>
    <x v="3"/>
    <s v="Régulièrement"/>
    <s v="Parfois"/>
    <s v="Jamais"/>
    <s v="Rarement"/>
    <s v="Rarement"/>
    <s v="Régulièrement"/>
    <s v="Sept à huit (TF1), Reportages (TF1)"/>
    <s v="Je n'ai regardé aucun de ces programmes"/>
    <x v="0"/>
    <s v="Les journaux des éditions l’Avenir (Vers l’Avenir, …)"/>
    <s v="Autre"/>
    <x v="34"/>
    <x v="2"/>
    <s v="Oui"/>
    <s v="c est l info vue autrement, svt de façon décalée que les journaux dits normaux"/>
    <s v="positif "/>
    <s v="Le Petit Journal  , Les Guignols de l’Info  , Salut les terriens  , Saturday Night Live"/>
    <s v="le petit journal"/>
    <s v="Oui"/>
    <s v="Oui"/>
    <n v="4"/>
    <n v="1"/>
    <n v="2"/>
    <n v="4"/>
    <n v="1"/>
    <n v="1"/>
    <n v="1"/>
    <n v="1"/>
    <n v="3"/>
    <n v="3"/>
    <n v="1"/>
    <n v="3"/>
    <n v="1"/>
    <x v="1"/>
  </r>
  <r>
    <d v="2014-06-04T18:53:22"/>
    <x v="1"/>
    <s v="Belge"/>
    <n v="1991"/>
    <s v="UCL"/>
    <s v="Communication (journalisme, relations publiques, communication socio-éducative, ...)"/>
    <s v="Enseignement supérieur universitaire 1er cycle : bac"/>
    <s v="Enseignement supérieur universitaire 2ème cycle : master, ingénieur"/>
    <x v="1"/>
    <x v="0"/>
    <x v="0"/>
    <x v="2"/>
    <x v="3"/>
    <x v="2"/>
    <x v="6"/>
    <x v="6"/>
    <s v="Parfois"/>
    <s v="Rarement"/>
    <s v="Parfois"/>
    <s v="Régulièrement"/>
    <s v="Parfois"/>
    <s v="Rarement"/>
    <s v="Je n'ai regardé aucun de ces programmes"/>
    <s v="Je n'ai regardé aucun de ces programmes"/>
    <x v="0"/>
    <s v="La Libre Belgique"/>
    <s v="La Dernière Heure – Les Sports"/>
    <x v="35"/>
    <x v="1"/>
    <s v="Oui"/>
    <s v="Mélange entre information et divertissement."/>
    <s v="positif "/>
    <s v="Le Petit Journal  , Sans chichis , On n’est pas couché  "/>
    <s v="le petit journal"/>
    <s v="Oui"/>
    <s v="Je suis partagé(e)"/>
    <n v="2"/>
    <n v="1"/>
    <n v="3"/>
    <n v="3"/>
    <n v="2"/>
    <n v="2"/>
    <n v="2"/>
    <n v="2"/>
    <n v="3"/>
    <n v="3"/>
    <n v="3"/>
    <n v="4"/>
    <n v="3"/>
    <x v="0"/>
  </r>
  <r>
    <d v="2014-06-04T18:54:53"/>
    <x v="0"/>
    <s v="Belge"/>
    <n v="1991"/>
    <s v="UNamur"/>
    <s v="Biologie"/>
    <s v="Enseignement secondaire général : 2ème cycle"/>
    <s v="Enseignement supérieur universitaire 1er cycle : bac"/>
    <x v="4"/>
    <x v="0"/>
    <x v="3"/>
    <x v="1"/>
    <x v="2"/>
    <x v="2"/>
    <x v="3"/>
    <x v="0"/>
    <s v="Jamais"/>
    <s v="Jamais"/>
    <s v="Jamais"/>
    <s v="Régulièrement"/>
    <s v="Régulièrement"/>
    <s v="Régulièrement"/>
    <s v="Je n'ai regardé aucun de ces programmes"/>
    <s v="Je n'ai regardé aucun de ces programmes"/>
    <x v="2"/>
    <s v="Autre"/>
    <s v="La Libre Belgique"/>
    <x v="36"/>
    <x v="1"/>
    <s v="Non"/>
    <s v="non :)"/>
    <s v="positif "/>
    <s v="Le Grand Journal  , Le Petit Journal  , Les Guignols de l’Info  , Salut les terriens  , Saturday Night Live"/>
    <s v="le petit journal"/>
    <s v="Oui"/>
    <s v="Oui"/>
    <n v="4"/>
    <n v="2"/>
    <n v="3"/>
    <n v="3"/>
    <n v="3"/>
    <n v="2"/>
    <n v="3"/>
    <n v="1"/>
    <n v="4"/>
    <n v="4"/>
    <n v="1"/>
    <n v="4"/>
    <n v="1"/>
    <x v="1"/>
  </r>
  <r>
    <d v="2014-06-04T18:56:29"/>
    <x v="1"/>
    <s v="Belge"/>
    <n v="1994"/>
    <s v="UNamur"/>
    <s v="droit"/>
    <s v="Enseignement secondaire général : 2ème cycle"/>
    <s v="Enseignement supérieur universitaire 1er cycle : bac"/>
    <x v="0"/>
    <x v="0"/>
    <x v="3"/>
    <x v="2"/>
    <x v="3"/>
    <x v="0"/>
    <x v="5"/>
    <x v="5"/>
    <s v="Parfois"/>
    <s v="Parfois"/>
    <s v="Jamais"/>
    <s v="Jamais"/>
    <s v="Rarement"/>
    <s v="Rarement"/>
    <s v="Envoyé spécial (France 2), Sept à huit (TF1)"/>
    <s v="Je n'ai regardé aucun de ces programmes"/>
    <x v="1"/>
    <s v="La Libre Belgique"/>
    <s v="La Libre Belgique"/>
    <x v="37"/>
    <x v="1"/>
    <s v="Non"/>
    <s v="/"/>
    <s v="positif "/>
    <s v="Le Petit Journal  "/>
    <s v="petit journal"/>
    <s v="Oui"/>
    <s v="Je suis partagé(e)"/>
    <n v="4"/>
    <n v="2"/>
    <n v="3"/>
    <n v="3"/>
    <n v="2"/>
    <n v="1"/>
    <n v="1"/>
    <n v="1"/>
    <n v="3"/>
    <n v="4"/>
    <n v="3"/>
    <n v="2"/>
    <n v="1"/>
    <x v="1"/>
  </r>
  <r>
    <d v="2014-06-04T18:57:32"/>
    <x v="1"/>
    <s v="Belge"/>
    <n v="1993"/>
    <s v="UCL"/>
    <s v="Anthropologie"/>
    <s v="Enseignement secondaire général : 2ème cycle"/>
    <s v="Enseignement supérieur universitaire 1er cycle : bac"/>
    <x v="0"/>
    <x v="3"/>
    <x v="0"/>
    <x v="1"/>
    <x v="0"/>
    <x v="2"/>
    <x v="4"/>
    <x v="5"/>
    <s v="Parfois"/>
    <s v="Rarement"/>
    <s v="Jamais"/>
    <s v="Tous les jours"/>
    <s v="Jamais"/>
    <s v="Parfois"/>
    <s v="Questions à la Une (RTBF - La Une), Reporters (RTL - TVi)"/>
    <s v="Controverse (RTL-TVi)"/>
    <x v="2"/>
    <s v="Aucun"/>
    <s v="Aucun"/>
    <x v="38"/>
    <x v="2"/>
    <s v="Non"/>
    <s v="programme d'info?"/>
    <s v="positif "/>
    <s v="Le Grand Journal  , Le Petit Journal  , Les Guignols de l’Info  , Sans chichis "/>
    <s v="le petit journal"/>
    <s v="Oui"/>
    <s v="Oui"/>
    <n v="3"/>
    <n v="2"/>
    <n v="3"/>
    <n v="4"/>
    <n v="2"/>
    <n v="2"/>
    <n v="2"/>
    <n v="2"/>
    <n v="2"/>
    <n v="4"/>
    <n v="1"/>
    <n v="1"/>
    <n v="1"/>
    <x v="1"/>
  </r>
  <r>
    <d v="2014-06-04T19:01:10"/>
    <x v="0"/>
    <s v="Belge"/>
    <n v="1994"/>
    <s v="UNamur"/>
    <s v="droit"/>
    <s v="Enseignement secondaire général : 2ème cycle"/>
    <s v="Enseignement supérieur universitaire 1er cycle : bac"/>
    <x v="0"/>
    <x v="2"/>
    <x v="0"/>
    <x v="1"/>
    <x v="0"/>
    <x v="0"/>
    <x v="3"/>
    <x v="0"/>
    <s v="Parfois"/>
    <s v="Régulièrement"/>
    <s v="Parfois"/>
    <s v="Régulièrement"/>
    <s v="Jamais"/>
    <s v="Jamais"/>
    <s v="Envoyé spécial (France 2), Reportages (TF1)"/>
    <s v="Mise au point (RTBF - La Une)"/>
    <x v="0"/>
    <s v="Les journaux des éditions l’Avenir (Vers l’Avenir, …)"/>
    <s v="Metro"/>
    <x v="2"/>
    <x v="0"/>
    <s v="Non"/>
    <s v="Aucune idée ..."/>
    <s v="positif "/>
    <s v="Le Grand Journal  , Le Petit Journal  "/>
    <s v="le petit journal"/>
    <s v="Oui"/>
    <s v="Oui"/>
    <n v="2"/>
    <n v="1"/>
    <n v="3"/>
    <n v="3"/>
    <n v="2"/>
    <n v="2"/>
    <n v="2"/>
    <n v="1"/>
    <n v="3"/>
    <n v="2"/>
    <n v="3"/>
    <n v="3"/>
    <n v="2"/>
    <x v="1"/>
  </r>
  <r>
    <d v="2014-06-04T19:04:40"/>
    <x v="0"/>
    <s v="Belge"/>
    <n v="1995"/>
    <s v="UNamur"/>
    <s v="Géographie"/>
    <s v="Enseignement secondaire général : 2ème cycle"/>
    <s v="Enseignement supérieur universitaire 1er cycle : bac"/>
    <x v="4"/>
    <x v="5"/>
    <x v="3"/>
    <x v="2"/>
    <x v="0"/>
    <x v="7"/>
    <x v="3"/>
    <x v="9"/>
    <s v="Jamais"/>
    <s v="Jamais"/>
    <s v="Jamais"/>
    <s v="Rarement"/>
    <s v="Rarement"/>
    <s v="Jamais"/>
    <s v="Je n'ai regardé aucun de ces programmes"/>
    <s v="Je n'ai regardé aucun de ces programmes"/>
    <x v="6"/>
    <s v="Aucun"/>
    <s v="Aucun"/>
    <x v="39"/>
    <x v="3"/>
    <s v="Non"/>
    <s v="non"/>
    <s v="négatif"/>
    <s v="Aucune"/>
    <s v="Aucune"/>
    <s v="Non"/>
    <s v="Non"/>
    <n v="3"/>
    <n v="1"/>
    <n v="1"/>
    <n v="2"/>
    <n v="2"/>
    <n v="4"/>
    <n v="4"/>
    <n v="2"/>
    <n v="2"/>
    <n v="2"/>
    <n v="1"/>
    <n v="1"/>
    <n v="1"/>
    <x v="1"/>
  </r>
  <r>
    <d v="2014-06-04T19:04:50"/>
    <x v="1"/>
    <s v="Belge"/>
    <n v="1994"/>
    <s v="UNamur"/>
    <s v="Médecine"/>
    <s v="Enseignement secondaire général : 2ème cycle"/>
    <s v="Enseignement supérieur universitaire 1er cycle : bac"/>
    <x v="1"/>
    <x v="5"/>
    <x v="3"/>
    <x v="1"/>
    <x v="1"/>
    <x v="3"/>
    <x v="0"/>
    <x v="8"/>
    <s v="Régulièrement"/>
    <s v="Rarement"/>
    <s v="Jamais"/>
    <s v="Tous les jours"/>
    <s v="Jamais"/>
    <s v="Tous les jours"/>
    <s v="Reportages (TF1)"/>
    <s v="L'invité (RTL-TVi), Ce soir (ou jamais !) (France 2)"/>
    <x v="2"/>
    <s v="Metro"/>
    <s v="Autre"/>
    <x v="40"/>
    <x v="2"/>
    <s v="Non"/>
    <s v="non"/>
    <s v="positif "/>
    <s v="Sans chichis , Vivement Dimanche"/>
    <s v="Aucune"/>
    <s v="Je suis partagé(e)"/>
    <s v="Je suis partagé(e)"/>
    <n v="4"/>
    <n v="2"/>
    <n v="1"/>
    <n v="3"/>
    <n v="3"/>
    <n v="2"/>
    <n v="2"/>
    <n v="3"/>
    <n v="2"/>
    <n v="1"/>
    <n v="3"/>
    <n v="4"/>
    <n v="3"/>
    <x v="1"/>
  </r>
  <r>
    <d v="2014-06-04T19:08:53"/>
    <x v="0"/>
    <s v="Belge"/>
    <n v="1995"/>
    <s v="UNamur"/>
    <s v="Droit"/>
    <s v="Enseignement secondaire général : 2ème cycle"/>
    <s v="Enseignement supérieur universitaire 2ème cycle : master, ingénieur"/>
    <x v="1"/>
    <x v="2"/>
    <x v="4"/>
    <x v="1"/>
    <x v="3"/>
    <x v="5"/>
    <x v="4"/>
    <x v="2"/>
    <s v="Régulièrement"/>
    <s v="Jamais"/>
    <s v="Tous les jours"/>
    <s v="Tous les jours"/>
    <s v="Tous les jours"/>
    <s v="Parfois"/>
    <s v="Questions à la Une (RTBF - La Une), Sept à huit (TF1), L'effet papillon (Be TV)"/>
    <s v="Controverse (RTL-TVi), Mots croisés (France 2), Ce soir (ou jamais !) (France 2)"/>
    <x v="2"/>
    <s v="Autre"/>
    <s v="Le Soir"/>
    <x v="41"/>
    <x v="2"/>
    <s v="Non"/>
    <s v="jamais entendu parlé de ce stron"/>
    <s v="positif "/>
    <s v="Le Grand Journal  , Le Petit Journal  , Les Guignols de l’Info  , Salut les terriens  , On n’est pas couché  "/>
    <s v="le petit journal"/>
    <s v="Oui"/>
    <s v="Oui"/>
    <n v="3"/>
    <n v="1"/>
    <n v="2"/>
    <n v="1"/>
    <n v="1"/>
    <n v="1"/>
    <n v="1"/>
    <n v="1"/>
    <n v="2"/>
    <n v="2"/>
    <n v="2"/>
    <n v="2"/>
    <n v="1"/>
    <x v="1"/>
  </r>
  <r>
    <d v="2014-06-04T19:09:34"/>
    <x v="1"/>
    <s v="Belge"/>
    <n v="1993"/>
    <s v="ULg"/>
    <s v="Biologie"/>
    <s v="Enseignement secondaire général : 2ème cycle"/>
    <s v="Enseignement supérieur universitaire 1er cycle : bac"/>
    <x v="2"/>
    <x v="2"/>
    <x v="0"/>
    <x v="1"/>
    <x v="3"/>
    <x v="5"/>
    <x v="7"/>
    <x v="0"/>
    <s v="Rarement"/>
    <s v="Rarement"/>
    <s v="Jamais"/>
    <s v="Jamais"/>
    <s v="Jamais"/>
    <s v="Jamais"/>
    <s v="Questions à la Une (RTBF - La Une), Envoyé spécial (France 2), Sept à huit (TF1)"/>
    <s v="Je n'ai regardé aucun de ces programmes"/>
    <x v="6"/>
    <s v="Aucun"/>
    <s v="Aucun"/>
    <x v="42"/>
    <x v="3"/>
    <s v="Non"/>
    <s v="."/>
    <s v="positif "/>
    <s v="Sans chichis , Touche pas à mon poste"/>
    <s v="Touche pas à mon poste"/>
    <s v="Oui"/>
    <s v="Je suis partagé(e)"/>
    <n v="3"/>
    <n v="2"/>
    <n v="2"/>
    <n v="4"/>
    <n v="1"/>
    <n v="2"/>
    <n v="2"/>
    <n v="1"/>
    <n v="4"/>
    <n v="4"/>
    <n v="1"/>
    <n v="4"/>
    <n v="3"/>
    <x v="1"/>
  </r>
  <r>
    <d v="2014-06-04T19:11:26"/>
    <x v="1"/>
    <s v="Belge"/>
    <n v="1993"/>
    <s v="UCL"/>
    <s v="Economie et gestion"/>
    <s v="Enseignement secondaire général : 2ème cycle"/>
    <s v="Enseignement supérieur universitaire 1er cycle : bac"/>
    <x v="1"/>
    <x v="3"/>
    <x v="3"/>
    <x v="4"/>
    <x v="0"/>
    <x v="4"/>
    <x v="4"/>
    <x v="6"/>
    <s v="Parfois"/>
    <s v="Tous les jours"/>
    <s v="Jamais"/>
    <s v="Parfois"/>
    <s v="Jamais"/>
    <s v="Régulièrement"/>
    <s v="Je n'ai regardé aucun de ces programmes"/>
    <s v="Je n'ai regardé aucun de ces programmes"/>
    <x v="3"/>
    <s v="Les journaux des éditions l’Avenir (Vers l’Avenir, …)"/>
    <s v="Autre"/>
    <x v="43"/>
    <x v="3"/>
    <s v="Non"/>
    <s v="non"/>
    <s v="positif "/>
    <s v="Sans chichis , Touche pas à mon poste"/>
    <s v="sans chichis"/>
    <s v="Je suis partagé(e)"/>
    <s v="Je suis partagé(e)"/>
    <n v="1"/>
    <n v="1"/>
    <n v="3"/>
    <n v="3"/>
    <n v="1"/>
    <n v="1"/>
    <n v="2"/>
    <n v="3"/>
    <n v="4"/>
    <n v="2"/>
    <n v="1"/>
    <n v="4"/>
    <n v="1"/>
    <x v="1"/>
  </r>
  <r>
    <d v="2014-06-04T19:13:30"/>
    <x v="0"/>
    <s v="Belge"/>
    <n v="1991"/>
    <s v="UCL"/>
    <s v="Pharmacie"/>
    <s v="Enseignement supérieur universitaire 1er cycle : bac"/>
    <s v="Enseignement supérieur universitaire 2ème cycle : master, ingénieur"/>
    <x v="0"/>
    <x v="2"/>
    <x v="3"/>
    <x v="1"/>
    <x v="0"/>
    <x v="1"/>
    <x v="5"/>
    <x v="0"/>
    <s v="Parfois"/>
    <s v="Régulièrement"/>
    <s v="Jamais"/>
    <s v="Régulièrement"/>
    <s v="Parfois"/>
    <s v="Parfois"/>
    <s v="Je n'ai regardé aucun de ces programmes"/>
    <s v="Je n'ai regardé aucun de ces programmes"/>
    <x v="2"/>
    <s v="Le Soir"/>
    <s v="La Libre Belgique"/>
    <x v="34"/>
    <x v="1"/>
    <s v="Non"/>
    <s v="Non"/>
    <s v="positif "/>
    <s v="Le Petit Journal  , Les Guignols de l’Info  , On n’est pas couché  "/>
    <s v="Les Guignols de l'info"/>
    <s v="Oui"/>
    <s v="Oui"/>
    <n v="4"/>
    <n v="2"/>
    <n v="3"/>
    <n v="3"/>
    <n v="2"/>
    <n v="1"/>
    <n v="1"/>
    <n v="3"/>
    <n v="3"/>
    <n v="2"/>
    <n v="2"/>
    <n v="3"/>
    <n v="3"/>
    <x v="1"/>
  </r>
  <r>
    <d v="2014-06-04T19:15:46"/>
    <x v="0"/>
    <s v="Belge"/>
    <n v="1993"/>
    <s v="UNamur"/>
    <s v="Math"/>
    <s v="Enseignement secondaire général : 2ème cycle"/>
    <s v="Enseignement supérieur universitaire 1er cycle : bac"/>
    <x v="4"/>
    <x v="5"/>
    <x v="3"/>
    <x v="1"/>
    <x v="0"/>
    <x v="0"/>
    <x v="3"/>
    <x v="8"/>
    <s v="Rarement"/>
    <s v="Rarement"/>
    <s v="Jamais"/>
    <s v="Parfois"/>
    <s v="Rarement"/>
    <s v="Parfois"/>
    <s v="Questions à la Une (RTBF - La Une), On n'est pas des pigeons (RTBF)"/>
    <s v="Je n'ai regardé aucun de ces programmes"/>
    <x v="6"/>
    <s v="Aucun"/>
    <s v="Aucun"/>
    <x v="44"/>
    <x v="1"/>
    <s v="Non"/>
    <s v="non"/>
    <s v="positif "/>
    <s v="Le Petit Journal  , Les Guignols de l’Info  , Sans chichis , On n’est pas couché  "/>
    <s v="le petit journal"/>
    <s v="Oui"/>
    <s v="Je suis partagé(e)"/>
    <n v="3"/>
    <n v="2"/>
    <n v="2"/>
    <n v="1"/>
    <n v="4"/>
    <n v="3"/>
    <n v="3"/>
    <n v="3"/>
    <n v="1"/>
    <n v="1"/>
    <n v="2"/>
    <n v="4"/>
    <n v="2"/>
    <x v="1"/>
  </r>
  <r>
    <d v="2014-06-04T19:21:52"/>
    <x v="0"/>
    <s v="Belge"/>
    <n v="1991"/>
    <s v="UNamur"/>
    <s v="Chimie"/>
    <s v="Enseignement supérieur universitaire 1er cycle : bac"/>
    <s v="Enseignement supérieur universitaire 2ème cycle : master, ingénieur"/>
    <x v="4"/>
    <x v="5"/>
    <x v="3"/>
    <x v="1"/>
    <x v="0"/>
    <x v="2"/>
    <x v="9"/>
    <x v="1"/>
    <s v="Rarement"/>
    <s v="Jamais"/>
    <s v="Jamais"/>
    <s v="Tous les jours"/>
    <s v="Jamais"/>
    <s v="Jamais"/>
    <s v="Questions à la Une (RTBF - La Une)"/>
    <s v="Mise au point (RTBF - La Une), L'indiscret (RTBF - La Une)"/>
    <x v="0"/>
    <s v="La Libre Belgique"/>
    <s v="Autre"/>
    <x v="45"/>
    <x v="1"/>
    <s v="Non"/>
    <s v="..."/>
    <s v="positif "/>
    <s v="Le Petit Journal  , Saturday Night Live, The Tonight Show starring Jimmy Fallon"/>
    <s v="SNl"/>
    <s v="Oui"/>
    <s v="Oui"/>
    <n v="4"/>
    <n v="2"/>
    <n v="2"/>
    <n v="2"/>
    <n v="2"/>
    <n v="2"/>
    <n v="2"/>
    <n v="3"/>
    <n v="1"/>
    <n v="3"/>
    <n v="2"/>
    <n v="4"/>
    <n v="2"/>
    <x v="1"/>
  </r>
  <r>
    <d v="2014-06-04T19:33:37"/>
    <x v="1"/>
    <s v="Belge"/>
    <n v="1995"/>
    <s v="UNamur"/>
    <s v="mathématiques"/>
    <s v="Enseignement secondaire général : 2ème cycle"/>
    <s v="Enseignement supérieur universitaire 1er cycle : bac"/>
    <x v="0"/>
    <x v="5"/>
    <x v="0"/>
    <x v="1"/>
    <x v="0"/>
    <x v="7"/>
    <x v="2"/>
    <x v="10"/>
    <s v="Rarement"/>
    <s v="Jamais"/>
    <s v="Rarement"/>
    <s v="Rarement"/>
    <s v="Jamais"/>
    <s v="Jamais"/>
    <s v="Je n'ai regardé aucun de ces programmes"/>
    <s v="Mise au point (RTBF - La Une)"/>
    <x v="2"/>
    <s v="Metro"/>
    <s v="Aucun"/>
    <x v="46"/>
    <x v="1"/>
    <s v="Oui"/>
    <s v="Emission d'informations à caractère plus humoristiques/présentées sur un ton plus léger"/>
    <s v="positif "/>
    <s v="Le Grand Journal  , Le Petit Journal  "/>
    <s v="le petit journal"/>
    <s v="Oui"/>
    <s v="Je suis partagé(e)"/>
    <n v="3"/>
    <n v="3"/>
    <n v="2"/>
    <n v="4"/>
    <n v="1"/>
    <n v="1"/>
    <n v="2"/>
    <n v="1"/>
    <n v="3"/>
    <n v="4"/>
    <n v="2"/>
    <n v="2"/>
    <n v="1"/>
    <x v="1"/>
  </r>
  <r>
    <d v="2014-06-04T19:34:06"/>
    <x v="1"/>
    <s v="Belge"/>
    <n v="1994"/>
    <s v="UNamur"/>
    <s v="Vetérinaire"/>
    <s v="Enseignement secondaire général : 2ème cycle"/>
    <s v="Enseignement supérieur universitaire 1er cycle : bac"/>
    <x v="4"/>
    <x v="2"/>
    <x v="3"/>
    <x v="0"/>
    <x v="2"/>
    <x v="5"/>
    <x v="0"/>
    <x v="11"/>
    <s v="Jamais"/>
    <s v="Jamais"/>
    <s v="Jamais"/>
    <s v="Parfois"/>
    <s v="Jamais"/>
    <s v="Parfois"/>
    <s v="Je n'ai regardé aucun de ces programmes"/>
    <s v="Je n'ai regardé aucun de ces programmes"/>
    <x v="1"/>
    <s v="Le Soir"/>
    <s v="Les journaux des éditions l’Avenir (Vers l’Avenir, …)"/>
    <x v="47"/>
    <x v="3"/>
    <s v="Non"/>
    <s v="je ne sais pas"/>
    <s v="positif "/>
    <s v="Aucune"/>
    <s v="Aucune"/>
    <s v="Je suis partagé(e)"/>
    <s v="Je suis partagé(e)"/>
    <n v="4"/>
    <n v="4"/>
    <n v="4"/>
    <n v="4"/>
    <n v="4"/>
    <n v="4"/>
    <n v="4"/>
    <n v="4"/>
    <n v="4"/>
    <n v="4"/>
    <n v="4"/>
    <n v="4"/>
    <n v="4"/>
    <x v="1"/>
  </r>
  <r>
    <d v="2014-06-04T19:37:04"/>
    <x v="0"/>
    <s v="Belge"/>
    <n v="1992"/>
    <s v="USL-B"/>
    <s v="Communication (journalisme, relations publiques, communication socio-éducative, ...)"/>
    <s v="Enseignement secondaire général : 2ème cycle"/>
    <s v="Enseignement supérieur universitaire 1er cycle : bac"/>
    <x v="1"/>
    <x v="0"/>
    <x v="4"/>
    <x v="1"/>
    <x v="3"/>
    <x v="2"/>
    <x v="6"/>
    <x v="5"/>
    <s v="Parfois"/>
    <s v="Rarement"/>
    <s v="Tous les jours"/>
    <s v="Régulièrement"/>
    <s v="Parfois"/>
    <s v="Parfois"/>
    <s v="Questions à la Une (RTBF - La Une), Reporters (RTL - TVi), Envoyé spécial (France 2)"/>
    <s v="Je n'ai regardé aucun de ces programmes"/>
    <x v="2"/>
    <s v="La Dernière Heure – Les Sports"/>
    <s v="Autre"/>
    <x v="48"/>
    <x v="2"/>
    <s v="Non"/>
    <s v="le fait de s'informer ?"/>
    <s v="positif "/>
    <s v="Le Petit Journal  , Les Guignols de l’Info  , Sans chichis "/>
    <s v="Les Guignols de l'info"/>
    <s v="Oui"/>
    <s v="Non"/>
    <n v="4"/>
    <n v="3"/>
    <n v="3"/>
    <n v="4"/>
    <n v="4"/>
    <n v="3"/>
    <n v="3"/>
    <n v="2"/>
    <n v="1"/>
    <n v="1"/>
    <n v="2"/>
    <n v="4"/>
    <n v="4"/>
    <x v="0"/>
  </r>
  <r>
    <d v="2014-06-04T19:37:43"/>
    <x v="1"/>
    <s v="Belge"/>
    <n v="1995"/>
    <s v="UNamur"/>
    <s v="Sciences economique"/>
    <s v="Enseignement secondaire général : 2ème cycle"/>
    <s v="Enseignement supérieur universitaire 1er cycle : bac"/>
    <x v="5"/>
    <x v="1"/>
    <x v="0"/>
    <x v="0"/>
    <x v="2"/>
    <x v="2"/>
    <x v="7"/>
    <x v="8"/>
    <s v="Parfois"/>
    <s v="Régulièrement"/>
    <s v="Rarement"/>
    <s v="Tous les jours"/>
    <s v="Jamais"/>
    <s v="Régulièrement"/>
    <s v="Je n'ai regardé aucun de ces programmes"/>
    <s v="L'invité (RTL-TVi)"/>
    <x v="2"/>
    <s v="La Dernière Heure – Les Sports"/>
    <s v="Autre"/>
    <x v="49"/>
    <x v="1"/>
    <s v="Non"/>
    <s v="/"/>
    <s v="positif "/>
    <s v="Dan Late Show  , On n’est pas couché  "/>
    <s v="Dan Late Show"/>
    <s v="Oui"/>
    <s v="Oui"/>
    <n v="4"/>
    <n v="2"/>
    <n v="3"/>
    <n v="3"/>
    <n v="2"/>
    <n v="4"/>
    <n v="3"/>
    <n v="1"/>
    <n v="3"/>
    <n v="1"/>
    <n v="2"/>
    <n v="3"/>
    <n v="2"/>
    <x v="1"/>
  </r>
  <r>
    <d v="2014-06-04T19:38:48"/>
    <x v="0"/>
    <s v="Belge"/>
    <n v="1993"/>
    <s v="UCL"/>
    <s v="Bioingénieur"/>
    <s v="Enseignement secondaire général : 2ème cycle"/>
    <s v="Enseignement supérieur universitaire 1er cycle : bac"/>
    <x v="5"/>
    <x v="2"/>
    <x v="2"/>
    <x v="1"/>
    <x v="0"/>
    <x v="4"/>
    <x v="4"/>
    <x v="4"/>
    <s v="Parfois"/>
    <s v="Tous les jours"/>
    <s v="Rarement"/>
    <s v="Régulièrement"/>
    <s v="Rarement"/>
    <s v="Régulièrement"/>
    <s v="Envoyé spécial (France 2)"/>
    <s v="Je n'ai regardé aucun de ces programmes"/>
    <x v="0"/>
    <s v="Autre"/>
    <s v="Aucun"/>
    <x v="50"/>
    <x v="2"/>
    <s v="Non"/>
    <s v="Non..."/>
    <s v="positif "/>
    <s v="Le Petit Journal  , On n’est pas couché  "/>
    <s v="On n'est pas couché"/>
    <s v="Oui"/>
    <s v="Oui"/>
    <n v="3"/>
    <n v="2"/>
    <n v="2"/>
    <n v="4"/>
    <n v="3"/>
    <n v="3"/>
    <n v="4"/>
    <n v="2"/>
    <n v="3"/>
    <n v="4"/>
    <n v="2"/>
    <n v="4"/>
    <n v="2"/>
    <x v="1"/>
  </r>
  <r>
    <d v="2014-06-04T19:39:17"/>
    <x v="0"/>
    <s v="Belge"/>
    <n v="1993"/>
    <s v="UNamur"/>
    <s v="eco, ingé gestion"/>
    <s v="Enseignement secondaire général : 2ème cycle"/>
    <s v="Enseignement supérieur universitaire 2ème cycle : master, ingénieur"/>
    <x v="4"/>
    <x v="5"/>
    <x v="3"/>
    <x v="2"/>
    <x v="0"/>
    <x v="3"/>
    <x v="9"/>
    <x v="1"/>
    <s v="Parfois"/>
    <s v="Jamais"/>
    <s v="Rarement"/>
    <s v="Rarement"/>
    <s v="Jamais"/>
    <s v="Parfois"/>
    <s v="Questions à la Une (RTBF - La Une), Envoyé spécial (France 2), Complément d'enquête (France 2), Sept à huit (TF1), Reportages (TF1)"/>
    <s v="Mise au point (RTBF - La Une)"/>
    <x v="0"/>
    <s v="Aucun"/>
    <s v="Aucun"/>
    <x v="4"/>
    <x v="2"/>
    <s v="Non"/>
    <s v="/"/>
    <s v="positif "/>
    <s v="Le Petit Journal  , On n’est pas couché  "/>
    <s v="On n'est pas couché"/>
    <s v="Oui"/>
    <s v="Oui"/>
    <n v="4"/>
    <n v="3"/>
    <n v="4"/>
    <n v="2"/>
    <n v="4"/>
    <n v="4"/>
    <n v="4"/>
    <n v="4"/>
    <n v="1"/>
    <n v="1"/>
    <n v="4"/>
    <n v="3"/>
    <n v="4"/>
    <x v="1"/>
  </r>
  <r>
    <d v="2014-06-04T19:42:12"/>
    <x v="1"/>
    <s v="Belge"/>
    <n v="1995"/>
    <s v="UNamur"/>
    <s v="inge gestion"/>
    <s v="Enseignement secondaire général : 2ème cycle"/>
    <s v="Enseignement supérieur universitaire 1er cycle : bac"/>
    <x v="2"/>
    <x v="4"/>
    <x v="0"/>
    <x v="2"/>
    <x v="5"/>
    <x v="5"/>
    <x v="0"/>
    <x v="3"/>
    <s v="Parfois"/>
    <s v="Rarement"/>
    <s v="Rarement"/>
    <s v="Parfois"/>
    <s v="Jamais"/>
    <s v="Régulièrement"/>
    <s v="Je n'ai regardé aucun de ces programmes"/>
    <s v="Je n'ai regardé aucun de ces programmes"/>
    <x v="1"/>
    <s v="Le Soir"/>
    <s v="Aucun"/>
    <x v="51"/>
    <x v="1"/>
    <s v="Non"/>
    <s v="aucune idee"/>
    <s v="négatif"/>
    <s v="Aucune"/>
    <s v="/"/>
    <s v="Non"/>
    <s v="Oui"/>
    <n v="3"/>
    <n v="2"/>
    <n v="1"/>
    <n v="2"/>
    <n v="2"/>
    <n v="3"/>
    <n v="3"/>
    <n v="4"/>
    <n v="2"/>
    <n v="1"/>
    <n v="2"/>
    <n v="4"/>
    <n v="4"/>
    <x v="1"/>
  </r>
  <r>
    <d v="2014-06-04T19:44:07"/>
    <x v="0"/>
    <s v="Belge"/>
    <n v="1988"/>
    <s v="UNamur"/>
    <s v="économie"/>
    <s v="Enseignement supérieur non universitaire"/>
    <s v="Enseignement supérieur universitaire 2ème cycle : master, ingénieur"/>
    <x v="2"/>
    <x v="2"/>
    <x v="0"/>
    <x v="1"/>
    <x v="0"/>
    <x v="3"/>
    <x v="5"/>
    <x v="1"/>
    <s v="Tous les jours"/>
    <s v="Rarement"/>
    <s v="Rarement"/>
    <s v="Parfois"/>
    <s v="Rarement"/>
    <s v="Parfois"/>
    <s v="Questions à la Une (RTBF - La Une), Reporters (RTL - TVi), Envoyé spécial (France 2), Complément d'enquête (France 2), Sept à huit (TF1), Reportages (TF1)"/>
    <s v="Mise au point (RTBF - La Une), Controverse (RTL-TVi), L'indiscret (RTBF - La Une), L'invité (RTL-TVi), Mots croisés (France 2), Des paroles et des actes (France 2), Ce soir (ou jamais !) (France 2)"/>
    <x v="4"/>
    <s v="Les journaux des éditions l’Avenir (Vers l’Avenir, …)"/>
    <s v="Le Soir"/>
    <x v="52"/>
    <x v="1"/>
    <s v="Non"/>
    <s v=""/>
    <s v="positif "/>
    <s v="Le Grand Journal  , Le Petit Journal  , Les Guignols de l’Info  , Sans chichis , Vivement Dimanche"/>
    <s v="le petit journal"/>
    <s v="Oui"/>
    <s v="Je suis partagé(e)"/>
    <n v="4"/>
    <n v="1"/>
    <n v="3"/>
    <n v="2"/>
    <n v="2"/>
    <n v="2"/>
    <n v="2"/>
    <n v="3"/>
    <n v="1"/>
    <n v="2"/>
    <n v="2"/>
    <n v="3"/>
    <n v="2"/>
    <x v="1"/>
  </r>
  <r>
    <d v="2014-06-04T19:44:32"/>
    <x v="0"/>
    <s v="Belge"/>
    <n v="1990"/>
    <s v="UNamur"/>
    <s v="Sciences politiques"/>
    <s v="Enseignement supérieur universitaire 1er cycle : bac"/>
    <s v="Enseignement supérieur universitaire 2ème cycle : master, ingénieur"/>
    <x v="0"/>
    <x v="0"/>
    <x v="0"/>
    <x v="1"/>
    <x v="0"/>
    <x v="2"/>
    <x v="9"/>
    <x v="1"/>
    <s v="Parfois"/>
    <s v="Jamais"/>
    <s v="Parfois"/>
    <s v="Tous les jours"/>
    <s v="Parfois"/>
    <s v="Jamais"/>
    <s v="Questions à la Une (RTBF - La Une), Envoyé spécial (France 2), Sept à huit (TF1)"/>
    <s v="Mise au point (RTBF - La Une), Controverse (RTL-TVi)"/>
    <x v="2"/>
    <s v="Le Soir"/>
    <s v="Autre"/>
    <x v="53"/>
    <x v="2"/>
    <s v="Non"/>
    <s v="Jamais entendu parler ;)"/>
    <s v="positif "/>
    <s v="Le Petit Journal  , Sans chichis "/>
    <s v="LPJ"/>
    <s v="Oui"/>
    <s v="Oui"/>
    <n v="4"/>
    <n v="1"/>
    <n v="3"/>
    <n v="3"/>
    <n v="2"/>
    <n v="3"/>
    <n v="3"/>
    <n v="1"/>
    <n v="3"/>
    <n v="2"/>
    <n v="2"/>
    <n v="3"/>
    <n v="1"/>
    <x v="2"/>
  </r>
  <r>
    <d v="2014-06-04T19:44:45"/>
    <x v="1"/>
    <s v="Belge"/>
    <n v="1991"/>
    <s v="UCL"/>
    <s v="gestion"/>
    <s v="Enseignement supérieur universitaire 1er cycle : bac"/>
    <s v="Enseignement supérieur universitaire 2ème cycle : master, ingénieur"/>
    <x v="0"/>
    <x v="3"/>
    <x v="0"/>
    <x v="4"/>
    <x v="0"/>
    <x v="8"/>
    <x v="0"/>
    <x v="8"/>
    <s v="Régulièrement"/>
    <s v="Régulièrement"/>
    <s v="Parfois"/>
    <s v="Régulièrement"/>
    <s v="Jamais"/>
    <s v="Jamais"/>
    <s v="Je n'ai regardé aucun de ces programmes"/>
    <s v="Je n'ai regardé aucun de ces programmes"/>
    <x v="1"/>
    <s v="Les journaux des éditions l’Avenir (Vers l’Avenir, …)"/>
    <s v="Aucun"/>
    <x v="54"/>
    <x v="1"/>
    <s v="Non"/>
    <s v="émission qui utilise des informations d'actualités tout en divertissant son publique"/>
    <s v="positif "/>
    <s v="Le Petit Journal  , Sans chichis "/>
    <s v="sans chichis"/>
    <s v="Oui"/>
    <s v="Oui"/>
    <n v="3"/>
    <n v="2"/>
    <n v="3"/>
    <n v="4"/>
    <n v="2"/>
    <n v="2"/>
    <n v="2"/>
    <n v="3"/>
    <n v="4"/>
    <n v="4"/>
    <n v="1"/>
    <n v="4"/>
    <n v="1"/>
    <x v="1"/>
  </r>
  <r>
    <d v="2014-06-04T19:46:35"/>
    <x v="1"/>
    <s v="Belge"/>
    <n v="1994"/>
    <s v="UNamur"/>
    <s v="médecine"/>
    <s v="Enseignement secondaire général : 2ème cycle"/>
    <s v="Enseignement supérieur universitaire 1er cycle : bac"/>
    <x v="0"/>
    <x v="3"/>
    <x v="3"/>
    <x v="1"/>
    <x v="5"/>
    <x v="4"/>
    <x v="2"/>
    <x v="4"/>
    <s v="Rarement"/>
    <s v="Tous les jours"/>
    <s v="Jamais"/>
    <s v="Rarement"/>
    <s v="Jamais"/>
    <s v="Jamais"/>
    <s v="Je n'ai regardé aucun de ces programmes"/>
    <s v="Je n'ai regardé aucun de ces programmes"/>
    <x v="0"/>
    <s v="Metro"/>
    <s v="Aucun"/>
    <x v="55"/>
    <x v="2"/>
    <s v="Non"/>
    <s v="Non"/>
    <s v="positif "/>
    <s v="Le Grand Journal  , Le Petit Journal  , Les Guignols de l’Info  , Salut les terriens  "/>
    <s v="Salut les Terriens"/>
    <s v="Oui"/>
    <s v="Oui"/>
    <n v="3"/>
    <n v="2"/>
    <n v="3"/>
    <n v="2"/>
    <n v="4"/>
    <n v="4"/>
    <n v="4"/>
    <n v="1"/>
    <n v="3"/>
    <n v="4"/>
    <n v="3"/>
    <n v="3"/>
    <n v="3"/>
    <x v="1"/>
  </r>
  <r>
    <d v="2014-06-04T19:53:58"/>
    <x v="0"/>
    <s v="Belge"/>
    <n v="1990"/>
    <s v="UCL"/>
    <s v="droit"/>
    <s v="Enseignement supérieur universitaire 1er cycle : bac"/>
    <s v="Enseignement supérieur universitaire 2ème cycle : master, ingénieur"/>
    <x v="1"/>
    <x v="3"/>
    <x v="1"/>
    <x v="2"/>
    <x v="0"/>
    <x v="2"/>
    <x v="10"/>
    <x v="6"/>
    <s v="Tous les jours"/>
    <s v="Rarement"/>
    <s v="Parfois"/>
    <s v="Tous les jours"/>
    <s v="Parfois"/>
    <s v="Jamais"/>
    <s v="Questions à la Une (RTBF - La Une), Reporters (RTL - TVi), Envoyé spécial (France 2), Complément d'enquête (France 2)"/>
    <s v="Mise au point (RTBF - La Une), Controverse (RTL-TVi), L'indiscret (RTBF - La Une), L'invité (RTL-TVi), Des paroles et des actes (France 2), Ce soir (ou jamais !) (France 2)"/>
    <x v="1"/>
    <s v="Le Soir"/>
    <s v="Les journaux des éditions l’Avenir (Vers l’Avenir, …)"/>
    <x v="56"/>
    <x v="0"/>
    <s v="Oui"/>
    <s v="Information vulgarisée"/>
    <s v="positif "/>
    <s v="Le Petit Journal  , On n’est pas couché  "/>
    <s v="On n'est pas couché"/>
    <s v="Oui"/>
    <s v="Oui"/>
    <n v="4"/>
    <n v="3"/>
    <n v="1"/>
    <n v="1"/>
    <n v="3"/>
    <n v="4"/>
    <n v="4"/>
    <n v="3"/>
    <n v="3"/>
    <n v="2"/>
    <n v="2"/>
    <n v="4"/>
    <n v="3"/>
    <x v="1"/>
  </r>
  <r>
    <d v="2014-06-04T20:00:37"/>
    <x v="1"/>
    <s v="Belge"/>
    <n v="1995"/>
    <s v="UNamur"/>
    <s v="histoire de l'art et archéo"/>
    <s v="Enseignement secondaire général : 2ème cycle"/>
    <s v="Enseignement supérieur universitaire 1er cycle : bac"/>
    <x v="3"/>
    <x v="3"/>
    <x v="2"/>
    <x v="1"/>
    <x v="1"/>
    <x v="5"/>
    <x v="2"/>
    <x v="12"/>
    <s v="Régulièrement"/>
    <s v="Rarement"/>
    <s v="Rarement"/>
    <s v="Parfois"/>
    <s v="Jamais"/>
    <s v="Parfois"/>
    <s v="Reporters (RTL - TVi), L'effet papillon (Be TV)"/>
    <s v="Controverse (RTL-TVi), L'invité (RTL-TVi)"/>
    <x v="4"/>
    <s v="Les journaux des éditions l’Avenir (Vers l’Avenir, …)"/>
    <s v="Autre"/>
    <x v="57"/>
    <x v="2"/>
    <s v="Non"/>
    <s v="non"/>
    <s v="positif "/>
    <s v="Le Petit Journal  , Les Guignols de l’Info  , Salut les terriens  , Sans chichis "/>
    <s v="le petit journal"/>
    <s v="Je suis partagé(e)"/>
    <s v="Oui"/>
    <n v="3"/>
    <n v="2"/>
    <n v="3"/>
    <n v="3"/>
    <n v="3"/>
    <n v="2"/>
    <n v="3"/>
    <n v="2"/>
    <n v="2"/>
    <n v="3"/>
    <n v="3"/>
    <n v="4"/>
    <n v="2"/>
    <x v="1"/>
  </r>
  <r>
    <d v="2014-06-04T20:04:29"/>
    <x v="0"/>
    <s v="Belge"/>
    <n v="1993"/>
    <s v="UCL"/>
    <s v="INFO"/>
    <s v="Enseignement supérieur non universitaire"/>
    <s v="Enseignement supérieur universitaire 2ème cycle : master, ingénieur"/>
    <x v="1"/>
    <x v="4"/>
    <x v="0"/>
    <x v="2"/>
    <x v="1"/>
    <x v="3"/>
    <x v="7"/>
    <x v="8"/>
    <s v="Régulièrement"/>
    <s v="Régulièrement"/>
    <s v="Rarement"/>
    <s v="Rarement"/>
    <s v="Rarement"/>
    <s v="Parfois"/>
    <s v="Je n'ai regardé aucun de ces programmes"/>
    <s v="Je n'ai regardé aucun de ces programmes"/>
    <x v="0"/>
    <s v="Les journaux des éditions l’Avenir (Vers l’Avenir, …)"/>
    <s v="La Dernière Heure – Les Sports"/>
    <x v="12"/>
    <x v="2"/>
    <s v="Non"/>
    <s v="non"/>
    <s v="positif "/>
    <s v="Le Petit Journal  , Les Guignols de l’Info  , On n’est pas couché  "/>
    <s v="petit journal"/>
    <s v="Je suis partagé(e)"/>
    <s v="Je suis partagé(e)"/>
    <n v="2"/>
    <n v="1"/>
    <n v="3"/>
    <n v="3"/>
    <n v="2"/>
    <n v="3"/>
    <n v="3"/>
    <n v="1"/>
    <n v="3"/>
    <n v="2"/>
    <n v="2"/>
    <n v="1"/>
    <n v="1"/>
    <x v="1"/>
  </r>
  <r>
    <d v="2014-06-04T20:08:29"/>
    <x v="0"/>
    <s v="Belge"/>
    <n v="1990"/>
    <s v="UCL"/>
    <s v="Sciences politiques"/>
    <s v="Enseignement supérieur universitaire 1er cycle : bac"/>
    <s v="Enseignement supérieur universitaire 2ème cycle : master, ingénieur"/>
    <x v="1"/>
    <x v="3"/>
    <x v="0"/>
    <x v="1"/>
    <x v="0"/>
    <x v="3"/>
    <x v="0"/>
    <x v="3"/>
    <s v="Régulièrement"/>
    <s v="Régulièrement"/>
    <s v="Rarement"/>
    <s v="Parfois"/>
    <s v="Parfois"/>
    <s v="Jamais"/>
    <s v="Je n'ai regardé aucun de ces programmes"/>
    <s v="Mise au point (RTBF - La Une), Des paroles et des actes (France 2)"/>
    <x v="1"/>
    <s v="Le Soir"/>
    <s v="Les journaux des éditions l’Avenir (Vers l’Avenir, …)"/>
    <x v="58"/>
    <x v="2"/>
    <s v="Oui"/>
    <s v="Relayer une partie de l'info à travers des émissions de divertissement"/>
    <s v="positif "/>
    <s v="Le Grand Journal  , Le Petit Journal  , Les Guignols de l’Info  "/>
    <s v="petit journal"/>
    <s v="Oui"/>
    <s v="Je suis partagé(e)"/>
    <n v="4"/>
    <n v="2"/>
    <n v="2"/>
    <n v="3"/>
    <n v="3"/>
    <n v="4"/>
    <n v="4"/>
    <n v="2"/>
    <n v="3"/>
    <n v="3"/>
    <n v="1"/>
    <n v="4"/>
    <n v="3"/>
    <x v="2"/>
  </r>
  <r>
    <d v="2014-06-04T20:15:56"/>
    <x v="1"/>
    <s v="Belge"/>
    <n v="1993"/>
    <s v="UCL"/>
    <s v="Communication (journalisme, relations publiques, communication socio-éducative, ...)"/>
    <s v="Enseignement secondaire général : 2ème cycle"/>
    <s v="Enseignement supérieur universitaire 1er cycle : bac"/>
    <x v="1"/>
    <x v="0"/>
    <x v="0"/>
    <x v="2"/>
    <x v="3"/>
    <x v="2"/>
    <x v="2"/>
    <x v="1"/>
    <s v="Régulièrement"/>
    <s v="Rarement"/>
    <s v="Parfois"/>
    <s v="Tous les jours"/>
    <s v="Rarement"/>
    <s v="Régulièrement"/>
    <s v="Questions à la Une (RTBF - La Une), Envoyé spécial (France 2)"/>
    <s v="Mise au point (RTBF - La Une)"/>
    <x v="0"/>
    <s v="Metro"/>
    <s v="La Dernière Heure – Les Sports"/>
    <x v="59"/>
    <x v="1"/>
    <s v="Oui"/>
    <s v="mélange d'information et de divertissement"/>
    <s v="positif "/>
    <s v="Le Grand Journal  , Sans chichis , On n’est pas couché  "/>
    <s v="sans chichis"/>
    <s v="Oui"/>
    <s v="Oui"/>
    <n v="2"/>
    <n v="2"/>
    <n v="4"/>
    <n v="3"/>
    <n v="3"/>
    <n v="2"/>
    <n v="2"/>
    <n v="1"/>
    <n v="3"/>
    <n v="3"/>
    <n v="2"/>
    <n v="3"/>
    <n v="3"/>
    <x v="0"/>
  </r>
  <r>
    <d v="2014-06-04T20:16:14"/>
    <x v="1"/>
    <s v="Belge"/>
    <n v="1994"/>
    <s v="UNamur"/>
    <s v="Médecine"/>
    <s v="Enseignement secondaire technique, 7ème année technique"/>
    <s v="Enseignement supérieur universitaire 1er cycle : bac"/>
    <x v="1"/>
    <x v="5"/>
    <x v="3"/>
    <x v="1"/>
    <x v="4"/>
    <x v="3"/>
    <x v="11"/>
    <x v="6"/>
    <s v="Régulièrement"/>
    <s v="Rarement"/>
    <s v="Jamais"/>
    <s v="Parfois"/>
    <s v="Parfois"/>
    <s v="Parfois"/>
    <s v="Reporters (RTL - TVi), Sept à huit (TF1), Reportages (TF1)"/>
    <s v="Je n'ai regardé aucun de ces programmes"/>
    <x v="6"/>
    <s v="Aucun"/>
    <s v="Aucun"/>
    <x v="60"/>
    <x v="2"/>
    <s v="Non"/>
    <s v="Je ne connais pas"/>
    <s v="positif "/>
    <s v="Aucune"/>
    <s v="Aucun"/>
    <s v="Oui"/>
    <s v="Oui"/>
    <n v="3"/>
    <n v="3"/>
    <n v="2"/>
    <n v="3"/>
    <n v="3"/>
    <n v="3"/>
    <n v="3"/>
    <n v="2"/>
    <n v="3"/>
    <n v="3"/>
    <n v="1"/>
    <n v="3"/>
    <n v="2"/>
    <x v="1"/>
  </r>
  <r>
    <d v="2014-06-04T20:20:15"/>
    <x v="1"/>
    <s v="Belge"/>
    <n v="1995"/>
    <s v="UNamur"/>
    <s v="Droit"/>
    <s v="Enseignement secondaire général : 2ème cycle"/>
    <s v="Enseignement supérieur universitaire 1er cycle : bac"/>
    <x v="3"/>
    <x v="0"/>
    <x v="0"/>
    <x v="1"/>
    <x v="3"/>
    <x v="3"/>
    <x v="4"/>
    <x v="0"/>
    <s v="Tous les jours"/>
    <s v="Rarement"/>
    <s v="Rarement"/>
    <s v="Rarement"/>
    <s v="Jamais"/>
    <s v="Jamais"/>
    <s v="Reporters (RTL - TVi), Envoyé spécial (France 2), Sept à huit (TF1)"/>
    <s v="L'invité (RTL-TVi)"/>
    <x v="2"/>
    <s v="Autre"/>
    <s v="La Libre Belgique"/>
    <x v="61"/>
    <x v="2"/>
    <s v="Non"/>
    <s v="Programme d'information"/>
    <s v="positif "/>
    <s v="Le Petit Journal  , Sans chichis "/>
    <s v="le petit journal"/>
    <s v="Oui"/>
    <s v="Je suis partagé(e)"/>
    <n v="4"/>
    <n v="2"/>
    <n v="2"/>
    <n v="3"/>
    <n v="2"/>
    <n v="3"/>
    <n v="3"/>
    <n v="3"/>
    <n v="3"/>
    <n v="3"/>
    <n v="2"/>
    <n v="2"/>
    <n v="2"/>
    <x v="1"/>
  </r>
  <r>
    <d v="2014-06-04T20:20:13"/>
    <x v="0"/>
    <s v="Belge"/>
    <n v="1995"/>
    <s v="UNamur"/>
    <s v="info"/>
    <s v="Enseignement secondaire général : 2ème cycle"/>
    <s v="Enseignement supérieur universitaire 1er cycle : bac"/>
    <x v="0"/>
    <x v="0"/>
    <x v="0"/>
    <x v="2"/>
    <x v="1"/>
    <x v="5"/>
    <x v="4"/>
    <x v="5"/>
    <s v="Rarement"/>
    <s v="Jamais"/>
    <s v="Jamais"/>
    <s v="Parfois"/>
    <s v="Régulièrement"/>
    <s v="Régulièrement"/>
    <s v="Je n'ai regardé aucun de ces programmes"/>
    <s v="Je n'ai regardé aucun de ces programmes"/>
    <x v="6"/>
    <s v="Aucun"/>
    <s v="Aucun"/>
    <x v="42"/>
    <x v="2"/>
    <s v="Non"/>
    <s v=""/>
    <s v="positif "/>
    <s v="Le Petit Journal  "/>
    <s v=""/>
    <s v="Oui"/>
    <s v="Oui"/>
    <n v="3"/>
    <n v="3"/>
    <n v="3"/>
    <n v="3"/>
    <n v="2"/>
    <n v="4"/>
    <n v="4"/>
    <n v="4"/>
    <n v="2"/>
    <n v="1"/>
    <n v="1"/>
    <n v="4"/>
    <n v="3"/>
    <x v="1"/>
  </r>
  <r>
    <d v="2014-06-04T20:20:17"/>
    <x v="1"/>
    <s v="Belge"/>
    <n v="1995"/>
    <s v="UNamur"/>
    <s v="Droit"/>
    <s v="Enseignement secondaire général : 2ème cycle"/>
    <s v="Enseignement supérieur universitaire 1er cycle : bac"/>
    <x v="3"/>
    <x v="0"/>
    <x v="0"/>
    <x v="1"/>
    <x v="3"/>
    <x v="3"/>
    <x v="4"/>
    <x v="0"/>
    <s v="Tous les jours"/>
    <s v="Rarement"/>
    <s v="Rarement"/>
    <s v="Rarement"/>
    <s v="Jamais"/>
    <s v="Jamais"/>
    <s v="Reporters (RTL - TVi), Envoyé spécial (France 2), Sept à huit (TF1)"/>
    <s v="L'invité (RTL-TVi)"/>
    <x v="2"/>
    <s v="Autre"/>
    <s v="La Libre Belgique"/>
    <x v="61"/>
    <x v="2"/>
    <s v="Non"/>
    <s v="Programme d'information"/>
    <s v="positif "/>
    <s v="Le Petit Journal  , Sans chichis "/>
    <s v="le petit journal"/>
    <s v="Oui"/>
    <s v="Je suis partagé(e)"/>
    <n v="4"/>
    <n v="2"/>
    <n v="2"/>
    <n v="3"/>
    <n v="2"/>
    <n v="3"/>
    <n v="3"/>
    <n v="3"/>
    <n v="3"/>
    <n v="3"/>
    <n v="2"/>
    <n v="2"/>
    <n v="2"/>
    <x v="1"/>
  </r>
  <r>
    <d v="2014-06-04T20:22:58"/>
    <x v="1"/>
    <s v="Belge"/>
    <n v="1993"/>
    <s v="UCL"/>
    <s v="Communication (journalisme, relations publiques, communication socio-éducative, ...)"/>
    <s v="Enseignement secondaire général : 2ème cycle"/>
    <s v="Enseignement supérieur universitaire 1er cycle : bac"/>
    <x v="0"/>
    <x v="2"/>
    <x v="3"/>
    <x v="1"/>
    <x v="0"/>
    <x v="7"/>
    <x v="3"/>
    <x v="5"/>
    <s v="Jamais"/>
    <s v="Régulièrement"/>
    <s v="Jamais"/>
    <s v="Jamais"/>
    <s v="Jamais"/>
    <s v="Rarement"/>
    <s v="Questions à la Une (RTBF - La Une), Reporters (RTL - TVi), Envoyé spécial (France 2), Complément d'enquête (France 2), Sept à huit (TF1), Reportages (TF1)"/>
    <s v="L'invité (RTL-TVi)"/>
    <x v="6"/>
    <s v="Aucun"/>
    <s v="Aucun"/>
    <x v="62"/>
    <x v="3"/>
    <s v="Non"/>
    <s v="info + divertissement ?"/>
    <s v="positif "/>
    <s v="Le Petit Journal  , Sans chichis "/>
    <s v="le petit journal"/>
    <s v="Je suis partagé(e)"/>
    <s v="Non"/>
    <n v="4"/>
    <n v="2"/>
    <n v="3"/>
    <n v="4"/>
    <n v="3"/>
    <n v="2"/>
    <n v="1"/>
    <n v="1"/>
    <n v="4"/>
    <n v="4"/>
    <n v="2"/>
    <n v="2"/>
    <n v="2"/>
    <x v="0"/>
  </r>
  <r>
    <d v="2014-06-04T20:25:00"/>
    <x v="1"/>
    <s v="Belge"/>
    <n v="1992"/>
    <s v="UCL"/>
    <s v="Communication (journalisme, relations publiques, communication socio-éducative, ...)"/>
    <s v="Enseignement secondaire général : 2ème cycle"/>
    <s v="Enseignement supérieur universitaire 1er cycle : bac"/>
    <x v="2"/>
    <x v="1"/>
    <x v="1"/>
    <x v="1"/>
    <x v="3"/>
    <x v="3"/>
    <x v="5"/>
    <x v="0"/>
    <s v="Tous les jours"/>
    <s v="Tous les jours"/>
    <s v="Parfois"/>
    <s v="Parfois"/>
    <s v="Rarement"/>
    <s v="Régulièrement"/>
    <s v="Questions à la Une (RTBF - La Une), Reporters (RTL - TVi), Envoyé spécial (France 2)"/>
    <s v="Je n'ai regardé aucun de ces programmes"/>
    <x v="4"/>
    <s v="La Libre Belgique"/>
    <s v="Les journaux des éditions l’Avenir (Vers l’Avenir, …)"/>
    <x v="25"/>
    <x v="3"/>
    <s v="Non"/>
    <s v="enformation et entertainement donc information et divertissement"/>
    <s v="positif "/>
    <s v="Le Grand Journal  , Les Guignols de l’Info  , Sans chichis , On n’est pas couché  "/>
    <s v="Sans chichi"/>
    <s v="Je suis partagé(e)"/>
    <s v="Je suis partagé(e)"/>
    <n v="3"/>
    <n v="3"/>
    <n v="3"/>
    <n v="3"/>
    <n v="3"/>
    <n v="4"/>
    <n v="3"/>
    <n v="3"/>
    <n v="3"/>
    <n v="4"/>
    <n v="4"/>
    <n v="4"/>
    <n v="1"/>
    <x v="0"/>
  </r>
  <r>
    <d v="2014-06-04T20:26:32"/>
    <x v="0"/>
    <s v="Belge"/>
    <n v="1992"/>
    <s v="UCL"/>
    <s v="Communication (journalisme, relations publiques, communication socio-éducative, ...)"/>
    <s v="Enseignement supérieur universitaire 1er cycle : bac"/>
    <s v="Enseignement supérieur universitaire 2ème cycle : master, ingénieur"/>
    <x v="0"/>
    <x v="3"/>
    <x v="1"/>
    <x v="0"/>
    <x v="0"/>
    <x v="6"/>
    <x v="9"/>
    <x v="4"/>
    <s v="Tous les jours"/>
    <s v="Régulièrement"/>
    <s v="Tous les jours"/>
    <s v="Tous les jours"/>
    <s v="Parfois"/>
    <s v="Parfois"/>
    <s v="Questions à la Une (RTBF - La Une), Envoyé spécial (France 2), Complément d'enquête (France 2), Sept à huit (TF1)"/>
    <s v="Mise au point (RTBF - La Une), Controverse (RTL-TVi)"/>
    <x v="0"/>
    <s v="La Libre Belgique"/>
    <s v="La Dernière Heure – Les Sports"/>
    <x v="63"/>
    <x v="2"/>
    <s v="Oui"/>
    <s v="faire de l'info de manière divertissante"/>
    <s v="positif "/>
    <s v="Le Petit Journal  , On n’est pas couché  "/>
    <s v="petit journal"/>
    <s v="Oui"/>
    <s v="Oui"/>
    <n v="3"/>
    <n v="2"/>
    <n v="3"/>
    <n v="3"/>
    <n v="2"/>
    <n v="2"/>
    <n v="2"/>
    <n v="1"/>
    <n v="4"/>
    <n v="4"/>
    <n v="2"/>
    <n v="4"/>
    <n v="2"/>
    <x v="0"/>
  </r>
  <r>
    <d v="2014-06-04T20:27:01"/>
    <x v="0"/>
    <s v="Belge"/>
    <n v="1986"/>
    <s v="UCL"/>
    <s v="Communication (journalisme, relations publiques, communication socio-éducative, ...)"/>
    <s v="CESS, Qualification mécanique ; Diplôme de gestion"/>
    <s v="Enseignement supérieur universitaire 1er cycle : bac"/>
    <x v="2"/>
    <x v="2"/>
    <x v="3"/>
    <x v="2"/>
    <x v="2"/>
    <x v="3"/>
    <x v="5"/>
    <x v="3"/>
    <s v="Tous les jours"/>
    <s v="Rarement"/>
    <s v="Jamais"/>
    <s v="Jamais"/>
    <s v="Jamais"/>
    <s v="Parfois"/>
    <s v="Envoyé spécial (France 2), Complément d'enquête (France 2), Les infiltrés (France 2), Reportages (TF1)"/>
    <s v="Mots croisés (France 2), Des paroles et des actes (France 2), Ce soir (ou jamais !) (France 2), A l'écoute (TF1)"/>
    <x v="6"/>
    <s v="Aucun"/>
    <s v="Aucun"/>
    <x v="64"/>
    <x v="2"/>
    <s v="Non"/>
    <s v="?"/>
    <s v="négatif"/>
    <s v="Aucune"/>
    <s v="Aucune"/>
    <s v="Je suis partagé(e)"/>
    <s v="Je suis partagé(e)"/>
    <n v="1"/>
    <n v="1"/>
    <n v="1"/>
    <n v="1"/>
    <n v="1"/>
    <n v="4"/>
    <n v="4"/>
    <n v="4"/>
    <n v="1"/>
    <n v="1"/>
    <n v="1"/>
    <n v="4"/>
    <n v="4"/>
    <x v="0"/>
  </r>
  <r>
    <d v="2014-06-04T20:28:26"/>
    <x v="0"/>
    <s v="Belge"/>
    <n v="1994"/>
    <s v="UNamur"/>
    <s v="Medecine"/>
    <s v="Enseignement secondaire général : 2ème cycle"/>
    <s v="Enseignement supérieur universitaire 1er cycle : bac"/>
    <x v="2"/>
    <x v="3"/>
    <x v="2"/>
    <x v="0"/>
    <x v="1"/>
    <x v="2"/>
    <x v="3"/>
    <x v="5"/>
    <s v="Régulièrement"/>
    <s v="Tous les jours"/>
    <s v="Régulièrement"/>
    <s v="Tous les jours"/>
    <s v="Régulièrement"/>
    <s v="Parfois"/>
    <s v="Questions à la Une (RTBF - La Une), Envoyé spécial (France 2), Reportages (TF1), L'effet papillon (Be TV)"/>
    <s v="Mise au point (RTBF - La Une), Ce soir (ou jamais !) (France 2)"/>
    <x v="0"/>
    <s v="La Libre Belgique"/>
    <s v="La Dernière Heure – Les Sports"/>
    <x v="64"/>
    <x v="2"/>
    <s v="Non"/>
    <s v="non"/>
    <s v="positif "/>
    <s v="Le Grand Journal  , Le Petit Journal  , Les Guignols de l’Info  , Salut les terriens  , On n’est pas couché  "/>
    <s v="le petit journal"/>
    <s v="Je suis partagé(e)"/>
    <s v="Oui"/>
    <n v="4"/>
    <n v="2"/>
    <n v="2"/>
    <n v="3"/>
    <n v="4"/>
    <n v="4"/>
    <n v="4"/>
    <n v="3"/>
    <n v="3"/>
    <n v="4"/>
    <n v="2"/>
    <n v="4"/>
    <n v="3"/>
    <x v="1"/>
  </r>
  <r>
    <d v="2014-06-04T20:28:53"/>
    <x v="1"/>
    <s v="Belge"/>
    <n v="1990"/>
    <s v="UCL"/>
    <s v="Communication (journalisme, relations publiques, communication socio-éducative, ...)"/>
    <s v="Enseignement secondaire technique, 7ème année technique"/>
    <s v="Enseignement supérieur universitaire 1er cycle : bac"/>
    <x v="5"/>
    <x v="0"/>
    <x v="2"/>
    <x v="1"/>
    <x v="0"/>
    <x v="3"/>
    <x v="4"/>
    <x v="11"/>
    <s v="Tous les jours"/>
    <s v="Tous les jours"/>
    <s v="Tous les jours"/>
    <s v="Tous les jours"/>
    <s v="Tous les jours"/>
    <s v="Tous les jours"/>
    <s v="Questions à la Une (RTBF - La Une), Complément d'enquête (France 2), Sept à huit (TF1), Reportages (TF1)"/>
    <s v="Ce soir (ou jamais !) (France 2)"/>
    <x v="3"/>
    <s v="La Libre Belgique"/>
    <s v="Le Soir"/>
    <x v="65"/>
    <x v="1"/>
    <s v="Non"/>
    <s v="Je ne connaissais pas"/>
    <s v="positif "/>
    <s v="Le Grand Journal  , Le Petit Journal  , On n’est pas couché  , Vivement Dimanche"/>
    <s v="On n'est pas couché"/>
    <s v="Oui"/>
    <s v="Oui"/>
    <n v="3"/>
    <n v="2"/>
    <n v="2"/>
    <n v="3"/>
    <n v="3"/>
    <n v="2"/>
    <n v="3"/>
    <n v="2"/>
    <n v="3"/>
    <n v="2"/>
    <n v="2"/>
    <n v="2"/>
    <n v="2"/>
    <x v="0"/>
  </r>
  <r>
    <d v="2014-06-04T20:43:48"/>
    <x v="1"/>
    <s v="Belge"/>
    <n v="1995"/>
    <s v="UNamur"/>
    <s v="droit"/>
    <s v="Enseignement secondaire général : 2ème cycle"/>
    <s v="Enseignement supérieur universitaire 1er cycle : bac"/>
    <x v="2"/>
    <x v="4"/>
    <x v="4"/>
    <x v="2"/>
    <x v="2"/>
    <x v="0"/>
    <x v="2"/>
    <x v="0"/>
    <s v="Rarement"/>
    <s v="Tous les jours"/>
    <s v="Jamais"/>
    <s v="Régulièrement"/>
    <s v="Jamais"/>
    <s v="Rarement"/>
    <s v="Complément d'enquête (France 2), Sept à huit (TF1), Reportages (TF1)"/>
    <s v="Je n'ai regardé aucun de ces programmes"/>
    <x v="6"/>
    <s v="Aucun"/>
    <s v="Aucun"/>
    <x v="66"/>
    <x v="0"/>
    <s v="Non"/>
    <s v="non"/>
    <s v="positif "/>
    <s v="Aucune"/>
    <s v="Aucune"/>
    <s v="Oui"/>
    <s v="Oui"/>
    <n v="3"/>
    <n v="2"/>
    <n v="3"/>
    <n v="2"/>
    <n v="3"/>
    <n v="2"/>
    <n v="3"/>
    <n v="2"/>
    <n v="3"/>
    <n v="2"/>
    <n v="3"/>
    <n v="2"/>
    <n v="3"/>
    <x v="1"/>
  </r>
  <r>
    <d v="2014-06-04T20:43:59"/>
    <x v="1"/>
    <s v="Belge"/>
    <n v="1995"/>
    <s v="UNamur"/>
    <s v="droit"/>
    <s v="Enseignement secondaire général : 2ème cycle"/>
    <s v="Enseignement supérieur universitaire 1er cycle : bac"/>
    <x v="2"/>
    <x v="4"/>
    <x v="4"/>
    <x v="2"/>
    <x v="2"/>
    <x v="0"/>
    <x v="2"/>
    <x v="0"/>
    <s v="Rarement"/>
    <s v="Tous les jours"/>
    <s v="Jamais"/>
    <s v="Régulièrement"/>
    <s v="Jamais"/>
    <s v="Rarement"/>
    <s v="Complément d'enquête (France 2), Sept à huit (TF1), Reportages (TF1)"/>
    <s v="Je n'ai regardé aucun de ces programmes"/>
    <x v="6"/>
    <s v="Aucun"/>
    <s v="Aucun"/>
    <x v="66"/>
    <x v="0"/>
    <s v="Non"/>
    <s v="non"/>
    <s v="positif "/>
    <s v="Aucune"/>
    <s v="Aucune"/>
    <s v="Oui"/>
    <s v="Oui"/>
    <n v="3"/>
    <n v="2"/>
    <n v="3"/>
    <n v="2"/>
    <n v="3"/>
    <n v="2"/>
    <n v="3"/>
    <n v="2"/>
    <n v="3"/>
    <n v="2"/>
    <n v="3"/>
    <n v="2"/>
    <n v="3"/>
    <x v="1"/>
  </r>
  <r>
    <d v="2014-06-04T20:46:14"/>
    <x v="1"/>
    <s v="Belge"/>
    <n v="1995"/>
    <s v="UNamur"/>
    <s v="Mathématiques"/>
    <s v="Enseignement secondaire général : 2ème cycle"/>
    <s v="Enseignement supérieur universitaire 1er cycle : bac"/>
    <x v="0"/>
    <x v="3"/>
    <x v="0"/>
    <x v="1"/>
    <x v="0"/>
    <x v="3"/>
    <x v="8"/>
    <x v="8"/>
    <s v="Régulièrement"/>
    <s v="Jamais"/>
    <s v="Régulièrement"/>
    <s v="Rarement"/>
    <s v="Jamais"/>
    <s v="Rarement"/>
    <s v="Je n'ai regardé aucun de ces programmes"/>
    <s v="Mise au point (RTBF - La Une), Controverse (RTL-TVi)"/>
    <x v="2"/>
    <s v="Aucun"/>
    <s v="Aucun"/>
    <x v="67"/>
    <x v="1"/>
    <s v="Oui"/>
    <s v="émission mêlant divertissement et information"/>
    <s v="positif "/>
    <s v="Le Grand Journal  , Le Petit Journal  , Sans chichis , On n’est pas couché  "/>
    <s v="le petit journal"/>
    <s v="Oui"/>
    <s v="Je suis partagé(e)"/>
    <n v="4"/>
    <n v="2"/>
    <n v="2"/>
    <n v="3"/>
    <n v="1"/>
    <n v="2"/>
    <n v="2"/>
    <n v="2"/>
    <n v="2"/>
    <n v="3"/>
    <n v="3"/>
    <n v="4"/>
    <n v="2"/>
    <x v="1"/>
  </r>
  <r>
    <d v="2014-06-04T20:46:43"/>
    <x v="1"/>
    <s v="Belge"/>
    <n v="1991"/>
    <s v="UCL"/>
    <s v="Communication (journalisme, relations publiques, communication socio-éducative, ...)"/>
    <s v="Enseignement supérieur universitaire 1er cycle : bac"/>
    <s v="Enseignement supérieur universitaire 2ème cycle : master, ingénieur"/>
    <x v="2"/>
    <x v="2"/>
    <x v="0"/>
    <x v="1"/>
    <x v="3"/>
    <x v="3"/>
    <x v="4"/>
    <x v="3"/>
    <s v="Régulièrement"/>
    <s v="Parfois"/>
    <s v="Rarement"/>
    <s v="Parfois"/>
    <s v="Rarement"/>
    <s v="Jamais"/>
    <s v="Sept à huit (TF1)"/>
    <s v="L'invité (RTL-TVi)"/>
    <x v="0"/>
    <s v="La Libre Belgique"/>
    <s v="Metro"/>
    <x v="68"/>
    <x v="1"/>
    <s v="Oui"/>
    <s v="des informations (actualités) présentées sous forme de divertissement"/>
    <s v="positif "/>
    <s v="Le Grand Journal  , On n’est pas couché  , Vivement Dimanche, The Tonight Show with Jay Leno"/>
    <s v="Le grand journal"/>
    <s v="Oui"/>
    <s v="Non"/>
    <n v="2"/>
    <n v="2"/>
    <n v="3"/>
    <n v="3"/>
    <n v="2"/>
    <n v="2"/>
    <n v="3"/>
    <n v="2"/>
    <n v="2"/>
    <n v="3"/>
    <n v="3"/>
    <n v="4"/>
    <n v="2"/>
    <x v="0"/>
  </r>
  <r>
    <d v="2014-06-04T20:48:53"/>
    <x v="0"/>
    <s v="Belge"/>
    <n v="1992"/>
    <s v="UCL"/>
    <s v="Sciences politiques"/>
    <s v="Enseignement supérieur universitaire 1er cycle : bac"/>
    <s v="Enseignement supérieur universitaire 2ème cycle : master, ingénieur"/>
    <x v="0"/>
    <x v="0"/>
    <x v="0"/>
    <x v="1"/>
    <x v="1"/>
    <x v="2"/>
    <x v="6"/>
    <x v="2"/>
    <s v="Régulièrement"/>
    <s v="Rarement"/>
    <s v="Parfois"/>
    <s v="Tous les jours"/>
    <s v="Régulièrement"/>
    <s v="Rarement"/>
    <s v="Questions à la Une (RTBF - La Une)"/>
    <s v="Mise au point (RTBF - La Une), L'indiscret (RTBF - La Une)"/>
    <x v="0"/>
    <s v="La Libre Belgique"/>
    <s v="Autre"/>
    <x v="69"/>
    <x v="0"/>
    <s v="Oui"/>
    <s v="Information présentée sous forme humoristique (sketches, ...)"/>
    <s v="positif "/>
    <s v="Le Petit Journal  , Les Guignols de l’Info  "/>
    <s v="petit journal"/>
    <s v="Oui"/>
    <s v="Je suis partagé(e)"/>
    <n v="4"/>
    <n v="3"/>
    <n v="2"/>
    <n v="3"/>
    <n v="4"/>
    <n v="4"/>
    <n v="4"/>
    <n v="2"/>
    <n v="4"/>
    <n v="4"/>
    <n v="3"/>
    <n v="4"/>
    <n v="2"/>
    <x v="2"/>
  </r>
  <r>
    <d v="2014-06-04T21:03:11"/>
    <x v="1"/>
    <s v="Belge"/>
    <n v="1991"/>
    <s v="UCL"/>
    <s v="Communication (journalisme, relations publiques, communication socio-éducative, ...)"/>
    <s v="Enseignement secondaire général : 2ème cycle"/>
    <s v="Enseignement supérieur universitaire 1er cycle : bac"/>
    <x v="0"/>
    <x v="0"/>
    <x v="3"/>
    <x v="2"/>
    <x v="0"/>
    <x v="2"/>
    <x v="3"/>
    <x v="8"/>
    <s v="Parfois"/>
    <s v="Rarement"/>
    <s v="Jamais"/>
    <s v="Tous les jours"/>
    <s v="Jamais"/>
    <s v="Parfois"/>
    <s v="Reporters (RTL - TVi), Envoyé spécial (France 2), Sept à huit (TF1), Reportages (TF1)"/>
    <s v="Je n'ai regardé aucun de ces programmes"/>
    <x v="0"/>
    <s v="Metro"/>
    <s v="Autre"/>
    <x v="70"/>
    <x v="1"/>
    <s v="Oui"/>
    <s v="Faire du divertissement avec de l'info"/>
    <s v="positif "/>
    <s v="Le Petit Journal  "/>
    <s v="le petit journal"/>
    <s v="Oui"/>
    <s v="Non"/>
    <n v="3"/>
    <n v="1"/>
    <n v="2"/>
    <n v="3"/>
    <n v="2"/>
    <n v="1"/>
    <n v="1"/>
    <n v="1"/>
    <n v="2"/>
    <n v="3"/>
    <n v="3"/>
    <n v="3"/>
    <n v="1"/>
    <x v="0"/>
  </r>
  <r>
    <d v="2014-06-04T21:04:42"/>
    <x v="1"/>
    <s v="Belge"/>
    <n v="1989"/>
    <s v="UCL"/>
    <s v="Communication (journalisme, relations publiques, communication socio-éducative, ...)"/>
    <s v="Enseignement supérieur universitaire 2ème cycle : master, ingénieur"/>
    <s v="Enseignement supérieur universitaire 2ème cycle : master, ingénieur"/>
    <x v="2"/>
    <x v="4"/>
    <x v="0"/>
    <x v="2"/>
    <x v="0"/>
    <x v="2"/>
    <x v="2"/>
    <x v="3"/>
    <s v="Régulièrement"/>
    <s v="Tous les jours"/>
    <s v="Parfois"/>
    <s v="Tous les jours"/>
    <s v="Parfois"/>
    <s v="Rarement"/>
    <s v="Questions à la Une (RTBF - La Une), Sept à huit (TF1)"/>
    <s v="Mise au point (RTBF - La Une), Controverse (RTL-TVi), L'indiscret (RTBF - La Une), L'invité (RTL-TVi)"/>
    <x v="0"/>
    <s v="La Libre Belgique"/>
    <s v="Les journaux des éditions l’Avenir (Vers l’Avenir, …)"/>
    <x v="71"/>
    <x v="2"/>
    <s v="Oui"/>
    <s v="De l'information mais dans un divertissement ou comment se divertir tout en s'informant"/>
    <s v="positif "/>
    <s v="Le Petit Journal  , Sans chichis , Dan Late Show  , On n’est pas couché  "/>
    <s v="On n'est pas couché ou le Petit journal"/>
    <s v="Oui"/>
    <s v="Je suis partagé(e)"/>
    <n v="3"/>
    <n v="2"/>
    <n v="3"/>
    <n v="3"/>
    <n v="2"/>
    <n v="2"/>
    <n v="2"/>
    <n v="3"/>
    <n v="4"/>
    <n v="4"/>
    <n v="1"/>
    <n v="4"/>
    <n v="2"/>
    <x v="0"/>
  </r>
  <r>
    <d v="2014-06-04T21:09:06"/>
    <x v="1"/>
    <s v="Belge"/>
    <n v="1991"/>
    <s v="UCL"/>
    <s v="Communication (journalisme, relations publiques, communication socio-éducative, ...)"/>
    <s v="Enseignement secondaire général : 2ème cycle"/>
    <s v="Enseignement supérieur universitaire 1er cycle : bac"/>
    <x v="5"/>
    <x v="0"/>
    <x v="3"/>
    <x v="1"/>
    <x v="0"/>
    <x v="3"/>
    <x v="3"/>
    <x v="0"/>
    <s v="Régulièrement"/>
    <s v="Parfois"/>
    <s v="Jamais"/>
    <s v="Rarement"/>
    <s v="Jamais"/>
    <s v="Jamais"/>
    <s v="Questions à la Une (RTBF - La Une), Reporters (RTL - TVi), Envoyé spécial (France 2), Sept à huit (TF1)"/>
    <s v="Controverse (RTL-TVi)"/>
    <x v="0"/>
    <s v="La Libre Belgique"/>
    <s v="Aucun"/>
    <x v="7"/>
    <x v="2"/>
    <s v="Non"/>
    <s v="Je ne sais pas"/>
    <s v="positif "/>
    <s v="Le Grand Journal  , Le Petit Journal  , Sans chichis , On n’est pas couché  "/>
    <s v="On n'est pas couché"/>
    <s v="Oui"/>
    <s v="Je suis partagé(e)"/>
    <n v="3"/>
    <n v="3"/>
    <n v="3"/>
    <n v="4"/>
    <n v="4"/>
    <n v="2"/>
    <n v="3"/>
    <n v="3"/>
    <n v="3"/>
    <n v="3"/>
    <n v="2"/>
    <n v="3"/>
    <n v="3"/>
    <x v="0"/>
  </r>
  <r>
    <d v="2014-06-04T21:11:03"/>
    <x v="1"/>
    <s v="Belge"/>
    <n v="1992"/>
    <s v="UCL"/>
    <s v="Communication (journalisme, relations publiques, communication socio-éducative, ...)"/>
    <s v="Enseignement secondaire général : 2ème cycle"/>
    <s v="Enseignement supérieur universitaire 1er cycle : bac"/>
    <x v="0"/>
    <x v="5"/>
    <x v="3"/>
    <x v="0"/>
    <x v="6"/>
    <x v="2"/>
    <x v="4"/>
    <x v="5"/>
    <s v="Parfois"/>
    <s v="Rarement"/>
    <s v="Jamais"/>
    <s v="Tous les jours"/>
    <s v="Rarement"/>
    <s v="Rarement"/>
    <s v="Je n'ai regardé aucun de ces programmes"/>
    <s v="Je n'ai regardé aucun de ces programmes"/>
    <x v="2"/>
    <s v="La Dernière Heure – Les Sports"/>
    <s v="Le Soir"/>
    <x v="72"/>
    <x v="1"/>
    <s v="Non"/>
    <s v="non"/>
    <s v="positif "/>
    <s v="Les Guignols de l’Info  "/>
    <s v="."/>
    <s v="Je suis partagé(e)"/>
    <s v="Je suis partagé(e)"/>
    <n v="3"/>
    <n v="3"/>
    <n v="3"/>
    <n v="3"/>
    <n v="3"/>
    <n v="2"/>
    <n v="2"/>
    <n v="2"/>
    <n v="2"/>
    <n v="2"/>
    <n v="3"/>
    <n v="3"/>
    <n v="2"/>
    <x v="0"/>
  </r>
  <r>
    <d v="2014-06-04T21:19:38"/>
    <x v="0"/>
    <s v="Belge"/>
    <n v="1993"/>
    <s v="UNamur"/>
    <s v="Chimie"/>
    <s v="Enseignement secondaire général : 2ème cycle"/>
    <s v="Enseignement supérieur universitaire 1er cycle : bac"/>
    <x v="2"/>
    <x v="2"/>
    <x v="0"/>
    <x v="1"/>
    <x v="1"/>
    <x v="3"/>
    <x v="4"/>
    <x v="3"/>
    <s v="Tous les jours"/>
    <s v="Régulièrement"/>
    <s v="Parfois"/>
    <s v="Rarement"/>
    <s v="Rarement"/>
    <s v="Rarement"/>
    <s v="Questions à la Une (RTBF - La Une), Reporters (RTL - TVi), Sept à huit (TF1), Reportages (TF1)"/>
    <s v="Je n'ai regardé aucun de ces programmes"/>
    <x v="2"/>
    <s v="Metro"/>
    <s v="La Dernière Heure – Les Sports"/>
    <x v="44"/>
    <x v="3"/>
    <s v="Non"/>
    <s v="Non"/>
    <s v="positif "/>
    <s v="Le Grand Journal  , Le Petit Journal  , Les Guignols de l’Info  "/>
    <s v="Le grand journal"/>
    <s v="Je suis partagé(e)"/>
    <s v="Oui"/>
    <n v="3"/>
    <n v="2"/>
    <n v="3"/>
    <n v="4"/>
    <n v="2"/>
    <n v="3"/>
    <n v="2"/>
    <n v="2"/>
    <n v="1"/>
    <n v="2"/>
    <n v="2"/>
    <n v="3"/>
    <n v="2"/>
    <x v="1"/>
  </r>
  <r>
    <d v="2014-06-04T21:24:28"/>
    <x v="1"/>
    <s v="Belge"/>
    <n v="1995"/>
    <s v="UNamur"/>
    <s v="Ingénieur de gestion"/>
    <s v="Enseignement secondaire général : 2ème cycle"/>
    <s v="Enseignement supérieur universitaire 1er cycle : bac"/>
    <x v="0"/>
    <x v="3"/>
    <x v="3"/>
    <x v="2"/>
    <x v="3"/>
    <x v="3"/>
    <x v="5"/>
    <x v="4"/>
    <s v="Régulièrement"/>
    <s v="Parfois"/>
    <s v="Jamais"/>
    <s v="Rarement"/>
    <s v="Parfois"/>
    <s v="Régulièrement"/>
    <s v="Sept à huit (TF1), Reportages (TF1)"/>
    <s v="Controverse (RTL-TVi), L'invité (RTL-TVi)"/>
    <x v="0"/>
    <s v="La Libre Belgique"/>
    <s v="Les journaux des éditions l’Avenir (Vers l’Avenir, …)"/>
    <x v="17"/>
    <x v="1"/>
    <s v="Non"/>
    <s v="programme qui donne de l'information et aussi du divertissement"/>
    <s v="positif "/>
    <s v="Les Guignols de l’Info  , Sans chichis , On n’est pas couché  "/>
    <s v="sans chichis"/>
    <s v="Oui"/>
    <s v="Je suis partagé(e)"/>
    <n v="3"/>
    <n v="2"/>
    <n v="4"/>
    <n v="3"/>
    <n v="4"/>
    <n v="4"/>
    <n v="4"/>
    <n v="2"/>
    <n v="3"/>
    <n v="3"/>
    <n v="2"/>
    <n v="1"/>
    <n v="2"/>
    <x v="1"/>
  </r>
  <r>
    <d v="2014-06-04T21:51:22"/>
    <x v="1"/>
    <s v="Belge"/>
    <n v="1993"/>
    <s v="UCL"/>
    <s v="Communication (journalisme, relations publiques, communication socio-éducative, ...)"/>
    <s v="Enseignement secondaire général : 2ème cycle"/>
    <s v="Enseignement supérieur universitaire 1er cycle : bac"/>
    <x v="2"/>
    <x v="0"/>
    <x v="0"/>
    <x v="2"/>
    <x v="3"/>
    <x v="3"/>
    <x v="8"/>
    <x v="4"/>
    <s v="Parfois"/>
    <s v="Rarement"/>
    <s v="Rarement"/>
    <s v="Parfois"/>
    <s v="Jamais"/>
    <s v="Parfois"/>
    <s v="Je n'ai regardé aucun de ces programmes"/>
    <s v="Je n'ai regardé aucun de ces programmes"/>
    <x v="1"/>
    <s v="La Dernière Heure – Les Sports"/>
    <s v="Aucun"/>
    <x v="73"/>
    <x v="1"/>
    <s v="Oui"/>
    <s v="L'information sous une forme ludique"/>
    <s v="positif "/>
    <s v="Sans chichis "/>
    <s v="sans chichis"/>
    <s v="Je suis partagé(e)"/>
    <s v="Je suis partagé(e)"/>
    <n v="4"/>
    <n v="3"/>
    <n v="2"/>
    <n v="2"/>
    <n v="3"/>
    <n v="3"/>
    <n v="3"/>
    <n v="3"/>
    <n v="3"/>
    <n v="3"/>
    <n v="2"/>
    <n v="3"/>
    <n v="3"/>
    <x v="0"/>
  </r>
  <r>
    <d v="2014-06-04T21:52:08"/>
    <x v="1"/>
    <s v="Belge"/>
    <n v="1990"/>
    <s v="UCL"/>
    <s v="Communication (journalisme, relations publiques, communication socio-éducative, ...)"/>
    <s v="Enseignement secondaire général : 2ème cycle"/>
    <s v="Enseignement supérieur universitaire 1er cycle : bac"/>
    <x v="0"/>
    <x v="0"/>
    <x v="0"/>
    <x v="2"/>
    <x v="3"/>
    <x v="0"/>
    <x v="8"/>
    <x v="10"/>
    <s v="Régulièrement"/>
    <s v="Rarement"/>
    <s v="Parfois"/>
    <s v="Régulièrement"/>
    <s v="Régulièrement"/>
    <s v="Parfois"/>
    <s v="Questions à la Une (RTBF - La Une), Envoyé spécial (France 2), Complément d'enquête (France 2), Sept à huit (TF1), Reportages (TF1)"/>
    <s v="Mise au point (RTBF - La Une), Controverse (RTL-TVi)"/>
    <x v="0"/>
    <s v="La Libre Belgique"/>
    <s v="Les journaux des éditions l’Avenir (Vers l’Avenir, …)"/>
    <x v="74"/>
    <x v="1"/>
    <s v="Oui"/>
    <s v="programme qui fournit à la fois de l'info et du divertissement."/>
    <s v="positif "/>
    <s v="Le Grand Journal  , Le Petit Journal  , Les Guignols de l’Info  , Dan Late Show  , On n’est pas couché  , Saturday Night Live, The Tonight Show starring Jimmy Fallon"/>
    <s v="Le petit Journal (Yann Barthès est relativement sex =:D )"/>
    <s v="Oui"/>
    <s v="Oui"/>
    <n v="2"/>
    <n v="2"/>
    <n v="3"/>
    <n v="4"/>
    <n v="1"/>
    <n v="2"/>
    <n v="3"/>
    <n v="1"/>
    <n v="2"/>
    <n v="2"/>
    <n v="3"/>
    <n v="4"/>
    <n v="2"/>
    <x v="0"/>
  </r>
  <r>
    <d v="2014-06-04T22:04:38"/>
    <x v="1"/>
    <s v="Belge"/>
    <n v="1994"/>
    <s v="UNamur"/>
    <s v="Droit"/>
    <s v="Enseignement secondaire général : 2ème cycle"/>
    <s v="Enseignement supérieur universitaire 1er cycle : bac"/>
    <x v="0"/>
    <x v="0"/>
    <x v="0"/>
    <x v="2"/>
    <x v="2"/>
    <x v="5"/>
    <x v="4"/>
    <x v="5"/>
    <s v="Parfois"/>
    <s v="Jamais"/>
    <s v="Rarement"/>
    <s v="Tous les jours"/>
    <s v="Tous les jours"/>
    <s v="Tous les jours"/>
    <s v="Questions à la Une (RTBF - La Une), Reporters (RTL - TVi), Sept à huit (TF1), Reportages (TF1)"/>
    <s v="Mise au point (RTBF - La Une), Controverse (RTL-TVi)"/>
    <x v="0"/>
    <s v="La Libre Belgique"/>
    <s v="Les journaux des éditions l’Avenir (Vers l’Avenir, …)"/>
    <x v="75"/>
    <x v="0"/>
    <s v="Non"/>
    <s v="Non"/>
    <s v="positif "/>
    <s v="Le Grand Journal  , Le Petit Journal  , Salut les terriens  , On n’est pas couché  , Vivement Dimanche"/>
    <s v="LPJ"/>
    <s v="Oui"/>
    <s v="Oui"/>
    <n v="1"/>
    <n v="3"/>
    <n v="2"/>
    <n v="1"/>
    <n v="3"/>
    <n v="1"/>
    <n v="2"/>
    <n v="3"/>
    <n v="2"/>
    <n v="1"/>
    <n v="3"/>
    <n v="1"/>
    <n v="2"/>
    <x v="1"/>
  </r>
  <r>
    <d v="2014-06-04T22:04:59"/>
    <x v="0"/>
    <s v="Belge"/>
    <n v="1992"/>
    <s v="UCL"/>
    <s v="Sciences politiques"/>
    <s v="Enseignement supérieur universitaire 1er cycle : bac"/>
    <s v="Enseignement supérieur universitaire 2ème cycle : master, ingénieur"/>
    <x v="0"/>
    <x v="5"/>
    <x v="1"/>
    <x v="2"/>
    <x v="1"/>
    <x v="2"/>
    <x v="8"/>
    <x v="8"/>
    <s v="Régulièrement"/>
    <s v="Jamais"/>
    <s v="Régulièrement"/>
    <s v="Tous les jours"/>
    <s v="Parfois"/>
    <s v="Rarement"/>
    <s v="Je n'ai regardé aucun de ces programmes"/>
    <s v="Je n'ai regardé aucun de ces programmes"/>
    <x v="7"/>
    <s v="La Libre Belgique"/>
    <s v="Le Soir"/>
    <x v="76"/>
    <x v="0"/>
    <s v="Non"/>
    <s v="non"/>
    <s v="positif "/>
    <s v="Le Grand Journal  , Le Petit Journal  , Salut les terriens  , On n’est pas couché  "/>
    <s v="le petit journal"/>
    <s v="Oui"/>
    <s v="Oui"/>
    <n v="4"/>
    <n v="2"/>
    <n v="2"/>
    <n v="4"/>
    <n v="2"/>
    <n v="2"/>
    <n v="2"/>
    <n v="3"/>
    <n v="4"/>
    <n v="4"/>
    <n v="3"/>
    <n v="3"/>
    <n v="2"/>
    <x v="2"/>
  </r>
  <r>
    <d v="2014-06-04T22:11:47"/>
    <x v="0"/>
    <s v="Belge"/>
    <n v="1993"/>
    <s v="UCL"/>
    <s v="Histoire"/>
    <s v="Enseignement secondaire général : 2ème cycle"/>
    <s v="Enseignement supérieur universitaire 1er cycle : bac"/>
    <x v="2"/>
    <x v="4"/>
    <x v="2"/>
    <x v="2"/>
    <x v="0"/>
    <x v="2"/>
    <x v="2"/>
    <x v="6"/>
    <s v="Parfois"/>
    <s v="Régulièrement"/>
    <s v="Parfois"/>
    <s v="Tous les jours"/>
    <s v="Rarement"/>
    <s v="Rarement"/>
    <s v="L'effet papillon (Be TV)"/>
    <s v="Controverse (RTL-TVi)"/>
    <x v="0"/>
    <s v="La Libre Belgique"/>
    <s v="Les journaux des éditions l’Avenir (Vers l’Avenir, …)"/>
    <x v="77"/>
    <x v="2"/>
    <s v="Non"/>
    <s v="Non"/>
    <s v="positif "/>
    <s v="Le Grand Journal  , Le Petit Journal  , Les Guignols de l’Info  , Salut les terriens  "/>
    <s v="le petit journal"/>
    <s v="Oui"/>
    <s v="Oui"/>
    <n v="4"/>
    <n v="2"/>
    <n v="2"/>
    <n v="2"/>
    <n v="2"/>
    <n v="3"/>
    <n v="2"/>
    <n v="1"/>
    <n v="4"/>
    <n v="3"/>
    <n v="2"/>
    <n v="3"/>
    <n v="3"/>
    <x v="1"/>
  </r>
  <r>
    <d v="2014-06-04T22:17:53"/>
    <x v="1"/>
    <s v="Belge"/>
    <n v="1991"/>
    <s v="UCL"/>
    <s v="Communication (journalisme, relations publiques, communication socio-éducative, ...)"/>
    <s v="Enseignement secondaire général : 2ème cycle"/>
    <s v="Enseignement supérieur universitaire 1er cycle : bac"/>
    <x v="1"/>
    <x v="2"/>
    <x v="0"/>
    <x v="4"/>
    <x v="3"/>
    <x v="3"/>
    <x v="7"/>
    <x v="8"/>
    <s v="Tous les jours"/>
    <s v="Tous les jours"/>
    <s v="Rarement"/>
    <s v="Parfois"/>
    <s v="Jamais"/>
    <s v="Rarement"/>
    <s v="Questions à la Une (RTBF - La Une), Envoyé spécial (France 2)"/>
    <s v="Mise au point (RTBF - La Une)"/>
    <x v="4"/>
    <s v="Le Soir"/>
    <s v="La Libre Belgique"/>
    <x v="78"/>
    <x v="1"/>
    <s v="Oui"/>
    <s v="donner de l'info de façon divetissante"/>
    <s v="positif "/>
    <s v="Le Petit Journal  , Les Guignols de l’Info  , On n’est pas couché  "/>
    <s v="les guignols"/>
    <s v="Je suis partagé(e)"/>
    <s v="Je suis partagé(e)"/>
    <n v="3"/>
    <n v="2"/>
    <n v="2"/>
    <n v="3"/>
    <n v="4"/>
    <n v="1"/>
    <n v="4"/>
    <n v="3"/>
    <n v="3"/>
    <n v="3"/>
    <n v="2"/>
    <n v="4"/>
    <n v="3"/>
    <x v="0"/>
  </r>
  <r>
    <d v="2014-06-04T22:27:28"/>
    <x v="0"/>
    <s v="Belge"/>
    <n v="1992"/>
    <s v="UNamur"/>
    <s v="Math"/>
    <s v="Enseignement supérieur universitaire 1er cycle : bac"/>
    <s v="Enseignement supérieur universitaire 2ème cycle : master, ingénieur"/>
    <x v="2"/>
    <x v="2"/>
    <x v="0"/>
    <x v="1"/>
    <x v="3"/>
    <x v="1"/>
    <x v="7"/>
    <x v="5"/>
    <s v="Parfois"/>
    <s v="Parfois"/>
    <s v="Rarement"/>
    <s v="Jamais"/>
    <s v="Jamais"/>
    <s v="Jamais"/>
    <s v="Sept à huit (TF1)"/>
    <s v="Je n'ai regardé aucun de ces programmes"/>
    <x v="6"/>
    <s v="Aucun"/>
    <s v="Aucun"/>
    <x v="21"/>
    <x v="3"/>
    <s v="Non"/>
    <s v="Non"/>
    <s v="positif "/>
    <s v="Le Petit Journal  "/>
    <s v="le petit journal"/>
    <s v="Je suis partagé(e)"/>
    <s v="Je suis partagé(e)"/>
    <n v="2"/>
    <n v="1"/>
    <n v="3"/>
    <n v="2"/>
    <n v="2"/>
    <n v="2"/>
    <n v="2"/>
    <n v="1"/>
    <n v="4"/>
    <n v="4"/>
    <n v="3"/>
    <n v="3"/>
    <n v="1"/>
    <x v="1"/>
  </r>
  <r>
    <d v="2014-06-04T22:33:56"/>
    <x v="0"/>
    <s v="Belge"/>
    <n v="1990"/>
    <s v="ULB"/>
    <s v="Sciences politiques (sciences politiques, relations internationales, administration publique, ...)"/>
    <s v="Enseignement supérieur universitaire 1er cycle : bac"/>
    <s v="Enseignement supérieur universitaire 2ème cycle : master, ingénieur"/>
    <x v="0"/>
    <x v="4"/>
    <x v="0"/>
    <x v="3"/>
    <x v="4"/>
    <x v="9"/>
    <x v="4"/>
    <x v="4"/>
    <s v="Tous les jours"/>
    <s v="Tous les jours"/>
    <s v="Parfois"/>
    <s v="Tous les jours"/>
    <s v="Tous les jours"/>
    <s v="Jamais"/>
    <s v="Je n'ai regardé aucun de ces programmes"/>
    <s v="Je n'ai regardé aucun de ces programmes"/>
    <x v="0"/>
    <s v="La Libre Belgique"/>
    <s v="Metro"/>
    <x v="8"/>
    <x v="0"/>
    <s v="Oui"/>
    <s v="C'est un programme d'information et de divertissement"/>
    <s v="positif "/>
    <s v="Aucune"/>
    <s v="/"/>
    <s v="Je suis partagé(e)"/>
    <s v="Je suis partagé(e)"/>
    <n v="3"/>
    <n v="2"/>
    <n v="2"/>
    <n v="3"/>
    <n v="3"/>
    <n v="4"/>
    <n v="4"/>
    <n v="3"/>
    <n v="3"/>
    <n v="4"/>
    <n v="1"/>
    <n v="4"/>
    <n v="3"/>
    <x v="2"/>
  </r>
  <r>
    <d v="2014-06-04T22:56:14"/>
    <x v="0"/>
    <s v="Belge"/>
    <n v="1990"/>
    <s v="UCL"/>
    <s v="Communication (journalisme, relations publiques, communication socio-éducative, ...)"/>
    <s v="Enseignement supérieur universitaire 1er cycle : bac"/>
    <s v="Enseignement supérieur universitaire 2ème cycle : master, ingénieur"/>
    <x v="2"/>
    <x v="2"/>
    <x v="3"/>
    <x v="0"/>
    <x v="0"/>
    <x v="2"/>
    <x v="4"/>
    <x v="5"/>
    <s v="Régulièrement"/>
    <s v="Parfois"/>
    <s v="Jamais"/>
    <s v="Tous les jours"/>
    <s v="Rarement"/>
    <s v="Rarement"/>
    <s v="Questions à la Une (RTBF - La Une), Envoyé spécial (France 2), Sept à huit (TF1)"/>
    <s v="Mise au point (RTBF - La Une), Controverse (RTL-TVi), L'invité (RTL-TVi)"/>
    <x v="3"/>
    <s v="Le Soir"/>
    <s v="Les journaux des éditions l’Avenir (Vers l’Avenir, …)"/>
    <x v="79"/>
    <x v="2"/>
    <s v="Non"/>
    <s v="non du coup"/>
    <s v="positif "/>
    <s v="Le Petit Journal  , On n’est pas couché  "/>
    <s v="le petit journal"/>
    <s v="Oui"/>
    <s v="Oui"/>
    <n v="4"/>
    <n v="2"/>
    <n v="2"/>
    <n v="4"/>
    <n v="3"/>
    <n v="2"/>
    <n v="2"/>
    <n v="1"/>
    <n v="3"/>
    <n v="3"/>
    <n v="3"/>
    <n v="4"/>
    <n v="2"/>
    <x v="0"/>
  </r>
  <r>
    <d v="2014-06-04T23:36:36"/>
    <x v="1"/>
    <s v="Belge"/>
    <n v="1991"/>
    <s v="UCL"/>
    <s v="Communication (journalisme, relations publiques, communication socio-éducative, ...)"/>
    <s v="Enseignement supérieur universitaire 1er cycle : bac"/>
    <s v="Enseignement supérieur universitaire 2ème cycle : master, ingénieur"/>
    <x v="1"/>
    <x v="2"/>
    <x v="2"/>
    <x v="1"/>
    <x v="1"/>
    <x v="2"/>
    <x v="7"/>
    <x v="5"/>
    <s v="Régulièrement"/>
    <s v="Régulièrement"/>
    <s v="Parfois"/>
    <s v="Régulièrement"/>
    <s v="Régulièrement"/>
    <s v="Parfois"/>
    <s v="Questions à la Une (RTBF - La Une), Reporters (RTL - TVi), Envoyé spécial (France 2), Sept à huit (TF1), Reportages (TF1)"/>
    <s v="Mise au point (RTBF - La Une), Controverse (RTL-TVi), L'invité (RTL-TVi)"/>
    <x v="0"/>
    <s v="La Libre Belgique"/>
    <s v="Autre"/>
    <x v="17"/>
    <x v="2"/>
    <s v="Oui"/>
    <s v="L'information donnée sous forme plus ludique (divertissement)"/>
    <s v="positif "/>
    <s v="Le Grand Journal  , Le Petit Journal  , Les Guignols de l’Info  , On n’est pas couché  , Saturday Night Live, The Tonight Show starring Jimmy Fallon"/>
    <s v="Les Guignols de l'info"/>
    <s v="Oui"/>
    <s v="Oui"/>
    <n v="3"/>
    <n v="2"/>
    <n v="2"/>
    <n v="3"/>
    <n v="2"/>
    <n v="2"/>
    <n v="2"/>
    <n v="2"/>
    <n v="2"/>
    <n v="4"/>
    <n v="3"/>
    <n v="4"/>
    <n v="2"/>
    <x v="0"/>
  </r>
  <r>
    <d v="2014-06-05T07:51:42"/>
    <x v="1"/>
    <s v="Belge"/>
    <n v="1988"/>
    <s v="UNamur"/>
    <s v="Sciences politiques (sciences politiques, relations internationales, administration publique, ...)"/>
    <s v="Enseignement supérieur universitaire 2ème cycle : master, ingénieur"/>
    <s v="Enseignement supérieur universitaire 3ème cycle : doctorat"/>
    <x v="2"/>
    <x v="1"/>
    <x v="0"/>
    <x v="1"/>
    <x v="2"/>
    <x v="5"/>
    <x v="10"/>
    <x v="5"/>
    <s v="Parfois"/>
    <s v="Rarement"/>
    <s v="Parfois"/>
    <s v="Régulièrement"/>
    <s v="Tous les jours"/>
    <s v="Tous les jours"/>
    <s v="Je n'ai regardé aucun de ces programmes"/>
    <s v="Je n'ai regardé aucun de ces programmes"/>
    <x v="0"/>
    <s v="Autre"/>
    <s v="Autre"/>
    <x v="4"/>
    <x v="2"/>
    <s v="Non"/>
    <s v="non"/>
    <s v="positif "/>
    <s v="Le Petit Journal  , On n’est pas couché  , Vivement Dimanche"/>
    <s v="le petit journal"/>
    <s v="Je suis partagé(e)"/>
    <s v="Oui"/>
    <n v="4"/>
    <n v="1"/>
    <n v="1"/>
    <n v="4"/>
    <n v="1"/>
    <n v="4"/>
    <n v="1"/>
    <n v="4"/>
    <n v="4"/>
    <n v="1"/>
    <n v="4"/>
    <n v="1"/>
    <n v="1"/>
    <x v="2"/>
  </r>
  <r>
    <d v="2014-06-05T08:25:22"/>
    <x v="1"/>
    <s v="Belge"/>
    <n v="1995"/>
    <s v="UNamur"/>
    <s v="droit"/>
    <s v="Enseignement secondaire général : 2ème cycle"/>
    <s v="Enseignement supérieur universitaire 1er cycle : bac"/>
    <x v="0"/>
    <x v="2"/>
    <x v="3"/>
    <x v="0"/>
    <x v="1"/>
    <x v="0"/>
    <x v="2"/>
    <x v="3"/>
    <s v="Rarement"/>
    <s v="Rarement"/>
    <s v="Rarement"/>
    <s v="Parfois"/>
    <s v="Rarement"/>
    <s v="Parfois"/>
    <s v="Envoyé spécial (France 2)"/>
    <s v="Je n'ai regardé aucun de ces programmes"/>
    <x v="1"/>
    <s v="Le Soir"/>
    <s v="Les journaux des éditions l’Avenir (Vers l’Avenir, …)"/>
    <x v="80"/>
    <x v="1"/>
    <s v="Non"/>
    <s v="non"/>
    <s v="positif "/>
    <s v="Le Petit Journal  , Sans chichis "/>
    <s v="petit journal"/>
    <s v="Je suis partagé(e)"/>
    <s v="Non"/>
    <n v="3"/>
    <n v="1"/>
    <n v="2"/>
    <n v="2"/>
    <n v="1"/>
    <n v="2"/>
    <n v="3"/>
    <n v="2"/>
    <n v="1"/>
    <n v="2"/>
    <n v="2"/>
    <n v="2"/>
    <n v="3"/>
    <x v="1"/>
  </r>
  <r>
    <d v="2014-06-05T09:45:27"/>
    <x v="1"/>
    <s v="Belge"/>
    <n v="1991"/>
    <s v="UCL"/>
    <s v="Sciences humains (archéologie, histoire de l'art et musicologie)"/>
    <s v="Enseignement supérieur universitaire 1er cycle : bac"/>
    <s v="Enseignement supérieur universitaire 2ème cycle : master, ingénieur"/>
    <x v="2"/>
    <x v="6"/>
    <x v="1"/>
    <x v="2"/>
    <x v="0"/>
    <x v="4"/>
    <x v="2"/>
    <x v="0"/>
    <s v="Régulièrement"/>
    <s v="Tous les jours"/>
    <s v="Rarement"/>
    <s v="Parfois"/>
    <s v="Rarement"/>
    <s v="Régulièrement"/>
    <s v="Questions à la Une (RTBF - La Une), Reporters (RTL - TVi)"/>
    <s v="Mise au point (RTBF - La Une)"/>
    <x v="4"/>
    <s v="Aucun"/>
    <s v="Aucun"/>
    <x v="1"/>
    <x v="2"/>
    <s v="Non"/>
    <s v="Sorry, ik weet het niet..."/>
    <s v="positif "/>
    <s v="Le Grand Journal  , Les Guignols de l’Info  , Salut les terriens  , Sans chichis "/>
    <s v="Les Guignols de l'info"/>
    <s v="Je suis partagé(e)"/>
    <s v="Je suis partagé(e)"/>
    <n v="3"/>
    <n v="2"/>
    <n v="2"/>
    <n v="2"/>
    <n v="2"/>
    <n v="2"/>
    <n v="2"/>
    <n v="1"/>
    <n v="3"/>
    <n v="3"/>
    <n v="2"/>
    <n v="3"/>
    <n v="1"/>
    <x v="1"/>
  </r>
  <r>
    <d v="2014-06-05T09:46:10"/>
    <x v="1"/>
    <s v="Belge"/>
    <n v="1991"/>
    <s v="UCL"/>
    <s v="Dentiste"/>
    <s v="Enseignement secondaire général : 2ème cycle"/>
    <s v="Enseignement supérieur universitaire 1er cycle : bac"/>
    <x v="0"/>
    <x v="3"/>
    <x v="0"/>
    <x v="1"/>
    <x v="4"/>
    <x v="5"/>
    <x v="7"/>
    <x v="4"/>
    <s v="Parfois"/>
    <s v="Régulièrement"/>
    <s v="Jamais"/>
    <s v="Parfois"/>
    <s v="Jamais"/>
    <s v="Rarement"/>
    <s v="Sept à huit (TF1), Reportages (TF1)"/>
    <s v="Je n'ai regardé aucun de ces programmes"/>
    <x v="2"/>
    <s v="Le Soir"/>
    <s v="La Dernière Heure – Les Sports"/>
    <x v="51"/>
    <x v="1"/>
    <s v="Non"/>
    <s v="Non"/>
    <s v="positif "/>
    <s v="Sans chichis "/>
    <s v="Aucune"/>
    <s v="Je suis partagé(e)"/>
    <s v="Je suis partagé(e)"/>
    <n v="3"/>
    <n v="2"/>
    <n v="2"/>
    <n v="2"/>
    <n v="2"/>
    <n v="1"/>
    <n v="1"/>
    <n v="3"/>
    <n v="2"/>
    <n v="3"/>
    <n v="2"/>
    <n v="3"/>
    <n v="2"/>
    <x v="1"/>
  </r>
  <r>
    <d v="2014-06-05T10:12:46"/>
    <x v="1"/>
    <s v="Belge"/>
    <n v="1995"/>
    <s v="UNamur"/>
    <s v="Ingénieur de gestion"/>
    <s v="Enseignement secondaire général : 2ème cycle"/>
    <s v="Enseignement supérieur universitaire 1er cycle : bac"/>
    <x v="0"/>
    <x v="3"/>
    <x v="3"/>
    <x v="1"/>
    <x v="0"/>
    <x v="2"/>
    <x v="7"/>
    <x v="0"/>
    <s v="Rarement"/>
    <s v="Régulièrement"/>
    <s v="Jamais"/>
    <s v="Régulièrement"/>
    <s v="Jamais"/>
    <s v="Jamais"/>
    <s v="Je n'ai regardé aucun de ces programmes"/>
    <s v="Controverse (RTL-TVi)"/>
    <x v="1"/>
    <s v="Le Soir"/>
    <s v="Aucun"/>
    <x v="81"/>
    <x v="0"/>
    <s v="Non"/>
    <s v="je ne connais pas"/>
    <s v="positif "/>
    <s v="Le Petit Journal  "/>
    <s v="le petit journal"/>
    <s v="Oui"/>
    <s v="Oui"/>
    <n v="3"/>
    <n v="2"/>
    <n v="3"/>
    <n v="3"/>
    <n v="3"/>
    <n v="2"/>
    <n v="2"/>
    <n v="3"/>
    <n v="2"/>
    <n v="3"/>
    <n v="2"/>
    <n v="4"/>
    <n v="3"/>
    <x v="1"/>
  </r>
  <r>
    <d v="2014-06-05T10:41:26"/>
    <x v="1"/>
    <s v="Belge"/>
    <n v="1991"/>
    <s v="UCL"/>
    <s v="droit"/>
    <s v="Enseignement supérieur universitaire 1er cycle : bac"/>
    <s v="Enseignement supérieur universitaire 2ème cycle : master, ingénieur"/>
    <x v="2"/>
    <x v="2"/>
    <x v="3"/>
    <x v="1"/>
    <x v="3"/>
    <x v="8"/>
    <x v="2"/>
    <x v="3"/>
    <s v="Régulièrement"/>
    <s v="Rarement"/>
    <s v="Rarement"/>
    <s v="Rarement"/>
    <s v="Rarement"/>
    <s v="Parfois"/>
    <s v="Questions à la Une (RTBF - La Une), Envoyé spécial (France 2)"/>
    <s v="Je n'ai regardé aucun de ces programmes"/>
    <x v="6"/>
    <s v="Aucun"/>
    <s v="Aucun"/>
    <x v="82"/>
    <x v="1"/>
    <s v="Non"/>
    <s v="?"/>
    <s v="positif "/>
    <s v="Le Grand Journal  , Le Petit Journal  , Sans chichis "/>
    <s v="sans chichis"/>
    <s v="Je suis partagé(e)"/>
    <s v="Oui"/>
    <n v="3"/>
    <n v="2"/>
    <n v="3"/>
    <n v="3"/>
    <n v="3"/>
    <n v="3"/>
    <n v="3"/>
    <n v="2"/>
    <n v="2"/>
    <n v="3"/>
    <n v="2"/>
    <n v="3"/>
    <n v="2"/>
    <x v="1"/>
  </r>
  <r>
    <d v="2014-06-05T10:43:28"/>
    <x v="1"/>
    <s v="française"/>
    <n v="1991"/>
    <s v="UCL"/>
    <s v="Communication (journalisme, relations publiques, communication socio-éducative, ...)"/>
    <s v="Enseignement secondaire général : 2ème cycle"/>
    <s v="Enseignement supérieur universitaire 1er cycle : bac"/>
    <x v="0"/>
    <x v="2"/>
    <x v="0"/>
    <x v="2"/>
    <x v="0"/>
    <x v="2"/>
    <x v="8"/>
    <x v="3"/>
    <s v="Tous les jours"/>
    <s v="Parfois"/>
    <s v="Parfois"/>
    <s v="Tous les jours"/>
    <s v="Parfois"/>
    <s v="Parfois"/>
    <s v="Questions à la Une (RTBF - La Une), Sept à huit (TF1)"/>
    <s v="Controverse (RTL-TVi)"/>
    <x v="0"/>
    <s v="Metro"/>
    <s v="Autre"/>
    <x v="37"/>
    <x v="1"/>
    <s v="Non"/>
    <s v="non"/>
    <s v="positif "/>
    <s v="Le Petit Journal  , On n’est pas couché  "/>
    <s v="le petit journal"/>
    <s v="Oui"/>
    <s v="Oui"/>
    <n v="4"/>
    <n v="2"/>
    <n v="1"/>
    <n v="1"/>
    <n v="2"/>
    <n v="3"/>
    <n v="3"/>
    <n v="1"/>
    <n v="3"/>
    <n v="3"/>
    <n v="1"/>
    <n v="3"/>
    <n v="2"/>
    <x v="0"/>
  </r>
  <r>
    <d v="2014-06-05T11:06:26"/>
    <x v="1"/>
    <s v="Belge"/>
    <n v="1992"/>
    <s v="UCL"/>
    <s v="Sciences biologiques"/>
    <s v="Enseignement secondaire général : 2ème cycle"/>
    <s v="Enseignement supérieur universitaire 1er cycle : bac"/>
    <x v="1"/>
    <x v="2"/>
    <x v="0"/>
    <x v="1"/>
    <x v="1"/>
    <x v="0"/>
    <x v="2"/>
    <x v="8"/>
    <s v="Tous les jours"/>
    <s v="Tous les jours"/>
    <s v="Parfois"/>
    <s v="Régulièrement"/>
    <s v="Jamais"/>
    <s v="Régulièrement"/>
    <s v="Questions à la Une (RTBF - La Une)"/>
    <s v="Je n'ai regardé aucun de ces programmes"/>
    <x v="1"/>
    <s v="Le Soir"/>
    <s v="Les journaux des éditions l’Avenir (Vers l’Avenir, …)"/>
    <x v="83"/>
    <x v="2"/>
    <s v="Non"/>
    <s v="Euh?"/>
    <s v="négatif"/>
    <s v="Aucune"/>
    <s v="Aucune"/>
    <s v="Je suis partagé(e)"/>
    <s v="Je suis partagé(e)"/>
    <n v="4"/>
    <n v="4"/>
    <n v="4"/>
    <n v="4"/>
    <n v="4"/>
    <n v="4"/>
    <n v="4"/>
    <n v="4"/>
    <n v="1"/>
    <n v="2"/>
    <n v="1"/>
    <n v="4"/>
    <n v="4"/>
    <x v="1"/>
  </r>
  <r>
    <d v="2014-06-05T11:40:50"/>
    <x v="0"/>
    <s v="Belge"/>
    <n v="1991"/>
    <s v="UCL"/>
    <s v="Sciences politiques (sciences politiques, relations internationales, administration publique, ...)"/>
    <s v="Enseignement supérieur universitaire 1er cycle : bac"/>
    <s v="Enseignement supérieur universitaire 2ème cycle : master, ingénieur"/>
    <x v="0"/>
    <x v="5"/>
    <x v="2"/>
    <x v="2"/>
    <x v="0"/>
    <x v="2"/>
    <x v="5"/>
    <x v="2"/>
    <s v="Régulièrement"/>
    <s v="Rarement"/>
    <s v="Rarement"/>
    <s v="Parfois"/>
    <s v="Parfois"/>
    <s v="Parfois"/>
    <s v="Questions à la Une (RTBF - La Une)"/>
    <s v="Je n'ai regardé aucun de ces programmes"/>
    <x v="1"/>
    <s v="Le Soir"/>
    <s v="Autre"/>
    <x v="13"/>
    <x v="0"/>
    <s v="Non"/>
    <s v="..."/>
    <s v="négatif"/>
    <s v="Aucune"/>
    <s v=".."/>
    <s v="Non"/>
    <s v="Non"/>
    <n v="3"/>
    <n v="2"/>
    <n v="2"/>
    <n v="2"/>
    <n v="4"/>
    <n v="4"/>
    <n v="4"/>
    <n v="4"/>
    <n v="2"/>
    <n v="1"/>
    <n v="2"/>
    <n v="4"/>
    <n v="4"/>
    <x v="2"/>
  </r>
  <r>
    <d v="2014-06-05T11:47:58"/>
    <x v="1"/>
    <s v="Belge"/>
    <n v="1990"/>
    <s v="UCL"/>
    <s v="Communication (journalisme, relations publiques, communication socio-éducative, ...)"/>
    <s v="Enseignement secondaire général : 2ème cycle"/>
    <s v="Enseignement supérieur universitaire 1er cycle : bac"/>
    <x v="2"/>
    <x v="1"/>
    <x v="0"/>
    <x v="0"/>
    <x v="3"/>
    <x v="4"/>
    <x v="3"/>
    <x v="5"/>
    <s v="Régulièrement"/>
    <s v="Tous les jours"/>
    <s v="Parfois"/>
    <s v="Régulièrement"/>
    <s v="Régulièrement"/>
    <s v="Rarement"/>
    <s v="Reporters (RTL - TVi), Envoyé spécial (France 2), Reportages (TF1)"/>
    <s v="Je n'ai regardé aucun de ces programmes"/>
    <x v="0"/>
    <s v="Les journaux des éditions l’Avenir (Vers l’Avenir, …)"/>
    <s v="Metro"/>
    <x v="84"/>
    <x v="1"/>
    <s v="Oui"/>
    <s v="de l'information liée à du divertissement"/>
    <s v="positif "/>
    <s v="Dan Late Show  , On n’est pas couché  , Vivement Dimanche, The Tonight Show starring Jimmy Fallon"/>
    <s v="Dan Late Show"/>
    <s v="Je suis partagé(e)"/>
    <s v="Je suis partagé(e)"/>
    <n v="3"/>
    <n v="2"/>
    <n v="3"/>
    <n v="3"/>
    <n v="4"/>
    <n v="2"/>
    <n v="2"/>
    <n v="4"/>
    <n v="3"/>
    <n v="3"/>
    <n v="2"/>
    <n v="3"/>
    <n v="2"/>
    <x v="0"/>
  </r>
  <r>
    <d v="2014-06-05T11:51:53"/>
    <x v="1"/>
    <s v="Belge"/>
    <n v="1989"/>
    <s v="UCL"/>
    <s v="Sciences politiques (sciences politiques, relations internationales, administration publique, ...)"/>
    <s v="Enseignement supérieur universitaire 1er cycle : bac"/>
    <s v="Enseignement supérieur universitaire 2ème cycle : master, ingénieur"/>
    <x v="0"/>
    <x v="5"/>
    <x v="0"/>
    <x v="0"/>
    <x v="2"/>
    <x v="1"/>
    <x v="2"/>
    <x v="0"/>
    <s v="Parfois"/>
    <s v="Jamais"/>
    <s v="Jamais"/>
    <s v="Rarement"/>
    <s v="Jamais"/>
    <s v="Rarement"/>
    <s v="Questions à la Une (RTBF - La Une), Reporters (RTL - TVi), Envoyé spécial (France 2), Reportages (TF1)"/>
    <s v="Mise au point (RTBF - La Une), L'invité (RTL-TVi)"/>
    <x v="0"/>
    <s v="Autre"/>
    <s v="Aucun"/>
    <x v="85"/>
    <x v="2"/>
    <s v="Non"/>
    <s v="Non"/>
    <s v="positif "/>
    <s v="Le Petit Journal  , Les Guignols de l’Info  , Sans chichis , Vivement Dimanche"/>
    <s v="Les Guignols de l'info"/>
    <s v="Oui"/>
    <s v="Je suis partagé(e)"/>
    <n v="3"/>
    <n v="2"/>
    <n v="1"/>
    <n v="3"/>
    <n v="3"/>
    <n v="4"/>
    <n v="4"/>
    <n v="3"/>
    <n v="2"/>
    <n v="2"/>
    <n v="3"/>
    <n v="4"/>
    <n v="2"/>
    <x v="2"/>
  </r>
  <r>
    <d v="2014-06-05T12:00:48"/>
    <x v="0"/>
    <s v="Belge"/>
    <n v="1993"/>
    <s v="UCL"/>
    <s v="Communication (journalisme, relations publiques, communication socio-éducative, ...)"/>
    <s v="Enseignement secondaire général : 2ème cycle"/>
    <s v="Enseignement supérieur universitaire 1er cycle : bac"/>
    <x v="1"/>
    <x v="2"/>
    <x v="0"/>
    <x v="2"/>
    <x v="1"/>
    <x v="5"/>
    <x v="2"/>
    <x v="3"/>
    <s v="Tous les jours"/>
    <s v="Régulièrement"/>
    <s v="Rarement"/>
    <s v="Parfois"/>
    <s v="Parfois"/>
    <s v="Tous les jours"/>
    <s v="Questions à la Une (RTBF - La Une), Envoyé spécial (France 2), Complément d'enquête (France 2)"/>
    <s v="Mise au point (RTBF - La Une), Controverse (RTL-TVi), L'indiscret (RTBF - La Une), Des paroles et des actes (France 2)"/>
    <x v="0"/>
    <s v="Aucun"/>
    <s v="Aucun"/>
    <x v="11"/>
    <x v="0"/>
    <s v="Non"/>
    <s v="Mix entre information et entertainment je suppose; la formule des JT actuels"/>
    <s v="positif "/>
    <s v="Le Grand Journal  , Le Petit Journal  , Les Guignols de l’Info  , Salut les terriens  , Sans chichis , Dan Late Show  , On n’est pas couché  "/>
    <s v="Les Guignols de l'info"/>
    <s v="Oui"/>
    <s v="Oui"/>
    <n v="4"/>
    <n v="1"/>
    <n v="2"/>
    <n v="4"/>
    <n v="2"/>
    <n v="4"/>
    <n v="4"/>
    <n v="2"/>
    <n v="2"/>
    <n v="1"/>
    <n v="4"/>
    <n v="4"/>
    <n v="2"/>
    <x v="0"/>
  </r>
  <r>
    <d v="2014-06-05T12:02:51"/>
    <x v="1"/>
    <s v="Belge"/>
    <n v="1990"/>
    <s v="UCL"/>
    <s v="Communication (journalisme, relations publiques, communication socio-éducative, ...)"/>
    <s v="Enseignement supérieur universitaire 1er cycle : bac"/>
    <s v="Enseignement supérieur universitaire 2ème cycle : master, ingénieur"/>
    <x v="2"/>
    <x v="2"/>
    <x v="3"/>
    <x v="1"/>
    <x v="3"/>
    <x v="3"/>
    <x v="5"/>
    <x v="1"/>
    <s v="Tous les jours"/>
    <s v="Parfois"/>
    <s v="Jamais"/>
    <s v="Rarement"/>
    <s v="Jamais"/>
    <s v="Parfois"/>
    <s v="Sept à huit (TF1), Reportages (TF1)"/>
    <s v="Je n'ai regardé aucun de ces programmes"/>
    <x v="6"/>
    <s v="Aucun"/>
    <s v="Aucun"/>
    <x v="86"/>
    <x v="3"/>
    <s v="Oui"/>
    <s v="Un mix entre l'information et le divertissement"/>
    <s v="positif "/>
    <s v="Le Petit Journal  "/>
    <s v="le petit journal"/>
    <s v="Oui"/>
    <s v="Je suis partagé(e)"/>
    <n v="4"/>
    <n v="1"/>
    <n v="2"/>
    <n v="3"/>
    <n v="1"/>
    <n v="3"/>
    <n v="3"/>
    <n v="1"/>
    <n v="4"/>
    <n v="4"/>
    <n v="1"/>
    <n v="3"/>
    <n v="2"/>
    <x v="0"/>
  </r>
  <r>
    <d v="2014-06-05T12:05:39"/>
    <x v="0"/>
    <s v="Belge"/>
    <n v="1991"/>
    <s v="UCL"/>
    <s v="Sciences politiques (sciences politiques, relations internationales, administration publique, ...)"/>
    <s v="Enseignement secondaire général : 2ème cycle"/>
    <s v="Enseignement supérieur universitaire 1er cycle : bac"/>
    <x v="2"/>
    <x v="5"/>
    <x v="0"/>
    <x v="1"/>
    <x v="5"/>
    <x v="2"/>
    <x v="2"/>
    <x v="7"/>
    <s v="Tous les jours"/>
    <s v="Jamais"/>
    <s v="Rarement"/>
    <s v="Tous les jours"/>
    <s v="Tous les jours"/>
    <s v="Parfois"/>
    <s v="Envoyé spécial (France 2)"/>
    <s v="Des paroles et des actes (France 2)"/>
    <x v="1"/>
    <s v="Le Soir"/>
    <s v="Aucun"/>
    <x v="83"/>
    <x v="0"/>
    <s v="Non"/>
    <s v="jamais entendu parler"/>
    <s v="positif "/>
    <s v="Le Petit Journal  "/>
    <s v="le petit journal"/>
    <s v="Oui"/>
    <s v="Je suis partagé(e)"/>
    <n v="3"/>
    <n v="2"/>
    <n v="3"/>
    <n v="3"/>
    <n v="4"/>
    <n v="3"/>
    <n v="3"/>
    <n v="3"/>
    <n v="2"/>
    <n v="3"/>
    <n v="2"/>
    <n v="4"/>
    <n v="2"/>
    <x v="2"/>
  </r>
  <r>
    <d v="2014-06-05T12:09:21"/>
    <x v="1"/>
    <s v="Belge"/>
    <n v="1994"/>
    <s v="UCL"/>
    <s v="Communication (journalisme, relations publiques, communication socio-éducative, ...)"/>
    <s v="Enseignement secondaire général : 2ème cycle"/>
    <s v="Enseignement supérieur universitaire 1er cycle : bac"/>
    <x v="2"/>
    <x v="0"/>
    <x v="0"/>
    <x v="1"/>
    <x v="0"/>
    <x v="3"/>
    <x v="8"/>
    <x v="4"/>
    <s v="Tous les jours"/>
    <s v="Rarement"/>
    <s v="Tous les jours"/>
    <s v="Rarement"/>
    <s v="Jamais"/>
    <s v="Jamais"/>
    <s v="Questions à la Une (RTBF - La Une), Sept à huit (TF1), Reportages (TF1)"/>
    <s v="Mise au point (RTBF - La Une), L'indiscret (RTBF - La Une), L'invité (RTL-TVi)"/>
    <x v="0"/>
    <s v="La Dernière Heure – Les Sports"/>
    <s v="La Libre Belgique"/>
    <x v="87"/>
    <x v="2"/>
    <s v="Non"/>
    <s v="Non"/>
    <s v="positif "/>
    <s v="Le Petit Journal  , Sans chichis , On n’est pas couché  "/>
    <s v="le petit journal"/>
    <s v="Oui"/>
    <s v="Oui"/>
    <n v="4"/>
    <n v="1"/>
    <n v="3"/>
    <n v="4"/>
    <n v="2"/>
    <n v="1"/>
    <n v="1"/>
    <n v="1"/>
    <n v="4"/>
    <n v="4"/>
    <n v="2"/>
    <n v="4"/>
    <n v="2"/>
    <x v="0"/>
  </r>
  <r>
    <d v="2014-06-05T12:11:06"/>
    <x v="0"/>
    <s v="Belge"/>
    <n v="1993"/>
    <s v="UCL"/>
    <s v="Sciences politiques (sciences politiques, relations internationales, administration publique, ...)"/>
    <s v="Enseignement secondaire général : 2ème cycle"/>
    <s v="Enseignement supérieur universitaire 1er cycle : bac"/>
    <x v="0"/>
    <x v="2"/>
    <x v="0"/>
    <x v="0"/>
    <x v="0"/>
    <x v="9"/>
    <x v="0"/>
    <x v="6"/>
    <s v="Rarement"/>
    <s v="Rarement"/>
    <s v="Parfois"/>
    <s v="Tous les jours"/>
    <s v="Tous les jours"/>
    <s v="Régulièrement"/>
    <s v="Je n'ai regardé aucun de ces programmes"/>
    <s v="Ce soir (ou jamais !) (France 2)"/>
    <x v="5"/>
    <s v="Autre"/>
    <s v="Le Soir"/>
    <x v="64"/>
    <x v="0"/>
    <s v="Oui"/>
    <s v="Traitement de l'information sous le format du divertissement"/>
    <s v="négatif"/>
    <s v="Les Guignols de l’Info  "/>
    <s v="les guignols"/>
    <s v="Je suis partagé(e)"/>
    <s v="Oui"/>
    <n v="4"/>
    <n v="2"/>
    <n v="3"/>
    <n v="1"/>
    <n v="4"/>
    <n v="4"/>
    <n v="4"/>
    <n v="4"/>
    <n v="1"/>
    <n v="2"/>
    <n v="1"/>
    <n v="4"/>
    <n v="4"/>
    <x v="2"/>
  </r>
  <r>
    <d v="2014-06-05T12:16:53"/>
    <x v="1"/>
    <s v="française"/>
    <n v="1993"/>
    <s v="UCL"/>
    <s v="Communication (journalisme, relations publiques, communication socio-éducative, ...)"/>
    <s v="Enseignement secondaire général : 2ème cycle"/>
    <s v="Enseignement supérieur universitaire 1er cycle : bac"/>
    <x v="4"/>
    <x v="0"/>
    <x v="0"/>
    <x v="1"/>
    <x v="0"/>
    <x v="5"/>
    <x v="3"/>
    <x v="3"/>
    <s v="Parfois"/>
    <s v="Parfois"/>
    <s v="Rarement"/>
    <s v="Régulièrement"/>
    <s v="Parfois"/>
    <s v="Tous les jours"/>
    <s v="Envoyé spécial (France 2)"/>
    <s v="Je n'ai regardé aucun de ces programmes"/>
    <x v="5"/>
    <s v="Le Soir"/>
    <s v="La Libre Belgique"/>
    <x v="88"/>
    <x v="2"/>
    <s v="Non"/>
    <s v="La culture de l'information"/>
    <s v="positif "/>
    <s v="Le Grand Journal  , Le Petit Journal  , On n’est pas couché  "/>
    <s v="petit journal"/>
    <s v="Oui"/>
    <s v="Oui"/>
    <n v="3"/>
    <n v="2"/>
    <n v="4"/>
    <n v="3"/>
    <n v="4"/>
    <n v="4"/>
    <n v="4"/>
    <n v="2"/>
    <n v="1"/>
    <n v="3"/>
    <n v="4"/>
    <n v="3"/>
    <n v="1"/>
    <x v="0"/>
  </r>
  <r>
    <d v="2014-06-05T12:20:17"/>
    <x v="1"/>
    <s v="Belge"/>
    <n v="1991"/>
    <s v="UCL"/>
    <s v="Communication (journalisme, relations publiques, communication socio-éducative, ...)"/>
    <s v="Enseignement supérieur universitaire 1er cycle : bac"/>
    <s v="Enseignement supérieur universitaire 2ème cycle : master, ingénieur"/>
    <x v="1"/>
    <x v="0"/>
    <x v="2"/>
    <x v="1"/>
    <x v="0"/>
    <x v="2"/>
    <x v="5"/>
    <x v="5"/>
    <s v="Régulièrement"/>
    <s v="Parfois"/>
    <s v="Régulièrement"/>
    <s v="Tous les jours"/>
    <s v="Tous les jours"/>
    <s v="Tous les jours"/>
    <s v="Questions à la Une (RTBF - La Une), Reporters (RTL - TVi), Envoyé spécial (France 2), Complément d'enquête (France 2), Sept à huit (TF1), Reportages (TF1)"/>
    <s v="Mise au point (RTBF - La Une), Controverse (RTL-TVi), Des paroles et des actes (France 2)"/>
    <x v="1"/>
    <s v="Le Soir"/>
    <s v="La Dernière Heure – Les Sports"/>
    <x v="12"/>
    <x v="2"/>
    <s v="Non"/>
    <s v="information et divertissement"/>
    <s v="positif "/>
    <s v="Le Petit Journal  , Sans chichis , Dan Late Show  , On n’est pas couché  "/>
    <s v="le petit journal"/>
    <s v="Oui"/>
    <s v="Oui"/>
    <n v="4"/>
    <n v="1"/>
    <n v="2"/>
    <n v="2"/>
    <n v="1"/>
    <n v="3"/>
    <n v="2"/>
    <n v="1"/>
    <n v="4"/>
    <n v="4"/>
    <n v="2"/>
    <n v="1"/>
    <n v="1"/>
    <x v="0"/>
  </r>
  <r>
    <d v="2014-06-05T12:25:00"/>
    <x v="0"/>
    <s v="Belge"/>
    <n v="1992"/>
    <s v="UCL"/>
    <s v="Sciences politiques (sciences politiques, relations internationales, administration publique, ...)"/>
    <s v="Enseignement supérieur universitaire 1er cycle : bac"/>
    <s v="Enseignement supérieur universitaire 2ème cycle : master, ingénieur"/>
    <x v="1"/>
    <x v="3"/>
    <x v="1"/>
    <x v="1"/>
    <x v="4"/>
    <x v="2"/>
    <x v="8"/>
    <x v="5"/>
    <s v="Régulièrement"/>
    <s v="Régulièrement"/>
    <s v="Tous les jours"/>
    <s v="Régulièrement"/>
    <s v="Rarement"/>
    <s v="Parfois"/>
    <s v="Questions à la Une (RTBF - La Une), Envoyé spécial (France 2)"/>
    <s v="Mise au point (RTBF - La Une), Des paroles et des actes (France 2)"/>
    <x v="1"/>
    <s v="La Dernière Heure – Les Sports"/>
    <s v="Aucun"/>
    <x v="89"/>
    <x v="0"/>
    <s v="Oui"/>
    <s v="une manière de s'informer et de se divertir en même temps"/>
    <s v="positif "/>
    <s v="Sans chichis , On n’est pas couché  "/>
    <s v="On n'est pas couché"/>
    <s v="Je suis partagé(e)"/>
    <s v="Oui"/>
    <n v="4"/>
    <n v="2"/>
    <n v="4"/>
    <n v="3"/>
    <n v="3"/>
    <n v="4"/>
    <n v="4"/>
    <n v="2"/>
    <n v="2"/>
    <n v="3"/>
    <n v="1"/>
    <n v="3"/>
    <n v="2"/>
    <x v="2"/>
  </r>
  <r>
    <d v="2014-06-05T12:28:51"/>
    <x v="1"/>
    <s v="Belge"/>
    <n v="1993"/>
    <s v="UNamur"/>
    <s v="Droit"/>
    <s v="Enseignement secondaire général : 2ème cycle"/>
    <s v="Enseignement supérieur universitaire 1er cycle : bac"/>
    <x v="2"/>
    <x v="0"/>
    <x v="0"/>
    <x v="2"/>
    <x v="0"/>
    <x v="0"/>
    <x v="5"/>
    <x v="5"/>
    <s v="Parfois"/>
    <s v="Rarement"/>
    <s v="Rarement"/>
    <s v="Rarement"/>
    <s v="Jamais"/>
    <s v="Rarement"/>
    <s v="Questions à la Une (RTBF - La Une), On n'est pas des pigeons"/>
    <s v="Je n'ai regardé aucun de ces programmes"/>
    <x v="6"/>
    <s v="Aucun"/>
    <s v="Aucun"/>
    <x v="75"/>
    <x v="1"/>
    <s v="Non"/>
    <s v="aucun"/>
    <s v="positif "/>
    <s v="Le Petit Journal  "/>
    <s v="le petit journal"/>
    <s v="Oui"/>
    <s v="Oui"/>
    <n v="3"/>
    <n v="2"/>
    <n v="3"/>
    <n v="2"/>
    <n v="3"/>
    <n v="2"/>
    <n v="3"/>
    <n v="2"/>
    <n v="3"/>
    <n v="2"/>
    <n v="3"/>
    <n v="2"/>
    <n v="2"/>
    <x v="1"/>
  </r>
  <r>
    <d v="2014-06-05T12:29:30"/>
    <x v="1"/>
    <s v="Belge"/>
    <n v="1992"/>
    <s v="UCL"/>
    <s v="Communication (journalisme, relations publiques, communication socio-éducative, ...)"/>
    <s v="Enseignement supérieur universitaire 1er cycle : bac"/>
    <s v="Enseignement supérieur universitaire 2ème cycle : master, ingénieur"/>
    <x v="1"/>
    <x v="2"/>
    <x v="0"/>
    <x v="1"/>
    <x v="0"/>
    <x v="3"/>
    <x v="4"/>
    <x v="6"/>
    <s v="Tous les jours"/>
    <s v="Tous les jours"/>
    <s v="Rarement"/>
    <s v="Parfois"/>
    <s v="Jamais"/>
    <s v="Parfois"/>
    <s v="Questions à la Une (RTBF - La Une), Reportages (TF1)"/>
    <s v="Mise au point (RTBF - La Une), Controverse (RTL-TVi)"/>
    <x v="6"/>
    <s v="Aucun"/>
    <s v="Aucun"/>
    <x v="90"/>
    <x v="3"/>
    <s v="Oui"/>
    <s v="s'informer de façon ludique"/>
    <s v="positif "/>
    <s v="Le Petit Journal  , Sans chichis , On n’est pas couché  "/>
    <s v="le petit journal"/>
    <s v="Oui"/>
    <s v="Je suis partagé(e)"/>
    <n v="4"/>
    <n v="2"/>
    <n v="2"/>
    <n v="4"/>
    <n v="2"/>
    <n v="3"/>
    <n v="2"/>
    <n v="1"/>
    <n v="4"/>
    <n v="4"/>
    <n v="3"/>
    <n v="4"/>
    <n v="2"/>
    <x v="0"/>
  </r>
  <r>
    <d v="2014-06-05T12:36:37"/>
    <x v="1"/>
    <s v="française"/>
    <n v="1995"/>
    <s v="UCL"/>
    <s v="Communication (journalisme, relations publiques, communication socio-éducative, ...)"/>
    <s v="Baccalauréat SES"/>
    <s v="Enseignement supérieur universitaire 1er cycle : bac"/>
    <x v="0"/>
    <x v="2"/>
    <x v="3"/>
    <x v="1"/>
    <x v="5"/>
    <x v="4"/>
    <x v="2"/>
    <x v="6"/>
    <s v="Parfois"/>
    <s v="Rarement"/>
    <s v="Jamais"/>
    <s v="Rarement"/>
    <s v="Rarement"/>
    <s v="Régulièrement"/>
    <s v="Envoyé spécial (France 2), Sept à huit (TF1)"/>
    <s v="Je n'ai regardé aucun de ces programmes"/>
    <x v="6"/>
    <s v="Aucun"/>
    <s v="Aucun"/>
    <x v="91"/>
    <x v="1"/>
    <s v="Non"/>
    <s v="?"/>
    <s v="positif "/>
    <s v="Le Grand Journal  , Le Petit Journal  , Les Guignols de l’Info  , On n’est pas couché  "/>
    <s v="petit journal"/>
    <s v="Je suis partagé(e)"/>
    <s v="Je suis partagé(e)"/>
    <n v="3"/>
    <n v="2"/>
    <n v="3"/>
    <n v="4"/>
    <n v="2"/>
    <n v="1"/>
    <n v="1"/>
    <n v="2"/>
    <n v="4"/>
    <n v="4"/>
    <n v="2"/>
    <n v="2"/>
    <n v="2"/>
    <x v="0"/>
  </r>
  <r>
    <d v="2014-06-05T12:36:47"/>
    <x v="1"/>
    <s v="Belge"/>
    <n v="1991"/>
    <s v="UCL"/>
    <s v="Communication (journalisme, relations publiques, communication socio-éducative, ...)"/>
    <s v="Enseignement supérieur universitaire 1er cycle : bac"/>
    <s v="Enseignement supérieur universitaire 2ème cycle : master, ingénieur"/>
    <x v="0"/>
    <x v="4"/>
    <x v="3"/>
    <x v="2"/>
    <x v="0"/>
    <x v="4"/>
    <x v="0"/>
    <x v="1"/>
    <s v="Rarement"/>
    <s v="Tous les jours"/>
    <s v="Jamais"/>
    <s v="Tous les jours"/>
    <s v="Tous les jours"/>
    <s v="Rarement"/>
    <s v="Questions à la Une (RTBF - La Une), Envoyé spécial (France 2)"/>
    <s v="Je n'ai regardé aucun de ces programmes"/>
    <x v="0"/>
    <s v="Les journaux des éditions l’Avenir (Vers l’Avenir, …)"/>
    <s v="L’Echo"/>
    <x v="34"/>
    <x v="1"/>
    <s v="Oui"/>
    <s v="divertissement et info mélangée"/>
    <s v="positif "/>
    <s v="Sans chichis "/>
    <s v="je n'en regarde qu'une"/>
    <s v="Je suis partagé(e)"/>
    <s v="Je suis partagé(e)"/>
    <n v="2"/>
    <n v="2"/>
    <n v="3"/>
    <n v="3"/>
    <n v="2"/>
    <n v="1"/>
    <n v="3"/>
    <n v="2"/>
    <n v="3"/>
    <n v="3"/>
    <n v="2"/>
    <n v="4"/>
    <n v="2"/>
    <x v="0"/>
  </r>
  <r>
    <d v="2014-06-05T12:37:44"/>
    <x v="1"/>
    <s v="Belge"/>
    <n v="1990"/>
    <s v="UCL"/>
    <s v="Communication (journalisme, relations publiques, communication socio-éducative, ...)"/>
    <s v="Enseignement supérieur universitaire 1er cycle : bac"/>
    <s v="Enseignement supérieur universitaire 2ème cycle : master, ingénieur"/>
    <x v="2"/>
    <x v="4"/>
    <x v="0"/>
    <x v="0"/>
    <x v="2"/>
    <x v="1"/>
    <x v="7"/>
    <x v="4"/>
    <s v="Parfois"/>
    <s v="Régulièrement"/>
    <s v="Rarement"/>
    <s v="Régulièrement"/>
    <s v="Jamais"/>
    <s v="Jamais"/>
    <s v="Je n'ai regardé aucun de ces programmes"/>
    <s v="Je n'ai regardé aucun de ces programmes"/>
    <x v="0"/>
    <s v="Les journaux des éditions l’Avenir (Vers l’Avenir, …)"/>
    <s v="La Libre Belgique"/>
    <x v="49"/>
    <x v="1"/>
    <s v="Oui"/>
    <s v="Non"/>
    <s v="positif "/>
    <s v="Le Grand Journal  , Aucune"/>
    <s v="Aucune"/>
    <s v="Oui"/>
    <s v="Oui"/>
    <n v="2"/>
    <n v="1"/>
    <n v="3"/>
    <n v="4"/>
    <n v="2"/>
    <n v="1"/>
    <n v="1"/>
    <n v="3"/>
    <n v="2"/>
    <n v="3"/>
    <n v="2"/>
    <n v="3"/>
    <n v="2"/>
    <x v="0"/>
  </r>
  <r>
    <d v="2014-06-05T12:38:15"/>
    <x v="1"/>
    <s v="Belge"/>
    <n v="1993"/>
    <s v="UCL"/>
    <s v="Psychologie"/>
    <s v="Enseignement secondaire général : 2ème cycle"/>
    <s v="Enseignement supérieur universitaire 1er cycle : bac"/>
    <x v="0"/>
    <x v="3"/>
    <x v="1"/>
    <x v="1"/>
    <x v="2"/>
    <x v="1"/>
    <x v="0"/>
    <x v="3"/>
    <s v="Parfois"/>
    <s v="Parfois"/>
    <s v="Rarement"/>
    <s v="Régulièrement"/>
    <s v="Jamais"/>
    <s v="Parfois"/>
    <s v="Questions à la Une (RTBF - La Une)"/>
    <s v="Mise au point (RTBF - La Une)"/>
    <x v="0"/>
    <s v="La Libre Belgique"/>
    <s v="La Dernière Heure – Les Sports"/>
    <x v="92"/>
    <x v="1"/>
    <s v="Non"/>
    <s v="?"/>
    <s v="positif "/>
    <s v="Le Petit Journal  , Dan Late Show  "/>
    <s v="le petit journal"/>
    <s v="Oui"/>
    <s v="Oui"/>
    <n v="3"/>
    <n v="2"/>
    <n v="3"/>
    <n v="3"/>
    <n v="2"/>
    <n v="2"/>
    <n v="2"/>
    <n v="1"/>
    <n v="2"/>
    <n v="3"/>
    <n v="1"/>
    <n v="2"/>
    <n v="2"/>
    <x v="1"/>
  </r>
  <r>
    <d v="2014-06-05T12:40:55"/>
    <x v="0"/>
    <s v="Belge"/>
    <n v="1995"/>
    <s v="UCL"/>
    <s v="Sciences politiques (sciences politiques, relations internationales, administration publique, ...)"/>
    <s v="Enseignement secondaire général : 2ème cycle"/>
    <s v="Enseignement supérieur universitaire 1er cycle : bac"/>
    <x v="3"/>
    <x v="3"/>
    <x v="0"/>
    <x v="0"/>
    <x v="2"/>
    <x v="3"/>
    <x v="0"/>
    <x v="6"/>
    <s v="Tous les jours"/>
    <s v="Jamais"/>
    <s v="Régulièrement"/>
    <s v="Tous les jours"/>
    <s v="Jamais"/>
    <s v="Jamais"/>
    <s v="Questions à la Une (RTBF - La Une), Envoyé spécial (France 2)"/>
    <s v="Mise au point (RTBF - La Une), L'indiscret (RTBF - La Une)"/>
    <x v="1"/>
    <s v="L’Echo"/>
    <s v="Aucun"/>
    <x v="58"/>
    <x v="0"/>
    <s v="Non"/>
    <s v="Non"/>
    <s v="positif "/>
    <s v="Le Petit Journal  , Les Guignols de l’Info  , Dan Late Show  , On n’est pas couché  "/>
    <s v="On n'est pas couché"/>
    <s v="Oui"/>
    <s v="Oui"/>
    <n v="1"/>
    <n v="1"/>
    <n v="3"/>
    <n v="3"/>
    <n v="2"/>
    <n v="1"/>
    <n v="1"/>
    <n v="1"/>
    <n v="4"/>
    <n v="4"/>
    <n v="2"/>
    <n v="2"/>
    <n v="1"/>
    <x v="2"/>
  </r>
  <r>
    <d v="2014-06-05T12:41:21"/>
    <x v="0"/>
    <s v="Belge"/>
    <n v="1990"/>
    <s v="UCL"/>
    <s v="Sciences politiques (sciences politiques, relations internationales, administration publique, ...)"/>
    <s v="Enseignement supérieur universitaire 1er cycle : bac"/>
    <s v="Enseignement supérieur universitaire 2ème cycle : master, ingénieur"/>
    <x v="1"/>
    <x v="2"/>
    <x v="1"/>
    <x v="1"/>
    <x v="0"/>
    <x v="3"/>
    <x v="8"/>
    <x v="3"/>
    <s v="Tous les jours"/>
    <s v="Régulièrement"/>
    <s v="Régulièrement"/>
    <s v="Tous les jours"/>
    <s v="Régulièrement"/>
    <s v="Rarement"/>
    <s v="Questions à la Une (RTBF - La Une), Envoyé spécial (France 2), Complément d'enquête (France 2), Sept à huit (TF1), Reportages (TF1)"/>
    <s v="Mise au point (RTBF - La Une), Mots croisés (France 2), Des paroles et des actes (France 2)"/>
    <x v="1"/>
    <s v="Autre"/>
    <s v="Le Soir"/>
    <x v="93"/>
    <x v="0"/>
    <s v="Non"/>
    <s v="Non"/>
    <s v="positif "/>
    <s v="Le Petit Journal  , Les Guignols de l’Info  , On n’est pas couché  "/>
    <s v="le petit journal"/>
    <s v="Oui"/>
    <s v="Oui"/>
    <n v="3"/>
    <n v="1"/>
    <n v="2"/>
    <n v="3"/>
    <n v="4"/>
    <n v="4"/>
    <n v="4"/>
    <n v="2"/>
    <n v="1"/>
    <n v="3"/>
    <n v="2"/>
    <n v="3"/>
    <n v="2"/>
    <x v="2"/>
  </r>
  <r>
    <d v="2014-06-05T12:53:04"/>
    <x v="1"/>
    <s v="Belge"/>
    <n v="1990"/>
    <s v="UCL"/>
    <s v="langues"/>
    <s v="Enseignement supérieur universitaire 2ème cycle : master, ingénieur"/>
    <s v="Enseignement supérieur universitaire 2ème cycle : master, ingénieur"/>
    <x v="0"/>
    <x v="2"/>
    <x v="3"/>
    <x v="4"/>
    <x v="0"/>
    <x v="0"/>
    <x v="7"/>
    <x v="5"/>
    <s v="Régulièrement"/>
    <s v="Rarement"/>
    <s v="Rarement"/>
    <s v="Parfois"/>
    <s v="Rarement"/>
    <s v="Parfois"/>
    <s v="Questions à la Une (RTBF - La Une), Envoyé spécial (France 2)"/>
    <s v="Mise au point (RTBF - La Une), L'invité (RTL-TVi)"/>
    <x v="2"/>
    <s v="Le Soir"/>
    <s v="La Libre Belgique"/>
    <x v="94"/>
    <x v="1"/>
    <s v="Oui"/>
    <s v="s'informer en gardant la touche humour"/>
    <s v="positif "/>
    <s v="Le Grand Journal  , Le Petit Journal  , Les Guignols de l’Info  , Sans chichis "/>
    <s v="le petit journal"/>
    <s v="Oui"/>
    <s v="Oui"/>
    <n v="4"/>
    <n v="3"/>
    <n v="2"/>
    <n v="2"/>
    <n v="2"/>
    <n v="2"/>
    <n v="2"/>
    <n v="2"/>
    <n v="3"/>
    <n v="4"/>
    <n v="2"/>
    <n v="4"/>
    <n v="1"/>
    <x v="1"/>
  </r>
  <r>
    <d v="2014-06-05T12:55:18"/>
    <x v="0"/>
    <s v="Belge"/>
    <n v="1989"/>
    <s v="UCL"/>
    <s v="Communication (journalisme, relations publiques, communication socio-éducative, ...)"/>
    <s v="Enseignement supérieur universitaire 1er cycle : bac"/>
    <s v="Enseignement supérieur universitaire 2ème cycle : master, ingénieur"/>
    <x v="2"/>
    <x v="3"/>
    <x v="2"/>
    <x v="1"/>
    <x v="5"/>
    <x v="2"/>
    <x v="7"/>
    <x v="5"/>
    <s v="Tous les jours"/>
    <s v="Régulièrement"/>
    <s v="Tous les jours"/>
    <s v="Tous les jours"/>
    <s v="Jamais"/>
    <s v="Jamais"/>
    <s v="Je n'ai regardé aucun de ces programmes"/>
    <s v="Mise au point (RTBF - La Une)"/>
    <x v="0"/>
    <s v="Autre"/>
    <s v="La Dernière Heure – Les Sports"/>
    <x v="53"/>
    <x v="1"/>
    <s v="Non"/>
    <s v="L'info en s'amusant ?"/>
    <s v="positif "/>
    <s v="On n’est pas couché  "/>
    <s v="On est pas couché"/>
    <s v="Oui"/>
    <s v="Oui"/>
    <n v="1"/>
    <n v="3"/>
    <n v="2"/>
    <n v="2"/>
    <n v="3"/>
    <n v="3"/>
    <n v="3"/>
    <n v="3"/>
    <n v="2"/>
    <n v="2"/>
    <n v="3"/>
    <n v="1"/>
    <n v="3"/>
    <x v="0"/>
  </r>
  <r>
    <d v="2014-06-05T13:01:11"/>
    <x v="1"/>
    <s v="Belge"/>
    <n v="1991"/>
    <s v="UCL"/>
    <s v="Communication (journalisme, relations publiques, communication socio-éducative, ...)"/>
    <s v="Enseignement supérieur universitaire 1er cycle : bac"/>
    <s v="Enseignement supérieur universitaire 2ème cycle : master, ingénieur"/>
    <x v="1"/>
    <x v="2"/>
    <x v="1"/>
    <x v="1"/>
    <x v="0"/>
    <x v="6"/>
    <x v="2"/>
    <x v="8"/>
    <s v="Régulièrement"/>
    <s v="Parfois"/>
    <s v="Tous les jours"/>
    <s v="Tous les jours"/>
    <s v="Parfois"/>
    <s v="Rarement"/>
    <s v="Questions à la Une (RTBF - La Une)"/>
    <s v="Je n'ai regardé aucun de ces programmes"/>
    <x v="1"/>
    <s v="Metro"/>
    <s v="Les journaux des éditions l’Avenir (Vers l’Avenir, …)"/>
    <x v="80"/>
    <x v="2"/>
    <s v="Oui"/>
    <s v="information and entertainment"/>
    <s v="positif "/>
    <s v="Le Petit Journal  , Les Guignols de l’Info  "/>
    <s v="le petit journal"/>
    <s v="Oui"/>
    <s v="Oui"/>
    <n v="3"/>
    <n v="3"/>
    <n v="3"/>
    <n v="2"/>
    <n v="2"/>
    <n v="4"/>
    <n v="4"/>
    <n v="3"/>
    <n v="4"/>
    <n v="4"/>
    <n v="2"/>
    <n v="4"/>
    <n v="1"/>
    <x v="0"/>
  </r>
  <r>
    <d v="2014-06-05T13:14:08"/>
    <x v="0"/>
    <s v="Belge"/>
    <n v="1989"/>
    <s v="UCL"/>
    <s v="Sciences politiques (sciences politiques, relations internationales, administration publique, ...)"/>
    <s v="Enseignement supérieur universitaire 1er cycle : bac"/>
    <s v="Enseignement supérieur universitaire 2ème cycle : master, ingénieur"/>
    <x v="5"/>
    <x v="0"/>
    <x v="0"/>
    <x v="1"/>
    <x v="0"/>
    <x v="3"/>
    <x v="11"/>
    <x v="1"/>
    <s v="Tous les jours"/>
    <s v="Rarement"/>
    <s v="Rarement"/>
    <s v="Rarement"/>
    <s v="Parfois"/>
    <s v="Jamais"/>
    <s v="Questions à la Une (RTBF - La Une), L'effet papillon (Be TV)"/>
    <s v="Mise au point (RTBF - La Une)"/>
    <x v="5"/>
    <s v="Autre"/>
    <s v="Autre"/>
    <x v="83"/>
    <x v="0"/>
    <s v="Non"/>
    <s v="non"/>
    <s v="positif "/>
    <s v="Le Petit Journal  , Les Guignols de l’Info  , Vivement Dimanche, Saturday Night Live, The Tonight Show starring Jimmy Fallon, The Tonight Show with Jay Leno, The Colbert Report"/>
    <s v="le petit journal"/>
    <s v="Oui"/>
    <s v="Oui"/>
    <n v="3"/>
    <n v="2"/>
    <n v="4"/>
    <n v="3"/>
    <n v="2"/>
    <n v="3"/>
    <n v="3"/>
    <n v="2"/>
    <n v="4"/>
    <n v="3"/>
    <n v="2"/>
    <n v="4"/>
    <n v="1"/>
    <x v="2"/>
  </r>
  <r>
    <d v="2014-06-05T13:31:39"/>
    <x v="1"/>
    <s v="Belge"/>
    <n v="1991"/>
    <s v="UCL"/>
    <s v="Sciences politiques (sciences politiques, relations internationales, administration publique, ...)"/>
    <s v="Enseignement supérieur universitaire 1er cycle : bac"/>
    <s v="Enseignement supérieur universitaire 2ème cycle : master, ingénieur"/>
    <x v="1"/>
    <x v="2"/>
    <x v="0"/>
    <x v="1"/>
    <x v="3"/>
    <x v="3"/>
    <x v="0"/>
    <x v="3"/>
    <s v="Tous les jours"/>
    <s v="Rarement"/>
    <s v="Régulièrement"/>
    <s v="Régulièrement"/>
    <s v="Parfois"/>
    <s v="Rarement"/>
    <s v="Questions à la Une (RTBF - La Une), Sept à huit (TF1)"/>
    <s v="Mise au point (RTBF - La Une), Controverse (RTL-TVi)"/>
    <x v="5"/>
    <s v="La Libre Belgique"/>
    <s v="Autre"/>
    <x v="95"/>
    <x v="0"/>
    <s v="Non"/>
    <s v="Information divertissement"/>
    <s v="positif "/>
    <s v="Aucune"/>
    <s v="Aucun"/>
    <s v="Je suis partagé(e)"/>
    <s v="Je suis partagé(e)"/>
    <n v="3"/>
    <n v="2"/>
    <n v="3"/>
    <n v="2"/>
    <n v="1"/>
    <n v="2"/>
    <n v="2"/>
    <n v="2"/>
    <n v="3"/>
    <n v="3"/>
    <n v="3"/>
    <n v="1"/>
    <n v="2"/>
    <x v="2"/>
  </r>
  <r>
    <d v="2014-06-05T13:42:20"/>
    <x v="1"/>
    <s v="Belge"/>
    <n v="1989"/>
    <s v="UCL"/>
    <s v="Communication (journalisme, relations publiques, communication socio-éducative, ...)"/>
    <s v="Enseignement supérieur universitaire 1er cycle : bac"/>
    <s v="Enseignement supérieur universitaire 2ème cycle : master, ingénieur"/>
    <x v="2"/>
    <x v="4"/>
    <x v="4"/>
    <x v="2"/>
    <x v="2"/>
    <x v="4"/>
    <x v="2"/>
    <x v="4"/>
    <s v="Régulièrement"/>
    <s v="Tous les jours"/>
    <s v="Parfois"/>
    <s v="Régulièrement"/>
    <s v="Rarement"/>
    <s v="Parfois"/>
    <s v="Questions à la Une (RTBF - La Une), Sept à huit (TF1)"/>
    <s v="Je n'ai regardé aucun de ces programmes"/>
    <x v="0"/>
    <s v="Les journaux des éditions l’Avenir (Vers l’Avenir, …)"/>
    <s v="La Libre Belgique"/>
    <x v="2"/>
    <x v="0"/>
    <s v="Oui"/>
    <s v="mix entre info et divertissement"/>
    <s v="positif "/>
    <s v="Le Grand Journal  , Le Petit Journal  , Les Guignols de l’Info  , Sans chichis "/>
    <s v="le petit journal"/>
    <s v="Oui"/>
    <s v="Oui"/>
    <n v="3"/>
    <n v="2"/>
    <n v="4"/>
    <n v="3"/>
    <n v="3"/>
    <n v="2"/>
    <n v="2"/>
    <n v="1"/>
    <n v="4"/>
    <n v="4"/>
    <n v="3"/>
    <n v="3"/>
    <n v="1"/>
    <x v="0"/>
  </r>
  <r>
    <d v="2014-06-05T14:00:37"/>
    <x v="1"/>
    <s v="Belge"/>
    <n v="1994"/>
    <s v="UCL"/>
    <s v="Communication (journalisme, relations publiques, communication socio-éducative, ...)"/>
    <s v="Enseignement secondaire général : 2ème cycle"/>
    <s v="Enseignement supérieur universitaire 1er cycle : bac"/>
    <x v="2"/>
    <x v="0"/>
    <x v="0"/>
    <x v="4"/>
    <x v="3"/>
    <x v="3"/>
    <x v="5"/>
    <x v="12"/>
    <s v="Rarement"/>
    <s v="Parfois"/>
    <s v="Rarement"/>
    <s v="Jamais"/>
    <s v="Jamais"/>
    <s v="Parfois"/>
    <s v="Reporters (RTL - TVi), Envoyé spécial (France 2), Sept à huit (TF1), Reportages (TF1)"/>
    <s v="Controverse (RTL-TVi), L'invité (RTL-TVi), Des paroles et des actes (France 2)"/>
    <x v="4"/>
    <s v="Les journaux des éditions l’Avenir (Vers l’Avenir, …)"/>
    <s v="Autre"/>
    <x v="55"/>
    <x v="1"/>
    <s v="Non"/>
    <s v="qui tourne autour de l'information je suppose"/>
    <s v="positif "/>
    <s v="Le Grand Journal  , Le Petit Journal  , Les Guignols de l’Info  , Sans chichis , On n’est pas couché  "/>
    <s v="le petit journal"/>
    <s v="Je suis partagé(e)"/>
    <s v="Oui"/>
    <n v="2"/>
    <n v="1"/>
    <n v="2"/>
    <n v="3"/>
    <n v="4"/>
    <n v="3"/>
    <n v="3"/>
    <n v="2"/>
    <n v="2"/>
    <n v="3"/>
    <n v="2"/>
    <n v="4"/>
    <n v="3"/>
    <x v="0"/>
  </r>
  <r>
    <d v="2014-06-05T14:40:53"/>
    <x v="0"/>
    <s v="Belge"/>
    <n v="1991"/>
    <s v="UCL"/>
    <s v="Ingénieur Civil"/>
    <s v="Enseignement supérieur universitaire 1er cycle : bac"/>
    <s v="Enseignement supérieur universitaire 2ème cycle : master, ingénieur"/>
    <x v="0"/>
    <x v="5"/>
    <x v="2"/>
    <x v="1"/>
    <x v="0"/>
    <x v="2"/>
    <x v="8"/>
    <x v="0"/>
    <s v="Rarement"/>
    <s v="Parfois"/>
    <s v="Parfois"/>
    <s v="Tous les jours"/>
    <s v="Parfois"/>
    <s v="Jamais"/>
    <s v="Questions à la Une (RTBF - La Une)"/>
    <s v="Je n'ai regardé aucun de ces programmes"/>
    <x v="1"/>
    <s v="Autre"/>
    <s v="Autre"/>
    <x v="96"/>
    <x v="1"/>
    <s v="Non"/>
    <s v="non"/>
    <s v="positif "/>
    <s v="Aucune"/>
    <s v="/"/>
    <s v="Je suis partagé(e)"/>
    <s v="Je suis partagé(e)"/>
    <n v="4"/>
    <n v="4"/>
    <n v="1"/>
    <n v="3"/>
    <n v="4"/>
    <n v="3"/>
    <n v="3"/>
    <n v="2"/>
    <n v="1"/>
    <n v="1"/>
    <n v="2"/>
    <n v="4"/>
    <n v="4"/>
    <x v="1"/>
  </r>
  <r>
    <d v="2014-06-05T14:58:33"/>
    <x v="0"/>
    <s v="Belge"/>
    <n v="1991"/>
    <s v="UCL"/>
    <s v="Sciences politiques (sciences politiques, relations internationales, administration publique, ...)"/>
    <s v="Enseignement supérieur universitaire 1er cycle : bac"/>
    <s v="Enseignement supérieur universitaire 2ème cycle : master, ingénieur"/>
    <x v="0"/>
    <x v="3"/>
    <x v="0"/>
    <x v="2"/>
    <x v="0"/>
    <x v="2"/>
    <x v="3"/>
    <x v="9"/>
    <s v="Rarement"/>
    <s v="Régulièrement"/>
    <s v="Rarement"/>
    <s v="Tous les jours"/>
    <s v="Régulièrement"/>
    <s v="Jamais"/>
    <s v="Questions à la Une (RTBF - La Une), C dans l'air (France 5)"/>
    <s v="Des paroles et des actes (France 2)"/>
    <x v="1"/>
    <s v="La Dernière Heure – Les Sports"/>
    <s v="Le Soir"/>
    <x v="97"/>
    <x v="0"/>
    <s v="Non"/>
    <s v="."/>
    <s v="négatif"/>
    <s v="Le Grand Journal  , Le Petit Journal  , Les Guignols de l’Info  , Dan Late Show  "/>
    <s v="Aucune"/>
    <s v="Oui"/>
    <s v="Non"/>
    <n v="4"/>
    <n v="3"/>
    <n v="2"/>
    <n v="3"/>
    <n v="4"/>
    <n v="4"/>
    <n v="4"/>
    <n v="3"/>
    <n v="1"/>
    <n v="1"/>
    <n v="1"/>
    <n v="4"/>
    <n v="3"/>
    <x v="2"/>
  </r>
  <r>
    <d v="2014-06-05T15:40:13"/>
    <x v="0"/>
    <s v="Belge"/>
    <n v="1994"/>
    <s v="UCL"/>
    <s v="Communication (journalisme, relations publiques, communication socio-éducative, ...)"/>
    <s v="Enseignement secondaire général : 2ème cycle"/>
    <s v="Enseignement supérieur universitaire 1er cycle : bac"/>
    <x v="1"/>
    <x v="0"/>
    <x v="0"/>
    <x v="1"/>
    <x v="1"/>
    <x v="2"/>
    <x v="2"/>
    <x v="1"/>
    <s v="Régulièrement"/>
    <s v="Parfois"/>
    <s v="Parfois"/>
    <s v="Parfois"/>
    <s v="Rarement"/>
    <s v="Jamais"/>
    <s v="Je n'ai regardé aucun de ces programmes"/>
    <s v="L'invité (RTL-TVi)"/>
    <x v="3"/>
    <s v="Le Soir"/>
    <s v="La Libre Belgique"/>
    <x v="98"/>
    <x v="0"/>
    <s v="Non"/>
    <s v="non"/>
    <s v="positif "/>
    <s v="Le Grand Journal  , Le Petit Journal  , Les Guignols de l’Info  , On n’est pas couché  , The Tonight Show starring Jimmy Fallon"/>
    <s v="On n'est pas couché"/>
    <s v="Oui"/>
    <s v="Oui"/>
    <n v="4"/>
    <n v="1"/>
    <n v="2"/>
    <n v="3"/>
    <n v="2"/>
    <n v="3"/>
    <n v="3"/>
    <n v="1"/>
    <n v="3"/>
    <n v="3"/>
    <n v="4"/>
    <n v="2"/>
    <n v="1"/>
    <x v="0"/>
  </r>
  <r>
    <d v="2014-06-05T15:41:39"/>
    <x v="1"/>
    <s v="Belge"/>
    <n v="1992"/>
    <s v="UCL"/>
    <s v="Sciences politiques (sciences politiques, relations internationales, administration publique, ...)"/>
    <s v="Enseignement supérieur non universitaire"/>
    <s v="Enseignement supérieur universitaire 1er cycle : bac"/>
    <x v="2"/>
    <x v="4"/>
    <x v="0"/>
    <x v="2"/>
    <x v="0"/>
    <x v="2"/>
    <x v="2"/>
    <x v="3"/>
    <s v="Tous les jours"/>
    <s v="Jamais"/>
    <s v="Rarement"/>
    <s v="Tous les jours"/>
    <s v="Tous les jours"/>
    <s v="Parfois"/>
    <s v="Questions à la Une (RTBF - La Une)"/>
    <s v="Mise au point (RTBF - La Une)"/>
    <x v="5"/>
    <s v="Autre"/>
    <s v="Le Soir"/>
    <x v="75"/>
    <x v="0"/>
    <s v="Non"/>
    <s v="non"/>
    <s v="positif "/>
    <s v="Le Grand Journal  , Le Petit Journal  , Dan Late Show  "/>
    <s v="petit journal"/>
    <s v="Oui"/>
    <s v="Je suis partagé(e)"/>
    <n v="3"/>
    <n v="1"/>
    <n v="2"/>
    <n v="2"/>
    <n v="3"/>
    <n v="3"/>
    <n v="3"/>
    <n v="3"/>
    <n v="1"/>
    <n v="2"/>
    <n v="3"/>
    <n v="4"/>
    <n v="2"/>
    <x v="2"/>
  </r>
  <r>
    <d v="2014-06-05T16:03:11"/>
    <x v="1"/>
    <s v="Belge"/>
    <n v="1991"/>
    <s v="UCL"/>
    <s v="Communication (journalisme, relations publiques, communication socio-éducative, ...)"/>
    <s v="Enseignement supérieur universitaire 1er cycle : bac"/>
    <s v="Enseignement supérieur universitaire 2ème cycle : master, ingénieur"/>
    <x v="2"/>
    <x v="4"/>
    <x v="0"/>
    <x v="1"/>
    <x v="0"/>
    <x v="2"/>
    <x v="2"/>
    <x v="3"/>
    <s v="Tous les jours"/>
    <s v="Régulièrement"/>
    <s v="Rarement"/>
    <s v="Tous les jours"/>
    <s v="Parfois"/>
    <s v="Parfois"/>
    <s v="Questions à la Une (RTBF - La Une), Envoyé spécial (France 2), Complément d'enquête (France 2), Sept à huit (TF1), Reportages (TF1)"/>
    <s v="Des paroles et des actes (France 2)"/>
    <x v="0"/>
    <s v="Autre"/>
    <s v="Autre"/>
    <x v="81"/>
    <x v="0"/>
    <s v="Oui"/>
    <s v="il s'agit d'un mélange de genre télévisuelle la plus part du temps, tout du moins utilisant le média  video, mélangeant entertainment (divertissement) et information. ça forme la plus répandue est le talk show"/>
    <s v="positif "/>
    <s v="Le Petit Journal  , Les Guignols de l’Info  , Salut les terriens  "/>
    <s v="LPJ"/>
    <s v="Oui"/>
    <s v="Je suis partagé(e)"/>
    <n v="4"/>
    <n v="2"/>
    <n v="2"/>
    <n v="4"/>
    <n v="3"/>
    <n v="3"/>
    <n v="3"/>
    <n v="1"/>
    <n v="4"/>
    <n v="4"/>
    <n v="2"/>
    <n v="3"/>
    <n v="2"/>
    <x v="0"/>
  </r>
  <r>
    <d v="2014-06-05T16:37:28"/>
    <x v="0"/>
    <s v="Belge"/>
    <n v="1994"/>
    <s v="UNamur"/>
    <s v="Psychologie"/>
    <s v="Enseignement secondaire général : 2ème cycle"/>
    <s v="Enseignement supérieur universitaire 1er cycle : bac"/>
    <x v="0"/>
    <x v="4"/>
    <x v="0"/>
    <x v="0"/>
    <x v="6"/>
    <x v="4"/>
    <x v="12"/>
    <x v="0"/>
    <s v="Régulièrement"/>
    <s v="Régulièrement"/>
    <s v="Régulièrement"/>
    <s v="Régulièrement"/>
    <s v="Régulièrement"/>
    <s v="Parfois"/>
    <s v="Questions à la Une (RTBF - La Une), Reporters (RTL - TVi), Sept à huit (TF1)"/>
    <s v="Mise au point (RTBF - La Une), Controverse (RTL-TVi)"/>
    <x v="0"/>
    <s v="Metro"/>
    <s v="La Libre Belgique"/>
    <x v="99"/>
    <x v="0"/>
    <s v="Non"/>
    <s v="Non"/>
    <s v="positif "/>
    <s v="Le Grand Journal  , Le Petit Journal  , On n’est pas couché  , The Tonight Show starring Jimmy Fallon, The Colbert Report"/>
    <s v="Tonight show starring Jimmy Fallon"/>
    <s v="Oui"/>
    <s v="Oui"/>
    <n v="3"/>
    <n v="1"/>
    <n v="3"/>
    <n v="3"/>
    <n v="2"/>
    <n v="2"/>
    <n v="3"/>
    <n v="3"/>
    <n v="4"/>
    <n v="4"/>
    <n v="2"/>
    <n v="4"/>
    <n v="2"/>
    <x v="1"/>
  </r>
  <r>
    <d v="2014-06-05T16:39:07"/>
    <x v="0"/>
    <s v="Belge"/>
    <n v="1994"/>
    <s v="UNamur"/>
    <s v="Informatique"/>
    <s v="Enseignement secondaire général : 2ème cycle"/>
    <s v="Enseignement supérieur universitaire 1er cycle : bac"/>
    <x v="4"/>
    <x v="0"/>
    <x v="2"/>
    <x v="1"/>
    <x v="3"/>
    <x v="2"/>
    <x v="10"/>
    <x v="0"/>
    <s v="Jamais"/>
    <s v="Rarement"/>
    <s v="Rarement"/>
    <s v="Parfois"/>
    <s v="Parfois"/>
    <s v="Régulièrement"/>
    <s v="Je n'ai regardé aucun de ces programmes"/>
    <s v="Mise au point (RTBF - La Une)"/>
    <x v="0"/>
    <s v="Les journaux des éditions l’Avenir (Vers l’Avenir, …)"/>
    <s v="Metro"/>
    <x v="100"/>
    <x v="2"/>
    <s v="Non"/>
    <s v="/"/>
    <s v="positif "/>
    <s v="Aucune"/>
    <s v="/"/>
    <s v="Je suis partagé(e)"/>
    <s v="Non"/>
    <n v="3"/>
    <n v="2"/>
    <n v="1"/>
    <n v="1"/>
    <n v="3"/>
    <n v="4"/>
    <n v="2"/>
    <n v="2"/>
    <n v="1"/>
    <n v="3"/>
    <n v="2"/>
    <n v="4"/>
    <n v="3"/>
    <x v="1"/>
  </r>
  <r>
    <d v="2014-06-05T17:28:59"/>
    <x v="1"/>
    <s v="Belge"/>
    <n v="1991"/>
    <s v="UCL"/>
    <s v="Sciences de gestion"/>
    <s v="Enseignement supérieur universitaire 1er cycle : bac"/>
    <s v="Enseignement supérieur universitaire 2ème cycle : master, ingénieur"/>
    <x v="0"/>
    <x v="5"/>
    <x v="0"/>
    <x v="2"/>
    <x v="0"/>
    <x v="5"/>
    <x v="3"/>
    <x v="0"/>
    <s v="Rarement"/>
    <s v="Jamais"/>
    <s v="Jamais"/>
    <s v="Jamais"/>
    <s v="Jamais"/>
    <s v="Parfois"/>
    <s v="Envoyé spécial (France 2), Complément d'enquête (France 2), Sept à huit (TF1)"/>
    <s v="Je n'ai regardé aucun de ces programmes"/>
    <x v="6"/>
    <s v="Aucun"/>
    <s v="Aucun"/>
    <x v="58"/>
    <x v="1"/>
    <s v="Oui"/>
    <s v="L'information qui est délivrée par la presse pour attirer l'audience."/>
    <s v="positif "/>
    <s v="Les Guignols de l’Info  , On n’est pas couché  "/>
    <s v="On n'est pas couché"/>
    <s v="Oui"/>
    <s v="Oui"/>
    <n v="4"/>
    <n v="3"/>
    <n v="1"/>
    <n v="2"/>
    <n v="1"/>
    <n v="1"/>
    <n v="1"/>
    <n v="1"/>
    <n v="3"/>
    <n v="3"/>
    <n v="1"/>
    <n v="2"/>
    <n v="1"/>
    <x v="1"/>
  </r>
  <r>
    <d v="2014-06-05T17:40:07"/>
    <x v="1"/>
    <s v="Belge"/>
    <n v="1991"/>
    <s v="UCL"/>
    <s v="Sciences politiques (sciences politiques, relations internationales, administration publique, ...)"/>
    <s v="Enseignement supérieur universitaire 1er cycle : bac"/>
    <s v="Enseignement supérieur universitaire 2ème cycle : master, ingénieur"/>
    <x v="0"/>
    <x v="2"/>
    <x v="1"/>
    <x v="4"/>
    <x v="1"/>
    <x v="2"/>
    <x v="3"/>
    <x v="9"/>
    <s v="Régulièrement"/>
    <s v="Rarement"/>
    <s v="Régulièrement"/>
    <s v="Tous les jours"/>
    <s v="Régulièrement"/>
    <s v="Parfois"/>
    <s v="Questions à la Une (RTBF - La Une)"/>
    <s v="Mise au point (RTBF - La Une), Controverse (RTL-TVi), L'indiscret (RTBF - La Une), L'invité (RTL-TVi), Mots croisés (France 2), Des paroles et des actes (France 2)"/>
    <x v="1"/>
    <s v="Le Soir"/>
    <s v="Les journaux des éditions l’Avenir (Vers l’Avenir, …)"/>
    <x v="101"/>
    <x v="0"/>
    <s v="Oui"/>
    <s v="divertissement + actu"/>
    <s v="positif "/>
    <s v="Le Grand Journal  , Le Petit Journal  , On n’est pas couché  "/>
    <s v="le petit journal"/>
    <s v="Oui"/>
    <s v="Oui"/>
    <n v="4"/>
    <n v="1"/>
    <n v="4"/>
    <n v="4"/>
    <n v="1"/>
    <n v="3"/>
    <n v="2"/>
    <n v="2"/>
    <n v="4"/>
    <n v="4"/>
    <n v="1"/>
    <n v="4"/>
    <n v="2"/>
    <x v="2"/>
  </r>
  <r>
    <d v="2014-06-05T17:44:52"/>
    <x v="1"/>
    <s v="Belge"/>
    <n v="1989"/>
    <s v="ULB"/>
    <s v="sciences economiques"/>
    <s v="Enseignement secondaire général : 2ème cycle"/>
    <s v="Enseignement supérieur universitaire 1er cycle : bac"/>
    <x v="2"/>
    <x v="3"/>
    <x v="0"/>
    <x v="1"/>
    <x v="1"/>
    <x v="2"/>
    <x v="7"/>
    <x v="5"/>
    <s v="Tous les jours"/>
    <s v="Régulièrement"/>
    <s v="Rarement"/>
    <s v="Tous les jours"/>
    <s v="Parfois"/>
    <s v="Jamais"/>
    <s v="Questions à la Une (RTBF - La Une), Envoyé spécial (France 2), Sept à huit (TF1), Reportages (TF1)"/>
    <s v="Je n'ai regardé aucun de ces programmes"/>
    <x v="2"/>
    <s v="La Libre Belgique"/>
    <s v="Le Soir"/>
    <x v="102"/>
    <x v="2"/>
    <s v="Non"/>
    <s v="?"/>
    <s v="positif "/>
    <s v="Le Petit Journal  , Les Guignols de l’Info  , On n’est pas couché  "/>
    <s v="petit journal"/>
    <s v="Oui"/>
    <s v="Oui"/>
    <n v="4"/>
    <n v="2"/>
    <n v="2"/>
    <n v="3"/>
    <n v="2"/>
    <n v="3"/>
    <n v="3"/>
    <n v="1"/>
    <n v="2"/>
    <n v="2"/>
    <n v="1"/>
    <n v="4"/>
    <n v="2"/>
    <x v="1"/>
  </r>
  <r>
    <d v="2014-06-03T23:57:02"/>
    <x v="0"/>
    <s v="italien/irlandais"/>
    <n v="1989"/>
    <s v="UCL"/>
    <s v="Communication (journalisme, relations publiques, communication socio-éducative, ...)"/>
    <s v="Enseignement secondaire général : 2ème cycle"/>
    <s v="Enseignement supérieur universitaire 1er cycle : bac"/>
    <x v="0"/>
    <x v="2"/>
    <x v="0"/>
    <x v="1"/>
    <x v="1"/>
    <x v="10"/>
    <x v="5"/>
    <x v="3"/>
    <s v="Parfois"/>
    <s v="Parfois"/>
    <s v="Rarement"/>
    <s v="Parfois"/>
    <s v="Régulièrement"/>
    <s v="Régulièrement"/>
    <s v="Questions à la Une (RTBF - La Une), Envoyé spécial (France 2), Complément d'enquête (France 2), Sept à huit (TF1)"/>
    <s v="Ce soir (ou jamais !) (France 2)"/>
    <x v="0"/>
    <s v="La Libre Belgique"/>
    <s v="L’Echo"/>
    <x v="11"/>
    <x v="2"/>
    <s v="Oui"/>
    <s v="de l'info et du divertissement en un seul format"/>
    <s v="positif "/>
    <s v="Le Grand Journal  , Le Petit Journal  , Les Guignols de l’Info  , Salut les terriens  , On n’est pas couché  , ce soir ou jamais"/>
    <s v="on n'est pas couché"/>
    <s v="Oui"/>
    <s v="Je suis partagé(e)"/>
    <n v="3"/>
    <n v="3"/>
    <n v="4"/>
    <n v="3"/>
    <n v="3"/>
    <n v="2"/>
    <n v="3"/>
    <n v="2"/>
    <n v="3"/>
    <n v="3"/>
    <n v="2"/>
    <n v="1"/>
    <n v="3"/>
    <x v="0"/>
  </r>
  <r>
    <d v="2014-06-05T18:14:38"/>
    <x v="1"/>
    <s v="Belge"/>
    <n v="1991"/>
    <s v="UCL"/>
    <s v="droit"/>
    <s v="Enseignement supérieur universitaire 1er cycle : bac"/>
    <s v="Enseignement supérieur universitaire 2ème cycle : master, ingénieur"/>
    <x v="3"/>
    <x v="0"/>
    <x v="0"/>
    <x v="1"/>
    <x v="0"/>
    <x v="3"/>
    <x v="3"/>
    <x v="8"/>
    <s v="Tous les jours"/>
    <s v="Jamais"/>
    <s v="Rarement"/>
    <s v="Rarement"/>
    <s v="Jamais"/>
    <s v="Parfois"/>
    <s v="Je n'ai regardé aucun de ces programmes"/>
    <s v="Je n'ai regardé aucun de ces programmes"/>
    <x v="5"/>
    <s v="Le Soir"/>
    <s v="Aucun"/>
    <x v="77"/>
    <x v="2"/>
    <s v="Non"/>
    <s v="Non"/>
    <s v="positif "/>
    <s v="Le Grand Journal  , Le Petit Journal  , Les Guignols de l’Info  "/>
    <s v="Le Petit Journal"/>
    <s v="Oui"/>
    <s v="Oui"/>
    <n v="4"/>
    <n v="3"/>
    <n v="2"/>
    <n v="2"/>
    <n v="1"/>
    <n v="1"/>
    <n v="1"/>
    <n v="1"/>
    <n v="4"/>
    <n v="4"/>
    <n v="1"/>
    <n v="3"/>
    <n v="1"/>
    <x v="1"/>
  </r>
  <r>
    <d v="2014-06-05T18:28:17"/>
    <x v="1"/>
    <s v="Belge"/>
    <n v="1991"/>
    <s v="UCL"/>
    <s v="Sciences politiques (sciences politiques, relations internationales, administration publique, ...)"/>
    <s v="Enseignement supérieur universitaire 1er cycle : bac"/>
    <s v="Enseignement supérieur universitaire 2ème cycle : master, ingénieur"/>
    <x v="0"/>
    <x v="2"/>
    <x v="2"/>
    <x v="1"/>
    <x v="1"/>
    <x v="1"/>
    <x v="6"/>
    <x v="8"/>
    <s v="Rarement"/>
    <s v="Régulièrement"/>
    <s v="Parfois"/>
    <s v="Parfois"/>
    <s v="Jamais"/>
    <s v="Tous les jours"/>
    <s v="Je n'ai regardé aucun de ces programmes"/>
    <s v="Je n'ai regardé aucun de ces programmes"/>
    <x v="0"/>
    <s v="La Libre Belgique"/>
    <s v="Les journaux des éditions l’Avenir (Vers l’Avenir, …)"/>
    <x v="94"/>
    <x v="2"/>
    <s v="Non"/>
    <s v="non"/>
    <s v="positif "/>
    <s v="Le Grand Journal  , Le Petit Journal  , Les Guignols de l’Info  , On n’est pas couché  "/>
    <s v="Le petit journal"/>
    <s v="Oui"/>
    <s v="Oui"/>
    <n v="3"/>
    <n v="1"/>
    <n v="3"/>
    <n v="3"/>
    <n v="2"/>
    <n v="2"/>
    <n v="2"/>
    <n v="1"/>
    <n v="2"/>
    <n v="3"/>
    <n v="3"/>
    <n v="3"/>
    <n v="2"/>
    <x v="2"/>
  </r>
  <r>
    <d v="2014-06-05T18:33:31"/>
    <x v="1"/>
    <s v="Belge"/>
    <n v="1991"/>
    <s v="UNamur"/>
    <s v="Math"/>
    <s v="Enseignement supérieur universitaire 1er cycle : bac"/>
    <s v="Enseignement supérieur universitaire 2ème cycle : master, ingénieur"/>
    <x v="3"/>
    <x v="3"/>
    <x v="3"/>
    <x v="1"/>
    <x v="1"/>
    <x v="3"/>
    <x v="0"/>
    <x v="8"/>
    <s v="Tous les jours"/>
    <s v="Parfois"/>
    <s v="Jamais"/>
    <s v="Régulièrement"/>
    <s v="Jamais"/>
    <s v="Parfois"/>
    <s v="Questions à la Une (RTBF - La Une), Reporters (RTL - TVi)"/>
    <s v="Mise au point (RTBF - La Une), Controverse (RTL-TVi), L'invité (RTL-TVi)"/>
    <x v="2"/>
    <s v="Aucun"/>
    <s v="Aucun"/>
    <x v="103"/>
    <x v="1"/>
    <s v="Non"/>
    <s v="Non"/>
    <s v="positif "/>
    <s v="Sans chichis , On n’est pas couché  "/>
    <s v="Sans chichis"/>
    <s v="Oui"/>
    <s v="Oui"/>
    <n v="3"/>
    <n v="1"/>
    <n v="2"/>
    <n v="3"/>
    <n v="2"/>
    <n v="2"/>
    <n v="2"/>
    <n v="1"/>
    <n v="3"/>
    <n v="3"/>
    <n v="2"/>
    <n v="4"/>
    <n v="1"/>
    <x v="1"/>
  </r>
  <r>
    <d v="2014-06-05T18:35:31"/>
    <x v="0"/>
    <s v="Belge"/>
    <n v="1991"/>
    <s v="UCL"/>
    <s v="Sciences de gestion"/>
    <s v="Enseignement supérieur universitaire 1er cycle : bac"/>
    <s v="Enseignement supérieur universitaire 2ème cycle : master, ingénieur"/>
    <x v="1"/>
    <x v="2"/>
    <x v="1"/>
    <x v="1"/>
    <x v="3"/>
    <x v="2"/>
    <x v="2"/>
    <x v="0"/>
    <s v="Tous les jours"/>
    <s v="Régulièrement"/>
    <s v="Régulièrement"/>
    <s v="Régulièrement"/>
    <s v="Parfois"/>
    <s v="Parfois"/>
    <s v="Questions à la Une (RTBF - La Une), Reportages (TF1)"/>
    <s v="Mise au point (RTBF - La Une), Controverse (RTL-TVi), Des paroles et des actes (France 2)"/>
    <x v="1"/>
    <s v="L’Echo"/>
    <s v="Le Soir"/>
    <x v="76"/>
    <x v="0"/>
    <s v="Non"/>
    <s v="...."/>
    <s v="positif "/>
    <s v="Le Petit Journal  , Salut les terriens  , On n’est pas couché  , Vivement Dimanche"/>
    <s v="On n'est pas couché"/>
    <s v="Je suis partagé(e)"/>
    <s v="Oui"/>
    <n v="4"/>
    <n v="3"/>
    <n v="2"/>
    <n v="1"/>
    <n v="3"/>
    <n v="4"/>
    <n v="2"/>
    <n v="4"/>
    <n v="2"/>
    <n v="2"/>
    <n v="1"/>
    <n v="4"/>
    <n v="2"/>
    <x v="1"/>
  </r>
  <r>
    <d v="2014-06-05T18:45:12"/>
    <x v="1"/>
    <s v="Belge"/>
    <n v="1992"/>
    <s v="UCL"/>
    <s v="Sciences politiques (sciences politiques, relations internationales, administration publique, ...)"/>
    <s v="Enseignement supérieur universitaire 1er cycle : bac"/>
    <s v="Enseignement supérieur universitaire 2ème cycle : master, ingénieur"/>
    <x v="0"/>
    <x v="5"/>
    <x v="1"/>
    <x v="2"/>
    <x v="0"/>
    <x v="2"/>
    <x v="8"/>
    <x v="5"/>
    <s v="Parfois"/>
    <s v="Parfois"/>
    <s v="Régulièrement"/>
    <s v="Tous les jours"/>
    <s v="Régulièrement"/>
    <s v="Jamais"/>
    <s v="Questions à la Une (RTBF - La Une), Envoyé spécial (France 2)"/>
    <s v="Mise au point (RTBF - La Une)"/>
    <x v="1"/>
    <s v="Metro"/>
    <s v="Le Soir"/>
    <x v="2"/>
    <x v="0"/>
    <s v="Non"/>
    <s v="non"/>
    <s v="positif "/>
    <s v="Le Grand Journal  , Le Petit Journal  , Les Guignols de l’Info  , Vivement Dimanche"/>
    <s v="Les guignols de l'info"/>
    <s v="Oui"/>
    <s v="Oui"/>
    <n v="4"/>
    <n v="1"/>
    <n v="3"/>
    <n v="3"/>
    <n v="2"/>
    <n v="3"/>
    <n v="3"/>
    <n v="2"/>
    <n v="2"/>
    <n v="3"/>
    <n v="3"/>
    <n v="4"/>
    <n v="2"/>
    <x v="2"/>
  </r>
  <r>
    <d v="2014-06-05T19:01:40"/>
    <x v="0"/>
    <s v="Belge"/>
    <n v="1990"/>
    <s v="UCL"/>
    <s v="Sciences politiques (sciences politiques, relations internationales, administration publique, ...)"/>
    <s v="Enseignement supérieur universitaire 1er cycle : bac"/>
    <s v="Enseignement supérieur universitaire 2ème cycle : master, ingénieur"/>
    <x v="0"/>
    <x v="5"/>
    <x v="1"/>
    <x v="2"/>
    <x v="2"/>
    <x v="5"/>
    <x v="2"/>
    <x v="12"/>
    <s v="Régulièrement"/>
    <s v="Jamais"/>
    <s v="Parfois"/>
    <s v="Tous les jours"/>
    <s v="Tous les jours"/>
    <s v="Régulièrement"/>
    <s v="Je n'ai regardé aucun de ces programmes"/>
    <s v="Mise au point (RTBF - La Une), Controverse (RTL-TVi), Des paroles et des actes (France 2)"/>
    <x v="5"/>
    <s v="La Libre Belgique"/>
    <s v="Le Soir"/>
    <x v="11"/>
    <x v="0"/>
    <s v="Oui"/>
    <s v="Une revue de l'actualité traitée de façon humoristique"/>
    <s v="positif "/>
    <s v="Le Grand Journal  , Le Petit Journal  "/>
    <s v="Le Petit journal"/>
    <s v="Oui"/>
    <s v="Je suis partagé(e)"/>
    <n v="4"/>
    <n v="3"/>
    <n v="3"/>
    <n v="3"/>
    <n v="4"/>
    <n v="1"/>
    <n v="3"/>
    <n v="2"/>
    <n v="3"/>
    <n v="3"/>
    <n v="3"/>
    <n v="4"/>
    <n v="2"/>
    <x v="2"/>
  </r>
  <r>
    <d v="2014-06-05T19:15:51"/>
    <x v="0"/>
    <s v="Belge"/>
    <n v="1995"/>
    <s v="UCL"/>
    <s v="Sciences politiques (sciences politiques, relations internationales, administration publique, ...)"/>
    <s v="Enseignement secondaire général : 2ème cycle"/>
    <s v="Enseignement supérieur universitaire 1er cycle : bac"/>
    <x v="1"/>
    <x v="4"/>
    <x v="1"/>
    <x v="1"/>
    <x v="1"/>
    <x v="4"/>
    <x v="0"/>
    <x v="5"/>
    <s v="Régulièrement"/>
    <s v="Tous les jours"/>
    <s v="Parfois"/>
    <s v="Régulièrement"/>
    <s v="Rarement"/>
    <s v="Jamais"/>
    <s v="Envoyé spécial (France 2), Complément d'enquête (France 2)"/>
    <s v="Mise au point (RTBF - La Une), Ce soir (ou jamais !) (France 2)"/>
    <x v="1"/>
    <s v="La Dernière Heure – Les Sports"/>
    <s v="L’Echo"/>
    <x v="104"/>
    <x v="0"/>
    <s v="Oui"/>
    <s v="Information où l'on s'attarde sur la forme (but de divertir) plutot que de privilégier le fond"/>
    <s v="positif "/>
    <s v="Le Petit Journal  , Salut les terriens  "/>
    <s v="Salut les Terriens mais plus pour la chronique de Gaspard Proust"/>
    <s v="Oui"/>
    <s v="Non"/>
    <n v="3"/>
    <n v="1"/>
    <n v="3"/>
    <n v="2"/>
    <n v="3"/>
    <n v="2"/>
    <n v="2"/>
    <n v="2"/>
    <n v="1"/>
    <n v="1"/>
    <n v="3"/>
    <n v="1"/>
    <n v="2"/>
    <x v="2"/>
  </r>
  <r>
    <d v="2014-06-05T20:00:55"/>
    <x v="1"/>
    <s v="Belge"/>
    <n v="1991"/>
    <s v="UCL"/>
    <s v="Communication (journalisme, relations publiques, communication socio-éducative, ...)"/>
    <s v="Enseignement supérieur universitaire 1er cycle : bac"/>
    <s v="Enseignement supérieur universitaire 2ème cycle : master, ingénieur"/>
    <x v="1"/>
    <x v="2"/>
    <x v="0"/>
    <x v="2"/>
    <x v="2"/>
    <x v="3"/>
    <x v="5"/>
    <x v="6"/>
    <s v="Tous les jours"/>
    <s v="Régulièrement"/>
    <s v="Parfois"/>
    <s v="Régulièrement"/>
    <s v="Régulièrement"/>
    <s v="Tous les jours"/>
    <s v="Questions à la Une (RTBF - La Une), Envoyé spécial (France 2), Sept à huit (TF1)"/>
    <s v="Mise au point (RTBF - La Une)"/>
    <x v="0"/>
    <s v="Les journaux des éditions l’Avenir (Vers l’Avenir, …)"/>
    <s v="La Dernière Heure – Les Sports"/>
    <x v="19"/>
    <x v="3"/>
    <s v="Oui"/>
    <s v="information de divertissement"/>
    <s v="positif "/>
    <s v="Le Petit Journal  , Dan Late Show  , The Tonight Show starring Jimmy Fallon"/>
    <s v="Le Petit Journal"/>
    <s v="Je suis partagé(e)"/>
    <s v="Je suis partagé(e)"/>
    <n v="3"/>
    <n v="2"/>
    <n v="3"/>
    <n v="2"/>
    <n v="2"/>
    <n v="2"/>
    <n v="2"/>
    <n v="1"/>
    <n v="3"/>
    <n v="4"/>
    <n v="2"/>
    <n v="4"/>
    <n v="1"/>
    <x v="0"/>
  </r>
  <r>
    <d v="2014-06-05T20:04:09"/>
    <x v="1"/>
    <s v="Belge"/>
    <n v="1993"/>
    <s v="UCL"/>
    <s v="Business"/>
    <s v="Enseignement supérieur universitaire 1er cycle : bac"/>
    <s v="Enseignement supérieur universitaire 2ème cycle : master, ingénieur"/>
    <x v="2"/>
    <x v="2"/>
    <x v="0"/>
    <x v="2"/>
    <x v="4"/>
    <x v="3"/>
    <x v="7"/>
    <x v="8"/>
    <s v="Régulièrement"/>
    <s v="Parfois"/>
    <s v="Rarement"/>
    <s v="Rarement"/>
    <s v="Rarement"/>
    <s v="Parfois"/>
    <s v="Questions à la Une (RTBF - La Une), Sept à huit (TF1)"/>
    <s v="Controverse (RTL-TVi), L'invité (RTL-TVi)"/>
    <x v="6"/>
    <s v="Aucun"/>
    <s v="Aucun"/>
    <x v="105"/>
    <x v="2"/>
    <s v="Non"/>
    <s v="nn"/>
    <s v="positif "/>
    <s v="Le Grand Journal  , Le Petit Journal  , On n’est pas couché  "/>
    <s v="le grand journal"/>
    <s v="Oui"/>
    <s v="Oui"/>
    <n v="4"/>
    <n v="3"/>
    <n v="1"/>
    <n v="2"/>
    <n v="4"/>
    <n v="4"/>
    <n v="4"/>
    <n v="3"/>
    <n v="2"/>
    <n v="2"/>
    <n v="3"/>
    <n v="4"/>
    <n v="3"/>
    <x v="1"/>
  </r>
  <r>
    <d v="2014-06-05T20:04:55"/>
    <x v="1"/>
    <s v="Belge"/>
    <n v="1991"/>
    <s v="UCL"/>
    <s v="Démographie"/>
    <s v="Enseignement supérieur non universitaire"/>
    <s v="Enseignement supérieur universitaire 2ème cycle : master, ingénieur"/>
    <x v="0"/>
    <x v="0"/>
    <x v="2"/>
    <x v="1"/>
    <x v="3"/>
    <x v="6"/>
    <x v="5"/>
    <x v="4"/>
    <s v="Jamais"/>
    <s v="Jamais"/>
    <s v="Régulièrement"/>
    <s v="Rarement"/>
    <s v="Rarement"/>
    <s v="Régulièrement"/>
    <s v="Je n'ai regardé aucun de ces programmes"/>
    <s v="Je n'ai regardé aucun de ces programmes"/>
    <x v="5"/>
    <s v="Autre"/>
    <s v="Metro"/>
    <x v="106"/>
    <x v="1"/>
    <s v="Non"/>
    <s v="?"/>
    <s v="positif "/>
    <s v="Aucune"/>
    <s v="?"/>
    <s v="Oui"/>
    <s v="Je suis partagé(e)"/>
    <n v="3"/>
    <n v="2"/>
    <n v="3"/>
    <n v="3"/>
    <n v="3"/>
    <n v="3"/>
    <n v="4"/>
    <n v="2"/>
    <n v="2"/>
    <n v="3"/>
    <n v="1"/>
    <n v="4"/>
    <n v="2"/>
    <x v="1"/>
  </r>
  <r>
    <d v="2014-06-05T20:35:15"/>
    <x v="0"/>
    <s v="Belge"/>
    <n v="1993"/>
    <s v="UCL"/>
    <s v="Sciences politiques (sciences politiques, relations internationales, administration publique, ...)"/>
    <s v="Enseignement secondaire général : 2ème cycle"/>
    <s v="Enseignement supérieur universitaire 1er cycle : bac"/>
    <x v="0"/>
    <x v="0"/>
    <x v="0"/>
    <x v="2"/>
    <x v="4"/>
    <x v="2"/>
    <x v="4"/>
    <x v="11"/>
    <s v="Rarement"/>
    <s v="Rarement"/>
    <s v="Parfois"/>
    <s v="Tous les jours"/>
    <s v="Régulièrement"/>
    <s v="Parfois"/>
    <s v="Questions à la Une (RTBF - La Une)"/>
    <s v="Mise au point (RTBF - La Une), Des paroles et des actes (France 2)"/>
    <x v="0"/>
    <s v="La Libre Belgique"/>
    <s v="La Dernière Heure – Les Sports"/>
    <x v="106"/>
    <x v="0"/>
    <s v="Non"/>
    <s v="non"/>
    <s v="positif "/>
    <s v="Le Petit Journal  "/>
    <s v="le petit journal"/>
    <s v="Oui"/>
    <s v="Oui"/>
    <n v="3"/>
    <n v="1"/>
    <n v="2"/>
    <n v="2"/>
    <n v="2"/>
    <n v="2"/>
    <n v="2"/>
    <n v="2"/>
    <n v="2"/>
    <n v="3"/>
    <n v="2"/>
    <n v="3"/>
    <n v="2"/>
    <x v="2"/>
  </r>
  <r>
    <d v="2014-06-05T20:41:28"/>
    <x v="1"/>
    <s v="Belge"/>
    <n v="1991"/>
    <s v="UCL"/>
    <s v="gestion"/>
    <s v="Enseignement supérieur universitaire 1er cycle : bac"/>
    <s v="Enseignement supérieur universitaire 2ème cycle : master, ingénieur"/>
    <x v="2"/>
    <x v="3"/>
    <x v="2"/>
    <x v="2"/>
    <x v="0"/>
    <x v="3"/>
    <x v="0"/>
    <x v="3"/>
    <s v="Tous les jours"/>
    <s v="Tous les jours"/>
    <s v="Rarement"/>
    <s v="Tous les jours"/>
    <s v="Régulièrement"/>
    <s v="Rarement"/>
    <s v="Questions à la Une (RTBF - La Une), Reporters (RTL - TVi), Envoyé spécial (France 2), Sept à huit (TF1), Reportages (TF1)"/>
    <s v="Mise au point (RTBF - La Une), L'invité (RTL-TVi)"/>
    <x v="0"/>
    <s v="La Dernière Heure – Les Sports"/>
    <s v="Les journaux des éditions l’Avenir (Vers l’Avenir, …)"/>
    <x v="107"/>
    <x v="2"/>
    <s v="Non"/>
    <s v="non, je ne connais pas."/>
    <s v="positif "/>
    <s v="Le Petit Journal  "/>
    <s v="le petit journal"/>
    <s v="Oui"/>
    <s v="Je suis partagé(e)"/>
    <n v="4"/>
    <n v="3"/>
    <n v="2"/>
    <n v="3"/>
    <n v="2"/>
    <n v="3"/>
    <n v="3"/>
    <n v="2"/>
    <n v="3"/>
    <n v="3"/>
    <n v="4"/>
    <n v="4"/>
    <n v="2"/>
    <x v="1"/>
  </r>
  <r>
    <d v="2014-06-05T20:52:28"/>
    <x v="0"/>
    <s v="Belge"/>
    <n v="1995"/>
    <s v="UCL"/>
    <s v="Sciences politiques (sciences politiques, relations internationales, administration publique, ...)"/>
    <s v="Enseignement secondaire général : 2ème cycle"/>
    <s v="Enseignement supérieur universitaire 1er cycle : bac"/>
    <x v="2"/>
    <x v="4"/>
    <x v="0"/>
    <x v="2"/>
    <x v="1"/>
    <x v="2"/>
    <x v="2"/>
    <x v="3"/>
    <s v="Parfois"/>
    <s v="Tous les jours"/>
    <s v="Parfois"/>
    <s v="Tous les jours"/>
    <s v="Parfois"/>
    <s v="Jamais"/>
    <s v="Complément d'enquête (France 2)"/>
    <s v="Je n'ai regardé aucun de ces programmes"/>
    <x v="1"/>
    <s v="Le Soir"/>
    <s v="Autre"/>
    <x v="69"/>
    <x v="0"/>
    <s v="Oui"/>
    <s v="Un programme qui donne des informations avec un ton humoristique et ironique"/>
    <s v="positif "/>
    <s v="Le Petit Journal  , Les Guignols de l’Info  , On n’est pas couché  "/>
    <s v="Le petit journal"/>
    <s v="Oui"/>
    <s v="Oui"/>
    <n v="3"/>
    <n v="1"/>
    <n v="3"/>
    <n v="3"/>
    <n v="2"/>
    <n v="2"/>
    <n v="3"/>
    <n v="1"/>
    <n v="4"/>
    <n v="3"/>
    <n v="1"/>
    <n v="2"/>
    <n v="1"/>
    <x v="2"/>
  </r>
  <r>
    <d v="2014-06-05T21:28:50"/>
    <x v="0"/>
    <s v="Belge"/>
    <n v="1991"/>
    <s v="UCL"/>
    <s v="Sciences politiques (sciences politiques, relations internationales, administration publique, ...)"/>
    <s v="Enseignement supérieur universitaire 1er cycle : bac"/>
    <s v="Enseignement supérieur universitaire 2ème cycle : master, ingénieur"/>
    <x v="2"/>
    <x v="2"/>
    <x v="0"/>
    <x v="2"/>
    <x v="0"/>
    <x v="2"/>
    <x v="2"/>
    <x v="2"/>
    <s v="Tous les jours"/>
    <s v="Parfois"/>
    <s v="Rarement"/>
    <s v="Tous les jours"/>
    <s v="Tous les jours"/>
    <s v="Jamais"/>
    <s v="Questions à la Une (RTBF - La Une)"/>
    <s v="Mise au point (RTBF - La Une), L'indiscret (RTBF - La Une)"/>
    <x v="0"/>
    <s v="La Libre Belgique"/>
    <s v="L’Echo"/>
    <x v="13"/>
    <x v="0"/>
    <s v="Oui"/>
    <s v="Mélange information et divertissement"/>
    <s v="positif "/>
    <s v="Le Grand Journal  , Le Petit Journal  , Les Guignols de l’Info  "/>
    <s v="Les guignols"/>
    <s v="Oui"/>
    <s v="Oui"/>
    <n v="4"/>
    <n v="2"/>
    <n v="3"/>
    <n v="3"/>
    <n v="3"/>
    <n v="4"/>
    <n v="4"/>
    <n v="4"/>
    <n v="3"/>
    <n v="3"/>
    <n v="2"/>
    <n v="4"/>
    <n v="2"/>
    <x v="2"/>
  </r>
  <r>
    <d v="2014-06-05T22:00:55"/>
    <x v="0"/>
    <s v="Belge"/>
    <n v="1992"/>
    <s v="UCL"/>
    <s v="Sciences politiques (sciences politiques, relations internationales, administration publique, ...)"/>
    <s v="Enseignement supérieur universitaire 1er cycle : bac"/>
    <s v="Enseignement supérieur universitaire 2ème cycle : master, ingénieur"/>
    <x v="5"/>
    <x v="3"/>
    <x v="0"/>
    <x v="1"/>
    <x v="3"/>
    <x v="0"/>
    <x v="7"/>
    <x v="13"/>
    <s v="Régulièrement"/>
    <s v="Régulièrement"/>
    <s v="Rarement"/>
    <s v="Régulièrement"/>
    <s v="Jamais"/>
    <s v="Jamais"/>
    <s v="Questions à la Une (RTBF - La Une)"/>
    <s v="Mise au point (RTBF - La Une), L'indiscret (RTBF - La Une)"/>
    <x v="6"/>
    <s v="Aucun"/>
    <s v="Aucun"/>
    <x v="76"/>
    <x v="2"/>
    <s v="Non"/>
    <s v="mix entre info et diverstissement"/>
    <s v="positif "/>
    <s v="Le Petit Journal  , On n’est pas couché  "/>
    <s v="Le petit journal"/>
    <s v="Oui"/>
    <s v="Oui"/>
    <n v="4"/>
    <n v="1"/>
    <n v="3"/>
    <n v="2"/>
    <n v="4"/>
    <n v="3"/>
    <n v="4"/>
    <n v="4"/>
    <n v="4"/>
    <n v="4"/>
    <n v="4"/>
    <n v="4"/>
    <n v="3"/>
    <x v="2"/>
  </r>
  <r>
    <d v="2014-06-05T22:21:48"/>
    <x v="1"/>
    <s v="Belge"/>
    <n v="1989"/>
    <s v="UCL"/>
    <s v="Communication (journalisme, relations publiques, communication socio-éducative, ...)"/>
    <s v="Enseignement supérieur universitaire 1er cycle : bac"/>
    <s v="Enseignement supérieur universitaire 2ème cycle : master, ingénieur"/>
    <x v="1"/>
    <x v="3"/>
    <x v="0"/>
    <x v="1"/>
    <x v="1"/>
    <x v="0"/>
    <x v="2"/>
    <x v="4"/>
    <s v="Parfois"/>
    <s v="Régulièrement"/>
    <s v="Jamais"/>
    <s v="Parfois"/>
    <s v="Jamais"/>
    <s v="Régulièrement"/>
    <s v="Questions à la Une (RTBF - La Une), Envoyé spécial (France 2), Sept à huit (TF1), Reportages (TF1)"/>
    <s v="Je n'ai regardé aucun de ces programmes"/>
    <x v="0"/>
    <s v="L’Echo"/>
    <s v="La Libre Belgique"/>
    <x v="108"/>
    <x v="3"/>
    <s v="Oui"/>
    <s v="L'actualité et l'information apprise de façon ludique"/>
    <s v="positif "/>
    <s v="Les Guignols de l’Info  , Sans chichis , Dan Late Show  , On n’est pas couché  , Vivement Dimanche"/>
    <s v="Dan late show"/>
    <s v="Oui"/>
    <s v="Oui"/>
    <n v="3"/>
    <n v="3"/>
    <n v="4"/>
    <n v="4"/>
    <n v="2"/>
    <n v="2"/>
    <n v="2"/>
    <n v="1"/>
    <n v="4"/>
    <n v="4"/>
    <n v="3"/>
    <n v="2"/>
    <n v="1"/>
    <x v="0"/>
  </r>
  <r>
    <d v="2014-06-05T22:36:55"/>
    <x v="0"/>
    <s v="Belge"/>
    <n v="1994"/>
    <s v="UNamur"/>
    <s v="Sciences Biologiques"/>
    <s v="Enseignement secondaire général : 2ème cycle"/>
    <s v="Enseignement supérieur universitaire 1er cycle : bac"/>
    <x v="4"/>
    <x v="5"/>
    <x v="3"/>
    <x v="1"/>
    <x v="3"/>
    <x v="1"/>
    <x v="6"/>
    <x v="8"/>
    <s v="Rarement"/>
    <s v="Jamais"/>
    <s v="Rarement"/>
    <s v="Rarement"/>
    <s v="Rarement"/>
    <s v="Parfois"/>
    <s v="Je n'ai regardé aucun de ces programmes"/>
    <s v="Je n'ai regardé aucun de ces programmes"/>
    <x v="4"/>
    <s v="Aucun"/>
    <s v="Aucun"/>
    <x v="109"/>
    <x v="3"/>
    <s v="Non"/>
    <s v="aucun"/>
    <s v="positif "/>
    <s v="Le Petit Journal  "/>
    <s v="le petit journal"/>
    <s v="Oui"/>
    <s v="Je suis partagé(e)"/>
    <n v="3"/>
    <n v="2"/>
    <n v="2"/>
    <n v="3"/>
    <n v="3"/>
    <n v="2"/>
    <n v="2"/>
    <n v="3"/>
    <n v="2"/>
    <n v="4"/>
    <n v="2"/>
    <n v="3"/>
    <n v="2"/>
    <x v="1"/>
  </r>
  <r>
    <d v="2014-06-05T23:43:48"/>
    <x v="1"/>
    <s v="Belge"/>
    <n v="1992"/>
    <s v="UCL"/>
    <s v="Psychologie"/>
    <s v="Enseignement supérieur universitaire 1er cycle : bac"/>
    <s v="Enseignement supérieur universitaire 2ème cycle : master, ingénieur"/>
    <x v="0"/>
    <x v="2"/>
    <x v="0"/>
    <x v="1"/>
    <x v="3"/>
    <x v="4"/>
    <x v="5"/>
    <x v="10"/>
    <s v="Rarement"/>
    <s v="Parfois"/>
    <s v="Rarement"/>
    <s v="Rarement"/>
    <s v="Jamais"/>
    <s v="Parfois"/>
    <s v="Envoyé spécial (France 2), Sept à huit (TF1)"/>
    <s v="Je n'ai regardé aucun de ces programmes"/>
    <x v="0"/>
    <s v="La Libre Belgique"/>
    <s v="Aucun"/>
    <x v="46"/>
    <x v="2"/>
    <s v="Non"/>
    <s v="/"/>
    <s v="positif "/>
    <s v="Le Petit Journal  , Les Guignols de l’Info  "/>
    <s v="Petit journal"/>
    <s v="Oui"/>
    <s v="Oui"/>
    <n v="2"/>
    <n v="1"/>
    <n v="3"/>
    <n v="2"/>
    <n v="1"/>
    <n v="1"/>
    <n v="1"/>
    <n v="1"/>
    <n v="4"/>
    <n v="4"/>
    <n v="3"/>
    <n v="3"/>
    <n v="1"/>
    <x v="1"/>
  </r>
  <r>
    <d v="2014-06-06T09:20:43"/>
    <x v="0"/>
    <s v="Belge"/>
    <n v="1991"/>
    <s v="UCL"/>
    <s v="Sciences politiques (sciences politiques, relations internationales, administration publique, ...)"/>
    <s v="Enseignement supérieur universitaire 1er cycle : bac"/>
    <s v="Enseignement supérieur universitaire 2ème cycle : master, ingénieur"/>
    <x v="1"/>
    <x v="5"/>
    <x v="1"/>
    <x v="1"/>
    <x v="0"/>
    <x v="2"/>
    <x v="4"/>
    <x v="2"/>
    <s v="Régulièrement"/>
    <s v="Parfois"/>
    <s v="Régulièrement"/>
    <s v="Tous les jours"/>
    <s v="Tous les jours"/>
    <s v="Tous les jours"/>
    <s v="Questions à la Une (RTBF - La Une)"/>
    <s v="Mise au point (RTBF - La Une), Controverse (RTL-TVi), L'indiscret (RTBF - La Une), L'invité (RTL-TVi), Des paroles et des actes (France 2), Ce soir (ou jamais !) (France 2)"/>
    <x v="2"/>
    <s v="La Libre Belgique"/>
    <s v="Metro"/>
    <x v="13"/>
    <x v="0"/>
    <s v="Non"/>
    <s v="non"/>
    <s v="positif "/>
    <s v="Le Petit Journal  , Les Guignols de l’Info  , On n’est pas couché  "/>
    <s v="le petit journal"/>
    <s v="Oui"/>
    <s v="Oui"/>
    <n v="4"/>
    <n v="4"/>
    <n v="2"/>
    <n v="3"/>
    <n v="4"/>
    <n v="4"/>
    <n v="4"/>
    <n v="2"/>
    <n v="3"/>
    <n v="4"/>
    <n v="4"/>
    <n v="4"/>
    <n v="3"/>
    <x v="2"/>
  </r>
  <r>
    <d v="2014-06-06T09:24:47"/>
    <x v="1"/>
    <s v="française"/>
    <n v="1990"/>
    <s v="UCL"/>
    <s v="Communication (journalisme, relations publiques, communication socio-éducative, ...)"/>
    <s v="Enseignement secondaire général : 1er cycle"/>
    <s v="Enseignement supérieur universitaire 2ème cycle : master, ingénieur"/>
    <x v="1"/>
    <x v="5"/>
    <x v="3"/>
    <x v="1"/>
    <x v="0"/>
    <x v="2"/>
    <x v="5"/>
    <x v="1"/>
    <s v="Jamais"/>
    <s v="Rarement"/>
    <s v="Rarement"/>
    <s v="Tous les jours"/>
    <s v="Régulièrement"/>
    <s v="Parfois"/>
    <s v="Sept à huit (TF1)"/>
    <s v="Je n'ai regardé aucun de ces programmes"/>
    <x v="0"/>
    <s v="Metro"/>
    <s v="La Libre Belgique"/>
    <x v="110"/>
    <x v="0"/>
    <s v="Oui"/>
    <s v="Mélange de programme en ptre info et divertissement"/>
    <s v="positif "/>
    <s v="Le Grand Journal  , Le Petit Journal  , Les Guignols de l’Info  , The Tonight Show starring Jimmy Fallon"/>
    <s v="Le grand journal"/>
    <s v="Oui"/>
    <s v="Oui"/>
    <n v="4"/>
    <n v="2"/>
    <n v="3"/>
    <n v="4"/>
    <n v="2"/>
    <n v="3"/>
    <n v="2"/>
    <n v="4"/>
    <n v="2"/>
    <n v="2"/>
    <n v="3"/>
    <n v="3"/>
    <n v="2"/>
    <x v="0"/>
  </r>
  <r>
    <d v="2014-06-06T13:52:31"/>
    <x v="1"/>
    <s v="Belge"/>
    <n v="1994"/>
    <s v="UCL"/>
    <s v="Communication (journalisme, relations publiques, communication socio-éducative, ...)"/>
    <s v="Enseignement secondaire général : 2ème cycle"/>
    <s v="Enseignement supérieur universitaire 1er cycle : bac"/>
    <x v="2"/>
    <x v="0"/>
    <x v="0"/>
    <x v="1"/>
    <x v="0"/>
    <x v="0"/>
    <x v="0"/>
    <x v="5"/>
    <s v="Parfois"/>
    <s v="Rarement"/>
    <s v="Rarement"/>
    <s v="Régulièrement"/>
    <s v="Régulièrement"/>
    <s v="Parfois"/>
    <s v="Envoyé spécial (France 2), Complément d'enquête (France 2), Sept à huit (TF1), Reportages (TF1)"/>
    <s v="Je n'ai regardé aucun de ces programmes"/>
    <x v="0"/>
    <s v="Metro"/>
    <s v="Les journaux des éditions l’Avenir (Vers l’Avenir, …)"/>
    <x v="37"/>
    <x v="1"/>
    <s v="Non"/>
    <s v="non"/>
    <s v="positif "/>
    <s v="Le Grand Journal  , Le Petit Journal  , Les Guignols de l’Info  , The Tonight Show starring Jimmy Fallon"/>
    <s v="Petit Journal"/>
    <s v="Oui"/>
    <s v="Oui"/>
    <n v="1"/>
    <n v="1"/>
    <n v="3"/>
    <n v="2"/>
    <n v="2"/>
    <n v="1"/>
    <n v="1"/>
    <n v="2"/>
    <n v="3"/>
    <n v="3"/>
    <n v="2"/>
    <n v="4"/>
    <n v="1"/>
    <x v="0"/>
  </r>
  <r>
    <d v="2014-06-06T14:00:08"/>
    <x v="1"/>
    <s v="Belge"/>
    <n v="1995"/>
    <s v="UCL"/>
    <s v="Sciences politiques (sciences politiques, relations internationales, administration publique, ...)"/>
    <s v="Enseignement secondaire général : 2ème cycle"/>
    <s v="Enseignement supérieur universitaire 1er cycle : bac"/>
    <x v="5"/>
    <x v="2"/>
    <x v="0"/>
    <x v="2"/>
    <x v="3"/>
    <x v="3"/>
    <x v="8"/>
    <x v="0"/>
    <s v="Tous les jours"/>
    <s v="Parfois"/>
    <s v="Parfois"/>
    <s v="Rarement"/>
    <s v="Jamais"/>
    <s v="Parfois"/>
    <s v="Questions à la Une (RTBF - La Une), Envoyé spécial (France 2)"/>
    <s v="Mise au point (RTBF - La Une), L'indiscret (RTBF - La Une)"/>
    <x v="1"/>
    <s v="Le Soir"/>
    <s v="Les journaux des éditions l’Avenir (Vers l’Avenir, …)"/>
    <x v="45"/>
    <x v="0"/>
    <s v="Oui"/>
    <s v="Emission qui lie informations et divertissements"/>
    <s v="positif "/>
    <s v="Le Petit Journal  , Les Guignols de l’Info  , Sans chichis , The Daily Show"/>
    <s v="Le petit journal"/>
    <s v="Je suis partagé(e)"/>
    <s v="Non"/>
    <n v="4"/>
    <n v="3"/>
    <n v="2"/>
    <n v="3"/>
    <n v="3"/>
    <n v="2"/>
    <n v="3"/>
    <n v="1"/>
    <n v="4"/>
    <n v="4"/>
    <n v="3"/>
    <n v="4"/>
    <n v="2"/>
    <x v="2"/>
  </r>
  <r>
    <d v="2014-06-06T14:00:52"/>
    <x v="0"/>
    <s v="Belge"/>
    <n v="1993"/>
    <s v="UCL"/>
    <s v="Sciences politiques (sciences politiques, relations internationales, administration publique, ...)"/>
    <s v="Enseignement secondaire général : 2ème cycle"/>
    <s v="Enseignement supérieur universitaire 2ème cycle : master, ingénieur"/>
    <x v="5"/>
    <x v="0"/>
    <x v="2"/>
    <x v="1"/>
    <x v="0"/>
    <x v="2"/>
    <x v="8"/>
    <x v="5"/>
    <s v="Tous les jours"/>
    <s v="Parfois"/>
    <s v="Régulièrement"/>
    <s v="Régulièrement"/>
    <s v="Parfois"/>
    <s v="Jamais"/>
    <s v="Questions à la Une (RTBF - La Une), Reporters (RTL - TVi), Reportages (TF1)"/>
    <s v="Mise au point (RTBF - La Une), Controverse (RTL-TVi), L'indiscret (RTBF - La Une), L'invité (RTL-TVi)"/>
    <x v="1"/>
    <s v="Le Soir"/>
    <s v="Les journaux des éditions l’Avenir (Vers l’Avenir, …)"/>
    <x v="45"/>
    <x v="2"/>
    <s v="Non"/>
    <s v="Non"/>
    <s v="positif "/>
    <s v="Le Grand Journal  , Le Petit Journal  , Les Guignols de l’Info  , On n’est pas couché  , Vivement Dimanche, The Tonight Show starring Jimmy Fallon, The Daily Show"/>
    <s v="Les guignols de l'info"/>
    <s v="Oui"/>
    <s v="Oui"/>
    <n v="4"/>
    <n v="2"/>
    <n v="3"/>
    <n v="1"/>
    <n v="2"/>
    <n v="3"/>
    <n v="2"/>
    <n v="1"/>
    <n v="3"/>
    <n v="3"/>
    <n v="4"/>
    <n v="3"/>
    <n v="2"/>
    <x v="2"/>
  </r>
  <r>
    <d v="2014-06-06T14:22:06"/>
    <x v="0"/>
    <s v="Belge"/>
    <n v="1994"/>
    <s v="UCL"/>
    <s v="Sciences politiques (sciences politiques, relations internationales, administration publique, ...)"/>
    <s v="Enseignement secondaire général : 2ème cycle"/>
    <s v="Enseignement supérieur universitaire 1er cycle : bac"/>
    <x v="1"/>
    <x v="5"/>
    <x v="0"/>
    <x v="2"/>
    <x v="3"/>
    <x v="2"/>
    <x v="2"/>
    <x v="1"/>
    <s v="Tous les jours"/>
    <s v="Rarement"/>
    <s v="Parfois"/>
    <s v="Tous les jours"/>
    <s v="Tous les jours"/>
    <s v="Parfois"/>
    <s v="Questions à la Une (RTBF - La Une), Reporters (RTL - TVi), Envoyé spécial (France 2), Sept à huit (TF1)"/>
    <s v="Mise au point (RTBF - La Une), Des paroles et des actes (France 2)"/>
    <x v="1"/>
    <s v="Le Soir"/>
    <s v="La Dernière Heure – Les Sports"/>
    <x v="76"/>
    <x v="0"/>
    <s v="Non"/>
    <s v="je ne sais pas"/>
    <s v="positif "/>
    <s v="Le Petit Journal  , Les Guignols de l’Info  , Salut les terriens  "/>
    <s v="Le Petit Journal"/>
    <s v="Oui"/>
    <s v="Oui"/>
    <n v="3"/>
    <n v="2"/>
    <n v="4"/>
    <n v="4"/>
    <n v="2"/>
    <n v="2"/>
    <n v="3"/>
    <n v="3"/>
    <n v="4"/>
    <n v="4"/>
    <n v="1"/>
    <n v="3"/>
    <n v="2"/>
    <x v="2"/>
  </r>
  <r>
    <d v="2014-06-06T14:33:02"/>
    <x v="1"/>
    <s v="Belge"/>
    <n v="1992"/>
    <s v="UCL"/>
    <s v="Sciences politiques (sciences politiques, relations internationales, administration publique, ...)"/>
    <s v="Enseignement secondaire général : 2ème cycle"/>
    <s v="Enseignement supérieur universitaire 1er cycle : bac"/>
    <x v="2"/>
    <x v="5"/>
    <x v="3"/>
    <x v="1"/>
    <x v="0"/>
    <x v="3"/>
    <x v="4"/>
    <x v="2"/>
    <s v="Parfois"/>
    <s v="Parfois"/>
    <s v="Parfois"/>
    <s v="Rarement"/>
    <s v="Jamais"/>
    <s v="Parfois"/>
    <s v="Questions à la Une (RTBF - La Une), Reporters (RTL - TVi)"/>
    <s v="Mise au point (RTBF - La Une), Controverse (RTL-TVi), L'invité (RTL-TVi), Ce soir (ou jamais !) (France 2)"/>
    <x v="1"/>
    <s v="Le Soir"/>
    <s v="Metro"/>
    <x v="8"/>
    <x v="2"/>
    <s v="Non"/>
    <s v="NON"/>
    <s v="positif "/>
    <s v="Le Grand Journal  , Le Petit Journal  , Les Guignols de l’Info  , Salut les terriens  , On n’est pas couché  "/>
    <s v="On n’est pas couché"/>
    <s v="Oui"/>
    <s v="Oui"/>
    <n v="2"/>
    <n v="2"/>
    <n v="2"/>
    <n v="2"/>
    <n v="2"/>
    <n v="2"/>
    <n v="2"/>
    <n v="2"/>
    <n v="1"/>
    <n v="1"/>
    <n v="3"/>
    <n v="1"/>
    <n v="4"/>
    <x v="2"/>
  </r>
  <r>
    <d v="2014-06-06T14:49:54"/>
    <x v="0"/>
    <s v="Belge"/>
    <n v="1993"/>
    <s v="UCL"/>
    <s v="Sciences politiques (sciences politiques, relations internationales, administration publique, ...)"/>
    <s v="Enseignement secondaire général : 1er cycle"/>
    <s v="Enseignement supérieur universitaire 1er cycle : bac"/>
    <x v="0"/>
    <x v="5"/>
    <x v="1"/>
    <x v="0"/>
    <x v="0"/>
    <x v="2"/>
    <x v="4"/>
    <x v="2"/>
    <s v="Tous les jours"/>
    <s v="Rarement"/>
    <s v="Régulièrement"/>
    <s v="Tous les jours"/>
    <s v="Tous les jours"/>
    <s v="Tous les jours"/>
    <s v="Questions à la Une (RTBF - La Une), Envoyé spécial (France 2)"/>
    <s v="Des paroles et des actes (France 2)"/>
    <x v="0"/>
    <s v="La Libre Belgique"/>
    <s v="L’Echo"/>
    <x v="8"/>
    <x v="0"/>
    <s v="Non"/>
    <s v="Sans en connaitre la définition, j'imagine qu'il s'agit du traitement de l'information."/>
    <s v="positif "/>
    <s v="Le Petit Journal  , Les Guignols de l’Info  , On n’est pas couché  "/>
    <s v="En terme d'assiduité ONPC prime sur les deux autres, mais en terme de préférence ONPC et les Guignols se valent, le Petit Journal les suit de très près."/>
    <s v="Oui"/>
    <s v="Oui"/>
    <n v="3"/>
    <n v="2"/>
    <n v="1"/>
    <n v="3"/>
    <n v="4"/>
    <n v="3"/>
    <n v="3"/>
    <n v="3"/>
    <n v="2"/>
    <n v="4"/>
    <n v="2"/>
    <n v="4"/>
    <n v="2"/>
    <x v="2"/>
  </r>
  <r>
    <d v="2014-06-06T16:42:58"/>
    <x v="0"/>
    <s v="Belge"/>
    <n v="1991"/>
    <s v="UCL"/>
    <s v="sociologie"/>
    <s v="Enseignement secondaire technique, 7ème année technique"/>
    <s v="Enseignement supérieur universitaire 1er cycle : bac"/>
    <x v="4"/>
    <x v="0"/>
    <x v="0"/>
    <x v="0"/>
    <x v="0"/>
    <x v="2"/>
    <x v="7"/>
    <x v="1"/>
    <s v="Rarement"/>
    <s v="Parfois"/>
    <s v="Rarement"/>
    <s v="Tous les jours"/>
    <s v="Rarement"/>
    <s v="Jamais"/>
    <s v="Je n'ai regardé aucun de ces programmes"/>
    <s v="Je n'ai regardé aucun de ces programmes"/>
    <x v="5"/>
    <s v="Autre"/>
    <s v="Le Soir"/>
    <x v="38"/>
    <x v="0"/>
    <s v="Non"/>
    <s v="non"/>
    <s v="positif "/>
    <s v="Les Guignols de l’Info  "/>
    <s v="les guignols"/>
    <s v="Oui"/>
    <s v="Non"/>
    <n v="4"/>
    <n v="2"/>
    <n v="3"/>
    <n v="2"/>
    <n v="3"/>
    <n v="2"/>
    <n v="2"/>
    <n v="1"/>
    <n v="3"/>
    <n v="1"/>
    <n v="4"/>
    <n v="4"/>
    <n v="2"/>
    <x v="1"/>
  </r>
  <r>
    <d v="2014-06-06T17:55:55"/>
    <x v="0"/>
    <s v="Belge"/>
    <n v="1992"/>
    <s v="UCL"/>
    <s v="Communication (journalisme, relations publiques, communication socio-éducative, ...)"/>
    <s v="Enseignement supérieur universitaire 1er cycle : bac"/>
    <s v="Enseignement supérieur universitaire 2ème cycle : master, ingénieur"/>
    <x v="1"/>
    <x v="0"/>
    <x v="1"/>
    <x v="1"/>
    <x v="0"/>
    <x v="2"/>
    <x v="8"/>
    <x v="1"/>
    <s v="Régulièrement"/>
    <s v="Régulièrement"/>
    <s v="Régulièrement"/>
    <s v="Tous les jours"/>
    <s v="Parfois"/>
    <s v="Rarement"/>
    <s v="Envoyé spécial (France 2)"/>
    <s v="Mise au point (RTBF - La Une), L'indiscret (RTBF - La Une), Des paroles et des actes (France 2)"/>
    <x v="1"/>
    <s v="Le Soir"/>
    <s v="Autre"/>
    <x v="69"/>
    <x v="2"/>
    <s v="Oui"/>
    <s v="Une info traitée différemment, &quot;plus &quot;cool&quot;"/>
    <s v="positif "/>
    <s v="Le Grand Journal  , Le Petit Journal  , Les Guignols de l’Info  , On n’est pas couché  "/>
    <s v="Le Petit journal"/>
    <s v="Oui"/>
    <s v="Oui"/>
    <n v="4"/>
    <n v="2"/>
    <n v="2"/>
    <n v="3"/>
    <n v="4"/>
    <n v="4"/>
    <n v="4"/>
    <n v="3"/>
    <n v="3"/>
    <n v="4"/>
    <n v="3"/>
    <n v="2"/>
    <n v="2"/>
    <x v="0"/>
  </r>
  <r>
    <d v="2014-06-06T18:05:04"/>
    <x v="1"/>
    <s v="française"/>
    <n v="1992"/>
    <s v="UCL"/>
    <s v="Communication (journalisme, relations publiques, communication socio-éducative, ...)"/>
    <s v="Licence (3e année d'université)"/>
    <s v="Enseignement supérieur universitaire 2ème cycle : master, ingénieur"/>
    <x v="2"/>
    <x v="0"/>
    <x v="1"/>
    <x v="2"/>
    <x v="0"/>
    <x v="2"/>
    <x v="8"/>
    <x v="5"/>
    <s v="Tous les jours"/>
    <s v="Parfois"/>
    <s v="Régulièrement"/>
    <s v="Tous les jours"/>
    <s v="Régulièrement"/>
    <s v="Parfois"/>
    <s v="Envoyé spécial (France 2), Complément d'enquête (France 2)"/>
    <s v="Je n'ai regardé aucun de ces programmes"/>
    <x v="0"/>
    <s v="La Libre Belgique"/>
    <s v="Autre"/>
    <x v="91"/>
    <x v="2"/>
    <s v="Oui"/>
    <s v="C'est l'idée d'associer l'information avec l'amusement, style le traitement de l'info par Yann Barthès et son Petit Journal ou les Guignol de l'info..."/>
    <s v="positif "/>
    <s v="Le Grand Journal  , Le Petit Journal  , Les Guignols de l’Info  , Dan Late Show  , On n’est pas couché  "/>
    <s v="Le Petit Journal"/>
    <s v="Oui"/>
    <s v="Oui"/>
    <n v="4"/>
    <n v="2"/>
    <n v="2"/>
    <n v="1"/>
    <n v="1"/>
    <n v="2"/>
    <n v="2"/>
    <n v="1"/>
    <n v="3"/>
    <n v="3"/>
    <n v="3"/>
    <n v="4"/>
    <n v="1"/>
    <x v="0"/>
  </r>
  <r>
    <d v="2014-06-06T18:07:54"/>
    <x v="1"/>
    <s v="française"/>
    <n v="1989"/>
    <s v="UCL"/>
    <s v="Communication (journalisme, relations publiques, communication socio-éducative, ...)"/>
    <s v="Enseignement supérieur universitaire 1er cycle : bac"/>
    <s v="Enseignement supérieur universitaire 2ème cycle : master, ingénieur"/>
    <x v="0"/>
    <x v="0"/>
    <x v="0"/>
    <x v="0"/>
    <x v="0"/>
    <x v="5"/>
    <x v="0"/>
    <x v="1"/>
    <s v="Rarement"/>
    <s v="Rarement"/>
    <s v="Rarement"/>
    <s v="Régulièrement"/>
    <s v="Tous les jours"/>
    <s v="Tous les jours"/>
    <s v="Envoyé spécial (France 2), Complément d'enquête (France 2), Reportages (TF1)"/>
    <s v="Je n'ai regardé aucun de ces programmes"/>
    <x v="5"/>
    <s v="Autre"/>
    <s v="Autre"/>
    <x v="111"/>
    <x v="2"/>
    <s v="Non"/>
    <s v="Non"/>
    <s v="positif "/>
    <s v="Le Petit Journal  , On n’est pas couché  "/>
    <s v="Le Petit Journal"/>
    <s v="Oui"/>
    <s v="Oui"/>
    <n v="4"/>
    <n v="3"/>
    <n v="4"/>
    <n v="4"/>
    <n v="4"/>
    <n v="2"/>
    <n v="2"/>
    <n v="3"/>
    <n v="4"/>
    <n v="4"/>
    <n v="3"/>
    <n v="4"/>
    <n v="2"/>
    <x v="0"/>
  </r>
  <r>
    <d v="2014-06-06T18:14:00"/>
    <x v="0"/>
    <s v="Belge"/>
    <n v="1993"/>
    <s v="ULg"/>
    <s v="Sciences politiques (sciences politiques, relations internationales, administration publique, ...)"/>
    <s v="Enseignement secondaire général : 2ème cycle"/>
    <s v="Enseignement supérieur universitaire 1er cycle : bac"/>
    <x v="3"/>
    <x v="3"/>
    <x v="1"/>
    <x v="1"/>
    <x v="5"/>
    <x v="2"/>
    <x v="8"/>
    <x v="5"/>
    <s v="Tous les jours"/>
    <s v="Parfois"/>
    <s v="Tous les jours"/>
    <s v="Régulièrement"/>
    <s v="Parfois"/>
    <s v="Parfois"/>
    <s v="Questions à la Une (RTBF - La Une), Envoyé spécial (France 2)"/>
    <s v="Mise au point (RTBF - La Une), Controverse (RTL-TVi), L'indiscret (RTBF - La Une), L'invité (RTL-TVi), Mots croisés (France 2), Des paroles et des actes (France 2), Ce soir (ou jamais !) (France 2)"/>
    <x v="0"/>
    <s v="La Libre Belgique"/>
    <s v="Autre"/>
    <x v="112"/>
    <x v="2"/>
    <s v="Non"/>
    <s v="non"/>
    <s v="positif "/>
    <s v="Le Petit Journal  , Les Guignols de l’Info  , On n’est pas couché  , The Daily Show"/>
    <s v="On n est pas couche"/>
    <s v="Oui"/>
    <s v="Je suis partagé(e)"/>
    <n v="3"/>
    <n v="2"/>
    <n v="2"/>
    <n v="2"/>
    <n v="2"/>
    <n v="3"/>
    <n v="3"/>
    <n v="2"/>
    <n v="1"/>
    <n v="2"/>
    <n v="2"/>
    <n v="3"/>
    <n v="3"/>
    <x v="2"/>
  </r>
  <r>
    <d v="2014-06-06T18:18:15"/>
    <x v="0"/>
    <s v="Belge"/>
    <n v="1994"/>
    <s v="ULg"/>
    <s v="Sciences politiques (sciences politiques, relations internationales, administration publique, ...)"/>
    <s v="Enseignement secondaire général : 2ème cycle"/>
    <s v="Enseignement supérieur universitaire 1er cycle : bac"/>
    <x v="2"/>
    <x v="0"/>
    <x v="1"/>
    <x v="1"/>
    <x v="3"/>
    <x v="3"/>
    <x v="0"/>
    <x v="2"/>
    <s v="Régulièrement"/>
    <s v="Parfois"/>
    <s v="Régulièrement"/>
    <s v="Régulièrement"/>
    <s v="Rarement"/>
    <s v="Rarement"/>
    <s v="Questions à la Une (RTBF - La Une), Sept à huit (TF1), Reportages (TF1)"/>
    <s v="Mise au point (RTBF - La Une), L'invité (RTL-TVi)"/>
    <x v="1"/>
    <s v="Le Soir"/>
    <s v="La Dernière Heure – Les Sports"/>
    <x v="113"/>
    <x v="2"/>
    <s v="Non"/>
    <s v="Aucune idée"/>
    <s v="positif "/>
    <s v="Le Grand Journal  , Le Petit Journal  , On n’est pas couché  "/>
    <s v="On n'est pas couché"/>
    <s v="Oui"/>
    <s v="Oui"/>
    <n v="2"/>
    <n v="2"/>
    <n v="2"/>
    <n v="3"/>
    <n v="2"/>
    <n v="2"/>
    <n v="2"/>
    <n v="3"/>
    <n v="3"/>
    <n v="3"/>
    <n v="2"/>
    <n v="4"/>
    <n v="2"/>
    <x v="2"/>
  </r>
  <r>
    <d v="2014-06-06T18:21:11"/>
    <x v="0"/>
    <s v="Belge"/>
    <n v="1991"/>
    <s v="UCL"/>
    <s v="Communication (journalisme, relations publiques, communication socio-éducative, ...)"/>
    <s v="Enseignement supérieur universitaire 1er cycle : bac"/>
    <s v="Enseignement supérieur universitaire 2ème cycle : master, ingénieur"/>
    <x v="2"/>
    <x v="2"/>
    <x v="1"/>
    <x v="0"/>
    <x v="4"/>
    <x v="2"/>
    <x v="4"/>
    <x v="5"/>
    <s v="Régulièrement"/>
    <s v="Rarement"/>
    <s v="Tous les jours"/>
    <s v="Tous les jours"/>
    <s v="Parfois"/>
    <s v="Régulièrement"/>
    <s v="Questions à la Une (RTBF - La Une)"/>
    <s v="Controverse (RTL-TVi)"/>
    <x v="5"/>
    <s v="Le Soir"/>
    <s v="Le Soir"/>
    <x v="114"/>
    <x v="1"/>
    <s v="Non"/>
    <s v="Non"/>
    <s v="positif "/>
    <s v="Les Guignols de l’Info  , On n’est pas couché  "/>
    <s v="On n'est pas couché"/>
    <s v="Oui"/>
    <s v="Oui"/>
    <n v="3"/>
    <n v="2"/>
    <n v="2"/>
    <n v="2"/>
    <n v="3"/>
    <n v="1"/>
    <n v="3"/>
    <n v="2"/>
    <n v="2"/>
    <n v="4"/>
    <n v="1"/>
    <n v="4"/>
    <n v="3"/>
    <x v="0"/>
  </r>
  <r>
    <d v="2014-06-06T18:29:11"/>
    <x v="1"/>
    <s v="Belge"/>
    <n v="1995"/>
    <s v="ULg"/>
    <s v="droit"/>
    <s v="Enseignement secondaire général : 2ème cycle"/>
    <s v="Enseignement supérieur universitaire 1er cycle : bac"/>
    <x v="2"/>
    <x v="2"/>
    <x v="2"/>
    <x v="2"/>
    <x v="3"/>
    <x v="3"/>
    <x v="0"/>
    <x v="2"/>
    <s v="Tous les jours"/>
    <s v="Régulièrement"/>
    <s v="Régulièrement"/>
    <s v="Régulièrement"/>
    <s v="Rarement"/>
    <s v="Jamais"/>
    <s v="Questions à la Une (RTBF - La Une), Reportages (TF1)"/>
    <s v="Je n'ai regardé aucun de ces programmes"/>
    <x v="0"/>
    <s v="La Libre Belgique"/>
    <s v="Autre"/>
    <x v="69"/>
    <x v="0"/>
    <s v="Non"/>
    <s v="Je ne sais pas ce que c'est"/>
    <s v="positif "/>
    <s v="Le Petit Journal  , Sans chichis , On n’est pas couché  "/>
    <s v="On n'est pas couché"/>
    <s v="Oui"/>
    <s v="Oui"/>
    <n v="2"/>
    <n v="2"/>
    <n v="2"/>
    <n v="3"/>
    <n v="2"/>
    <n v="2"/>
    <n v="1"/>
    <n v="3"/>
    <n v="2"/>
    <n v="2"/>
    <n v="4"/>
    <n v="2"/>
    <n v="2"/>
    <x v="1"/>
  </r>
  <r>
    <d v="2014-06-06T18:45:20"/>
    <x v="0"/>
    <s v="Belge"/>
    <n v="1992"/>
    <s v="UCL"/>
    <s v="Sciences politiques (sciences politiques, relations internationales, administration publique, ...)"/>
    <s v="Enseignement secondaire général : 2ème cycle"/>
    <s v="Enseignement supérieur universitaire 1er cycle : bac"/>
    <x v="1"/>
    <x v="0"/>
    <x v="0"/>
    <x v="1"/>
    <x v="0"/>
    <x v="1"/>
    <x v="0"/>
    <x v="5"/>
    <s v="Régulièrement"/>
    <s v="Rarement"/>
    <s v="Jamais"/>
    <s v="Tous les jours"/>
    <s v="Tous les jours"/>
    <s v="Jamais"/>
    <s v="Envoyé spécial (France 2)"/>
    <s v="Des paroles et des actes (France 2)"/>
    <x v="5"/>
    <s v="La Libre Belgique"/>
    <s v="Le Soir"/>
    <x v="4"/>
    <x v="0"/>
    <s v="Oui"/>
    <s v="Transformer de la non-information (actualité people, &quot;viral videos&quot;, etc en informations qualifiées d'importantes"/>
    <s v="négatif"/>
    <s v="The Daily Show"/>
    <s v="The Daily Show"/>
    <s v="Oui"/>
    <s v="Je suis partagé(e)"/>
    <n v="4"/>
    <n v="1"/>
    <n v="2"/>
    <n v="2"/>
    <n v="1"/>
    <n v="1"/>
    <n v="3"/>
    <n v="3"/>
    <n v="4"/>
    <n v="3"/>
    <n v="4"/>
    <n v="2"/>
    <n v="1"/>
    <x v="2"/>
  </r>
  <r>
    <d v="2014-06-06T19:45:55"/>
    <x v="1"/>
    <s v="Belge"/>
    <n v="1995"/>
    <s v="ULg"/>
    <s v="Sciences politiques (sciences politiques, relations internationales, administration publique, ...)"/>
    <s v="Enseignement secondaire général : 2ème cycle"/>
    <s v="Enseignement supérieur universitaire 1er cycle : bac"/>
    <x v="1"/>
    <x v="2"/>
    <x v="2"/>
    <x v="1"/>
    <x v="1"/>
    <x v="2"/>
    <x v="2"/>
    <x v="3"/>
    <s v="Régulièrement"/>
    <s v="Tous les jours"/>
    <s v="Parfois"/>
    <s v="Tous les jours"/>
    <s v="Parfois"/>
    <s v="Jamais"/>
    <s v="Questions à la Une (RTBF - La Une)"/>
    <s v="Mise au point (RTBF - La Une), L'indiscret (RTBF - La Une)"/>
    <x v="0"/>
    <s v="La Libre Belgique"/>
    <s v="Autre"/>
    <x v="115"/>
    <x v="2"/>
    <s v="Non"/>
    <s v="."/>
    <s v="positif "/>
    <s v="Les Guignols de l’Info  , On n’est pas couché  "/>
    <s v="Les guignols de l'info"/>
    <s v="Oui"/>
    <s v="Je suis partagé(e)"/>
    <n v="2"/>
    <n v="2"/>
    <n v="2"/>
    <n v="3"/>
    <n v="3"/>
    <n v="3"/>
    <n v="4"/>
    <n v="4"/>
    <n v="4"/>
    <n v="4"/>
    <n v="1"/>
    <n v="4"/>
    <n v="2"/>
    <x v="2"/>
  </r>
  <r>
    <d v="2014-06-06T20:02:18"/>
    <x v="0"/>
    <s v="Belge"/>
    <n v="1992"/>
    <s v="UCL"/>
    <s v="Communication (journalisme, relations publiques, communication socio-éducative, ...)"/>
    <s v="Enseignement supérieur universitaire 1er cycle : bac"/>
    <s v="Enseignement supérieur universitaire 2ème cycle : master, ingénieur"/>
    <x v="2"/>
    <x v="4"/>
    <x v="4"/>
    <x v="2"/>
    <x v="0"/>
    <x v="2"/>
    <x v="8"/>
    <x v="1"/>
    <s v="Régulièrement"/>
    <s v="Tous les jours"/>
    <s v="Tous les jours"/>
    <s v="Tous les jours"/>
    <s v="Parfois"/>
    <s v="Rarement"/>
    <s v="Questions à la Une (RTBF - La Une)"/>
    <s v="Mise au point (RTBF - La Une), Controverse (RTL-TVi), L'invité (RTL-TVi)"/>
    <x v="0"/>
    <s v="La Dernière Heure – Les Sports"/>
    <s v="Autre"/>
    <x v="116"/>
    <x v="0"/>
    <s v="Oui"/>
    <s v="c'est pas informer en le faisant de manière décontractée?"/>
    <s v="positif "/>
    <s v="Le Grand Journal  , Le Petit Journal  , Sans chichis "/>
    <s v="le petit journal"/>
    <s v="Oui"/>
    <s v="Je suis partagé(e)"/>
    <n v="4"/>
    <n v="2"/>
    <n v="4"/>
    <n v="3"/>
    <n v="2"/>
    <n v="3"/>
    <n v="3"/>
    <n v="3"/>
    <n v="2"/>
    <n v="4"/>
    <n v="2"/>
    <n v="3"/>
    <n v="2"/>
    <x v="0"/>
  </r>
  <r>
    <d v="2014-06-06T20:10:24"/>
    <x v="0"/>
    <s v="Belge"/>
    <n v="1992"/>
    <s v="UCL"/>
    <s v="Sciences politiques (sciences politiques, relations internationales, administration publique, ...)"/>
    <s v="Enseignement secondaire général : 2ème cycle"/>
    <s v="Enseignement supérieur universitaire 1er cycle : bac"/>
    <x v="4"/>
    <x v="4"/>
    <x v="1"/>
    <x v="1"/>
    <x v="3"/>
    <x v="6"/>
    <x v="7"/>
    <x v="1"/>
    <s v="Jamais"/>
    <s v="Tous les jours"/>
    <s v="Tous les jours"/>
    <s v="Parfois"/>
    <s v="Jamais"/>
    <s v="Jamais"/>
    <s v="Je n'ai regardé aucun de ces programmes"/>
    <s v="Je n'ai regardé aucun de ces programmes"/>
    <x v="1"/>
    <s v="Aucun"/>
    <s v="Aucun"/>
    <x v="77"/>
    <x v="0"/>
    <s v="Oui"/>
    <s v="non"/>
    <s v="positif "/>
    <s v="Le Petit Journal  , Les Guignols de l’Info  "/>
    <s v="le petit journal"/>
    <s v="Oui"/>
    <s v="Oui"/>
    <n v="4"/>
    <n v="2"/>
    <n v="3"/>
    <n v="3"/>
    <n v="2"/>
    <n v="3"/>
    <n v="3"/>
    <n v="2"/>
    <n v="3"/>
    <n v="3"/>
    <n v="4"/>
    <n v="4"/>
    <n v="2"/>
    <x v="2"/>
  </r>
  <r>
    <d v="2014-06-06T21:05:08"/>
    <x v="1"/>
    <s v="Belge"/>
    <n v="1995"/>
    <s v="UCL"/>
    <s v="Sciences politiques (sciences politiques, relations internationales, administration publique, ...)"/>
    <s v="Enseignement secondaire général : 2ème cycle"/>
    <s v="Enseignement supérieur universitaire 1er cycle : bac"/>
    <x v="1"/>
    <x v="3"/>
    <x v="1"/>
    <x v="4"/>
    <x v="0"/>
    <x v="6"/>
    <x v="2"/>
    <x v="3"/>
    <s v="Régulièrement"/>
    <s v="Parfois"/>
    <s v="Régulièrement"/>
    <s v="Rarement"/>
    <s v="Jamais"/>
    <s v="Jamais"/>
    <s v="Questions à la Une (RTBF - La Une)"/>
    <s v="Mise au point (RTBF - La Une)"/>
    <x v="0"/>
    <s v="La Libre Belgique"/>
    <s v="Aucun"/>
    <x v="110"/>
    <x v="0"/>
    <s v="Non"/>
    <s v="J'en ai aucune idée."/>
    <s v="positif "/>
    <s v="Le Petit Journal  , Les Guignols de l’Info  , On n’est pas couché  "/>
    <s v="Les guignols de l'info"/>
    <s v="Oui"/>
    <s v="Oui"/>
    <n v="4"/>
    <n v="1"/>
    <n v="4"/>
    <n v="4"/>
    <n v="4"/>
    <n v="4"/>
    <n v="3"/>
    <n v="1"/>
    <n v="3"/>
    <n v="3"/>
    <n v="4"/>
    <n v="4"/>
    <n v="2"/>
    <x v="2"/>
  </r>
  <r>
    <d v="2014-06-06T21:51:52"/>
    <x v="0"/>
    <s v="Belge"/>
    <n v="1992"/>
    <s v="UCL"/>
    <s v="Sciences politiques (sciences politiques, relations internationales, administration publique, ...)"/>
    <s v="Enseignement supérieur universitaire 1er cycle : bac"/>
    <s v="Enseignement supérieur universitaire 2ème cycle : master, ingénieur"/>
    <x v="1"/>
    <x v="2"/>
    <x v="0"/>
    <x v="2"/>
    <x v="4"/>
    <x v="2"/>
    <x v="2"/>
    <x v="10"/>
    <s v="Tous les jours"/>
    <s v="Régulièrement"/>
    <s v="Rarement"/>
    <s v="Régulièrement"/>
    <s v="Rarement"/>
    <s v="Jamais"/>
    <s v="Questions à la Une (RTBF - La Une), Envoyé spécial (France 2)"/>
    <s v="Controverse (RTL-TVi)"/>
    <x v="5"/>
    <s v="Les journaux des éditions l’Avenir (Vers l’Avenir, …)"/>
    <s v="Le Soir"/>
    <x v="117"/>
    <x v="0"/>
    <s v="Non"/>
    <s v="S'informer de manière ludique ?"/>
    <s v="positif "/>
    <s v="Le Petit Journal  , Les Guignols de l’Info  "/>
    <s v="Le Petit journal"/>
    <s v="Oui"/>
    <s v="Non"/>
    <n v="3"/>
    <n v="3"/>
    <n v="3"/>
    <n v="3"/>
    <n v="3"/>
    <n v="4"/>
    <n v="4"/>
    <n v="4"/>
    <n v="3"/>
    <n v="2"/>
    <n v="2"/>
    <n v="4"/>
    <n v="3"/>
    <x v="2"/>
  </r>
  <r>
    <d v="2014-06-06T22:55:42"/>
    <x v="0"/>
    <s v="Belge"/>
    <n v="1995"/>
    <s v="ULg"/>
    <s v="Sciences politiques (sciences politiques, relations internationales, administration publique, ...)"/>
    <s v="Enseignement secondaire général : 2ème cycle"/>
    <s v="Enseignement supérieur universitaire 1er cycle : bac"/>
    <x v="1"/>
    <x v="2"/>
    <x v="2"/>
    <x v="4"/>
    <x v="1"/>
    <x v="6"/>
    <x v="2"/>
    <x v="3"/>
    <s v="Tous les jours"/>
    <s v="Régulièrement"/>
    <s v="Régulièrement"/>
    <s v="Parfois"/>
    <s v="Jamais"/>
    <s v="Parfois"/>
    <s v="Questions à la Une (RTBF - La Une)"/>
    <s v="Mise au point (RTBF - La Une), Controverse (RTL-TVi), L'invité (RTL-TVi)"/>
    <x v="1"/>
    <s v="Le Soir"/>
    <s v="Aucun"/>
    <x v="13"/>
    <x v="0"/>
    <s v="Non"/>
    <s v="non"/>
    <s v="négatif"/>
    <s v="Sans chichis "/>
    <s v="sans chichis"/>
    <s v="Oui"/>
    <s v="Oui"/>
    <n v="4"/>
    <n v="3"/>
    <n v="2"/>
    <n v="3"/>
    <n v="3"/>
    <n v="4"/>
    <n v="3"/>
    <n v="4"/>
    <n v="1"/>
    <n v="4"/>
    <n v="1"/>
    <n v="4"/>
    <n v="3"/>
    <x v="2"/>
  </r>
  <r>
    <d v="2014-06-07T07:00:27"/>
    <x v="0"/>
    <s v="Belge"/>
    <n v="1989"/>
    <s v="UCL"/>
    <s v="Communication (journalisme, relations publiques, communication socio-éducative, ...)"/>
    <s v="Enseignement supérieur universitaire 2ème cycle : master, ingénieur"/>
    <s v="Enseignement supérieur universitaire 2ème cycle : master, ingénieur"/>
    <x v="1"/>
    <x v="2"/>
    <x v="4"/>
    <x v="0"/>
    <x v="0"/>
    <x v="6"/>
    <x v="0"/>
    <x v="3"/>
    <s v="Parfois"/>
    <s v="Parfois"/>
    <s v="Tous les jours"/>
    <s v="Régulièrement"/>
    <s v="Rarement"/>
    <s v="Rarement"/>
    <s v="Questions à la Une (RTBF - La Une)"/>
    <s v="Je n'ai regardé aucun de ces programmes"/>
    <x v="1"/>
    <s v="Le Soir"/>
    <s v="La Dernière Heure – Les Sports"/>
    <x v="118"/>
    <x v="2"/>
    <s v="Non"/>
    <s v="Par déduction, je dirai se divertir par l'info ???"/>
    <s v="positif "/>
    <s v="Le Grand Journal  , Le Petit Journal  , On n’est pas couché  "/>
    <s v="le petit journal"/>
    <s v="Oui"/>
    <s v="Oui"/>
    <n v="2"/>
    <n v="2"/>
    <n v="1"/>
    <n v="2"/>
    <n v="2"/>
    <n v="1"/>
    <n v="1"/>
    <n v="3"/>
    <n v="1"/>
    <n v="3"/>
    <n v="3"/>
    <n v="2"/>
    <n v="1"/>
    <x v="0"/>
  </r>
  <r>
    <d v="2014-06-07T11:37:40"/>
    <x v="0"/>
    <s v="Belge"/>
    <n v="1993"/>
    <s v="UCL"/>
    <s v="Sciences politiques (sciences politiques, relations internationales, administration publique, ...)"/>
    <s v="Enseignement secondaire général : 2ème cycle"/>
    <s v="Enseignement supérieur universitaire 1er cycle : bac"/>
    <x v="0"/>
    <x v="0"/>
    <x v="2"/>
    <x v="1"/>
    <x v="0"/>
    <x v="2"/>
    <x v="8"/>
    <x v="1"/>
    <s v="Parfois"/>
    <s v="Rarement"/>
    <s v="Tous les jours"/>
    <s v="Tous les jours"/>
    <s v="Parfois"/>
    <s v="Jamais"/>
    <s v="Non"/>
    <s v="Non"/>
    <x v="1"/>
    <s v="Autre"/>
    <s v="Autre"/>
    <x v="119"/>
    <x v="0"/>
    <s v="Oui"/>
    <s v="Faire passer des informations à travers d'un divertissement."/>
    <s v="négatif"/>
    <s v="Aucune"/>
    <s v="J'en ai pas coché."/>
    <s v="Je suis partagé(e)"/>
    <s v="Je suis partagé(e)"/>
    <n v="3"/>
    <n v="2"/>
    <n v="2"/>
    <n v="2"/>
    <n v="2"/>
    <n v="3"/>
    <n v="4"/>
    <n v="3"/>
    <n v="2"/>
    <n v="3"/>
    <n v="2"/>
    <n v="4"/>
    <n v="4"/>
    <x v="2"/>
  </r>
  <r>
    <d v="2014-06-07T13:47:41"/>
    <x v="1"/>
    <s v="Belge"/>
    <n v="1994"/>
    <s v="UCL"/>
    <s v="Sciences politiques (sciences politiques, relations internationales, administration publique, ...)"/>
    <s v="Enseignement secondaire général : 2ème cycle"/>
    <s v="Enseignement supérieur universitaire 1er cycle : bac"/>
    <x v="4"/>
    <x v="2"/>
    <x v="0"/>
    <x v="1"/>
    <x v="4"/>
    <x v="5"/>
    <x v="0"/>
    <x v="1"/>
    <s v="Rarement"/>
    <s v="Tous les jours"/>
    <s v="Rarement"/>
    <s v="Tous les jours"/>
    <s v="Jamais"/>
    <s v="Rarement"/>
    <s v="Questions à la Une (RTBF - La Une), Reporters (RTL - TVi)"/>
    <s v="Controverse (RTL-TVi), L'invité (RTL-TVi)"/>
    <x v="0"/>
    <s v="La Libre Belgique"/>
    <s v="Autre"/>
    <x v="120"/>
    <x v="0"/>
    <s v="Oui"/>
    <s v="c'est un programme qui fourni de l'information et du divertissement ( mélange de 2 mots en anglais information et divertissement)"/>
    <s v="positif "/>
    <s v="Le Grand Journal  , Le Petit Journal  , Salut les terriens  , Sans chichis "/>
    <s v="le grand journal"/>
    <s v="Oui"/>
    <s v="Oui"/>
    <n v="3"/>
    <n v="2"/>
    <n v="3"/>
    <n v="3"/>
    <n v="3"/>
    <n v="3"/>
    <n v="3"/>
    <n v="3"/>
    <n v="3"/>
    <n v="3"/>
    <n v="3"/>
    <n v="3"/>
    <n v="3"/>
    <x v="2"/>
  </r>
  <r>
    <d v="2014-06-07T16:10:51"/>
    <x v="0"/>
    <s v="Belge"/>
    <n v="1991"/>
    <s v="UCL"/>
    <s v="Sciences politiques (sciences politiques, relations internationales, administration publique, ...)"/>
    <s v="Enseignement supérieur universitaire 1er cycle : bac"/>
    <s v="Enseignement supérieur universitaire 2ème cycle : master, ingénieur"/>
    <x v="2"/>
    <x v="0"/>
    <x v="2"/>
    <x v="2"/>
    <x v="3"/>
    <x v="9"/>
    <x v="6"/>
    <x v="5"/>
    <s v="Régulièrement"/>
    <s v="Rarement"/>
    <s v="Rarement"/>
    <s v="Régulièrement"/>
    <s v="Régulièrement"/>
    <s v="Régulièrement"/>
    <s v="Questions à la Une (RTBF - La Une)"/>
    <s v="Mise au point (RTBF - La Une), Controverse (RTL-TVi), L'invité (RTL-TVi), C dans l'air"/>
    <x v="0"/>
    <s v="La Libre Belgique"/>
    <s v="Autre"/>
    <x v="11"/>
    <x v="0"/>
    <s v="Oui"/>
    <s v="Programmes mêlant information et divertissement"/>
    <s v="positif "/>
    <s v="Le Petit Journal  , Les Guignols de l’Info  , Sans chichis , On n’est pas couché  , Vivement Dimanche"/>
    <s v="On n'est pas couché"/>
    <s v="Oui"/>
    <s v="Oui"/>
    <n v="4"/>
    <n v="1"/>
    <n v="4"/>
    <n v="3"/>
    <n v="2"/>
    <n v="1"/>
    <n v="1"/>
    <n v="2"/>
    <n v="4"/>
    <n v="4"/>
    <n v="3"/>
    <n v="3"/>
    <n v="2"/>
    <x v="2"/>
  </r>
  <r>
    <d v="2014-06-07T16:26:09"/>
    <x v="1"/>
    <s v="Belge"/>
    <n v="1991"/>
    <s v="UCL"/>
    <s v="Sciences politiques (sciences politiques, relations internationales, administration publique, ...)"/>
    <s v="Enseignement supérieur universitaire 1er cycle : bac"/>
    <s v="Enseignement supérieur universitaire 2ème cycle : master, ingénieur"/>
    <x v="0"/>
    <x v="2"/>
    <x v="3"/>
    <x v="2"/>
    <x v="0"/>
    <x v="5"/>
    <x v="7"/>
    <x v="5"/>
    <s v="Parfois"/>
    <s v="Parfois"/>
    <s v="Jamais"/>
    <s v="Parfois"/>
    <s v="Rarement"/>
    <s v="Tous les jours"/>
    <s v="Questions à la Une (RTBF - La Une), Sept à huit (TF1), Reportages (TF1), L'effet papillon (Be TV)"/>
    <s v="Mise au point (RTBF - La Une), Controverse (RTL-TVi), L'invité (RTL-TVi), Ce soir (ou jamais !) (France 2)"/>
    <x v="4"/>
    <s v="Le Soir"/>
    <s v="Autre"/>
    <x v="85"/>
    <x v="0"/>
    <s v="Oui"/>
    <s v="De l'information tout en rigolant"/>
    <s v="positif "/>
    <s v="Le Grand Journal  , Le Petit Journal  , Les Guignols de l’Info  , Salut les terriens  , On n’est pas couché  "/>
    <s v="On n'est pas couché"/>
    <s v="Oui"/>
    <s v="Oui"/>
    <n v="4"/>
    <n v="3"/>
    <n v="2"/>
    <n v="2"/>
    <n v="4"/>
    <n v="3"/>
    <n v="3"/>
    <n v="4"/>
    <n v="4"/>
    <n v="4"/>
    <n v="1"/>
    <n v="4"/>
    <n v="3"/>
    <x v="2"/>
  </r>
  <r>
    <d v="2014-06-07T17:30:22"/>
    <x v="0"/>
    <s v="Belge"/>
    <n v="1993"/>
    <s v="UCL"/>
    <s v="sociologie-anthropologie"/>
    <s v="Enseignement secondaire général : 2ème cycle"/>
    <s v="Enseignement supérieur universitaire 1er cycle : bac"/>
    <x v="2"/>
    <x v="0"/>
    <x v="2"/>
    <x v="2"/>
    <x v="1"/>
    <x v="5"/>
    <x v="8"/>
    <x v="5"/>
    <s v="Rarement"/>
    <s v="Rarement"/>
    <s v="Parfois"/>
    <s v="Régulièrement"/>
    <s v="Régulièrement"/>
    <s v="Parfois"/>
    <s v="Sept à huit (TF1)"/>
    <s v="Je n'ai regardé aucun de ces programmes"/>
    <x v="2"/>
    <s v="La Dernière Heure – Les Sports"/>
    <s v="La Libre Belgique"/>
    <x v="121"/>
    <x v="1"/>
    <s v="Oui"/>
    <s v="infotainment est un mélange de divertissement et d informations en meme temps"/>
    <s v="positif "/>
    <s v="Le Petit Journal  , Sans chichis "/>
    <s v="Sans chichis"/>
    <s v="Je suis partagé(e)"/>
    <s v="Je suis partagé(e)"/>
    <n v="3"/>
    <n v="3"/>
    <n v="2"/>
    <n v="2"/>
    <n v="3"/>
    <n v="2"/>
    <n v="2"/>
    <n v="4"/>
    <n v="3"/>
    <n v="3"/>
    <n v="2"/>
    <n v="3"/>
    <n v="3"/>
    <x v="1"/>
  </r>
  <r>
    <d v="2014-06-07T18:54:52"/>
    <x v="0"/>
    <s v="Belge"/>
    <n v="1991"/>
    <s v="UCL"/>
    <s v="Ingénieur civil"/>
    <s v="Enseignement supérieur universitaire 1er cycle : bac"/>
    <s v="Enseignement supérieur universitaire 2ème cycle : master, ingénieur"/>
    <x v="0"/>
    <x v="0"/>
    <x v="0"/>
    <x v="1"/>
    <x v="4"/>
    <x v="0"/>
    <x v="5"/>
    <x v="4"/>
    <s v="Parfois"/>
    <s v="Rarement"/>
    <s v="Jamais"/>
    <s v="Parfois"/>
    <s v="Rarement"/>
    <s v="Parfois"/>
    <s v="Je n'ai regardé aucun de ces programmes"/>
    <s v="Je n'ai regardé aucun de ces programmes"/>
    <x v="1"/>
    <s v="Le Soir"/>
    <s v="Les journaux des éditions l’Avenir (Vers l’Avenir, …)"/>
    <x v="60"/>
    <x v="2"/>
    <s v="Non"/>
    <s v="Non ;-)"/>
    <s v="positif "/>
    <s v="Le Grand Journal  , Le Petit Journal  , Les Guignols de l’Info  "/>
    <s v="Le Petit Journal"/>
    <s v="Oui"/>
    <s v="Oui"/>
    <n v="4"/>
    <n v="2"/>
    <n v="3"/>
    <n v="4"/>
    <n v="3"/>
    <n v="3"/>
    <n v="3"/>
    <n v="2"/>
    <n v="4"/>
    <n v="4"/>
    <n v="2"/>
    <n v="4"/>
    <n v="3"/>
    <x v="1"/>
  </r>
  <r>
    <m/>
    <x v="0"/>
    <s v="Belge"/>
    <n v="1995"/>
    <s v="UCL"/>
    <s v="Communication (journalisme, relations publiques, communication socio-éducative, ...)"/>
    <s v="Enseignement secondaire général : 2ème cycle"/>
    <s v="Enseignement supérieur universitaire 1er cycle : bac"/>
    <x v="2"/>
    <x v="0"/>
    <x v="0"/>
    <x v="2"/>
    <x v="2"/>
    <x v="0"/>
    <x v="13"/>
    <x v="6"/>
    <s v="Tous les jours"/>
    <s v="Parfois"/>
    <s v="Parfois"/>
    <s v="Rarement"/>
    <s v="Rarement"/>
    <s v="Rarement"/>
    <s v="Complément d'enquête (France 2), Les infiltrés (France 2), Sept à huit (TF1), TPMP"/>
    <s v="Je n'ai regardé aucun de ces programmes"/>
    <x v="0"/>
    <s v="La Dernière Heure – Les Sports"/>
    <s v="Metro"/>
    <x v="44"/>
    <x v="1"/>
    <s v="Non"/>
    <s v="/"/>
    <s v="positif "/>
    <s v="Le Grand Journal, Le Petit Journal, Les Guignols de l'Info, Sans chichis, On n'est pas couché, TPMP"/>
    <s v="TPMP"/>
    <s v="Oui"/>
    <s v="Oui"/>
    <n v="3"/>
    <n v="2"/>
    <n v="3"/>
    <n v="3"/>
    <n v="2"/>
    <n v="1"/>
    <n v="1"/>
    <n v="1"/>
    <n v="4"/>
    <n v="4"/>
    <n v="4"/>
    <n v="3"/>
    <n v="4"/>
    <x v="0"/>
  </r>
  <r>
    <m/>
    <x v="1"/>
    <s v="Belge"/>
    <n v="1995"/>
    <s v="UCL"/>
    <s v="Communication (journalisme, relations publiques, communication socio-éducative, ...)"/>
    <s v="Enseignement secondaire général : 2ème cycle"/>
    <s v="Enseignement supérieur universitaire 1er cycle : bac"/>
    <x v="2"/>
    <x v="0"/>
    <x v="3"/>
    <x v="1"/>
    <x v="0"/>
    <x v="4"/>
    <x v="4"/>
    <x v="0"/>
    <s v="Régulièrement"/>
    <s v="Tous les jours"/>
    <s v="Rarement"/>
    <s v="Rarement"/>
    <s v="Rarement"/>
    <s v="Rarement"/>
    <s v="Questions à la Une (RTBF - La Une), Reporters (RTL - TVi), Envoyé spécial (France 2), Complément d'enquête (France 2), Sept à huit (TF1), Reportages (TF1), National Geographic Channel"/>
    <s v="Je n'ai regardé aucun de ces programmes"/>
    <x v="0"/>
    <s v="La Libre Belgique"/>
    <s v="Les journaux des éditions l’Avenir (Vers l’Avenir, …)"/>
    <x v="120"/>
    <x v="2"/>
    <s v="Non"/>
    <s v="/"/>
    <s v="positif "/>
    <s v="Le Petit Journal, Les Guignols de l'Info, Sans chichis"/>
    <s v="Sans chichis"/>
    <s v="Oui"/>
    <s v="Oui"/>
    <n v="3"/>
    <n v="2"/>
    <n v="3"/>
    <n v="2"/>
    <n v="1"/>
    <n v="1"/>
    <n v="1"/>
    <n v="2"/>
    <n v="2"/>
    <n v="2"/>
    <n v="2"/>
    <n v="3"/>
    <n v="2"/>
    <x v="0"/>
  </r>
  <r>
    <d v="2014-06-07T20:48:58"/>
    <x v="1"/>
    <s v="Belge"/>
    <n v="1991"/>
    <s v="UCL"/>
    <s v="Sciences politiques (sciences politiques, relations internationales, administration publique, ...)"/>
    <s v="Enseignement supérieur universitaire 1er cycle : bac"/>
    <s v="Enseignement supérieur universitaire 2ème cycle : master, ingénieur"/>
    <x v="0"/>
    <x v="0"/>
    <x v="0"/>
    <x v="2"/>
    <x v="0"/>
    <x v="1"/>
    <x v="5"/>
    <x v="5"/>
    <s v="Rarement"/>
    <s v="Rarement"/>
    <s v="Rarement"/>
    <s v="Parfois"/>
    <s v="Parfois"/>
    <s v="Tous les jours"/>
    <s v="Envoyé spécial (France 2), Complément d'enquête (France 2)"/>
    <s v="Mise au point (RTBF - La Une), Controverse (RTL-TVi), L'invité (RTL-TVi), Des paroles et des actes (France 2)"/>
    <x v="1"/>
    <s v="Le Soir"/>
    <s v="Autre"/>
    <x v="2"/>
    <x v="0"/>
    <s v="Non"/>
    <s v="/"/>
    <s v="positif "/>
    <s v="On n’est pas couché  "/>
    <s v="On n'est pas couché (la seule que je regarde)"/>
    <s v="Oui"/>
    <s v="Oui"/>
    <n v="3"/>
    <n v="1"/>
    <n v="3"/>
    <n v="3"/>
    <n v="1"/>
    <n v="2"/>
    <n v="2"/>
    <n v="1"/>
    <n v="3"/>
    <n v="4"/>
    <n v="2"/>
    <n v="3"/>
    <n v="2"/>
    <x v="2"/>
  </r>
  <r>
    <m/>
    <x v="0"/>
    <s v="Belge"/>
    <n v="1993"/>
    <s v="UCL"/>
    <s v="Sciences politiques (sciences politiques, relations internationales, administration publique, ...)"/>
    <s v="Enseignement secondaire général : 2ème cycle"/>
    <s v="Enseignement supérieur universitaire 1er cycle : bac"/>
    <x v="2"/>
    <x v="2"/>
    <x v="0"/>
    <x v="1"/>
    <x v="0"/>
    <x v="2"/>
    <x v="4"/>
    <x v="3"/>
    <s v="Régulièrement"/>
    <s v="Régulièrement"/>
    <s v="Parfois"/>
    <s v="Tous les jours"/>
    <s v="Jamais"/>
    <s v="Jamais"/>
    <s v="Envoyé spécial (France 2), Complément d'enquête (France 2)"/>
    <s v="Mise au point (RTBF - La Une), Controverse (RTL-TVi), L'invité (RTL-TVi)"/>
    <x v="0"/>
    <s v="La Libre Belgique"/>
    <s v="Aucun"/>
    <x v="69"/>
    <x v="2"/>
    <s v="Non"/>
    <s v="/"/>
    <s v="négatif"/>
    <s v="Sans chichis, On n'est pas couché"/>
    <s v="On n'est pas couché"/>
    <s v="Oui"/>
    <s v="Je suis partagé(e)"/>
    <n v="3"/>
    <n v="2"/>
    <n v="3"/>
    <n v="3"/>
    <n v="3"/>
    <n v="3"/>
    <n v="2"/>
    <n v="2"/>
    <n v="3"/>
    <n v="4"/>
    <n v="2"/>
    <n v="2"/>
    <n v="3"/>
    <x v="2"/>
  </r>
  <r>
    <d v="2014-06-07T21:25:18"/>
    <x v="1"/>
    <s v="Belge"/>
    <n v="1991"/>
    <s v="UCL"/>
    <s v="Sciences politiques (sciences politiques, relations internationales, administration publique, ...)"/>
    <s v="Enseignement secondaire général : 2ème cycle"/>
    <s v="Enseignement supérieur universitaire 1er cycle : bac"/>
    <x v="0"/>
    <x v="0"/>
    <x v="0"/>
    <x v="1"/>
    <x v="2"/>
    <x v="3"/>
    <x v="5"/>
    <x v="4"/>
    <s v="Régulièrement"/>
    <s v="Régulièrement"/>
    <s v="Parfois"/>
    <s v="Régulièrement"/>
    <s v="Régulièrement"/>
    <s v="Tous les jours"/>
    <s v="Questions à la Une (RTBF - La Une), Envoyé spécial (France 2)"/>
    <s v="Mise au point (RTBF - La Une), Controverse (RTL-TVi), L'invité (RTL-TVi), Des paroles et des actes (France 2), Ce soir (ou jamais !) (France 2)"/>
    <x v="0"/>
    <s v="Autre"/>
    <s v="Metro"/>
    <x v="122"/>
    <x v="0"/>
    <s v="Non"/>
    <s v="info divertissante"/>
    <s v="positif "/>
    <s v="Le Grand Journal  , Le Petit Journal  , Les Guignols de l’Info  "/>
    <s v="le petit journal"/>
    <s v="Oui"/>
    <s v="Oui"/>
    <n v="4"/>
    <n v="2"/>
    <n v="3"/>
    <n v="4"/>
    <n v="3"/>
    <n v="4"/>
    <n v="3"/>
    <n v="2"/>
    <n v="2"/>
    <n v="3"/>
    <n v="3"/>
    <n v="4"/>
    <n v="2"/>
    <x v="2"/>
  </r>
  <r>
    <d v="2014-06-08T00:28:58"/>
    <x v="0"/>
    <s v="Belge"/>
    <n v="1994"/>
    <s v="UCL"/>
    <s v="Sciences humaines et sociales"/>
    <s v="Enseignement supérieur non universitaire"/>
    <s v="Enseignement supérieur universitaire 1er cycle : bac"/>
    <x v="0"/>
    <x v="2"/>
    <x v="3"/>
    <x v="2"/>
    <x v="2"/>
    <x v="2"/>
    <x v="9"/>
    <x v="5"/>
    <s v="Jamais"/>
    <s v="Rarement"/>
    <s v="Jamais"/>
    <s v="Tous les jours"/>
    <s v="Régulièrement"/>
    <s v="Rarement"/>
    <s v="Envoyé spécial (France 2), Sept à huit (TF1), Reportages (TF1)"/>
    <s v="Je n'ai regardé aucun de ces programmes"/>
    <x v="0"/>
    <s v="Les journaux des éditions l’Avenir (Vers l’Avenir, …)"/>
    <s v="La Libre Belgique"/>
    <x v="123"/>
    <x v="2"/>
    <s v="Oui"/>
    <s v="Information de divertissement qui détériore la réelle information."/>
    <s v="positif "/>
    <s v="Le Grand Journal  , Le Petit Journal  , On n’est pas couché  "/>
    <s v="Le petit journal"/>
    <s v="Oui"/>
    <s v="Non"/>
    <n v="4"/>
    <n v="2"/>
    <n v="2"/>
    <n v="2"/>
    <n v="1"/>
    <n v="3"/>
    <n v="3"/>
    <n v="4"/>
    <n v="2"/>
    <n v="2"/>
    <n v="1"/>
    <n v="1"/>
    <n v="2"/>
    <x v="1"/>
  </r>
  <r>
    <d v="2014-06-08T00:30:21"/>
    <x v="1"/>
    <s v="Belge"/>
    <n v="1992"/>
    <s v="UCL"/>
    <s v="Sciences politiques (sciences politiques, relations internationales, administration publique, ...)"/>
    <s v="Enseignement supérieur universitaire 1er cycle : bac"/>
    <s v="Enseignement supérieur universitaire 2ème cycle : master, ingénieur"/>
    <x v="0"/>
    <x v="0"/>
    <x v="0"/>
    <x v="1"/>
    <x v="0"/>
    <x v="0"/>
    <x v="0"/>
    <x v="2"/>
    <s v="Régulièrement"/>
    <s v="Rarement"/>
    <s v="Régulièrement"/>
    <s v="Parfois"/>
    <s v="Parfois"/>
    <s v="Rarement"/>
    <s v="Questions à la Une (RTBF - La Une), Envoyé spécial (France 2)"/>
    <s v="Je n'ai regardé aucun de ces programmes"/>
    <x v="2"/>
    <s v="La Libre Belgique"/>
    <s v="Le Soir"/>
    <x v="5"/>
    <x v="0"/>
    <s v="Oui"/>
    <s v="de l'information ayant pour but de divertir, un mix entre émission télé bête et information (type petit journal)"/>
    <s v="positif "/>
    <s v="Le Petit Journal  , Sans chichis , The Tonight Show starring Jimmy Fallon"/>
    <s v="petit journal"/>
    <s v="Je suis partagé(e)"/>
    <s v="Oui"/>
    <n v="4"/>
    <n v="3"/>
    <n v="2"/>
    <n v="2"/>
    <n v="4"/>
    <n v="4"/>
    <n v="4"/>
    <n v="1"/>
    <n v="2"/>
    <n v="3"/>
    <n v="3"/>
    <n v="4"/>
    <n v="2"/>
    <x v="2"/>
  </r>
  <r>
    <d v="2014-06-08T17:06:35"/>
    <x v="1"/>
    <s v="Belge"/>
    <n v="1991"/>
    <s v="UCL"/>
    <s v="Sciences politiques (sciences politiques, relations internationales, administration publique, ...)"/>
    <s v="Enseignement supérieur universitaire 1er cycle : bac"/>
    <s v="Enseignement supérieur universitaire 2ème cycle : master, ingénieur"/>
    <x v="0"/>
    <x v="3"/>
    <x v="2"/>
    <x v="2"/>
    <x v="3"/>
    <x v="2"/>
    <x v="3"/>
    <x v="7"/>
    <s v="Régulièrement"/>
    <s v="Tous les jours"/>
    <s v="Régulièrement"/>
    <s v="Tous les jours"/>
    <s v="Régulièrement"/>
    <s v="Rarement"/>
    <s v="Envoyé spécial (France 2)"/>
    <s v="Mise au point (RTBF - La Une), Controverse (RTL-TVi), Ce soir (ou jamais !) (France 2)"/>
    <x v="0"/>
    <s v="La Libre Belgique"/>
    <s v="Autre"/>
    <x v="124"/>
    <x v="0"/>
    <s v="Non"/>
    <s v="D'après le mot, je dirais que l'infotainment est le fait de présenter les informations (de manière divertissante? --&gt; entertainment?)"/>
    <s v="positif "/>
    <s v="Le Petit Journal  , On n’est pas couché  "/>
    <s v="Le Petit Journal"/>
    <s v="Oui"/>
    <s v="Oui"/>
    <n v="4"/>
    <n v="3"/>
    <n v="4"/>
    <n v="4"/>
    <n v="1"/>
    <n v="2"/>
    <n v="3"/>
    <n v="2"/>
    <n v="3"/>
    <n v="4"/>
    <n v="1"/>
    <n v="3"/>
    <n v="1"/>
    <x v="2"/>
  </r>
  <r>
    <d v="2014-06-08T17:07:59"/>
    <x v="1"/>
    <s v="Belge"/>
    <n v="1991"/>
    <s v="UCL"/>
    <s v="Sciences politiques (sciences politiques, relations internationales, administration publique, ...)"/>
    <s v="Enseignement supérieur universitaire 1er cycle : bac"/>
    <s v="Enseignement supérieur universitaire 2ème cycle : master, ingénieur"/>
    <x v="0"/>
    <x v="0"/>
    <x v="1"/>
    <x v="1"/>
    <x v="0"/>
    <x v="2"/>
    <x v="13"/>
    <x v="1"/>
    <s v="Régulièrement"/>
    <s v="Rarement"/>
    <s v="Rarement"/>
    <s v="Tous les jours"/>
    <s v="Tous les jours"/>
    <s v="Tous les jours"/>
    <s v="Les infiltrés (France 2), Sept à huit (TF1)"/>
    <s v="Je n'ai regardé aucun de ces programmes"/>
    <x v="1"/>
    <s v="Autre"/>
    <s v="Autre"/>
    <x v="20"/>
    <x v="0"/>
    <s v="Non"/>
    <s v="Info sur le net"/>
    <s v="positif "/>
    <s v="Le Grand Journal  , Le Petit Journal  , Sans chichis , On n’est pas couché  "/>
    <s v="Le petit journal"/>
    <s v="Oui"/>
    <s v="Je suis partagé(e)"/>
    <n v="4"/>
    <n v="3"/>
    <n v="2"/>
    <n v="4"/>
    <n v="3"/>
    <n v="2"/>
    <n v="3"/>
    <n v="3"/>
    <n v="3"/>
    <n v="4"/>
    <n v="2"/>
    <n v="4"/>
    <n v="2"/>
    <x v="2"/>
  </r>
  <r>
    <d v="2014-06-08T17:23:16"/>
    <x v="1"/>
    <s v="Belge"/>
    <n v="1990"/>
    <s v="UCL"/>
    <s v="Sciences politiques (sciences politiques, relations internationales, administration publique, ...)"/>
    <s v="Enseignement supérieur universitaire 1er cycle : bac"/>
    <s v="Enseignement supérieur universitaire 2ème cycle : master, ingénieur"/>
    <x v="0"/>
    <x v="3"/>
    <x v="1"/>
    <x v="1"/>
    <x v="0"/>
    <x v="6"/>
    <x v="0"/>
    <x v="6"/>
    <s v="Rarement"/>
    <s v="Régulièrement"/>
    <s v="Tous les jours"/>
    <s v="Tous les jours"/>
    <s v="Rarement"/>
    <s v="Jamais"/>
    <s v="Questions à la Une (RTBF - La Une), Envoyé spécial (France 2)"/>
    <s v="Je n'ai regardé aucun de ces programmes"/>
    <x v="0"/>
    <s v="La Libre Belgique"/>
    <s v="Metro"/>
    <x v="69"/>
    <x v="2"/>
    <s v="Oui"/>
    <s v="De l'information sur un ton humoristique ?"/>
    <s v="positif "/>
    <s v="Sans chichis , On n’est pas couché  "/>
    <s v="Sans Chichis"/>
    <s v="Oui"/>
    <s v="Oui"/>
    <n v="3"/>
    <n v="2"/>
    <n v="3"/>
    <n v="3"/>
    <n v="3"/>
    <n v="3"/>
    <n v="3"/>
    <n v="2"/>
    <n v="3"/>
    <n v="3"/>
    <n v="3"/>
    <n v="3"/>
    <n v="2"/>
    <x v="2"/>
  </r>
  <r>
    <d v="2014-06-10T19:18:13"/>
    <x v="1"/>
    <s v="Belge"/>
    <n v="1995"/>
    <s v="ULB"/>
    <s v="Sciences politiques (sciences politiques, relations internationales, administration publique, ...)"/>
    <s v="Enseignement secondaire général : 2ème cycle"/>
    <s v="Enseignement supérieur universitaire 1er cycle : bac"/>
    <x v="0"/>
    <x v="0"/>
    <x v="3"/>
    <x v="3"/>
    <x v="2"/>
    <x v="2"/>
    <x v="3"/>
    <x v="0"/>
    <s v="Régulièrement"/>
    <s v="Rarement"/>
    <s v="Jamais"/>
    <s v="Régulièrement"/>
    <s v="Jamais"/>
    <s v="Parfois"/>
    <s v="Je n'ai regardé aucun de ces programmes"/>
    <s v="Je n'ai regardé aucun de ces programmes"/>
    <x v="0"/>
    <s v="Autre"/>
    <s v="Aucun"/>
    <x v="117"/>
    <x v="0"/>
    <s v="Non"/>
    <s v="Non"/>
    <s v="positif "/>
    <s v="Aucune"/>
    <s v="Aucun"/>
    <s v="Oui"/>
    <s v="Je suis partagé(e)"/>
    <n v="4"/>
    <n v="2"/>
    <n v="1"/>
    <n v="4"/>
    <n v="4"/>
    <n v="4"/>
    <n v="4"/>
    <n v="4"/>
    <n v="3"/>
    <n v="1"/>
    <n v="1"/>
    <n v="4"/>
    <n v="2"/>
    <x v="2"/>
  </r>
  <r>
    <d v="2014-06-08T19:38:14"/>
    <x v="1"/>
    <s v="Belge"/>
    <n v="1991"/>
    <s v="UCL"/>
    <s v="Sciences politiques (sciences politiques, relations internationales, administration publique, ...)"/>
    <s v="Enseignement supérieur universitaire 1er cycle : bac"/>
    <s v="Enseignement supérieur universitaire 2ème cycle : master, ingénieur"/>
    <x v="1"/>
    <x v="2"/>
    <x v="2"/>
    <x v="1"/>
    <x v="0"/>
    <x v="3"/>
    <x v="0"/>
    <x v="10"/>
    <s v="Parfois"/>
    <s v="Rarement"/>
    <s v="Parfois"/>
    <s v="Régulièrement"/>
    <s v="Parfois"/>
    <s v="Rarement"/>
    <s v="Envoyé spécial (France 2), Complément d'enquête (France 2), Sept à huit (TF1), Reportages (TF1), L'effet papillon (Be TV)"/>
    <s v="Je n'ai regardé aucun de ces programmes"/>
    <x v="1"/>
    <s v="Le Soir"/>
    <s v="Metro"/>
    <x v="2"/>
    <x v="2"/>
    <s v="Non"/>
    <s v="Vraisemblablement, non :)"/>
    <s v="positif "/>
    <s v="Le Grand Journal  , Le Petit Journal  , Les Guignols de l’Info  "/>
    <s v="Le petit journal"/>
    <s v="Je suis partagé(e)"/>
    <s v="Je suis partagé(e)"/>
    <n v="3"/>
    <n v="2"/>
    <n v="2"/>
    <n v="3"/>
    <n v="2"/>
    <n v="3"/>
    <n v="3"/>
    <n v="2"/>
    <n v="2"/>
    <n v="3"/>
    <n v="3"/>
    <n v="4"/>
    <n v="3"/>
    <x v="2"/>
  </r>
  <r>
    <d v="2014-06-08T20:09:25"/>
    <x v="0"/>
    <s v="Belge"/>
    <n v="1989"/>
    <s v="UCL"/>
    <s v="Sciences politiques (sciences politiques, relations internationales, administration publique, ...)"/>
    <s v="Enseignement supérieur universitaire 1er cycle : bac"/>
    <s v="Enseignement supérieur universitaire 2ème cycle : master, ingénieur"/>
    <x v="0"/>
    <x v="2"/>
    <x v="2"/>
    <x v="1"/>
    <x v="1"/>
    <x v="2"/>
    <x v="10"/>
    <x v="6"/>
    <s v="Régulièrement"/>
    <s v="Parfois"/>
    <s v="Régulièrement"/>
    <s v="Tous les jours"/>
    <s v="Tous les jours"/>
    <s v="Parfois"/>
    <s v="Questions à la Une (RTBF - La Une), Envoyé spécial (France 2), Sept à huit (TF1), Reportages (TF1), L'effet papillon (Be TV)"/>
    <s v="Mise au point (RTBF - La Une), Controverse (RTL-TVi), L'indiscret (RTBF - La Une), Des paroles et des actes (France 2)"/>
    <x v="0"/>
    <s v="La Libre Belgique"/>
    <s v="L’Echo"/>
    <x v="104"/>
    <x v="0"/>
    <s v="Oui"/>
    <s v="contraction d'information et entertainment : il s'agit de l'info divertissement"/>
    <s v="positif "/>
    <s v="Le Grand Journal  , Le Petit Journal  , On n’est pas couché  "/>
    <s v="le petit journal"/>
    <s v="Oui"/>
    <s v="Oui"/>
    <n v="4"/>
    <n v="2"/>
    <n v="2"/>
    <n v="2"/>
    <n v="3"/>
    <n v="2"/>
    <n v="3"/>
    <n v="2"/>
    <n v="3"/>
    <n v="4"/>
    <n v="2"/>
    <n v="3"/>
    <n v="2"/>
    <x v="2"/>
  </r>
  <r>
    <d v="2014-06-08T20:24:31"/>
    <x v="1"/>
    <s v="Belge"/>
    <n v="1991"/>
    <s v="UCL"/>
    <s v="Sciences politiques (sciences politiques, relations internationales, administration publique, ...)"/>
    <s v="Enseignement supérieur universitaire 1er cycle : bac"/>
    <s v="Enseignement supérieur universitaire 2ème cycle : master, ingénieur"/>
    <x v="0"/>
    <x v="3"/>
    <x v="2"/>
    <x v="1"/>
    <x v="1"/>
    <x v="2"/>
    <x v="8"/>
    <x v="5"/>
    <s v="Régulièrement"/>
    <s v="Régulièrement"/>
    <s v="Parfois"/>
    <s v="Régulièrement"/>
    <s v="Jamais"/>
    <s v="Jamais"/>
    <s v="Je n'ai regardé aucun de ces programmes"/>
    <s v="Mise au point (RTBF - La Une), Ce soir (ou jamais !) (France 2)"/>
    <x v="0"/>
    <s v="La Libre Belgique"/>
    <s v="Metro"/>
    <x v="28"/>
    <x v="2"/>
    <s v="Non"/>
    <s v="information divertissante"/>
    <s v="positif "/>
    <s v="Le Petit Journal  , Les Guignols de l’Info  , On n’est pas couché  "/>
    <s v="Le petit journal"/>
    <s v="Oui"/>
    <s v="Oui"/>
    <n v="4"/>
    <n v="3"/>
    <n v="3"/>
    <n v="3"/>
    <n v="2"/>
    <n v="2"/>
    <n v="1"/>
    <n v="3"/>
    <n v="4"/>
    <n v="2"/>
    <n v="4"/>
    <n v="4"/>
    <n v="2"/>
    <x v="2"/>
  </r>
  <r>
    <d v="2014-06-09T09:49:39"/>
    <x v="1"/>
    <s v="Belge"/>
    <n v="1991"/>
    <s v="UCL"/>
    <s v="Communication (journalisme, relations publiques, communication socio-éducative, ...)"/>
    <s v="Enseignement supérieur universitaire 1er cycle : bac"/>
    <s v="Enseignement supérieur universitaire 2ème cycle : master, ingénieur"/>
    <x v="0"/>
    <x v="0"/>
    <x v="0"/>
    <x v="3"/>
    <x v="0"/>
    <x v="1"/>
    <x v="6"/>
    <x v="5"/>
    <s v="Parfois"/>
    <s v="Parfois"/>
    <s v="Rarement"/>
    <s v="Rarement"/>
    <s v="Jamais"/>
    <s v="Régulièrement"/>
    <s v="Je n'ai regardé aucun de ces programmes"/>
    <s v="Je n'ai regardé aucun de ces programmes"/>
    <x v="6"/>
    <s v="Aucun"/>
    <s v="Aucun"/>
    <x v="125"/>
    <x v="2"/>
    <s v="Oui"/>
    <s v="s'informer de manière ludique,de manière divertissante"/>
    <s v="positif "/>
    <s v="Le Grand Journal  , Le Petit Journal  , Les Guignols de l’Info  , On n’est pas couché  "/>
    <s v="Le Grand Journal"/>
    <s v="Oui"/>
    <s v="Oui"/>
    <n v="3"/>
    <n v="2"/>
    <n v="2"/>
    <n v="2"/>
    <n v="2"/>
    <n v="2"/>
    <n v="2"/>
    <n v="2"/>
    <n v="3"/>
    <n v="3"/>
    <n v="3"/>
    <n v="3"/>
    <n v="2"/>
    <x v="0"/>
  </r>
  <r>
    <d v="2014-06-09T09:58:14"/>
    <x v="1"/>
    <s v="Belge"/>
    <n v="1992"/>
    <s v="UCL"/>
    <s v="Sciences politiques (sciences politiques, relations internationales, administration publique, ...)"/>
    <s v="Enseignement supérieur universitaire 1er cycle : bac"/>
    <s v="Enseignement supérieur universitaire 2ème cycle : master, ingénieur"/>
    <x v="4"/>
    <x v="5"/>
    <x v="0"/>
    <x v="1"/>
    <x v="0"/>
    <x v="2"/>
    <x v="8"/>
    <x v="8"/>
    <s v="Jamais"/>
    <s v="Jamais"/>
    <s v="Parfois"/>
    <s v="Parfois"/>
    <s v="Parfois"/>
    <s v="Rarement"/>
    <s v="Je n'ai regardé aucun de ces programmes"/>
    <s v="Je n'ai regardé aucun de ces programmes"/>
    <x v="5"/>
    <s v="Le Soir"/>
    <s v="Autre"/>
    <x v="69"/>
    <x v="2"/>
    <s v="Non"/>
    <s v="non"/>
    <s v="positif "/>
    <s v="Le Petit Journal  , Sans chichis "/>
    <s v="le petit journal"/>
    <s v="Oui"/>
    <s v="Je suis partagé(e)"/>
    <n v="1"/>
    <n v="1"/>
    <n v="4"/>
    <n v="4"/>
    <n v="1"/>
    <n v="1"/>
    <n v="1"/>
    <n v="4"/>
    <n v="1"/>
    <n v="1"/>
    <n v="1"/>
    <n v="1"/>
    <n v="3"/>
    <x v="2"/>
  </r>
  <r>
    <d v="2014-06-09T17:28:10"/>
    <x v="1"/>
    <s v="Belge"/>
    <n v="1991"/>
    <s v="USL-B"/>
    <s v="Sciences politiques (sciences politiques, relations internationales, administration publique, ...)"/>
    <s v="Enseignement secondaire général : 2ème cycle"/>
    <s v="Enseignement supérieur universitaire 1er cycle : bac"/>
    <x v="0"/>
    <x v="5"/>
    <x v="0"/>
    <x v="2"/>
    <x v="5"/>
    <x v="3"/>
    <x v="5"/>
    <x v="1"/>
    <s v="Parfois"/>
    <s v="Parfois"/>
    <s v="Rarement"/>
    <s v="Rarement"/>
    <s v="Jamais"/>
    <s v="Parfois"/>
    <s v="Questions à la Une (RTBF - La Une), Envoyé spécial (France 2), Sept à huit (TF1), Reportages (TF1)"/>
    <s v="Controverse (RTL-TVi)"/>
    <x v="4"/>
    <s v="Aucun"/>
    <s v="Aucun"/>
    <x v="126"/>
    <x v="2"/>
    <s v="Non"/>
    <s v="aucune idée"/>
    <s v="positif "/>
    <s v="Le Petit Journal  , Sans chichis , On n’est pas couché  "/>
    <s v="le petit journal"/>
    <s v="Oui"/>
    <s v="Oui"/>
    <n v="2"/>
    <n v="1"/>
    <n v="2"/>
    <n v="2"/>
    <n v="2"/>
    <n v="2"/>
    <n v="3"/>
    <n v="2"/>
    <n v="2"/>
    <n v="3"/>
    <n v="2"/>
    <n v="2"/>
    <n v="1"/>
    <x v="2"/>
  </r>
  <r>
    <d v="2014-06-09T17:28:56"/>
    <x v="1"/>
    <s v="Belge"/>
    <n v="1995"/>
    <s v="ULB"/>
    <s v="Sciences politiques (sciences politiques, relations internationales, administration publique, ...)"/>
    <s v="Enseignement secondaire général : 2ème cycle"/>
    <s v="Enseignement supérieur universitaire 1er cycle : bac"/>
    <x v="2"/>
    <x v="3"/>
    <x v="1"/>
    <x v="2"/>
    <x v="3"/>
    <x v="2"/>
    <x v="4"/>
    <x v="5"/>
    <s v="Tous les jours"/>
    <s v="Tous les jours"/>
    <s v="Régulièrement"/>
    <s v="Tous les jours"/>
    <s v="Tous les jours"/>
    <s v="Régulièrement"/>
    <s v="Questions à la Une (RTBF - La Une), Envoyé spécial (France 2), Complément d'enquête (France 2)"/>
    <s v="Mise au point (RTBF - La Une), Controverse (RTL-TVi), L'indiscret (RTBF - La Une), L'invité (RTL-TVi), Mots croisés (France 2), Des paroles et des actes (France 2)"/>
    <x v="0"/>
    <s v="Autre"/>
    <s v="La Libre Belgique"/>
    <x v="15"/>
    <x v="0"/>
    <s v="Non"/>
    <s v="Non"/>
    <s v="positif "/>
    <s v="Le Petit Journal  , Les Guignols de l’Info  , Salut les terriens  , Sans chichis , Dan Late Show  , On n’est pas couché  "/>
    <s v="Le Petit Journal"/>
    <s v="Oui"/>
    <s v="Oui"/>
    <n v="3"/>
    <n v="1"/>
    <n v="3"/>
    <n v="3"/>
    <n v="2"/>
    <n v="2"/>
    <n v="3"/>
    <n v="1"/>
    <n v="3"/>
    <n v="4"/>
    <n v="2"/>
    <n v="3"/>
    <n v="2"/>
    <x v="2"/>
  </r>
  <r>
    <d v="2014-06-09T17:29:28"/>
    <x v="0"/>
    <s v="Belge"/>
    <n v="1993"/>
    <s v="USL-B"/>
    <s v="Sciences politiques (sciences politiques, relations internationales, administration publique, ...)"/>
    <s v="Enseignement secondaire général : 2ème cycle"/>
    <s v="Enseignement supérieur universitaire 1er cycle : bac"/>
    <x v="1"/>
    <x v="0"/>
    <x v="0"/>
    <x v="2"/>
    <x v="3"/>
    <x v="2"/>
    <x v="2"/>
    <x v="2"/>
    <s v="Régulièrement"/>
    <s v="Rarement"/>
    <s v="Parfois"/>
    <s v="Tous les jours"/>
    <s v="Parfois"/>
    <s v="Rarement"/>
    <s v="Questions à la Une (RTBF - La Une)"/>
    <s v="Je n'ai regardé aucun de ces programmes"/>
    <x v="0"/>
    <s v="La Libre Belgique"/>
    <s v="Metro"/>
    <x v="53"/>
    <x v="0"/>
    <s v="Oui"/>
    <s v="se divertir grâce aux infos"/>
    <s v="négatif"/>
    <s v="Le Petit Journal  "/>
    <s v="Petit journal"/>
    <s v="Je suis partagé(e)"/>
    <s v="Je suis partagé(e)"/>
    <n v="3"/>
    <n v="2"/>
    <n v="2"/>
    <n v="3"/>
    <n v="4"/>
    <n v="4"/>
    <n v="3"/>
    <n v="3"/>
    <n v="3"/>
    <n v="3"/>
    <n v="3"/>
    <n v="4"/>
    <n v="3"/>
    <x v="2"/>
  </r>
  <r>
    <d v="2014-06-10T22:20:48"/>
    <x v="1"/>
    <s v="Belge"/>
    <n v="1992"/>
    <s v="UCL"/>
    <s v="Sciences politiques (sciences politiques, relations internationales, administration publique, ...)"/>
    <s v="Enseignement supérieur universitaire 1er cycle : bac"/>
    <s v="Enseignement supérieur universitaire 2ème cycle : master, ingénieur"/>
    <x v="2"/>
    <x v="0"/>
    <x v="0"/>
    <x v="1"/>
    <x v="0"/>
    <x v="3"/>
    <x v="0"/>
    <x v="8"/>
    <s v="Tous les jours"/>
    <s v="Parfois"/>
    <s v="Rarement"/>
    <s v="Rarement"/>
    <s v="Parfois"/>
    <s v="Jamais"/>
    <s v="Questions à la Une (RTBF - La Une), Envoyé spécial (France 2)"/>
    <s v="Mise au point (RTBF - La Une), Controverse (RTL-TVi), Des paroles et des actes (France 2)"/>
    <x v="0"/>
    <s v="Les journaux des éditions l’Avenir (Vers l’Avenir, …)"/>
    <s v="La Dernière Heure – Les Sports"/>
    <x v="76"/>
    <x v="0"/>
    <s v="Non"/>
    <s v="Non"/>
    <s v="positif "/>
    <s v="On n’est pas couché  "/>
    <s v="ONPC"/>
    <s v="Oui"/>
    <s v="Oui"/>
    <n v="3"/>
    <n v="2"/>
    <n v="2"/>
    <n v="3"/>
    <n v="3"/>
    <n v="2"/>
    <n v="2"/>
    <n v="2"/>
    <n v="3"/>
    <n v="3"/>
    <n v="3"/>
    <n v="3"/>
    <n v="2"/>
    <x v="2"/>
  </r>
  <r>
    <d v="2014-06-09T17:31:57"/>
    <x v="1"/>
    <s v="Belge"/>
    <n v="1990"/>
    <s v="USL-B"/>
    <s v="Sciences politiques (sciences politiques, relations internationales, administration publique, ...)"/>
    <s v="Enseignement secondaire général : 2ème cycle"/>
    <s v="Enseignement supérieur universitaire 1er cycle : bac"/>
    <x v="3"/>
    <x v="5"/>
    <x v="1"/>
    <x v="2"/>
    <x v="0"/>
    <x v="3"/>
    <x v="4"/>
    <x v="2"/>
    <s v="Tous les jours"/>
    <s v="Régulièrement"/>
    <s v="Régulièrement"/>
    <s v="Régulièrement"/>
    <s v="Régulièrement"/>
    <s v="Tous les jours"/>
    <s v="Envoyé spécial (France 2), Sept à huit (TF1)"/>
    <s v="Controverse (RTL-TVi), L'invité (RTL-TVi)"/>
    <x v="0"/>
    <s v="La Libre Belgique"/>
    <s v="Metro"/>
    <x v="127"/>
    <x v="2"/>
    <s v="Non"/>
    <s v="Information qui divertit"/>
    <s v="positif "/>
    <s v="On n’est pas couché  "/>
    <s v="On n'est pas couché"/>
    <s v="Oui"/>
    <s v="Oui"/>
    <n v="3"/>
    <n v="3"/>
    <n v="2"/>
    <n v="3"/>
    <n v="3"/>
    <n v="2"/>
    <n v="2"/>
    <n v="2"/>
    <n v="3"/>
    <n v="2"/>
    <n v="3"/>
    <n v="3"/>
    <n v="1"/>
    <x v="2"/>
  </r>
  <r>
    <d v="2014-06-09T17:32:03"/>
    <x v="1"/>
    <s v="Belge"/>
    <n v="1990"/>
    <s v="USL-B"/>
    <s v="Sciences politiques (sciences politiques, relations internationales, administration publique, ...)"/>
    <s v="Enseignement secondaire général : 2ème cycle"/>
    <s v="Enseignement supérieur universitaire 1er cycle : bac"/>
    <x v="3"/>
    <x v="5"/>
    <x v="1"/>
    <x v="2"/>
    <x v="0"/>
    <x v="3"/>
    <x v="4"/>
    <x v="2"/>
    <s v="Tous les jours"/>
    <s v="Régulièrement"/>
    <s v="Régulièrement"/>
    <s v="Régulièrement"/>
    <s v="Régulièrement"/>
    <s v="Tous les jours"/>
    <s v="Envoyé spécial (France 2), Sept à huit (TF1)"/>
    <s v="Controverse (RTL-TVi), L'invité (RTL-TVi)"/>
    <x v="0"/>
    <s v="La Libre Belgique"/>
    <s v="Metro"/>
    <x v="127"/>
    <x v="2"/>
    <s v="Non"/>
    <s v="Information qui divertit"/>
    <s v="positif "/>
    <s v="On n’est pas couché  "/>
    <s v="On n'est pas couché"/>
    <s v="Oui"/>
    <s v="Oui"/>
    <n v="3"/>
    <n v="3"/>
    <n v="2"/>
    <n v="3"/>
    <n v="3"/>
    <n v="2"/>
    <n v="2"/>
    <n v="2"/>
    <n v="3"/>
    <n v="2"/>
    <n v="3"/>
    <n v="3"/>
    <n v="1"/>
    <x v="2"/>
  </r>
  <r>
    <d v="2014-06-09T17:32:41"/>
    <x v="1"/>
    <s v="Belge"/>
    <n v="1993"/>
    <s v="ULB"/>
    <s v="Sciences politiques (sciences politiques, relations internationales, administration publique, ...)"/>
    <s v="Enseignement secondaire général : 2ème cycle"/>
    <s v="Enseignement supérieur universitaire 1er cycle : bac"/>
    <x v="4"/>
    <x v="0"/>
    <x v="0"/>
    <x v="0"/>
    <x v="0"/>
    <x v="2"/>
    <x v="8"/>
    <x v="3"/>
    <s v="Parfois"/>
    <s v="Parfois"/>
    <s v="Parfois"/>
    <s v="Régulièrement"/>
    <s v="Parfois"/>
    <s v="Tous les jours"/>
    <s v="Sept à huit (TF1)"/>
    <s v="Je n'ai regardé aucun de ces programmes, Divers"/>
    <x v="1"/>
    <s v="Le Soir"/>
    <s v="Autre"/>
    <x v="128"/>
    <x v="2"/>
    <s v="Oui"/>
    <s v="Mêle divertissement et information"/>
    <s v="positif "/>
    <s v="Le Grand Journal  , Les Guignols de l’Info  , On n’est pas couché  "/>
    <s v="Le grand journal"/>
    <s v="Oui"/>
    <s v="Oui"/>
    <n v="3"/>
    <n v="2"/>
    <n v="1"/>
    <n v="3"/>
    <n v="2"/>
    <n v="2"/>
    <n v="2"/>
    <n v="2"/>
    <n v="2"/>
    <n v="3"/>
    <n v="2"/>
    <n v="3"/>
    <n v="2"/>
    <x v="2"/>
  </r>
  <r>
    <d v="2014-06-09T17:33:12"/>
    <x v="0"/>
    <s v="Belge"/>
    <n v="1994"/>
    <s v="UCL"/>
    <s v="Communication (journalisme, relations publiques, communication socio-éducative, ...)"/>
    <s v="Enseignement secondaire général : 2ème cycle"/>
    <s v="Enseignement supérieur universitaire 1er cycle : bac"/>
    <x v="5"/>
    <x v="0"/>
    <x v="0"/>
    <x v="0"/>
    <x v="3"/>
    <x v="2"/>
    <x v="5"/>
    <x v="5"/>
    <s v="Régulièrement"/>
    <s v="Rarement"/>
    <s v="Rarement"/>
    <s v="Tous les jours"/>
    <s v="Parfois"/>
    <s v="Régulièrement"/>
    <s v="Je n'ai regardé aucun de ces programmes"/>
    <s v="Je n'ai regardé aucun de ces programmes"/>
    <x v="1"/>
    <s v="Le Soir"/>
    <s v="Autre"/>
    <x v="120"/>
    <x v="2"/>
    <s v="Oui"/>
    <s v="L'information divertissante"/>
    <s v="positif "/>
    <s v="Le Petit Journal  , Les Guignols de l’Info  , The Tonight Show starring Jimmy Fallon"/>
    <s v="Difficile à dire, je ne les regarde pas souvent"/>
    <s v="Oui"/>
    <s v="Oui"/>
    <n v="4"/>
    <n v="1"/>
    <n v="2"/>
    <n v="3"/>
    <n v="2"/>
    <n v="3"/>
    <n v="2"/>
    <n v="1"/>
    <n v="2"/>
    <n v="2"/>
    <n v="3"/>
    <n v="4"/>
    <n v="2"/>
    <x v="0"/>
  </r>
  <r>
    <d v="2014-06-09T17:36:16"/>
    <x v="1"/>
    <s v="Belge"/>
    <n v="1993"/>
    <s v="ULB"/>
    <s v="Sciences politiques (sciences politiques, relations internationales, administration publique, ...)"/>
    <s v="Enseignement secondaire général : 2ème cycle"/>
    <s v="Enseignement supérieur universitaire 1er cycle : bac"/>
    <x v="6"/>
    <x v="1"/>
    <x v="2"/>
    <x v="0"/>
    <x v="0"/>
    <x v="1"/>
    <x v="6"/>
    <x v="5"/>
    <s v="Régulièrement"/>
    <s v="Jamais"/>
    <s v="Parfois"/>
    <s v="Jamais"/>
    <s v="Jamais"/>
    <s v="Rarement"/>
    <s v="Je n'ai regardé aucun de ces programmes"/>
    <s v="Mise au point (RTBF - La Une), Controverse (RTL-TVi)"/>
    <x v="4"/>
    <s v="Autre"/>
    <s v="Autre"/>
    <x v="129"/>
    <x v="0"/>
    <s v="Non"/>
    <s v="X"/>
    <s v="négatif"/>
    <s v="Aucune"/>
    <s v="X"/>
    <s v="Non"/>
    <s v="Non"/>
    <n v="3"/>
    <n v="3"/>
    <n v="4"/>
    <n v="4"/>
    <n v="4"/>
    <n v="3"/>
    <n v="1"/>
    <n v="2"/>
    <n v="2"/>
    <n v="2"/>
    <n v="1"/>
    <n v="4"/>
    <n v="4"/>
    <x v="2"/>
  </r>
  <r>
    <d v="2014-06-09T17:36:23"/>
    <x v="1"/>
    <s v="Belge"/>
    <n v="1994"/>
    <s v="UCL"/>
    <s v="Communication (journalisme, relations publiques, communication socio-éducative, ...)"/>
    <s v="Enseignement secondaire général : 2ème cycle"/>
    <s v="Enseignement supérieur universitaire 1er cycle : bac"/>
    <x v="3"/>
    <x v="6"/>
    <x v="1"/>
    <x v="2"/>
    <x v="1"/>
    <x v="3"/>
    <x v="0"/>
    <x v="2"/>
    <s v="Tous les jours"/>
    <s v="Tous les jours"/>
    <s v="Régulièrement"/>
    <s v="Régulièrement"/>
    <s v="Jamais"/>
    <s v="Jamais"/>
    <s v="Questions à la Une (RTBF - La Une)"/>
    <s v="Mise au point (RTBF - La Une), Ce soir (ou jamais !) (France 2)"/>
    <x v="0"/>
    <s v="Aucun"/>
    <s v="Aucun"/>
    <x v="130"/>
    <x v="2"/>
    <s v="Non"/>
    <s v="information dans un but divertissant"/>
    <s v="positif "/>
    <s v="Dan Late Show  , On n’est pas couché  , The Tonight Show starring Jimmy Fallon"/>
    <s v="The tonight Show starring Jimmy Fallon"/>
    <s v="Je suis partagé(e)"/>
    <s v="Oui"/>
    <n v="4"/>
    <n v="2"/>
    <n v="3"/>
    <n v="4"/>
    <n v="2"/>
    <n v="3"/>
    <n v="3"/>
    <n v="2"/>
    <n v="3"/>
    <n v="3"/>
    <n v="2"/>
    <n v="3"/>
    <n v="3"/>
    <x v="0"/>
  </r>
  <r>
    <d v="2014-06-09T17:37:11"/>
    <x v="1"/>
    <s v="Belge"/>
    <n v="1992"/>
    <s v="ULB"/>
    <s v="Sciences politiques (sciences politiques, relations internationales, administration publique, ...)"/>
    <s v="Enseignement secondaire général : 2ème cycle"/>
    <s v="Enseignement supérieur universitaire 2ème cycle : master, ingénieur"/>
    <x v="2"/>
    <x v="2"/>
    <x v="2"/>
    <x v="2"/>
    <x v="3"/>
    <x v="2"/>
    <x v="4"/>
    <x v="8"/>
    <s v="Régulièrement"/>
    <s v="Rarement"/>
    <s v="Parfois"/>
    <s v="Tous les jours"/>
    <s v="Parfois"/>
    <s v="Rarement"/>
    <s v="Questions à la Une (RTBF - La Une), Reporters (RTL - TVi), Envoyé spécial (France 2), Complément d'enquête (France 2), Sept à huit (TF1), Reportages (TF1)"/>
    <s v="Mise au point (RTBF - La Une), Controverse (RTL-TVi), L'invité (RTL-TVi)"/>
    <x v="0"/>
    <s v="La Libre Belgique"/>
    <s v="Metro"/>
    <x v="34"/>
    <x v="2"/>
    <s v="Non"/>
    <s v="Mélange entre de l information et du divertissement"/>
    <s v="positif "/>
    <s v="Aucune"/>
    <s v="Aucune"/>
    <s v="Oui"/>
    <s v="Oui"/>
    <n v="3"/>
    <n v="3"/>
    <n v="2"/>
    <n v="2"/>
    <n v="3"/>
    <n v="3"/>
    <n v="3"/>
    <n v="3"/>
    <n v="3"/>
    <n v="3"/>
    <n v="2"/>
    <n v="2"/>
    <n v="2"/>
    <x v="2"/>
  </r>
  <r>
    <d v="2014-06-09T17:39:51"/>
    <x v="0"/>
    <s v="Belge"/>
    <n v="1994"/>
    <s v="UCL"/>
    <s v="Sciences politiques (sciences politiques, relations internationales, administration publique, ...)"/>
    <s v="Enseignement secondaire général : 2ème cycle"/>
    <s v="Enseignement supérieur universitaire 1er cycle : bac"/>
    <x v="1"/>
    <x v="0"/>
    <x v="2"/>
    <x v="1"/>
    <x v="0"/>
    <x v="2"/>
    <x v="2"/>
    <x v="2"/>
    <s v="Régulièrement"/>
    <s v="Rarement"/>
    <s v="Parfois"/>
    <s v="Tous les jours"/>
    <s v="Parfois"/>
    <s v="Rarement"/>
    <s v="Questions à la Une (RTBF - La Une), Envoyé spécial (France 2)"/>
    <s v="L'invité (RTL-TVi), Ce soir (ou jamais !) (France 2)"/>
    <x v="1"/>
    <s v="Le Soir"/>
    <s v="L’Echo"/>
    <x v="13"/>
    <x v="0"/>
    <s v="Non"/>
    <s v="Le divertissement par le biais de l'information"/>
    <s v="positif "/>
    <s v="Le Petit Journal  , On n’est pas couché  "/>
    <s v="Le petit journal"/>
    <s v="Je suis partagé(e)"/>
    <s v="Je suis partagé(e)"/>
    <n v="3"/>
    <n v="3"/>
    <n v="4"/>
    <n v="2"/>
    <n v="3"/>
    <n v="3"/>
    <n v="3"/>
    <n v="2"/>
    <n v="2"/>
    <n v="3"/>
    <n v="1"/>
    <n v="4"/>
    <n v="2"/>
    <x v="2"/>
  </r>
  <r>
    <d v="2014-06-09T17:41:19"/>
    <x v="1"/>
    <s v="Belge"/>
    <n v="1994"/>
    <s v="USL-B"/>
    <s v="Sciences politiques (sciences politiques, relations internationales, administration publique, ...)"/>
    <s v="Enseignement secondaire général : 2ème cycle"/>
    <s v="Enseignement supérieur universitaire 1er cycle : bac"/>
    <x v="0"/>
    <x v="2"/>
    <x v="2"/>
    <x v="1"/>
    <x v="3"/>
    <x v="6"/>
    <x v="7"/>
    <x v="5"/>
    <s v="Régulièrement"/>
    <s v="Régulièrement"/>
    <s v="Régulièrement"/>
    <s v="Rarement"/>
    <s v="Jamais"/>
    <s v="Parfois"/>
    <s v="Questions à la Une (RTBF - La Une), Envoyé spécial (France 2)"/>
    <s v="Mise au point (RTBF - La Une)"/>
    <x v="5"/>
    <s v="Metro"/>
    <s v="La Libre Belgique"/>
    <x v="37"/>
    <x v="2"/>
    <s v="Non"/>
    <s v="non"/>
    <s v="positif "/>
    <s v="Les Guignols de l’Info  , Sans chichis "/>
    <s v="les guignols de l'info"/>
    <s v="Oui"/>
    <s v="Oui"/>
    <n v="4"/>
    <n v="2"/>
    <n v="2"/>
    <n v="2"/>
    <n v="4"/>
    <n v="3"/>
    <n v="2"/>
    <n v="2"/>
    <n v="3"/>
    <n v="4"/>
    <n v="2"/>
    <n v="3"/>
    <n v="1"/>
    <x v="2"/>
  </r>
  <r>
    <d v="2014-06-09T17:44:09"/>
    <x v="1"/>
    <s v="Belge"/>
    <n v="1995"/>
    <s v="USL-B"/>
    <s v="Sciences politiques (sciences politiques, relations internationales, administration publique, ...)"/>
    <s v="Enseignement secondaire général : 2ème cycle"/>
    <s v="Enseignement supérieur universitaire 1er cycle : bac"/>
    <x v="0"/>
    <x v="1"/>
    <x v="1"/>
    <x v="1"/>
    <x v="3"/>
    <x v="6"/>
    <x v="2"/>
    <x v="3"/>
    <s v="Tous les jours"/>
    <s v="Tous les jours"/>
    <s v="Tous les jours"/>
    <s v="Parfois"/>
    <s v="Rarement"/>
    <s v="Jamais"/>
    <s v="Questions à la Une (RTBF - La Une), Envoyé spécial (France 2), Sept à huit (TF1)"/>
    <s v="Je n'ai regardé aucun de ces programmes"/>
    <x v="4"/>
    <s v="Le Soir"/>
    <s v="La Dernière Heure – Les Sports"/>
    <x v="2"/>
    <x v="2"/>
    <s v="Non"/>
    <s v="Aucune idee"/>
    <s v="positif "/>
    <s v="Le Grand Journal  , Les Guignols de l’Info  , Sans chichis , On n’est pas couché  "/>
    <s v="Sans chichis"/>
    <s v="Oui"/>
    <s v="Oui"/>
    <n v="2"/>
    <n v="1"/>
    <n v="3"/>
    <n v="3"/>
    <n v="1"/>
    <n v="2"/>
    <n v="2"/>
    <n v="2"/>
    <n v="3"/>
    <n v="3"/>
    <n v="3"/>
    <n v="2"/>
    <n v="4"/>
    <x v="2"/>
  </r>
  <r>
    <d v="2014-06-09T17:47:39"/>
    <x v="0"/>
    <s v="Belge"/>
    <n v="1996"/>
    <s v="UCL"/>
    <s v="ingenieur"/>
    <s v="Enseignement secondaire général : 2ème cycle"/>
    <s v="Enseignement supérieur universitaire 1er cycle : bac"/>
    <x v="0"/>
    <x v="5"/>
    <x v="0"/>
    <x v="2"/>
    <x v="3"/>
    <x v="2"/>
    <x v="2"/>
    <x v="0"/>
    <s v="Parfois"/>
    <s v="Jamais"/>
    <s v="Rarement"/>
    <s v="Parfois"/>
    <s v="Jamais"/>
    <s v="Jamais"/>
    <s v="Envoyé spécial (France 2), Complément d'enquête (France 2), Sept à huit (TF1), Reportages (TF1)"/>
    <s v="Controverse (RTL-TVi), on n'est pas couché"/>
    <x v="0"/>
    <s v="Metro"/>
    <s v="La Libre Belgique"/>
    <x v="30"/>
    <x v="2"/>
    <s v="Non"/>
    <s v="non"/>
    <s v="positif "/>
    <s v="On n’est pas couché  "/>
    <s v="on n'est pas couché"/>
    <s v="Oui"/>
    <s v="Oui"/>
    <n v="2"/>
    <n v="2"/>
    <n v="2"/>
    <n v="2"/>
    <n v="2"/>
    <n v="2"/>
    <n v="2"/>
    <n v="2"/>
    <n v="3"/>
    <n v="3"/>
    <n v="4"/>
    <n v="3"/>
    <n v="2"/>
    <x v="1"/>
  </r>
  <r>
    <d v="2014-06-09T17:47:48"/>
    <x v="0"/>
    <s v="Belge"/>
    <n v="1993"/>
    <s v="USL-B"/>
    <s v="droit"/>
    <s v="Enseignement secondaire général : 2ème cycle"/>
    <s v="Enseignement supérieur universitaire 1er cycle : bac"/>
    <x v="0"/>
    <x v="5"/>
    <x v="0"/>
    <x v="2"/>
    <x v="3"/>
    <x v="2"/>
    <x v="4"/>
    <x v="8"/>
    <s v="Régulièrement"/>
    <s v="Parfois"/>
    <s v="Rarement"/>
    <s v="Tous les jours"/>
    <s v="Rarement"/>
    <s v="Parfois"/>
    <s v="Je n'ai regardé aucun de ces programmes, JT"/>
    <s v="Mise au point (RTBF - La Une), L'indiscret (RTBF - La Une)"/>
    <x v="1"/>
    <s v="Le Soir"/>
    <s v="Autre"/>
    <x v="76"/>
    <x v="0"/>
    <s v="Non"/>
    <s v="non"/>
    <s v="positif "/>
    <s v="Le Petit Journal  "/>
    <s v="Le petit journal"/>
    <s v="Je suis partagé(e)"/>
    <s v="Oui"/>
    <n v="4"/>
    <n v="1"/>
    <n v="2"/>
    <n v="3"/>
    <n v="2"/>
    <n v="3"/>
    <n v="3"/>
    <n v="3"/>
    <n v="3"/>
    <n v="3"/>
    <n v="3"/>
    <n v="4"/>
    <n v="2"/>
    <x v="1"/>
  </r>
  <r>
    <d v="2014-06-09T17:48:05"/>
    <x v="1"/>
    <s v="Belge"/>
    <n v="1995"/>
    <s v="ULB"/>
    <s v="Sciences Humaines"/>
    <s v="Enseignement secondaire général : 2ème cycle"/>
    <s v="Enseignement supérieur universitaire 1er cycle : bac"/>
    <x v="2"/>
    <x v="0"/>
    <x v="0"/>
    <x v="2"/>
    <x v="2"/>
    <x v="5"/>
    <x v="0"/>
    <x v="5"/>
    <s v="Parfois"/>
    <s v="Rarement"/>
    <s v="Rarement"/>
    <s v="Rarement"/>
    <s v="Rarement"/>
    <s v="Rarement"/>
    <s v="Reporters (RTL - TVi), Envoyé spécial (France 2), Sept à huit (TF1), Reportages (TF1)"/>
    <s v="L'invité (RTL-TVi)"/>
    <x v="6"/>
    <s v="Aucun"/>
    <s v="Aucun"/>
    <x v="54"/>
    <x v="2"/>
    <s v="Non"/>
    <s v="Non"/>
    <s v="positif "/>
    <s v="Le Grand Journal  , Le Petit Journal  , Les Guignols de l’Info  , Dan Late Show  , The Tonight Show starring Jimmy Fallon"/>
    <s v="Le Petit Journal"/>
    <s v="Oui"/>
    <s v="Oui"/>
    <n v="3"/>
    <n v="2"/>
    <n v="2"/>
    <n v="3"/>
    <n v="2"/>
    <n v="2"/>
    <n v="2"/>
    <n v="1"/>
    <n v="3"/>
    <n v="3"/>
    <n v="2"/>
    <n v="3"/>
    <n v="2"/>
    <x v="1"/>
  </r>
  <r>
    <d v="2014-06-09T17:49:02"/>
    <x v="0"/>
    <s v="Belge"/>
    <n v="1995"/>
    <s v="USL-B"/>
    <s v="Ingénieur de gestion"/>
    <s v="Enseignement secondaire général : 2ème cycle"/>
    <s v="Enseignement supérieur universitaire 1er cycle : bac"/>
    <x v="0"/>
    <x v="0"/>
    <x v="0"/>
    <x v="1"/>
    <x v="0"/>
    <x v="9"/>
    <x v="0"/>
    <x v="5"/>
    <s v="Rarement"/>
    <s v="Rarement"/>
    <s v="Parfois"/>
    <s v="Régulièrement"/>
    <s v="Régulièrement"/>
    <s v="Jamais"/>
    <s v="Je n'ai regardé aucun de ces programmes"/>
    <s v="Je n'ai regardé aucun de ces programmes"/>
    <x v="5"/>
    <s v="Aucun"/>
    <s v="Aucun"/>
    <x v="58"/>
    <x v="0"/>
    <s v="Non"/>
    <s v="Non"/>
    <s v="positif "/>
    <s v="Dan Late Show  , The Colbert Report"/>
    <s v="Manière décalée d'aborder les sujets"/>
    <s v="Oui"/>
    <s v="Oui"/>
    <n v="4"/>
    <n v="1"/>
    <n v="2"/>
    <n v="3"/>
    <n v="2"/>
    <n v="2"/>
    <n v="2"/>
    <n v="1"/>
    <n v="3"/>
    <n v="3"/>
    <n v="3"/>
    <n v="3"/>
    <n v="1"/>
    <x v="1"/>
  </r>
  <r>
    <d v="2014-06-09T17:52:25"/>
    <x v="0"/>
    <s v="Belge"/>
    <n v="1990"/>
    <s v="USL-B"/>
    <s v="Sciences politiques (sciences politiques, relations internationales, administration publique, ...)"/>
    <s v="Enseignement secondaire général : 2ème cycle"/>
    <s v="Enseignement supérieur universitaire 1er cycle : bac"/>
    <x v="1"/>
    <x v="4"/>
    <x v="2"/>
    <x v="2"/>
    <x v="0"/>
    <x v="2"/>
    <x v="2"/>
    <x v="0"/>
    <s v="Régulièrement"/>
    <s v="Tous les jours"/>
    <s v="Parfois"/>
    <s v="Régulièrement"/>
    <s v="Régulièrement"/>
    <s v="Parfois"/>
    <s v="Questions à la Une (RTBF - La Une), Envoyé spécial (France 2), Complément d'enquête (France 2)"/>
    <s v="Mise au point (RTBF - La Une), Mots croisés (France 2)"/>
    <x v="1"/>
    <s v="Le Soir"/>
    <s v="Autre"/>
    <x v="76"/>
    <x v="0"/>
    <s v="Oui"/>
    <s v="news et divertissement, tout un concept !"/>
    <s v="négatif"/>
    <s v="Le Grand Journal  , Le Petit Journal  , Les Guignols de l’Info  , Salut les terriens  , On n’est pas couché  "/>
    <s v="guignols"/>
    <s v="Oui"/>
    <s v="Oui"/>
    <n v="2"/>
    <n v="1"/>
    <n v="3"/>
    <n v="3"/>
    <n v="4"/>
    <n v="4"/>
    <n v="4"/>
    <n v="3"/>
    <n v="2"/>
    <n v="3"/>
    <n v="2"/>
    <n v="4"/>
    <n v="3"/>
    <x v="2"/>
  </r>
  <r>
    <d v="2014-06-09T17:57:37"/>
    <x v="1"/>
    <s v="Belge"/>
    <n v="1993"/>
    <s v="ULB"/>
    <s v="Sciences politiques (sciences politiques, relations internationales, administration publique, ...)"/>
    <s v="Enseignement secondaire général : 2ème cycle"/>
    <s v="Enseignement supérieur universitaire 1er cycle : bac"/>
    <x v="5"/>
    <x v="0"/>
    <x v="0"/>
    <x v="2"/>
    <x v="2"/>
    <x v="3"/>
    <x v="4"/>
    <x v="3"/>
    <s v="Tous les jours"/>
    <s v="Régulièrement"/>
    <s v="Parfois"/>
    <s v="Régulièrement"/>
    <s v="Jamais"/>
    <s v="Jamais"/>
    <s v="Je n'ai regardé aucun de ces programmes"/>
    <s v="Mise au point (RTBF - La Une)"/>
    <x v="1"/>
    <s v="Autre"/>
    <s v="Autre"/>
    <x v="131"/>
    <x v="0"/>
    <s v="Non"/>
    <s v="non"/>
    <s v="positif "/>
    <s v="Le Petit Journal  , Sans chichis , On n’est pas couché  "/>
    <s v="le petit journal"/>
    <s v="Oui"/>
    <s v="Oui"/>
    <n v="3"/>
    <n v="2"/>
    <n v="3"/>
    <n v="3"/>
    <n v="2"/>
    <n v="1"/>
    <n v="1"/>
    <n v="2"/>
    <n v="3"/>
    <n v="3"/>
    <n v="3"/>
    <n v="3"/>
    <n v="2"/>
    <x v="2"/>
  </r>
  <r>
    <d v="2014-06-09T17:57:49"/>
    <x v="0"/>
    <s v="Belge"/>
    <n v="1994"/>
    <s v="USL-B"/>
    <s v="Sciences politiques (sciences politiques, relations internationales, administration publique, ...)"/>
    <s v="Enseignement secondaire général : 2ème cycle"/>
    <s v="Enseignement supérieur universitaire 1er cycle : bac"/>
    <x v="1"/>
    <x v="5"/>
    <x v="1"/>
    <x v="1"/>
    <x v="0"/>
    <x v="3"/>
    <x v="0"/>
    <x v="8"/>
    <s v="Tous les jours"/>
    <s v="Jamais"/>
    <s v="Parfois"/>
    <s v="Régulièrement"/>
    <s v="Régulièrement"/>
    <s v="Parfois"/>
    <s v="Reporters (RTL - TVi), Envoyé spécial (France 2), Reportages (TF1), C dans l'air (France 5)"/>
    <s v="Je n'ai regardé aucun de ces programmes"/>
    <x v="1"/>
    <s v="Le Soir"/>
    <s v="La Dernière Heure – Les Sports"/>
    <x v="83"/>
    <x v="0"/>
    <s v="Oui"/>
    <s v="Mélange assez négatif d'info et de divertissement."/>
    <s v="négatif"/>
    <s v="Le Petit Journal  , Les Guignols de l’Info  "/>
    <s v="Le Petit Journal"/>
    <s v="Oui"/>
    <s v="Je suis partagé(e)"/>
    <n v="2"/>
    <n v="1"/>
    <n v="1"/>
    <n v="1"/>
    <n v="2"/>
    <n v="1"/>
    <n v="2"/>
    <n v="1"/>
    <n v="3"/>
    <n v="2"/>
    <n v="4"/>
    <n v="4"/>
    <n v="2"/>
    <x v="2"/>
  </r>
  <r>
    <d v="2014-06-09T17:58:11"/>
    <x v="1"/>
    <s v="Belge"/>
    <n v="1992"/>
    <s v="ULB"/>
    <s v="Sciences politiques (sciences politiques, relations internationales, administration publique, ...)"/>
    <s v="Enseignement secondaire général : 1er cycle"/>
    <s v="Enseignement supérieur universitaire 1er cycle : bac"/>
    <x v="2"/>
    <x v="4"/>
    <x v="4"/>
    <x v="1"/>
    <x v="0"/>
    <x v="5"/>
    <x v="3"/>
    <x v="5"/>
    <s v="Régulièrement"/>
    <s v="Rarement"/>
    <s v="Régulièrement"/>
    <s v="Régulièrement"/>
    <s v="Jamais"/>
    <s v="Tous les jours"/>
    <s v="Envoyé spécial (France 2), Complément d'enquête (France 2), Sept à huit (TF1), Reportages (TF1)"/>
    <s v="Controverse (RTL-TVi), L'invité (RTL-TVi)"/>
    <x v="4"/>
    <s v="La Dernière Heure – Les Sports"/>
    <s v="Les journaux des éditions l’Avenir (Vers l’Avenir, …)"/>
    <x v="132"/>
    <x v="2"/>
    <s v="Non"/>
    <s v="aucune idées"/>
    <s v="positif "/>
    <s v="Aucune"/>
    <s v="j en regarde aucune"/>
    <s v="Je suis partagé(e)"/>
    <s v="Je suis partagé(e)"/>
    <n v="4"/>
    <n v="2"/>
    <n v="3"/>
    <n v="3"/>
    <n v="3"/>
    <n v="2"/>
    <n v="2"/>
    <n v="3"/>
    <n v="3"/>
    <n v="3"/>
    <n v="1"/>
    <n v="2"/>
    <n v="3"/>
    <x v="2"/>
  </r>
  <r>
    <d v="2014-06-09T18:01:19"/>
    <x v="0"/>
    <s v="Belge"/>
    <n v="1992"/>
    <s v="USL-B"/>
    <s v="Sciences politiques (sciences politiques, relations internationales, administration publique, ...)"/>
    <s v="Enseignement secondaire général : 2ème cycle"/>
    <s v="Enseignement supérieur universitaire 1er cycle : bac"/>
    <x v="0"/>
    <x v="5"/>
    <x v="2"/>
    <x v="1"/>
    <x v="0"/>
    <x v="2"/>
    <x v="4"/>
    <x v="2"/>
    <s v="Rarement"/>
    <s v="Parfois"/>
    <s v="Régulièrement"/>
    <s v="Tous les jours"/>
    <s v="Rarement"/>
    <s v="Rarement"/>
    <s v="Je n'ai regardé aucun de ces programmes"/>
    <s v="Des paroles et des actes (France 2)"/>
    <x v="0"/>
    <s v="La Libre Belgique"/>
    <s v="Metro"/>
    <x v="69"/>
    <x v="0"/>
    <s v="Non"/>
    <s v="non"/>
    <s v="positif "/>
    <s v="Le Petit Journal  , Les Guignols de l’Info  "/>
    <s v="le petit journal"/>
    <s v="Oui"/>
    <s v="Oui"/>
    <n v="1"/>
    <n v="3"/>
    <n v="3"/>
    <n v="2"/>
    <n v="2"/>
    <n v="2"/>
    <n v="2"/>
    <n v="3"/>
    <n v="1"/>
    <n v="1"/>
    <n v="4"/>
    <n v="2"/>
    <n v="3"/>
    <x v="2"/>
  </r>
  <r>
    <d v="2014-06-09T18:01:40"/>
    <x v="0"/>
    <s v="Belge"/>
    <n v="1993"/>
    <s v="ULB"/>
    <s v="Sciences politiques (sciences politiques, relations internationales, administration publique, ...)"/>
    <s v="Enseignement secondaire général : 2ème cycle"/>
    <s v="Enseignement supérieur universitaire 1er cycle : bac"/>
    <x v="4"/>
    <x v="0"/>
    <x v="0"/>
    <x v="2"/>
    <x v="3"/>
    <x v="2"/>
    <x v="4"/>
    <x v="6"/>
    <s v="Régulièrement"/>
    <s v="Régulièrement"/>
    <s v="Parfois"/>
    <s v="Tous les jours"/>
    <s v="Jamais"/>
    <s v="Tous les jours"/>
    <s v="Je n'ai regardé aucun de ces programmes"/>
    <s v="Controverse (RTL-TVi)"/>
    <x v="1"/>
    <s v="Le Soir"/>
    <s v="La Libre Belgique"/>
    <x v="69"/>
    <x v="0"/>
    <s v="Non"/>
    <s v="sait pas"/>
    <s v="positif "/>
    <s v="Aucune"/>
    <s v="k"/>
    <s v="Je suis partagé(e)"/>
    <s v="Je suis partagé(e)"/>
    <n v="1"/>
    <n v="1"/>
    <n v="1"/>
    <n v="1"/>
    <n v="1"/>
    <n v="1"/>
    <n v="1"/>
    <n v="1"/>
    <n v="1"/>
    <n v="1"/>
    <n v="1"/>
    <n v="1"/>
    <n v="1"/>
    <x v="2"/>
  </r>
  <r>
    <d v="2014-06-09T18:02:53"/>
    <x v="1"/>
    <s v="Belge"/>
    <n v="1991"/>
    <s v="ULB"/>
    <s v="Sciences politiques (sciences politiques, relations internationales, administration publique, ...)"/>
    <s v="Enseignement supérieur non universitaire"/>
    <s v="Enseignement supérieur universitaire 2ème cycle : master, ingénieur"/>
    <x v="0"/>
    <x v="2"/>
    <x v="2"/>
    <x v="2"/>
    <x v="3"/>
    <x v="9"/>
    <x v="8"/>
    <x v="6"/>
    <s v="Rarement"/>
    <s v="Rarement"/>
    <s v="Régulièrement"/>
    <s v="Parfois"/>
    <s v="Tous les jours"/>
    <s v="Jamais"/>
    <s v="Envoyé spécial (France 2)"/>
    <s v="Mots croisés (France 2)"/>
    <x v="4"/>
    <s v="Les journaux des éditions l’Avenir (Vers l’Avenir, …)"/>
    <s v="Le Soir"/>
    <x v="133"/>
    <x v="2"/>
    <s v="Non"/>
    <s v="non."/>
    <s v="positif "/>
    <s v="Le Petit Journal  , Sans chichis , Dan Late Show  , On n’est pas couché  , The Tonight Show starring Jimmy Fallon"/>
    <s v="The Tonight Show starring Jimmy Fallon"/>
    <s v="Oui"/>
    <s v="Non"/>
    <n v="4"/>
    <n v="1"/>
    <n v="2"/>
    <n v="2"/>
    <n v="3"/>
    <n v="3"/>
    <n v="3"/>
    <n v="3"/>
    <n v="3"/>
    <n v="3"/>
    <n v="4"/>
    <n v="4"/>
    <n v="3"/>
    <x v="2"/>
  </r>
  <r>
    <d v="2014-06-09T18:04:14"/>
    <x v="1"/>
    <s v="Belge"/>
    <n v="1994"/>
    <s v="UCL"/>
    <s v="Communication (journalisme, relations publiques, communication socio-éducative, ...)"/>
    <s v="Enseignement secondaire général : 2ème cycle"/>
    <s v="Enseignement supérieur universitaire 1er cycle : bac"/>
    <x v="2"/>
    <x v="0"/>
    <x v="0"/>
    <x v="2"/>
    <x v="0"/>
    <x v="2"/>
    <x v="2"/>
    <x v="1"/>
    <s v="Régulièrement"/>
    <s v="Rarement"/>
    <s v="Rarement"/>
    <s v="Régulièrement"/>
    <s v="Parfois"/>
    <s v="Rarement"/>
    <s v="Questions à la Une (RTBF - La Une)"/>
    <s v="Mise au point (RTBF - La Une), Controverse (RTL-TVi), L'invité (RTL-TVi)"/>
    <x v="0"/>
    <s v="Metro"/>
    <s v="Aucun"/>
    <x v="110"/>
    <x v="2"/>
    <s v="Oui"/>
    <s v="Transmettre de l'information avec des éléments de divertissement"/>
    <s v="positif "/>
    <s v="Le Petit Journal  , On n’est pas couché  , The Colbert Report"/>
    <s v="The Colbert Report"/>
    <s v="Oui"/>
    <s v="Je suis partagé(e)"/>
    <n v="4"/>
    <n v="2"/>
    <n v="2"/>
    <n v="4"/>
    <n v="4"/>
    <n v="4"/>
    <n v="3"/>
    <n v="2"/>
    <n v="4"/>
    <n v="4"/>
    <n v="1"/>
    <n v="4"/>
    <n v="3"/>
    <x v="0"/>
  </r>
  <r>
    <d v="2014-06-09T18:06:16"/>
    <x v="1"/>
    <s v="Belge"/>
    <n v="1991"/>
    <s v="ULB"/>
    <s v="Sciences politiques (sciences politiques, relations internationales, administration publique, ...)"/>
    <s v="Enseignement secondaire général : 2ème cycle"/>
    <s v="Enseignement supérieur universitaire 1er cycle : bac"/>
    <x v="4"/>
    <x v="2"/>
    <x v="0"/>
    <x v="2"/>
    <x v="0"/>
    <x v="0"/>
    <x v="3"/>
    <x v="7"/>
    <s v="Parfois"/>
    <s v="Jamais"/>
    <s v="Jamais"/>
    <s v="Rarement"/>
    <s v="Parfois"/>
    <s v="Rarement"/>
    <s v="Je n'ai regardé aucun de ces programmes"/>
    <s v="Je n'ai regardé aucun de ces programmes"/>
    <x v="5"/>
    <s v="Autre"/>
    <s v="Metro"/>
    <x v="2"/>
    <x v="2"/>
    <s v="Oui"/>
    <s v="information simplifiée, sous forme de show"/>
    <s v="négatif"/>
    <s v="Le Grand Journal  , Le Petit Journal  , Les Guignols de l’Info  , On n’est pas couché  "/>
    <s v="les guignols"/>
    <s v="Je suis partagé(e)"/>
    <s v="Oui"/>
    <n v="4"/>
    <n v="2"/>
    <n v="2"/>
    <n v="2"/>
    <n v="4"/>
    <n v="2"/>
    <n v="4"/>
    <n v="3"/>
    <n v="2"/>
    <n v="2"/>
    <n v="4"/>
    <n v="4"/>
    <n v="2"/>
    <x v="2"/>
  </r>
  <r>
    <d v="2014-06-09T18:07:04"/>
    <x v="1"/>
    <s v="Belge"/>
    <n v="1992"/>
    <s v="UCL"/>
    <s v="Sciences économiques (mineure en communication)"/>
    <s v="Enseignement secondaire général : 2ème cycle"/>
    <s v="Enseignement supérieur universitaire 1er cycle : bac"/>
    <x v="4"/>
    <x v="2"/>
    <x v="0"/>
    <x v="2"/>
    <x v="3"/>
    <x v="4"/>
    <x v="3"/>
    <x v="8"/>
    <s v="Rarement"/>
    <s v="Parfois"/>
    <s v="Jamais"/>
    <s v="Rarement"/>
    <s v="Jamais"/>
    <s v="Rarement"/>
    <s v="Je n'ai regardé aucun de ces programmes"/>
    <s v="Je n'ai regardé aucun de ces programmes"/>
    <x v="0"/>
    <s v="Metro"/>
    <s v="Les journaux des éditions l’Avenir (Vers l’Avenir, …)"/>
    <x v="134"/>
    <x v="1"/>
    <s v="Oui"/>
    <s v="Informations données de manière &quot;ludique&quot;"/>
    <s v="positif "/>
    <s v="Le Petit Journal  , Sans chichis "/>
    <s v="Le Petit Journal"/>
    <s v="Je suis partagé(e)"/>
    <s v="Non"/>
    <n v="4"/>
    <n v="2"/>
    <n v="1"/>
    <n v="3"/>
    <n v="2"/>
    <n v="2"/>
    <n v="2"/>
    <n v="1"/>
    <n v="3"/>
    <n v="4"/>
    <n v="1"/>
    <n v="2"/>
    <n v="2"/>
    <x v="1"/>
  </r>
  <r>
    <d v="2014-06-09T18:07:55"/>
    <x v="1"/>
    <s v="Belge"/>
    <n v="1994"/>
    <s v="UCL"/>
    <s v="Communication (journalisme, relations publiques, communication socio-éducative, ...)"/>
    <s v="Enseignement secondaire général : 2ème cycle"/>
    <s v="Enseignement supérieur universitaire 1er cycle : bac"/>
    <x v="0"/>
    <x v="4"/>
    <x v="0"/>
    <x v="1"/>
    <x v="0"/>
    <x v="5"/>
    <x v="0"/>
    <x v="3"/>
    <s v="Rarement"/>
    <s v="Rarement"/>
    <s v="Rarement"/>
    <s v="Rarement"/>
    <s v="Régulièrement"/>
    <s v="Parfois"/>
    <s v="Je n'ai regardé aucun de ces programmes"/>
    <s v="Je n'ai regardé aucun de ces programmes"/>
    <x v="0"/>
    <s v="La Libre Belgique"/>
    <s v="La Dernière Heure – Les Sports"/>
    <x v="135"/>
    <x v="1"/>
    <s v="Non"/>
    <s v="information qui plait au public au détriment de sa qualité"/>
    <s v="positif "/>
    <s v="Le Petit Journal  "/>
    <s v="Le petit journal"/>
    <s v="Oui"/>
    <s v="Je suis partagé(e)"/>
    <n v="2"/>
    <n v="2"/>
    <n v="2"/>
    <n v="3"/>
    <n v="3"/>
    <n v="2"/>
    <n v="2"/>
    <n v="3"/>
    <n v="2"/>
    <n v="1"/>
    <n v="1"/>
    <n v="4"/>
    <n v="2"/>
    <x v="0"/>
  </r>
  <r>
    <d v="2014-06-09T18:13:05"/>
    <x v="1"/>
    <s v="Belge"/>
    <n v="1995"/>
    <s v="USL-B"/>
    <s v="Sciences politiques (sciences politiques, relations internationales, administration publique, ...)"/>
    <s v="Enseignement secondaire général : 2ème cycle"/>
    <s v="Enseignement supérieur universitaire 1er cycle : bac"/>
    <x v="2"/>
    <x v="3"/>
    <x v="2"/>
    <x v="1"/>
    <x v="3"/>
    <x v="2"/>
    <x v="2"/>
    <x v="3"/>
    <s v="Tous les jours"/>
    <s v="Régulièrement"/>
    <s v="Parfois"/>
    <s v="Tous les jours"/>
    <s v="Rarement"/>
    <s v="Rarement"/>
    <s v="Questions à la Une (RTBF - La Une)"/>
    <s v="Mise au point (RTBF - La Une), L'indiscret (RTBF - La Une)"/>
    <x v="1"/>
    <s v="L’Echo"/>
    <s v="Le Soir"/>
    <x v="69"/>
    <x v="0"/>
    <s v="Non"/>
    <s v="Non"/>
    <s v="positif "/>
    <s v="Le Grand Journal  , Sans chichis "/>
    <s v="Le Grand Journal"/>
    <s v="Oui"/>
    <s v="Je suis partagé(e)"/>
    <n v="3"/>
    <n v="2"/>
    <n v="2"/>
    <n v="3"/>
    <n v="3"/>
    <n v="3"/>
    <n v="3"/>
    <n v="2"/>
    <n v="2"/>
    <n v="3"/>
    <n v="2"/>
    <n v="4"/>
    <n v="2"/>
    <x v="2"/>
  </r>
  <r>
    <d v="2014-06-09T18:17:43"/>
    <x v="0"/>
    <s v="Belge"/>
    <n v="1992"/>
    <s v="ULB"/>
    <s v="Sciences politiques (sciences politiques, relations internationales, administration publique, ...)"/>
    <s v="Enseignement secondaire général : 2ème cycle"/>
    <s v="Enseignement supérieur universitaire 1er cycle : bac"/>
    <x v="2"/>
    <x v="0"/>
    <x v="0"/>
    <x v="2"/>
    <x v="3"/>
    <x v="3"/>
    <x v="0"/>
    <x v="8"/>
    <s v="Tous les jours"/>
    <s v="Régulièrement"/>
    <s v="Parfois"/>
    <s v="Tous les jours"/>
    <s v="Parfois"/>
    <s v="Régulièrement"/>
    <s v="Questions à la Une (RTBF - La Une), Reporters (RTL - TVi), Envoyé spécial (France 2)"/>
    <s v="Mise au point (RTBF - La Une), Controverse (RTL-TVi), L'indiscret (RTBF - La Une), L'invité (RTL-TVi)"/>
    <x v="0"/>
    <s v="La Dernière Heure – Les Sports"/>
    <s v="La Libre Belgique"/>
    <x v="106"/>
    <x v="0"/>
    <s v="Non"/>
    <s v="non"/>
    <s v="positif "/>
    <s v="Le Grand Journal  , Le Petit Journal  , Les Guignols de l’Info  , Sans chichis "/>
    <s v="les guignols"/>
    <s v="Oui"/>
    <s v="Oui"/>
    <n v="4"/>
    <n v="2"/>
    <n v="3"/>
    <n v="3"/>
    <n v="2"/>
    <n v="3"/>
    <n v="4"/>
    <n v="2"/>
    <n v="1"/>
    <n v="2"/>
    <n v="3"/>
    <n v="2"/>
    <n v="4"/>
    <x v="2"/>
  </r>
  <r>
    <d v="2014-06-09T18:20:47"/>
    <x v="0"/>
    <s v="Belge"/>
    <n v="1991"/>
    <s v="ULB"/>
    <s v="Sciences politiques (sciences politiques, relations internationales, administration publique, ...)"/>
    <s v="Enseignement secondaire général : 2ème cycle"/>
    <s v="Enseignement supérieur universitaire 1er cycle : bac"/>
    <x v="0"/>
    <x v="2"/>
    <x v="1"/>
    <x v="2"/>
    <x v="5"/>
    <x v="2"/>
    <x v="8"/>
    <x v="1"/>
    <s v="Parfois"/>
    <s v="Parfois"/>
    <s v="Régulièrement"/>
    <s v="Tous les jours"/>
    <s v="Tous les jours"/>
    <s v="Rarement"/>
    <s v="Je n'ai regardé aucun de ces programmes"/>
    <s v="Des paroles et des actes (France 2)"/>
    <x v="1"/>
    <s v="Autre"/>
    <s v="Autre"/>
    <x v="11"/>
    <x v="0"/>
    <s v="Non"/>
    <s v="Mise en scène de l'information pour attirer le téléspectateur"/>
    <s v="positif "/>
    <s v="The Tonight Show starring Jimmy Fallon, The Colbert Report, Last week tonight with John Oliver"/>
    <s v="Last week tonight"/>
    <s v="Oui"/>
    <s v="Oui"/>
    <n v="4"/>
    <n v="2"/>
    <n v="3"/>
    <n v="2"/>
    <n v="2"/>
    <n v="3"/>
    <n v="3"/>
    <n v="3"/>
    <n v="3"/>
    <n v="4"/>
    <n v="2"/>
    <n v="4"/>
    <n v="2"/>
    <x v="2"/>
  </r>
  <r>
    <d v="2014-06-09T18:24:10"/>
    <x v="0"/>
    <s v="Belge"/>
    <n v="1991"/>
    <s v="UCL"/>
    <s v="Communication (journalisme, relations publiques, communication socio-éducative, ...)"/>
    <s v="Enseignement supérieur universitaire 1er cycle : bac"/>
    <s v="Enseignement supérieur universitaire 2ème cycle : master, ingénieur"/>
    <x v="1"/>
    <x v="4"/>
    <x v="1"/>
    <x v="0"/>
    <x v="1"/>
    <x v="2"/>
    <x v="8"/>
    <x v="3"/>
    <s v="Parfois"/>
    <s v="Tous les jours"/>
    <s v="Tous les jours"/>
    <s v="Tous les jours"/>
    <s v="Tous les jours"/>
    <s v="Jamais"/>
    <s v="Je n'ai regardé aucun de ces programmes"/>
    <s v="L'invité (RTL-TVi)"/>
    <x v="0"/>
    <s v="Les journaux des éditions l’Avenir (Vers l’Avenir, …)"/>
    <s v="La Libre Belgique"/>
    <x v="49"/>
    <x v="2"/>
    <s v="Oui"/>
    <s v="Le croisement de l'information avec le divertissement"/>
    <s v="positif "/>
    <s v="Le Grand Journal  , Le Petit Journal  , Dan Late Show  , Vivement Dimanche"/>
    <s v="Petit Journal"/>
    <s v="Oui"/>
    <s v="Oui"/>
    <n v="4"/>
    <n v="3"/>
    <n v="2"/>
    <n v="3"/>
    <n v="3"/>
    <n v="3"/>
    <n v="3"/>
    <n v="3"/>
    <n v="4"/>
    <n v="4"/>
    <n v="2"/>
    <n v="4"/>
    <n v="1"/>
    <x v="0"/>
  </r>
  <r>
    <d v="2014-06-09T18:25:53"/>
    <x v="0"/>
    <s v="Belge"/>
    <n v="1991"/>
    <s v="UCL"/>
    <s v="Communication (journalisme, relations publiques, communication socio-éducative, ...)"/>
    <s v="Enseignement supérieur universitaire 1er cycle : bac"/>
    <s v="Enseignement supérieur universitaire 2ème cycle : master, ingénieur"/>
    <x v="1"/>
    <x v="4"/>
    <x v="4"/>
    <x v="2"/>
    <x v="0"/>
    <x v="9"/>
    <x v="0"/>
    <x v="5"/>
    <s v="Parfois"/>
    <s v="Rarement"/>
    <s v="Régulièrement"/>
    <s v="Tous les jours"/>
    <s v="Tous les jours"/>
    <s v="Jamais"/>
    <s v="Je n'ai regardé aucun de ces programmes"/>
    <s v="Mise au point (RTBF - La Une)"/>
    <x v="1"/>
    <s v="Le Soir"/>
    <s v="La Dernière Heure – Les Sports"/>
    <x v="136"/>
    <x v="2"/>
    <s v="Oui"/>
    <s v="Un mélange d'information et de divertissement"/>
    <s v="positif "/>
    <s v="Le Grand Journal  , Le Petit Journal  , On n’est pas couché  "/>
    <s v="On n'est pas couché"/>
    <s v="Oui"/>
    <s v="Oui"/>
    <n v="2"/>
    <n v="2"/>
    <n v="4"/>
    <n v="3"/>
    <n v="2"/>
    <n v="2"/>
    <n v="2"/>
    <n v="3"/>
    <n v="3"/>
    <n v="4"/>
    <n v="3"/>
    <n v="3"/>
    <n v="2"/>
    <x v="0"/>
  </r>
  <r>
    <d v="2014-06-09T18:26:55"/>
    <x v="0"/>
    <s v="Belge"/>
    <n v="1991"/>
    <s v="UCL"/>
    <s v="Communication (journalisme, relations publiques, communication socio-éducative, ...)"/>
    <s v="Enseignement supérieur universitaire 1er cycle : bac"/>
    <s v="Enseignement supérieur universitaire 2ème cycle : master, ingénieur"/>
    <x v="0"/>
    <x v="0"/>
    <x v="0"/>
    <x v="1"/>
    <x v="0"/>
    <x v="3"/>
    <x v="4"/>
    <x v="10"/>
    <s v="Régulièrement"/>
    <s v="Régulièrement"/>
    <s v="Parfois"/>
    <s v="Parfois"/>
    <s v="Régulièrement"/>
    <s v="Parfois"/>
    <s v="Questions à la Une (RTBF - La Une)"/>
    <s v="Mise au point (RTBF - La Une), L'indiscret (RTBF - La Une), L'invité (RTL-TVi)"/>
    <x v="3"/>
    <s v="Le Soir"/>
    <s v="Metro"/>
    <x v="137"/>
    <x v="2"/>
    <s v="Oui"/>
    <s v="L'infotainment est la pratique qui consiste à obtenir de l'information sur le Net."/>
    <s v="positif "/>
    <s v="Les Guignols de l’Info  , On n'est pas des pigeons"/>
    <s v="On n'est pas des pigeons"/>
    <s v="Oui"/>
    <s v="Oui"/>
    <n v="2"/>
    <n v="2"/>
    <n v="3"/>
    <n v="3"/>
    <n v="2"/>
    <n v="1"/>
    <n v="3"/>
    <n v="3"/>
    <n v="3"/>
    <n v="3"/>
    <n v="2"/>
    <n v="4"/>
    <n v="2"/>
    <x v="0"/>
  </r>
  <r>
    <d v="2014-06-09T18:35:03"/>
    <x v="1"/>
    <s v="Belge"/>
    <n v="1991"/>
    <s v="ULB"/>
    <s v="Sciences politiques (sciences politiques, relations internationales, administration publique, ...)"/>
    <s v="Enseignement secondaire général : 2ème cycle"/>
    <s v="Enseignement supérieur universitaire 1er cycle : bac"/>
    <x v="4"/>
    <x v="2"/>
    <x v="0"/>
    <x v="2"/>
    <x v="0"/>
    <x v="2"/>
    <x v="4"/>
    <x v="8"/>
    <s v="Tous les jours"/>
    <s v="Tous les jours"/>
    <s v="Rarement"/>
    <s v="Tous les jours"/>
    <s v="Tous les jours"/>
    <s v="Rarement"/>
    <s v="Je n'ai regardé aucun de ces programmes"/>
    <s v="Je n'ai regardé aucun de ces programmes"/>
    <x v="1"/>
    <s v="Le Soir"/>
    <s v="Autre"/>
    <x v="138"/>
    <x v="0"/>
    <s v="Non"/>
    <s v="non"/>
    <s v="positif "/>
    <s v="Le Petit Journal  "/>
    <s v="Le Petit Journal"/>
    <s v="Oui"/>
    <s v="Oui"/>
    <n v="4"/>
    <n v="2"/>
    <n v="3"/>
    <n v="4"/>
    <n v="3"/>
    <n v="2"/>
    <n v="3"/>
    <n v="1"/>
    <n v="4"/>
    <n v="3"/>
    <n v="3"/>
    <n v="4"/>
    <n v="2"/>
    <x v="2"/>
  </r>
  <r>
    <d v="2014-06-09T18:39:12"/>
    <x v="0"/>
    <s v="Belge"/>
    <n v="1989"/>
    <s v="UCL"/>
    <s v="Communication (journalisme, relations publiques, communication socio-éducative, ...)"/>
    <s v="Enseignement supérieur universitaire 1er cycle : bac"/>
    <s v="Enseignement supérieur universitaire 2ème cycle : master, ingénieur"/>
    <x v="2"/>
    <x v="4"/>
    <x v="1"/>
    <x v="2"/>
    <x v="2"/>
    <x v="5"/>
    <x v="2"/>
    <x v="4"/>
    <s v="Régulièrement"/>
    <s v="Parfois"/>
    <s v="Régulièrement"/>
    <s v="Régulièrement"/>
    <s v="Parfois"/>
    <s v="Tous les jours"/>
    <s v="Questions à la Une (RTBF - La Une), Envoyé spécial (France 2)"/>
    <s v="Mise au point (RTBF - La Une), L'indiscret (RTBF - La Une), Ce soir (ou jamais !) (France 2)"/>
    <x v="1"/>
    <s v="Le Soir"/>
    <s v="Metro"/>
    <x v="139"/>
    <x v="2"/>
    <s v="Non"/>
    <s v="information et entertainement"/>
    <s v="positif "/>
    <s v="Le Grand Journal  , Le Petit Journal  , Les Guignols de l’Info  , Salut les terriens  , On n’est pas couché  "/>
    <s v="le petit journal"/>
    <s v="Oui"/>
    <s v="Oui"/>
    <n v="3"/>
    <n v="3"/>
    <n v="4"/>
    <n v="3"/>
    <n v="4"/>
    <n v="3"/>
    <n v="4"/>
    <n v="4"/>
    <n v="3"/>
    <n v="4"/>
    <n v="3"/>
    <n v="4"/>
    <n v="3"/>
    <x v="0"/>
  </r>
  <r>
    <d v="2014-06-09T18:45:00"/>
    <x v="0"/>
    <s v="Belge"/>
    <n v="1989"/>
    <s v="UCL"/>
    <s v="Communication (journalisme, relations publiques, communication socio-éducative, ...)"/>
    <s v="Enseignement supérieur universitaire 1er cycle : bac"/>
    <s v="Enseignement supérieur universitaire 2ème cycle : master, ingénieur"/>
    <x v="4"/>
    <x v="3"/>
    <x v="1"/>
    <x v="2"/>
    <x v="3"/>
    <x v="2"/>
    <x v="8"/>
    <x v="3"/>
    <s v="Rarement"/>
    <s v="Régulièrement"/>
    <s v="Régulièrement"/>
    <s v="Tous les jours"/>
    <s v="Tous les jours"/>
    <s v="Rarement"/>
    <s v="Je n'ai regardé aucun de ces programmes"/>
    <s v="Je n'ai regardé aucun de ces programmes"/>
    <x v="0"/>
    <s v="La Libre Belgique"/>
    <s v="Les journaux des éditions l’Avenir (Vers l’Avenir, …)"/>
    <x v="140"/>
    <x v="0"/>
    <s v="Oui"/>
    <s v="L'information donnée de manière divertissante, mettant peu-être et parfois son aspect objectif de côté"/>
    <s v="positif "/>
    <s v="Le Grand Journal  , Le Petit Journal  , Les Guignols de l’Info  , Saturday Night Live, The Colbert Report"/>
    <s v="Les guignol"/>
    <s v="Je suis partagé(e)"/>
    <s v="Non"/>
    <n v="3"/>
    <n v="2"/>
    <n v="3"/>
    <n v="2"/>
    <n v="2"/>
    <n v="4"/>
    <n v="4"/>
    <n v="4"/>
    <n v="4"/>
    <n v="3"/>
    <n v="2"/>
    <n v="4"/>
    <n v="4"/>
    <x v="0"/>
  </r>
  <r>
    <d v="2014-06-09T18:47:45"/>
    <x v="1"/>
    <s v="Belge"/>
    <n v="1994"/>
    <s v="UCL"/>
    <s v="Communication (journalisme, relations publiques, communication socio-éducative, ...)"/>
    <s v="Enseignement secondaire général : 2ème cycle"/>
    <s v="Enseignement supérieur universitaire 1er cycle : bac"/>
    <x v="2"/>
    <x v="0"/>
    <x v="0"/>
    <x v="2"/>
    <x v="3"/>
    <x v="3"/>
    <x v="0"/>
    <x v="2"/>
    <s v="Tous les jours"/>
    <s v="Parfois"/>
    <s v="Parfois"/>
    <s v="Tous les jours"/>
    <s v="Jamais"/>
    <s v="Rarement"/>
    <s v="Reporters (RTL - TVi)"/>
    <s v="L'invité (RTL-TVi)"/>
    <x v="2"/>
    <s v="Metro"/>
    <s v="Le Soir"/>
    <x v="141"/>
    <x v="2"/>
    <s v="Non"/>
    <s v="Non"/>
    <s v="positif "/>
    <s v="Sans chichis , On n’est pas couché  , Vivement Dimanche"/>
    <s v="Sans chichis"/>
    <s v="Je suis partagé(e)"/>
    <s v="Je suis partagé(e)"/>
    <n v="3"/>
    <n v="2"/>
    <n v="4"/>
    <n v="3"/>
    <n v="2"/>
    <n v="1"/>
    <n v="2"/>
    <n v="1"/>
    <n v="3"/>
    <n v="2"/>
    <n v="1"/>
    <n v="2"/>
    <n v="1"/>
    <x v="0"/>
  </r>
  <r>
    <d v="2014-06-09T18:50:35"/>
    <x v="0"/>
    <s v="Belge"/>
    <n v="1993"/>
    <s v="UCL"/>
    <s v="Communication (journalisme, relations publiques, communication socio-éducative, ...)"/>
    <s v="Enseignement secondaire général : 2ème cycle"/>
    <s v="Enseignement supérieur universitaire 1er cycle : bac"/>
    <x v="4"/>
    <x v="3"/>
    <x v="1"/>
    <x v="1"/>
    <x v="0"/>
    <x v="0"/>
    <x v="7"/>
    <x v="2"/>
    <s v="Parfois"/>
    <s v="Régulièrement"/>
    <s v="Régulièrement"/>
    <s v="Régulièrement"/>
    <s v="Rarement"/>
    <s v="Régulièrement"/>
    <s v="Envoyé spécial (France 2), Complément d'enquête (France 2), Sept à huit (TF1)"/>
    <s v="Je n'ai regardé aucun de ces programmes"/>
    <x v="2"/>
    <s v="Le Soir"/>
    <s v="Autre"/>
    <x v="142"/>
    <x v="1"/>
    <s v="Non"/>
    <s v="/"/>
    <s v="positif "/>
    <s v="Le Petit Journal  , Les Guignols de l’Info  "/>
    <s v="Le petit Journal"/>
    <s v="Oui"/>
    <s v="Oui"/>
    <n v="4"/>
    <n v="1"/>
    <n v="3"/>
    <n v="3"/>
    <n v="2"/>
    <n v="4"/>
    <n v="4"/>
    <n v="2"/>
    <n v="3"/>
    <n v="3"/>
    <n v="2"/>
    <n v="4"/>
    <n v="3"/>
    <x v="0"/>
  </r>
  <r>
    <d v="2014-06-09T18:51:49"/>
    <x v="1"/>
    <s v="Belge"/>
    <n v="1989"/>
    <s v="UCL"/>
    <s v="Communication (journalisme, relations publiques, communication socio-éducative, ...)"/>
    <s v="Enseignement supérieur universitaire 1er cycle : bac"/>
    <s v="Enseignement supérieur universitaire 2ème cycle : master, ingénieur"/>
    <x v="0"/>
    <x v="3"/>
    <x v="2"/>
    <x v="2"/>
    <x v="2"/>
    <x v="2"/>
    <x v="7"/>
    <x v="1"/>
    <s v="Parfois"/>
    <s v="Régulièrement"/>
    <s v="Rarement"/>
    <s v="Tous les jours"/>
    <s v="Parfois"/>
    <s v="Parfois"/>
    <s v="Questions à la Une (RTBF - La Une), Envoyé spécial (France 2), Complément d'enquête (France 2), Reportages (TF1)"/>
    <s v="Je n'ai regardé aucun de ces programmes"/>
    <x v="1"/>
    <s v="Le Soir"/>
    <s v="Les journaux des éditions l’Avenir (Vers l’Avenir, …)"/>
    <x v="143"/>
    <x v="1"/>
    <s v="Non"/>
    <s v="le divertissement par l'info"/>
    <s v="positif "/>
    <s v="Le Grand Journal  , Saturday Night Live"/>
    <s v="Le Grand Journal"/>
    <s v="Oui"/>
    <s v="Oui"/>
    <n v="3"/>
    <n v="2"/>
    <n v="3"/>
    <n v="3"/>
    <n v="4"/>
    <n v="4"/>
    <n v="4"/>
    <n v="3"/>
    <n v="1"/>
    <n v="3"/>
    <n v="3"/>
    <n v="3"/>
    <n v="2"/>
    <x v="0"/>
  </r>
  <r>
    <d v="2014-06-09T18:55:44"/>
    <x v="1"/>
    <s v="Belge"/>
    <n v="1987"/>
    <s v="UCL"/>
    <s v="Communication (journalisme, relations publiques, communication socio-éducative, ...)"/>
    <s v="Enseignement supérieur universitaire 1er cycle : bac"/>
    <s v="Enseignement supérieur universitaire 2ème cycle : master, ingénieur"/>
    <x v="4"/>
    <x v="0"/>
    <x v="0"/>
    <x v="2"/>
    <x v="2"/>
    <x v="2"/>
    <x v="3"/>
    <x v="8"/>
    <s v="Rarement"/>
    <s v="Rarement"/>
    <s v="Rarement"/>
    <s v="Tous les jours"/>
    <s v="Tous les jours"/>
    <s v="Tous les jours"/>
    <s v="Questions à la Une (RTBF - La Une), Envoyé spécial (France 2), Complément d'enquête (France 2), capital complement d'enquête M6"/>
    <s v="Ce soir (ou jamais !) (France 2)"/>
    <x v="1"/>
    <s v="Le Soir"/>
    <s v="Les journaux des éditions l’Avenir (Vers l’Avenir, …)"/>
    <x v="121"/>
    <x v="0"/>
    <s v="Oui"/>
    <s v="usage de l information sous forme de divertissement"/>
    <s v="positif "/>
    <s v="On n’est pas couché  "/>
    <s v="on n est pas couché"/>
    <s v="Oui"/>
    <s v="Oui"/>
    <n v="3"/>
    <n v="1"/>
    <n v="3"/>
    <n v="4"/>
    <n v="2"/>
    <n v="4"/>
    <n v="4"/>
    <n v="4"/>
    <n v="1"/>
    <n v="4"/>
    <n v="2"/>
    <n v="3"/>
    <n v="2"/>
    <x v="0"/>
  </r>
  <r>
    <d v="2014-06-09T18:56:23"/>
    <x v="1"/>
    <s v="Belge"/>
    <n v="1989"/>
    <s v="UCL"/>
    <s v="Communication (journalisme, relations publiques, communication socio-éducative, ...)"/>
    <s v="Enseignement supérieur universitaire 1er cycle : bac"/>
    <s v="Enseignement supérieur universitaire 2ème cycle : master, ingénieur"/>
    <x v="0"/>
    <x v="5"/>
    <x v="3"/>
    <x v="2"/>
    <x v="2"/>
    <x v="2"/>
    <x v="5"/>
    <x v="6"/>
    <s v="Jamais"/>
    <s v="Rarement"/>
    <s v="Jamais"/>
    <s v="Régulièrement"/>
    <s v="Rarement"/>
    <s v="Régulièrement"/>
    <s v="Envoyé spécial (France 2)"/>
    <s v="Je n'ai regardé aucun de ces programmes"/>
    <x v="0"/>
    <s v="La Libre Belgique"/>
    <s v="L’Echo"/>
    <x v="38"/>
    <x v="1"/>
    <s v="Oui"/>
    <s v="contenu informatif et divertissant (information + entertainment)"/>
    <s v="positif "/>
    <s v="On n’est pas couché  "/>
    <s v="/"/>
    <s v="Oui"/>
    <s v="Oui"/>
    <n v="1"/>
    <n v="1"/>
    <n v="2"/>
    <n v="1"/>
    <n v="2"/>
    <n v="2"/>
    <n v="2"/>
    <n v="1"/>
    <n v="3"/>
    <n v="3"/>
    <n v="2"/>
    <n v="4"/>
    <n v="2"/>
    <x v="0"/>
  </r>
  <r>
    <d v="2014-06-09T18:59:10"/>
    <x v="0"/>
    <s v="Belge"/>
    <n v="1990"/>
    <s v="UCL"/>
    <s v="Communication (journalisme, relations publiques, communication socio-éducative, ...)"/>
    <s v="Enseignement supérieur universitaire 1er cycle : bac"/>
    <s v="Enseignement supérieur universitaire 2ème cycle : master, ingénieur"/>
    <x v="0"/>
    <x v="0"/>
    <x v="0"/>
    <x v="0"/>
    <x v="4"/>
    <x v="2"/>
    <x v="5"/>
    <x v="5"/>
    <s v="Rarement"/>
    <s v="Jamais"/>
    <s v="Rarement"/>
    <s v="Régulièrement"/>
    <s v="Régulièrement"/>
    <s v="Rarement"/>
    <s v="Questions à la Une (RTBF - La Une), Reporters (RTL - TVi), Envoyé spécial (France 2), Sept à huit (TF1), Reportages (TF1)"/>
    <s v="Je n'ai regardé aucun de ces programmes"/>
    <x v="2"/>
    <s v="Le Soir"/>
    <s v="La Dernière Heure – Les Sports"/>
    <x v="42"/>
    <x v="3"/>
    <s v="Non"/>
    <s v="Information par le divertissement"/>
    <s v="positif "/>
    <s v="Le Grand Journal  , Le Petit Journal  , Les Guignols de l’Info  , Alex et Sigmund"/>
    <s v="Les guignols"/>
    <s v="Oui"/>
    <s v="Non"/>
    <n v="4"/>
    <n v="2"/>
    <n v="1"/>
    <n v="2"/>
    <n v="2"/>
    <n v="3"/>
    <n v="3"/>
    <n v="3"/>
    <n v="3"/>
    <n v="4"/>
    <n v="2"/>
    <n v="3"/>
    <n v="1"/>
    <x v="0"/>
  </r>
  <r>
    <d v="2014-06-09T19:03:53"/>
    <x v="0"/>
    <s v="Belge"/>
    <n v="1991"/>
    <s v="USL-B"/>
    <s v="Sciences politiques (sciences politiques, relations internationales, administration publique, ...)"/>
    <s v="Enseignement secondaire général : 2ème cycle"/>
    <s v="Enseignement supérieur universitaire 1er cycle : bac"/>
    <x v="4"/>
    <x v="0"/>
    <x v="0"/>
    <x v="1"/>
    <x v="0"/>
    <x v="2"/>
    <x v="4"/>
    <x v="2"/>
    <s v="Rarement"/>
    <s v="Jamais"/>
    <s v="Parfois"/>
    <s v="Tous les jours"/>
    <s v="Tous les jours"/>
    <s v="Régulièrement"/>
    <s v="Questions à la Une (RTBF - La Une), Envoyé spécial (France 2)"/>
    <s v="Mise au point (RTBF - La Une), Controverse (RTL-TVi), L'indiscret (RTBF - La Une), L'invité (RTL-TVi)"/>
    <x v="1"/>
    <s v="Le Soir"/>
    <s v="Metro"/>
    <x v="106"/>
    <x v="0"/>
    <s v="Non"/>
    <s v="non..."/>
    <s v="positif "/>
    <s v="On n’est pas couché  "/>
    <s v="ONPC"/>
    <s v="Oui"/>
    <s v="Oui"/>
    <n v="2"/>
    <n v="2"/>
    <n v="2"/>
    <n v="3"/>
    <n v="2"/>
    <n v="3"/>
    <n v="2"/>
    <n v="2"/>
    <n v="4"/>
    <n v="4"/>
    <n v="2"/>
    <n v="4"/>
    <n v="1"/>
    <x v="2"/>
  </r>
  <r>
    <d v="2014-06-09T19:04:49"/>
    <x v="1"/>
    <s v="Belge"/>
    <n v="1991"/>
    <s v="UCL"/>
    <s v="Communication (journalisme, relations publiques, communication socio-éducative, ...)"/>
    <s v="Enseignement supérieur universitaire 1er cycle : bac"/>
    <s v="Enseignement supérieur universitaire 2ème cycle : master, ingénieur"/>
    <x v="0"/>
    <x v="3"/>
    <x v="1"/>
    <x v="2"/>
    <x v="1"/>
    <x v="2"/>
    <x v="7"/>
    <x v="2"/>
    <s v="Régulièrement"/>
    <s v="Tous les jours"/>
    <s v="Tous les jours"/>
    <s v="Tous les jours"/>
    <s v="Régulièrement"/>
    <s v="Parfois"/>
    <s v="Je n'ai regardé aucun de ces programmes"/>
    <s v="Mise au point (RTBF - La Une)"/>
    <x v="1"/>
    <s v="Le Soir"/>
    <s v="Autre"/>
    <x v="119"/>
    <x v="0"/>
    <s v="Oui"/>
    <s v="Des programmes qui donnent de l'info et du &quot;loisir&quot; en même temps"/>
    <s v="positif "/>
    <s v="Le Grand Journal  , Le Petit Journal  , The Tonight Show starring Jimmy Fallon"/>
    <s v="Le petit journal"/>
    <s v="Oui"/>
    <s v="Oui"/>
    <n v="4"/>
    <n v="2"/>
    <n v="2"/>
    <n v="2"/>
    <n v="2"/>
    <n v="2"/>
    <n v="2"/>
    <n v="1"/>
    <n v="4"/>
    <n v="4"/>
    <n v="2"/>
    <n v="4"/>
    <n v="1"/>
    <x v="0"/>
  </r>
  <r>
    <d v="2014-06-09T19:05:21"/>
    <x v="0"/>
    <s v="Belge"/>
    <n v="1992"/>
    <s v="UCL"/>
    <s v="Communication (journalisme, relations publiques, communication socio-éducative, ...)"/>
    <s v="Enseignement secondaire général : 2ème cycle"/>
    <s v="Enseignement supérieur universitaire 1er cycle : bac"/>
    <x v="1"/>
    <x v="2"/>
    <x v="0"/>
    <x v="1"/>
    <x v="1"/>
    <x v="2"/>
    <x v="5"/>
    <x v="5"/>
    <s v="Régulièrement"/>
    <s v="Rarement"/>
    <s v="Rarement"/>
    <s v="Parfois"/>
    <s v="Jamais"/>
    <s v="Parfois"/>
    <s v="Questions à la Une (RTBF - La Une), Reporters (RTL - TVi), Sept à huit (TF1), Reportages (TF1)"/>
    <s v="On est pas couchés"/>
    <x v="4"/>
    <s v="La Dernière Heure – Les Sports"/>
    <s v="Le Soir"/>
    <x v="113"/>
    <x v="2"/>
    <s v="Non"/>
    <s v="non"/>
    <s v="positif "/>
    <s v="Sans chichis , On n’est pas couché  "/>
    <s v="on n'est pas couché"/>
    <s v="Oui"/>
    <s v="Oui"/>
    <n v="2"/>
    <n v="2"/>
    <n v="3"/>
    <n v="4"/>
    <n v="2"/>
    <n v="1"/>
    <n v="1"/>
    <n v="2"/>
    <n v="3"/>
    <n v="3"/>
    <n v="3"/>
    <n v="3"/>
    <n v="1"/>
    <x v="0"/>
  </r>
  <r>
    <d v="2014-06-09T19:06:09"/>
    <x v="1"/>
    <s v="Belge"/>
    <n v="1992"/>
    <s v="UCL"/>
    <s v="Communication (journalisme, relations publiques, communication socio-éducative, ...)"/>
    <s v="Enseignement secondaire général : 2ème cycle"/>
    <s v="Enseignement supérieur universitaire 1er cycle : bac"/>
    <x v="4"/>
    <x v="0"/>
    <x v="0"/>
    <x v="0"/>
    <x v="6"/>
    <x v="2"/>
    <x v="5"/>
    <x v="7"/>
    <s v="Parfois"/>
    <s v="Rarement"/>
    <s v="Parfois"/>
    <s v="Régulièrement"/>
    <s v="Régulièrement"/>
    <s v="Régulièrement"/>
    <s v="Je n'ai regardé aucun de ces programmes"/>
    <s v="Je n'ai regardé aucun de ces programmes"/>
    <x v="0"/>
    <s v="La Libre Belgique"/>
    <s v="Autre"/>
    <x v="144"/>
    <x v="3"/>
    <s v="Non"/>
    <s v="non"/>
    <s v="positif "/>
    <s v="Sans chichis , Dan Late Show  , On n’est pas couché  "/>
    <s v="pas d avis"/>
    <s v="Je suis partagé(e)"/>
    <s v="Je suis partagé(e)"/>
    <n v="3"/>
    <n v="3"/>
    <n v="2"/>
    <n v="3"/>
    <n v="2"/>
    <n v="3"/>
    <n v="3"/>
    <n v="3"/>
    <n v="2"/>
    <n v="3"/>
    <n v="3"/>
    <n v="3"/>
    <n v="3"/>
    <x v="0"/>
  </r>
  <r>
    <d v="2014-06-09T19:13:35"/>
    <x v="1"/>
    <s v="Belge"/>
    <n v="1989"/>
    <s v="UCL"/>
    <s v="Communication (journalisme, relations publiques, communication socio-éducative, ...)"/>
    <s v="Enseignement supérieur universitaire 1er cycle : bac"/>
    <s v="Enseignement supérieur universitaire 2ème cycle : master, ingénieur"/>
    <x v="0"/>
    <x v="0"/>
    <x v="0"/>
    <x v="1"/>
    <x v="1"/>
    <x v="3"/>
    <x v="0"/>
    <x v="3"/>
    <s v="Régulièrement"/>
    <s v="Régulièrement"/>
    <s v="Parfois"/>
    <s v="Régulièrement"/>
    <s v="Parfois"/>
    <s v="Rarement"/>
    <s v="Questions à la Une (RTBF - La Une), Envoyé spécial (France 2), Sept à huit (TF1), Reportages (TF1)"/>
    <s v="Je n'ai regardé aucun de ces programmes"/>
    <x v="0"/>
    <s v="Les journaux des éditions l’Avenir (Vers l’Avenir, …)"/>
    <s v="Aucun"/>
    <x v="145"/>
    <x v="1"/>
    <s v="Oui"/>
    <s v="L'art de faire, transmettre de l'information de manière ludique, par l'amusement"/>
    <s v="positif "/>
    <s v="Sans chichis , On n’est pas couché  , Ellen Show"/>
    <s v="Ellen Show"/>
    <s v="Je suis partagé(e)"/>
    <s v="Je suis partagé(e)"/>
    <n v="2"/>
    <n v="2"/>
    <n v="3"/>
    <n v="2"/>
    <n v="3"/>
    <n v="1"/>
    <n v="1"/>
    <n v="1"/>
    <n v="4"/>
    <n v="3"/>
    <n v="2"/>
    <n v="3"/>
    <n v="3"/>
    <x v="0"/>
  </r>
  <r>
    <d v="2014-06-09T19:15:56"/>
    <x v="1"/>
    <s v="Belge"/>
    <n v="1990"/>
    <s v="UCL"/>
    <s v="Communication (journalisme, relations publiques, communication socio-éducative, ...)"/>
    <s v="Enseignement supérieur universitaire 1er cycle : bac"/>
    <s v="Enseignement supérieur universitaire 2ème cycle : master, ingénieur"/>
    <x v="1"/>
    <x v="3"/>
    <x v="0"/>
    <x v="0"/>
    <x v="0"/>
    <x v="0"/>
    <x v="2"/>
    <x v="11"/>
    <s v="Parfois"/>
    <s v="Parfois"/>
    <s v="Jamais"/>
    <s v="Tous les jours"/>
    <s v="Parfois"/>
    <s v="Régulièrement"/>
    <s v="Questions à la Une (RTBF - La Une), Sept à huit (TF1)"/>
    <s v="Mise au point (RTBF - La Une), Controverse (RTL-TVi)"/>
    <x v="1"/>
    <s v="Le Soir"/>
    <s v="Aucun"/>
    <x v="146"/>
    <x v="1"/>
    <s v="Oui"/>
    <s v="Lorsqu'on mêle divertissement à politique?"/>
    <s v="positif "/>
    <s v="Le Grand Journal  , Les Guignols de l’Info  , Dan Late Show  , On n’est pas couché  , Saturday Night Live"/>
    <s v="Le grand journal"/>
    <s v="Oui"/>
    <s v="Oui"/>
    <n v="3"/>
    <n v="1"/>
    <n v="2"/>
    <n v="2"/>
    <n v="4"/>
    <n v="2"/>
    <n v="2"/>
    <n v="2"/>
    <n v="3"/>
    <n v="4"/>
    <n v="2"/>
    <n v="3"/>
    <n v="1"/>
    <x v="0"/>
  </r>
  <r>
    <d v="2014-06-09T19:16:01"/>
    <x v="1"/>
    <s v="Belge"/>
    <n v="1989"/>
    <s v="UCL"/>
    <s v="Communication (journalisme, relations publiques, communication socio-éducative, ...)"/>
    <s v="Enseignement supérieur non universitaire"/>
    <s v="Enseignement supérieur universitaire 2ème cycle : master, ingénieur"/>
    <x v="2"/>
    <x v="3"/>
    <x v="2"/>
    <x v="2"/>
    <x v="2"/>
    <x v="4"/>
    <x v="5"/>
    <x v="5"/>
    <s v="Tous les jours"/>
    <s v="Tous les jours"/>
    <s v="Rarement"/>
    <s v="Parfois"/>
    <s v="Jamais"/>
    <s v="Régulièrement"/>
    <s v="Reporters (RTL - TVi)"/>
    <s v="Controverse (RTL-TVi), L'invité (RTL-TVi), On ne refait pas le monde"/>
    <x v="4"/>
    <s v="Les journaux des éditions l’Avenir (Vers l’Avenir, …)"/>
    <s v="Le Soir"/>
    <x v="49"/>
    <x v="1"/>
    <s v="Oui"/>
    <s v="Une information qui a pour but de divertir"/>
    <s v="positif "/>
    <s v="Aucune"/>
    <s v="/"/>
    <s v="Je suis partagé(e)"/>
    <s v="Je suis partagé(e)"/>
    <n v="3"/>
    <n v="2"/>
    <n v="3"/>
    <n v="4"/>
    <n v="3"/>
    <n v="3"/>
    <n v="3"/>
    <n v="4"/>
    <n v="4"/>
    <n v="3"/>
    <n v="4"/>
    <n v="4"/>
    <n v="2"/>
    <x v="0"/>
  </r>
  <r>
    <d v="2014-06-09T19:28:55"/>
    <x v="1"/>
    <s v="Belge"/>
    <n v="1990"/>
    <s v="UCL"/>
    <s v="Communication (journalisme, relations publiques, communication socio-éducative, ...)"/>
    <s v="Enseignement supérieur universitaire 2ème cycle : master, ingénieur"/>
    <s v="Enseignement supérieur universitaire 2ème cycle : master, ingénieur"/>
    <x v="2"/>
    <x v="4"/>
    <x v="3"/>
    <x v="2"/>
    <x v="2"/>
    <x v="4"/>
    <x v="9"/>
    <x v="5"/>
    <s v="Régulièrement"/>
    <s v="Tous les jours"/>
    <s v="Jamais"/>
    <s v="Parfois"/>
    <s v="Parfois"/>
    <s v="Rarement"/>
    <s v="Questions à la Une (RTBF - La Une), Sept à huit (TF1), Reportages (TF1)"/>
    <s v="Je n'ai regardé aucun de ces programmes"/>
    <x v="3"/>
    <s v="Le Soir"/>
    <s v="La Libre Belgique"/>
    <x v="147"/>
    <x v="1"/>
    <s v="Oui"/>
    <s v="c'est un mélange d'info et de divertissement"/>
    <s v="positif "/>
    <s v="Le Petit Journal  , Les Guignols de l’Info  , Saturday Night Live, The Tonight Show starring Jimmy Fallon"/>
    <s v="Jimmy Fallon"/>
    <s v="Je suis partagé(e)"/>
    <s v="Oui"/>
    <n v="3"/>
    <n v="1"/>
    <n v="4"/>
    <n v="3"/>
    <n v="2"/>
    <n v="2"/>
    <n v="2"/>
    <n v="1"/>
    <n v="3"/>
    <n v="4"/>
    <n v="2"/>
    <n v="3"/>
    <n v="1"/>
    <x v="0"/>
  </r>
  <r>
    <d v="2014-06-09T19:40:30"/>
    <x v="0"/>
    <s v="Belge"/>
    <n v="1993"/>
    <s v="ULB"/>
    <s v="Sciences politiques (sciences politiques, relations internationales, administration publique, ...)"/>
    <s v="BAC francais"/>
    <s v="Enseignement supérieur universitaire 1er cycle : bac"/>
    <x v="2"/>
    <x v="0"/>
    <x v="1"/>
    <x v="2"/>
    <x v="0"/>
    <x v="2"/>
    <x v="2"/>
    <x v="12"/>
    <s v="Parfois"/>
    <s v="Rarement"/>
    <s v="Régulièrement"/>
    <s v="Régulièrement"/>
    <s v="Rarement"/>
    <s v="Parfois"/>
    <s v="Je n'ai regardé aucun de ces programmes, één / canvas / vtm"/>
    <s v="Je n'ai regardé aucun de ces programmes, vtm"/>
    <x v="1"/>
    <s v="Aucun"/>
    <s v="Aucun"/>
    <x v="69"/>
    <x v="0"/>
    <s v="Non"/>
    <s v="information via média"/>
    <s v="positif "/>
    <s v="Les Guignols de l’Info  , The Colbert Report"/>
    <s v="Guignols de l'Info"/>
    <s v="Oui"/>
    <s v="Oui"/>
    <n v="2"/>
    <n v="2"/>
    <n v="2"/>
    <n v="2"/>
    <n v="1"/>
    <n v="1"/>
    <n v="1"/>
    <n v="2"/>
    <n v="3"/>
    <n v="2"/>
    <n v="3"/>
    <n v="2"/>
    <n v="3"/>
    <x v="2"/>
  </r>
  <r>
    <d v="2014-06-09T19:41:15"/>
    <x v="1"/>
    <s v="Belge"/>
    <n v="1990"/>
    <s v="UCL"/>
    <s v="Communication (journalisme, relations publiques, communication socio-éducative, ...)"/>
    <s v="Enseignement supérieur universitaire 1er cycle : bac"/>
    <s v="Enseignement supérieur universitaire 2ème cycle : master, ingénieur"/>
    <x v="2"/>
    <x v="3"/>
    <x v="2"/>
    <x v="1"/>
    <x v="0"/>
    <x v="3"/>
    <x v="7"/>
    <x v="4"/>
    <s v="Tous les jours"/>
    <s v="Tous les jours"/>
    <s v="Rarement"/>
    <s v="Régulièrement"/>
    <s v="Jamais"/>
    <s v="Jamais"/>
    <s v="Questions à la Une (RTBF - La Une)"/>
    <s v="Je n'ai regardé aucun de ces programmes"/>
    <x v="0"/>
    <s v="La Libre Belgique"/>
    <s v="Metro"/>
    <x v="54"/>
    <x v="1"/>
    <s v="Oui"/>
    <s v="Mélange d'information et de divertissement"/>
    <s v="positif "/>
    <s v="Le Petit Journal  , Sans chichis "/>
    <s v="Le Petit Journal"/>
    <s v="Oui"/>
    <s v="Je suis partagé(e)"/>
    <n v="2"/>
    <n v="1"/>
    <n v="2"/>
    <n v="4"/>
    <n v="3"/>
    <n v="2"/>
    <n v="2"/>
    <n v="1"/>
    <n v="4"/>
    <n v="4"/>
    <n v="3"/>
    <n v="3"/>
    <n v="2"/>
    <x v="0"/>
  </r>
  <r>
    <d v="2014-06-09T19:57:50"/>
    <x v="1"/>
    <s v="Belge"/>
    <n v="1992"/>
    <s v="UCL"/>
    <s v="Sciences politiques (sciences politiques, relations internationales, administration publique, ...)"/>
    <s v="Enseignement supérieur universitaire 1er cycle : bac"/>
    <s v="Enseignement supérieur universitaire 2ème cycle : master, ingénieur"/>
    <x v="1"/>
    <x v="2"/>
    <x v="0"/>
    <x v="5"/>
    <x v="3"/>
    <x v="2"/>
    <x v="7"/>
    <x v="5"/>
    <s v="Régulièrement"/>
    <s v="Régulièrement"/>
    <s v="Rarement"/>
    <s v="Régulièrement"/>
    <s v="Rarement"/>
    <s v="Jamais"/>
    <s v="Questions à la Une (RTBF - La Une), Arte reportage"/>
    <s v="Mise au point (RTBF - La Une), L'indiscret (RTBF - La Une), Des paroles et des actes (France 2)"/>
    <x v="0"/>
    <s v="Autre"/>
    <s v="Autre"/>
    <x v="69"/>
    <x v="0"/>
    <s v="Non"/>
    <s v="divertir par l'information"/>
    <s v="positif "/>
    <s v="The Tonight Show starring Jimmy Fallon, The Tonight Show with Jay Leno, Late Show with David Letterman"/>
    <s v="Late Show with David Letterman"/>
    <s v="Oui"/>
    <s v="Oui"/>
    <n v="3"/>
    <n v="3"/>
    <n v="3"/>
    <n v="3"/>
    <n v="2"/>
    <n v="3"/>
    <n v="3"/>
    <n v="2"/>
    <n v="3"/>
    <n v="3"/>
    <n v="2"/>
    <n v="4"/>
    <n v="2"/>
    <x v="2"/>
  </r>
  <r>
    <d v="2014-06-09T20:11:30"/>
    <x v="1"/>
    <s v="Belge"/>
    <n v="1991"/>
    <s v="ULB"/>
    <s v="Sciences politiques (sciences politiques, relations internationales, administration publique, ...)"/>
    <s v="Enseignement secondaire général : 2ème cycle"/>
    <s v="Enseignement supérieur universitaire 1er cycle : bac"/>
    <x v="2"/>
    <x v="5"/>
    <x v="3"/>
    <x v="0"/>
    <x v="0"/>
    <x v="2"/>
    <x v="2"/>
    <x v="8"/>
    <s v="Tous les jours"/>
    <s v="Rarement"/>
    <s v="Jamais"/>
    <s v="Tous les jours"/>
    <s v="Tous les jours"/>
    <s v="Tous les jours"/>
    <s v="Questions à la Une (RTBF - La Une), Envoyé spécial (France 2), Complément d'enquête (France 2), Sept à huit (TF1)"/>
    <s v="Mots croisés (France 2)"/>
    <x v="5"/>
    <s v="Le Soir"/>
    <s v="La Libre Belgique"/>
    <x v="81"/>
    <x v="2"/>
    <s v="Non"/>
    <s v="je ne connais pas"/>
    <s v="positif "/>
    <s v="Le Petit Journal  , Les Guignols de l’Info  , Sans chichis , On n’est pas couché  "/>
    <s v="Le Petit Journal"/>
    <s v="Oui"/>
    <s v="Oui"/>
    <n v="3"/>
    <n v="2"/>
    <n v="2"/>
    <n v="2"/>
    <n v="1"/>
    <n v="1"/>
    <n v="2"/>
    <n v="2"/>
    <n v="3"/>
    <n v="3"/>
    <n v="1"/>
    <n v="4"/>
    <n v="2"/>
    <x v="2"/>
  </r>
  <r>
    <d v="2014-06-09T20:12:23"/>
    <x v="1"/>
    <s v="Belge"/>
    <n v="1990"/>
    <s v="UCL"/>
    <s v="Sciences politiques (sciences politiques, relations internationales, administration publique, ...)"/>
    <s v="Enseignement supérieur universitaire 2ème cycle : master, ingénieur"/>
    <s v="Enseignement supérieur universitaire 2ème cycle : master, ingénieur"/>
    <x v="2"/>
    <x v="3"/>
    <x v="2"/>
    <x v="2"/>
    <x v="0"/>
    <x v="2"/>
    <x v="2"/>
    <x v="2"/>
    <s v="Tous les jours"/>
    <s v="Tous les jours"/>
    <s v="Régulièrement"/>
    <s v="Tous les jours"/>
    <s v="Régulièrement"/>
    <s v="Parfois"/>
    <s v="Questions à la Une (RTBF - La Une), Envoyé spécial (France 2), Sept à huit (TF1), Reportages (TF1), L'effet papillon (Be TV)"/>
    <s v="Mise au point (RTBF - La Une)"/>
    <x v="5"/>
    <s v="Autre"/>
    <s v="Autre"/>
    <x v="69"/>
    <x v="0"/>
    <s v="Oui"/>
    <s v="Actualité abordée d'une manière divertissante"/>
    <s v="positif "/>
    <s v="Le Grand Journal  , Le Petit Journal  , Les Guignols de l’Info  , On n’est pas couché  "/>
    <s v="Le Petit Journal"/>
    <s v="Oui"/>
    <s v="Oui"/>
    <n v="3"/>
    <n v="2"/>
    <n v="3"/>
    <n v="3"/>
    <n v="3"/>
    <n v="1"/>
    <n v="1"/>
    <n v="1"/>
    <n v="2"/>
    <n v="3"/>
    <n v="2"/>
    <n v="4"/>
    <n v="1"/>
    <x v="2"/>
  </r>
  <r>
    <d v="2014-06-09T20:27:05"/>
    <x v="1"/>
    <s v="française"/>
    <n v="1995"/>
    <s v="UCL"/>
    <s v="Communication (journalisme, relations publiques, communication socio-éducative, ...)"/>
    <s v="Baccalauréat"/>
    <s v="Enseignement supérieur universitaire 1er cycle : bac"/>
    <x v="4"/>
    <x v="3"/>
    <x v="0"/>
    <x v="1"/>
    <x v="1"/>
    <x v="8"/>
    <x v="7"/>
    <x v="0"/>
    <s v="Jamais"/>
    <s v="Tous les jours"/>
    <s v="Parfois"/>
    <s v="Régulièrement"/>
    <s v="Tous les jours"/>
    <s v="Rarement"/>
    <s v="Questions à la Une (RTBF - La Une), Je n'ai regardé aucun de ces programmes"/>
    <s v="Je n'ai regardé aucun de ces programmes"/>
    <x v="5"/>
    <s v="Autre"/>
    <s v="Le Soir"/>
    <x v="8"/>
    <x v="2"/>
    <s v="Non"/>
    <s v="je pense que ce mot à un rapport avec notre manière de lire l'actualité de façon rapide, 1er mot: information 2eme mot: entertainment. Lire les infos de façon vite et amusante"/>
    <s v="positif "/>
    <s v="Le Petit Journal  , Les Guignols de l’Info  , minute papillon"/>
    <s v="le petit journal"/>
    <s v="Je suis partagé(e)"/>
    <s v="Oui"/>
    <n v="4"/>
    <n v="4"/>
    <n v="3"/>
    <n v="3"/>
    <n v="3"/>
    <n v="3"/>
    <n v="3"/>
    <n v="4"/>
    <n v="2"/>
    <n v="3"/>
    <n v="3"/>
    <n v="3"/>
    <n v="3"/>
    <x v="0"/>
  </r>
  <r>
    <d v="2014-06-09T20:27:41"/>
    <x v="1"/>
    <s v="Belge"/>
    <n v="1992"/>
    <s v="UCL"/>
    <s v="Communication (journalisme, relations publiques, communication socio-éducative, ...)"/>
    <s v="Enseignement supérieur universitaire 1er cycle : bac"/>
    <s v="Enseignement supérieur universitaire 2ème cycle : master, ingénieur"/>
    <x v="2"/>
    <x v="0"/>
    <x v="0"/>
    <x v="2"/>
    <x v="0"/>
    <x v="1"/>
    <x v="5"/>
    <x v="4"/>
    <s v="Parfois"/>
    <s v="Jamais"/>
    <s v="Jamais"/>
    <s v="Régulièrement"/>
    <s v="Rarement"/>
    <s v="Régulièrement"/>
    <s v="Sept à huit (TF1)"/>
    <s v="Je n'ai regardé aucun de ces programmes"/>
    <x v="0"/>
    <s v="Autre"/>
    <s v="Aucun"/>
    <x v="37"/>
    <x v="2"/>
    <s v="Non"/>
    <s v="non"/>
    <s v="positif "/>
    <s v="Le Petit Journal  , The Tonight Show starring Jimmy Fallon"/>
    <s v="Jimmy fallon"/>
    <s v="Oui"/>
    <s v="Oui"/>
    <n v="2"/>
    <n v="4"/>
    <n v="3"/>
    <n v="3"/>
    <n v="3"/>
    <n v="2"/>
    <n v="2"/>
    <n v="4"/>
    <n v="2"/>
    <n v="4"/>
    <n v="4"/>
    <n v="3"/>
    <n v="2"/>
    <x v="0"/>
  </r>
  <r>
    <d v="2014-06-09T20:41:49"/>
    <x v="1"/>
    <s v="Belge"/>
    <n v="1989"/>
    <s v="UCL"/>
    <s v="Communication (journalisme, relations publiques, communication socio-éducative, ...)"/>
    <s v="Enseignement supérieur universitaire 2ème cycle : master, ingénieur"/>
    <s v="Enseignement supérieur universitaire 2ème cycle : master, ingénieur"/>
    <x v="2"/>
    <x v="0"/>
    <x v="1"/>
    <x v="2"/>
    <x v="3"/>
    <x v="3"/>
    <x v="5"/>
    <x v="2"/>
    <s v="Tous les jours"/>
    <s v="Parfois"/>
    <s v="Régulièrement"/>
    <s v="Tous les jours"/>
    <s v="Tous les jours"/>
    <s v="Tous les jours"/>
    <s v="Questions à la Une (RTBF - La Une), Reporters (RTL - TVi), Envoyé spécial (France 2), Complément d'enquête (France 2), Sept à huit (TF1), Reportages (TF1)"/>
    <s v="Mise au point (RTBF - La Une), Controverse (RTL-TVi), L'indiscret (RTBF - La Une), L'invité (RTL-TVi), Des paroles et des actes (France 2)"/>
    <x v="0"/>
    <s v="La Libre Belgique"/>
    <s v="Metro"/>
    <x v="143"/>
    <x v="1"/>
    <s v="Oui"/>
    <s v="programme d'infos et de divertissement"/>
    <s v="positif "/>
    <s v="Sans chichis , On n’est pas couché  "/>
    <s v="On n'est pas couché"/>
    <s v="Oui"/>
    <s v="Oui"/>
    <n v="2"/>
    <n v="2"/>
    <n v="2"/>
    <n v="3"/>
    <n v="2"/>
    <n v="2"/>
    <n v="2"/>
    <n v="2"/>
    <n v="3"/>
    <n v="3"/>
    <n v="2"/>
    <n v="3"/>
    <n v="1"/>
    <x v="0"/>
  </r>
  <r>
    <d v="2014-06-09T20:42:07"/>
    <x v="1"/>
    <s v="Belge"/>
    <n v="1993"/>
    <s v="USL-B"/>
    <s v="Sciences politiques (sciences politiques, relations internationales, administration publique, ...)"/>
    <s v="Enseignement secondaire général : 2ème cycle"/>
    <s v="Enseignement supérieur universitaire 1er cycle : bac"/>
    <x v="0"/>
    <x v="5"/>
    <x v="1"/>
    <x v="1"/>
    <x v="0"/>
    <x v="2"/>
    <x v="8"/>
    <x v="1"/>
    <s v="Rarement"/>
    <s v="Jamais"/>
    <s v="Régulièrement"/>
    <s v="Tous les jours"/>
    <s v="Tous les jours"/>
    <s v="Parfois"/>
    <s v="Questions à la Une (RTBF - La Une)"/>
    <s v="Mise au point (RTBF - La Une), Controverse (RTL-TVi)"/>
    <x v="5"/>
    <s v="Autre"/>
    <s v="Autre"/>
    <x v="76"/>
    <x v="0"/>
    <s v="Non"/>
    <s v="Non"/>
    <s v="négatif"/>
    <s v="Le Petit Journal  "/>
    <s v="Le Petit Journal"/>
    <s v="Je suis partagé(e)"/>
    <s v="Je suis partagé(e)"/>
    <n v="3"/>
    <n v="2"/>
    <n v="2"/>
    <n v="1"/>
    <n v="3"/>
    <n v="3"/>
    <n v="3"/>
    <n v="4"/>
    <n v="2"/>
    <n v="2"/>
    <n v="2"/>
    <n v="4"/>
    <n v="3"/>
    <x v="2"/>
  </r>
  <r>
    <d v="2014-06-09T20:49:56"/>
    <x v="1"/>
    <s v="Belge"/>
    <n v="1991"/>
    <s v="ULB"/>
    <s v="Sciences politiques (sciences politiques, relations internationales, administration publique, ...)"/>
    <s v="Enseignement supérieur universitaire 1er cycle : bac"/>
    <s v="Enseignement supérieur universitaire 2ème cycle : master, ingénieur"/>
    <x v="0"/>
    <x v="3"/>
    <x v="0"/>
    <x v="1"/>
    <x v="5"/>
    <x v="4"/>
    <x v="0"/>
    <x v="5"/>
    <s v="Régulièrement"/>
    <s v="Tous les jours"/>
    <s v="Parfois"/>
    <s v="Tous les jours"/>
    <s v="Parfois"/>
    <s v="Jamais"/>
    <s v="Questions à la Une (RTBF - La Une), Sept à huit (TF1)"/>
    <s v="Mise au point (RTBF - La Une)"/>
    <x v="5"/>
    <s v="La Libre Belgique"/>
    <s v="Autre"/>
    <x v="69"/>
    <x v="0"/>
    <s v="Non"/>
    <s v="non"/>
    <s v="positif "/>
    <s v="Le Petit Journal  , Les Guignols de l’Info  , On n’est pas couché  "/>
    <s v="le petit journal"/>
    <s v="Oui"/>
    <s v="Je suis partagé(e)"/>
    <n v="2"/>
    <n v="2"/>
    <n v="2"/>
    <n v="3"/>
    <n v="2"/>
    <n v="3"/>
    <n v="2"/>
    <n v="2"/>
    <n v="2"/>
    <n v="3"/>
    <n v="2"/>
    <n v="3"/>
    <n v="1"/>
    <x v="2"/>
  </r>
  <r>
    <d v="2014-06-09T20:58:25"/>
    <x v="1"/>
    <s v="Belge"/>
    <n v="1994"/>
    <s v="ULB"/>
    <s v="Sciences politiques (sciences politiques, relations internationales, administration publique, ...)"/>
    <s v="Enseignement secondaire général : 2ème cycle"/>
    <s v="Enseignement supérieur universitaire 1er cycle : bac"/>
    <x v="1"/>
    <x v="5"/>
    <x v="1"/>
    <x v="1"/>
    <x v="3"/>
    <x v="6"/>
    <x v="0"/>
    <x v="5"/>
    <s v="Régulièrement"/>
    <s v="Jamais"/>
    <s v="Tous les jours"/>
    <s v="Régulièrement"/>
    <s v="Parfois"/>
    <s v="Parfois"/>
    <s v="Questions à la Une (RTBF - La Une), Envoyé spécial (France 2)"/>
    <s v="Je n'ai regardé aucun de ces programmes"/>
    <x v="1"/>
    <s v="Autre"/>
    <s v="Autre"/>
    <x v="2"/>
    <x v="0"/>
    <s v="Non"/>
    <s v="non"/>
    <s v="positif "/>
    <s v="Le Grand Journal  , Le Petit Journal  , On n’est pas couché  , The Tonight Show starring Jimmy Fallon"/>
    <s v="le grand journal"/>
    <s v="Oui"/>
    <s v="Oui"/>
    <n v="3"/>
    <n v="3"/>
    <n v="3"/>
    <n v="3"/>
    <n v="3"/>
    <n v="3"/>
    <n v="3"/>
    <n v="3"/>
    <n v="3"/>
    <n v="3"/>
    <n v="2"/>
    <n v="4"/>
    <n v="2"/>
    <x v="2"/>
  </r>
  <r>
    <d v="2014-06-09T21:00:41"/>
    <x v="1"/>
    <s v="Belge"/>
    <n v="1991"/>
    <s v="ULB"/>
    <s v="Sciences politiques (sciences politiques, relations internationales, administration publique, ...)"/>
    <s v="Enseignement secondaire général : 2ème cycle"/>
    <s v="Enseignement supérieur universitaire 1er cycle : bac"/>
    <x v="1"/>
    <x v="2"/>
    <x v="0"/>
    <x v="0"/>
    <x v="0"/>
    <x v="2"/>
    <x v="5"/>
    <x v="5"/>
    <s v="Tous les jours"/>
    <s v="Régulièrement"/>
    <s v="Parfois"/>
    <s v="Tous les jours"/>
    <s v="Parfois"/>
    <s v="Régulièrement"/>
    <s v="Reporters (RTL - TVi), Envoyé spécial (France 2), Sept à huit (TF1), Reportages (TF1)"/>
    <s v="Mise au point (RTBF - La Une), Controverse (RTL-TVi)"/>
    <x v="0"/>
    <s v="La Libre Belgique"/>
    <s v="Metro"/>
    <x v="81"/>
    <x v="0"/>
    <s v="Non"/>
    <s v="non"/>
    <s v="positif "/>
    <s v="Le Petit Journal  , Salut les terriens  , On n’est pas couché  , The Tonight Show starring Jimmy Fallon, The Tonight Show with Jay Leno"/>
    <s v="le petit journal"/>
    <s v="Oui"/>
    <s v="Oui"/>
    <n v="3"/>
    <n v="1"/>
    <n v="1"/>
    <n v="3"/>
    <n v="2"/>
    <n v="1"/>
    <n v="1"/>
    <n v="1"/>
    <n v="3"/>
    <n v="3"/>
    <n v="3"/>
    <n v="2"/>
    <n v="1"/>
    <x v="2"/>
  </r>
  <r>
    <d v="2014-06-09T21:12:48"/>
    <x v="0"/>
    <s v="Belge"/>
    <n v="1992"/>
    <s v="UCL"/>
    <s v="Communication (journalisme, relations publiques, communication socio-éducative, ...)"/>
    <s v="Enseignement supérieur universitaire 1er cycle : bac"/>
    <s v="Enseignement supérieur universitaire 2ème cycle : master, ingénieur"/>
    <x v="1"/>
    <x v="0"/>
    <x v="0"/>
    <x v="2"/>
    <x v="0"/>
    <x v="2"/>
    <x v="8"/>
    <x v="5"/>
    <s v="Régulièrement"/>
    <s v="Parfois"/>
    <s v="Régulièrement"/>
    <s v="Tous les jours"/>
    <s v="Régulièrement"/>
    <s v="Parfois"/>
    <s v="Envoyé spécial (France 2), Complément d'enquête (France 2), L'effet papillon (Be TV)"/>
    <s v="Mots croisés (France 2), Des paroles et des actes (France 2)"/>
    <x v="5"/>
    <s v="Le Soir"/>
    <s v="La Libre Belgique"/>
    <x v="58"/>
    <x v="2"/>
    <s v="Oui"/>
    <s v="Un mélange d'information et de divertissement"/>
    <s v="positif "/>
    <s v="Le Grand Journal  , Le Petit Journal  , Les Guignols de l’Info  , Salut les terriens  , On n’est pas couché  "/>
    <s v="On n'est pas couché"/>
    <s v="Oui"/>
    <s v="Je suis partagé(e)"/>
    <n v="3"/>
    <n v="2"/>
    <n v="2"/>
    <n v="4"/>
    <n v="3"/>
    <n v="3"/>
    <n v="3"/>
    <n v="2"/>
    <n v="2"/>
    <n v="2"/>
    <n v="3"/>
    <n v="4"/>
    <n v="3"/>
    <x v="0"/>
  </r>
  <r>
    <d v="2014-06-09T21:18:44"/>
    <x v="1"/>
    <s v="Belge"/>
    <n v="1991"/>
    <s v="UCL"/>
    <s v="Communication (journalisme, relations publiques, communication socio-éducative, ...)"/>
    <s v="Enseignement supérieur universitaire 1er cycle : bac"/>
    <s v="Enseignement supérieur universitaire 2ème cycle : master, ingénieur"/>
    <x v="0"/>
    <x v="0"/>
    <x v="0"/>
    <x v="1"/>
    <x v="0"/>
    <x v="5"/>
    <x v="3"/>
    <x v="4"/>
    <s v="Parfois"/>
    <s v="Rarement"/>
    <s v="Jamais"/>
    <s v="Parfois"/>
    <s v="Parfois"/>
    <s v="Régulièrement"/>
    <s v="Questions à la Une (RTBF - La Une), Reporters (RTL - TVi), Envoyé spécial (France 2), Complément d'enquête (France 2)"/>
    <s v="Je n'ai regardé aucun de ces programmes"/>
    <x v="3"/>
    <s v="La Libre Belgique"/>
    <s v="Le Soir"/>
    <x v="148"/>
    <x v="1"/>
    <s v="Non"/>
    <s v="non"/>
    <s v="positif "/>
    <s v="Sans chichis , On n’est pas couché  "/>
    <s v="?"/>
    <s v="Je suis partagé(e)"/>
    <s v="Je suis partagé(e)"/>
    <n v="3"/>
    <n v="3"/>
    <n v="2"/>
    <n v="2"/>
    <n v="3"/>
    <n v="2"/>
    <n v="2"/>
    <n v="2"/>
    <n v="3"/>
    <n v="3"/>
    <n v="3"/>
    <n v="3"/>
    <n v="2"/>
    <x v="0"/>
  </r>
  <r>
    <d v="2014-06-09T21:19:10"/>
    <x v="1"/>
    <s v="Belge"/>
    <n v="1993"/>
    <s v="ULB"/>
    <s v="Sciences politiques (sciences politiques, relations internationales, administration publique, ...)"/>
    <s v="Enseignement secondaire général : 2ème cycle"/>
    <s v="Enseignement supérieur universitaire 1er cycle : bac"/>
    <x v="3"/>
    <x v="0"/>
    <x v="0"/>
    <x v="0"/>
    <x v="3"/>
    <x v="3"/>
    <x v="0"/>
    <x v="6"/>
    <s v="Tous les jours"/>
    <s v="Parfois"/>
    <s v="Rarement"/>
    <s v="Régulièrement"/>
    <s v="Jamais"/>
    <s v="Rarement"/>
    <s v="Reporters (RTL - TVi), Envoyé spécial (France 2), Sept à huit (TF1), Reportages (TF1)"/>
    <s v="Je n'ai regardé aucun de ces programmes"/>
    <x v="4"/>
    <s v="La Libre Belgique"/>
    <s v="Autre"/>
    <x v="118"/>
    <x v="2"/>
    <s v="Oui"/>
    <s v="fournir de l'information tout en se divertissant"/>
    <s v="positif "/>
    <s v="On n’est pas couché  , The Tonight Show starring Jimmy Fallon"/>
    <s v="on n'est pas couché"/>
    <s v="Oui"/>
    <s v="Oui"/>
    <n v="4"/>
    <n v="2"/>
    <n v="2"/>
    <n v="3"/>
    <n v="3"/>
    <n v="3"/>
    <n v="3"/>
    <n v="3"/>
    <n v="2"/>
    <n v="3"/>
    <n v="3"/>
    <n v="3"/>
    <n v="2"/>
    <x v="2"/>
  </r>
  <r>
    <d v="2014-06-09T21:23:09"/>
    <x v="0"/>
    <s v="Belge"/>
    <n v="1989"/>
    <s v="UCL"/>
    <s v="Communication (journalisme, relations publiques, communication socio-éducative, ...)"/>
    <s v="Enseignement supérieur universitaire 1er cycle : bac"/>
    <s v="Enseignement supérieur universitaire 2ème cycle : master, ingénieur"/>
    <x v="1"/>
    <x v="3"/>
    <x v="2"/>
    <x v="1"/>
    <x v="0"/>
    <x v="2"/>
    <x v="4"/>
    <x v="5"/>
    <s v="Régulièrement"/>
    <s v="Parfois"/>
    <s v="Rarement"/>
    <s v="Parfois"/>
    <s v="Jamais"/>
    <s v="Régulièrement"/>
    <s v="Je n'ai regardé aucun de ces programmes"/>
    <s v="Je n'ai regardé aucun de ces programmes"/>
    <x v="3"/>
    <s v="Le Soir"/>
    <s v="La Libre Belgique"/>
    <x v="149"/>
    <x v="2"/>
    <s v="Oui"/>
    <s v="Mixte entre information divertissement"/>
    <s v="positif "/>
    <s v="Le Petit Journal  , Les Guignols de l’Info  , On n’est pas couché  "/>
    <s v="Le Petit Journal"/>
    <s v="Je suis partagé(e)"/>
    <s v="Oui"/>
    <n v="4"/>
    <n v="2"/>
    <n v="3"/>
    <n v="4"/>
    <n v="3"/>
    <n v="4"/>
    <n v="4"/>
    <n v="3"/>
    <n v="2"/>
    <n v="4"/>
    <n v="2"/>
    <n v="4"/>
    <n v="2"/>
    <x v="0"/>
  </r>
  <r>
    <d v="2014-06-09T21:39:33"/>
    <x v="1"/>
    <s v="française"/>
    <n v="1988"/>
    <s v="UCL"/>
    <s v="Communication (journalisme, relations publiques, communication socio-éducative, ...)"/>
    <s v="Enseignement supérieur universitaire 2ème cycle : master, ingénieur"/>
    <s v="Enseignement supérieur universitaire 2ème cycle : master, ingénieur"/>
    <x v="2"/>
    <x v="3"/>
    <x v="0"/>
    <x v="1"/>
    <x v="3"/>
    <x v="3"/>
    <x v="7"/>
    <x v="13"/>
    <s v="Régulièrement"/>
    <s v="Régulièrement"/>
    <s v="Rarement"/>
    <s v="Jamais"/>
    <s v="Jamais"/>
    <s v="Rarement"/>
    <s v="Envoyé spécial (France 2), Complément d'enquête (France 2), Sept à huit (TF1), Reportages (TF1)"/>
    <s v="Ce soir (ou jamais !) (France 2)"/>
    <x v="4"/>
    <s v="Aucun"/>
    <s v="Aucun"/>
    <x v="17"/>
    <x v="3"/>
    <s v="Non"/>
    <s v="mélange d'infos et de divertissement ?"/>
    <s v="positif "/>
    <s v="On n’est pas couché  "/>
    <s v="on n'est pas couché"/>
    <s v="Je suis partagé(e)"/>
    <s v="Je suis partagé(e)"/>
    <n v="4"/>
    <n v="2"/>
    <n v="2"/>
    <n v="3"/>
    <n v="2"/>
    <n v="2"/>
    <n v="3"/>
    <n v="2"/>
    <n v="2"/>
    <n v="4"/>
    <n v="2"/>
    <n v="3"/>
    <n v="1"/>
    <x v="0"/>
  </r>
  <r>
    <d v="2014-06-09T22:13:13"/>
    <x v="1"/>
    <s v="Belge"/>
    <n v="1994"/>
    <s v="ULB"/>
    <s v="Sciences politiques (sciences politiques, relations internationales, administration publique, ...)"/>
    <s v="Enseignement secondaire général : 2ème cycle"/>
    <s v="Enseignement supérieur universitaire 1er cycle : bac"/>
    <x v="0"/>
    <x v="4"/>
    <x v="1"/>
    <x v="1"/>
    <x v="6"/>
    <x v="5"/>
    <x v="0"/>
    <x v="2"/>
    <s v="Parfois"/>
    <s v="Régulièrement"/>
    <s v="Régulièrement"/>
    <s v="Régulièrement"/>
    <s v="Jamais"/>
    <s v="Régulièrement"/>
    <s v="Reportages (TF1)"/>
    <s v="Je n'ai regardé aucun de ces programmes"/>
    <x v="0"/>
    <s v="La Libre Belgique"/>
    <s v="Aucun"/>
    <x v="6"/>
    <x v="0"/>
    <s v="Oui"/>
    <s v="fun"/>
    <s v="positif "/>
    <s v="Le Petit Journal  , Les Guignols de l’Info  , Sans chichis "/>
    <s v="le petit journal"/>
    <s v="Oui"/>
    <s v="Oui"/>
    <n v="2"/>
    <n v="2"/>
    <n v="3"/>
    <n v="3"/>
    <n v="2"/>
    <n v="3"/>
    <n v="3"/>
    <n v="4"/>
    <n v="4"/>
    <n v="4"/>
    <n v="3"/>
    <n v="2"/>
    <n v="2"/>
    <x v="2"/>
  </r>
  <r>
    <d v="2014-06-09T22:22:42"/>
    <x v="1"/>
    <s v="Belge"/>
    <n v="1993"/>
    <s v="UCL"/>
    <s v="Communication (journalisme, relations publiques, communication socio-éducative, ...)"/>
    <s v="Enseignement secondaire général : 2ème cycle"/>
    <s v="Enseignement supérieur universitaire 1er cycle : bac"/>
    <x v="2"/>
    <x v="5"/>
    <x v="3"/>
    <x v="6"/>
    <x v="5"/>
    <x v="3"/>
    <x v="7"/>
    <x v="6"/>
    <s v="Rarement"/>
    <s v="Rarement"/>
    <s v="Jamais"/>
    <s v="Jamais"/>
    <s v="Jamais"/>
    <s v="Jamais"/>
    <s v="Je n'ai regardé aucun de ces programmes"/>
    <s v="Je n'ai regardé aucun de ces programmes"/>
    <x v="6"/>
    <s v="Aucun"/>
    <s v="Aucun"/>
    <x v="78"/>
    <x v="3"/>
    <s v="Non"/>
    <s v="?"/>
    <s v="positif "/>
    <s v="Aucune"/>
    <s v="?"/>
    <s v="Oui"/>
    <s v="Non"/>
    <n v="3"/>
    <n v="2"/>
    <n v="1"/>
    <n v="3"/>
    <n v="2"/>
    <n v="3"/>
    <n v="3"/>
    <n v="3"/>
    <n v="3"/>
    <n v="4"/>
    <n v="2"/>
    <n v="3"/>
    <n v="2"/>
    <x v="0"/>
  </r>
  <r>
    <d v="2014-06-09T22:36:58"/>
    <x v="0"/>
    <s v="Belge"/>
    <n v="1992"/>
    <s v="ULB"/>
    <s v="Sciences politiques (sciences politiques, relations internationales, administration publique, ...)"/>
    <s v="Enseignement secondaire général : 2ème cycle"/>
    <s v="Enseignement supérieur universitaire 1er cycle : bac"/>
    <x v="4"/>
    <x v="0"/>
    <x v="0"/>
    <x v="1"/>
    <x v="1"/>
    <x v="2"/>
    <x v="10"/>
    <x v="6"/>
    <s v="Jamais"/>
    <s v="Jamais"/>
    <s v="Rarement"/>
    <s v="Tous les jours"/>
    <s v="Parfois"/>
    <s v="Jamais"/>
    <s v="Je n'ai regardé aucun de ces programmes"/>
    <s v="Mise au point (RTBF - La Une), Controverse (RTL-TVi)"/>
    <x v="1"/>
    <s v="Le Soir"/>
    <s v="Autre"/>
    <x v="76"/>
    <x v="0"/>
    <s v="Non"/>
    <s v="non"/>
    <s v="positif "/>
    <s v="On n’est pas couché  "/>
    <s v="on n'est pas couché"/>
    <s v="Oui"/>
    <s v="Oui"/>
    <n v="3"/>
    <n v="1"/>
    <n v="2"/>
    <n v="3"/>
    <n v="3"/>
    <n v="3"/>
    <n v="3"/>
    <n v="2"/>
    <n v="3"/>
    <n v="4"/>
    <n v="3"/>
    <n v="4"/>
    <n v="2"/>
    <x v="2"/>
  </r>
  <r>
    <d v="2014-06-09T23:24:44"/>
    <x v="1"/>
    <s v="Belge"/>
    <n v="1989"/>
    <s v="ULB"/>
    <s v="Sciences politiques (sciences politiques, relations internationales, administration publique, ...)"/>
    <s v="Enseignement secondaire général : 2ème cycle"/>
    <s v="Enseignement supérieur universitaire 1er cycle : bac"/>
    <x v="4"/>
    <x v="5"/>
    <x v="0"/>
    <x v="2"/>
    <x v="3"/>
    <x v="2"/>
    <x v="8"/>
    <x v="8"/>
    <s v="Rarement"/>
    <s v="Rarement"/>
    <s v="Régulièrement"/>
    <s v="Tous les jours"/>
    <s v="Régulièrement"/>
    <s v="Parfois"/>
    <s v="Je n'ai regardé aucun de ces programmes"/>
    <s v="Je n'ai regardé aucun de ces programmes"/>
    <x v="1"/>
    <s v="Le Soir"/>
    <s v="La Dernière Heure – Les Sports"/>
    <x v="69"/>
    <x v="0"/>
    <s v="Non"/>
    <s v="non"/>
    <s v="positif "/>
    <s v="Le Grand Journal  , Le Petit Journal  , Saturday Night Live, The Tonight Show starring Jimmy Fallon"/>
    <s v="Jimmy Fallon"/>
    <s v="Oui"/>
    <s v="Oui"/>
    <n v="3"/>
    <n v="2"/>
    <n v="3"/>
    <n v="2"/>
    <n v="3"/>
    <n v="3"/>
    <n v="3"/>
    <n v="3"/>
    <n v="3"/>
    <n v="3"/>
    <n v="2"/>
    <n v="4"/>
    <n v="3"/>
    <x v="2"/>
  </r>
  <r>
    <d v="2014-06-10T00:04:11"/>
    <x v="0"/>
    <s v="Belge"/>
    <n v="1990"/>
    <s v="ULB"/>
    <s v="Sciences politiques (sciences politiques, relations internationales, administration publique, ...)"/>
    <s v="Enseignement secondaire technique, 7ème année technique"/>
    <s v="Enseignement supérieur universitaire 1er cycle : bac"/>
    <x v="1"/>
    <x v="3"/>
    <x v="4"/>
    <x v="2"/>
    <x v="3"/>
    <x v="2"/>
    <x v="2"/>
    <x v="1"/>
    <s v="Tous les jours"/>
    <s v="Tous les jours"/>
    <s v="Tous les jours"/>
    <s v="Tous les jours"/>
    <s v="Régulièrement"/>
    <s v="Jamais"/>
    <s v="Questions à la Une (RTBF - La Une), Envoyé spécial (France 2), Complément d'enquête (France 2), Sept à huit (TF1)"/>
    <s v="Mise au point (RTBF - La Une), L'indiscret (RTBF - La Une), Des paroles et des actes (France 2)"/>
    <x v="1"/>
    <s v="Le Soir"/>
    <s v="Metro"/>
    <x v="150"/>
    <x v="0"/>
    <s v="Oui"/>
    <s v="Infor et divertissement dans une même émission"/>
    <s v="positif "/>
    <s v="Le Petit Journal  , Les Guignols de l’Info  , On n’est pas couché  "/>
    <s v="Le Petit Journal"/>
    <s v="Oui"/>
    <s v="Non"/>
    <n v="3"/>
    <n v="1"/>
    <n v="3"/>
    <n v="4"/>
    <n v="3"/>
    <n v="2"/>
    <n v="3"/>
    <n v="2"/>
    <n v="2"/>
    <n v="3"/>
    <n v="2"/>
    <n v="4"/>
    <n v="1"/>
    <x v="2"/>
  </r>
  <r>
    <d v="2014-06-10T01:04:27"/>
    <x v="1"/>
    <s v="Belge"/>
    <n v="1991"/>
    <s v="ULB"/>
    <s v="Sciences politiques (sciences politiques, relations internationales, administration publique, ...)"/>
    <s v="Enseignement secondaire général : 2ème cycle"/>
    <s v="Enseignement supérieur universitaire 1er cycle : bac"/>
    <x v="0"/>
    <x v="0"/>
    <x v="3"/>
    <x v="1"/>
    <x v="5"/>
    <x v="0"/>
    <x v="2"/>
    <x v="3"/>
    <s v="Régulièrement"/>
    <s v="Régulièrement"/>
    <s v="Rarement"/>
    <s v="Parfois"/>
    <s v="Rarement"/>
    <s v="Rarement"/>
    <s v="Questions à la Une (RTBF - La Une), Envoyé spécial (France 2), Complément d'enquête (France 2), Reportages (TF1)"/>
    <s v="Je n'ai regardé aucun de ces programmes"/>
    <x v="6"/>
    <s v="Aucun"/>
    <s v="Aucun"/>
    <x v="94"/>
    <x v="0"/>
    <s v="Non"/>
    <s v="?"/>
    <s v="positif "/>
    <s v="On n’est pas couché  "/>
    <s v="."/>
    <s v="Je suis partagé(e)"/>
    <s v="Je suis partagé(e)"/>
    <n v="3"/>
    <n v="3"/>
    <n v="2"/>
    <n v="3"/>
    <n v="3"/>
    <n v="4"/>
    <n v="4"/>
    <n v="4"/>
    <n v="2"/>
    <n v="2"/>
    <n v="1"/>
    <n v="4"/>
    <n v="2"/>
    <x v="2"/>
  </r>
  <r>
    <d v="2014-06-10T01:23:03"/>
    <x v="1"/>
    <s v="Belge"/>
    <n v="1993"/>
    <s v="ULB"/>
    <s v="Sciences politiques (sciences politiques, relations internationales, administration publique, ...)"/>
    <s v="Enseignement secondaire général : 2ème cycle"/>
    <s v="Enseignement supérieur universitaire 1er cycle : bac"/>
    <x v="0"/>
    <x v="3"/>
    <x v="4"/>
    <x v="0"/>
    <x v="0"/>
    <x v="2"/>
    <x v="5"/>
    <x v="6"/>
    <s v="Régulièrement"/>
    <s v="Tous les jours"/>
    <s v="Régulièrement"/>
    <s v="Tous les jours"/>
    <s v="Tous les jours"/>
    <s v="Tous les jours"/>
    <s v="Questions à la Une (RTBF - La Une)"/>
    <s v="Controverse (RTL-TVi)"/>
    <x v="0"/>
    <s v="La Libre Belgique"/>
    <s v="Autre"/>
    <x v="45"/>
    <x v="0"/>
    <s v="Non"/>
    <s v="?"/>
    <s v="positif "/>
    <s v="Les Guignols de l’Info  "/>
    <s v="Guignols"/>
    <s v="Oui"/>
    <s v="Oui"/>
    <n v="3"/>
    <n v="1"/>
    <n v="3"/>
    <n v="3"/>
    <n v="3"/>
    <n v="3"/>
    <n v="3"/>
    <n v="4"/>
    <n v="3"/>
    <n v="4"/>
    <n v="3"/>
    <n v="2"/>
    <n v="2"/>
    <x v="2"/>
  </r>
  <r>
    <d v="2014-06-10T10:45:24"/>
    <x v="1"/>
    <s v="Belge"/>
    <n v="1993"/>
    <s v="UCL"/>
    <s v="Communication (journalisme, relations publiques, communication socio-éducative, ...)"/>
    <s v="Enseignement secondaire général : 2ème cycle"/>
    <s v="Enseignement supérieur universitaire 1er cycle : bac"/>
    <x v="1"/>
    <x v="2"/>
    <x v="2"/>
    <x v="1"/>
    <x v="0"/>
    <x v="5"/>
    <x v="0"/>
    <x v="2"/>
    <s v="Régulièrement"/>
    <s v="Parfois"/>
    <s v="Parfois"/>
    <s v="Régulièrement"/>
    <s v="Régulièrement"/>
    <s v="Régulièrement"/>
    <s v="Reporters (RTL - TVi), Envoyé spécial (France 2), Sept à huit (TF1), Reportages (TF1)"/>
    <s v="Je n'ai regardé aucun de ces programmes"/>
    <x v="4"/>
    <s v="La Libre Belgique"/>
    <s v="La Dernière Heure – Les Sports"/>
    <x v="58"/>
    <x v="2"/>
    <s v="Non"/>
    <s v="non"/>
    <s v="positif "/>
    <s v="Le Grand Journal  , Le Petit Journal  , Sans chichis , On n’est pas couché  , on est pas des pigeons"/>
    <s v="le petit journal : vive le cynisme !!!"/>
    <s v="Oui"/>
    <s v="Je suis partagé(e)"/>
    <n v="4"/>
    <n v="3"/>
    <n v="1"/>
    <n v="2"/>
    <n v="2"/>
    <n v="2"/>
    <n v="1"/>
    <n v="1"/>
    <n v="2"/>
    <n v="3"/>
    <n v="1"/>
    <n v="2"/>
    <n v="1"/>
    <x v="0"/>
  </r>
  <r>
    <d v="2014-06-10T10:58:05"/>
    <x v="0"/>
    <s v="Belge"/>
    <n v="1991"/>
    <s v="ULB"/>
    <s v="Sciences politiques (sciences politiques, relations internationales, administration publique, ...)"/>
    <s v="Enseignement secondaire général : 2ème cycle"/>
    <s v="Enseignement supérieur universitaire 1er cycle : bac"/>
    <x v="1"/>
    <x v="2"/>
    <x v="2"/>
    <x v="4"/>
    <x v="1"/>
    <x v="0"/>
    <x v="2"/>
    <x v="3"/>
    <s v="Régulièrement"/>
    <s v="Régulièrement"/>
    <s v="Parfois"/>
    <s v="Parfois"/>
    <s v="Parfois"/>
    <s v="Rarement"/>
    <s v="Je n'ai regardé aucun de ces programmes"/>
    <s v="Mise au point (RTBF - La Une), Controverse (RTL-TVi), L'indiscret (RTBF - La Une), L'invité (RTL-TVi), Mots croisés (France 2), Des paroles et des actes (France 2)"/>
    <x v="0"/>
    <s v="Metro"/>
    <s v="La Libre Belgique"/>
    <x v="2"/>
    <x v="0"/>
    <s v="Non"/>
    <s v="Non"/>
    <s v="positif "/>
    <s v="The Colbert Report"/>
    <s v="The Colbert Report"/>
    <s v="Oui"/>
    <s v="Oui"/>
    <n v="4"/>
    <n v="1"/>
    <n v="3"/>
    <n v="3"/>
    <n v="3"/>
    <n v="3"/>
    <n v="3"/>
    <n v="1"/>
    <n v="4"/>
    <n v="4"/>
    <n v="3"/>
    <n v="3"/>
    <n v="4"/>
    <x v="2"/>
  </r>
  <r>
    <d v="2014-06-10T12:26:08"/>
    <x v="1"/>
    <s v="Belge"/>
    <n v="1989"/>
    <s v="UCL"/>
    <s v="Communication (journalisme, relations publiques, communication socio-éducative, ...)"/>
    <s v="Enseignement supérieur universitaire 1er cycle : bac"/>
    <s v="Enseignement supérieur universitaire 2ème cycle : master, ingénieur"/>
    <x v="5"/>
    <x v="0"/>
    <x v="0"/>
    <x v="2"/>
    <x v="0"/>
    <x v="0"/>
    <x v="3"/>
    <x v="5"/>
    <s v="Régulièrement"/>
    <s v="Rarement"/>
    <s v="Rarement"/>
    <s v="Régulièrement"/>
    <s v="Parfois"/>
    <s v="Rarement"/>
    <s v="Reporters (RTL - TVi), Sept à huit (TF1), Reportages (TF1)"/>
    <s v="Je n'ai regardé aucun de ces programmes"/>
    <x v="0"/>
    <s v="La Dernière Heure – Les Sports"/>
    <s v="Autre"/>
    <x v="66"/>
    <x v="2"/>
    <s v="Non"/>
    <s v="non"/>
    <s v="positif "/>
    <s v="Le Grand Journal  , Sans chichis "/>
    <s v="sans chichis"/>
    <s v="Oui"/>
    <s v="Je suis partagé(e)"/>
    <n v="3"/>
    <n v="3"/>
    <n v="3"/>
    <n v="3"/>
    <n v="4"/>
    <n v="3"/>
    <n v="3"/>
    <n v="3"/>
    <n v="2"/>
    <n v="2"/>
    <n v="2"/>
    <n v="4"/>
    <n v="3"/>
    <x v="0"/>
  </r>
  <r>
    <d v="2014-06-10T12:47:07"/>
    <x v="1"/>
    <s v="Belge"/>
    <n v="1991"/>
    <s v="UCL"/>
    <s v="Communication (journalisme, relations publiques, communication socio-éducative, ...)"/>
    <s v="Enseignement supérieur universitaire 1er cycle : bac"/>
    <s v="Enseignement supérieur universitaire 2ème cycle : master, ingénieur"/>
    <x v="2"/>
    <x v="4"/>
    <x v="0"/>
    <x v="0"/>
    <x v="2"/>
    <x v="5"/>
    <x v="0"/>
    <x v="5"/>
    <s v="Régulièrement"/>
    <s v="Tous les jours"/>
    <s v="Jamais"/>
    <s v="Régulièrement"/>
    <s v="Régulièrement"/>
    <s v="Régulièrement"/>
    <s v="Questions à la Une (RTBF - La Une)"/>
    <s v="Je n'ai regardé aucun de ces programmes"/>
    <x v="0"/>
    <s v="Les journaux des éditions l’Avenir (Vers l’Avenir, …)"/>
    <s v="La Libre Belgique"/>
    <x v="25"/>
    <x v="2"/>
    <s v="Oui"/>
    <s v="Emission d'information divertissante"/>
    <s v="positif "/>
    <s v="Le Petit Journal  , Les Guignols de l’Info  , Sans chichis , Dan Late Show  , On n’est pas couché  , Saturday Night Live, The Tonight Show starring Jimmy Fallon"/>
    <s v="Tonight Show Jimmy Fallon"/>
    <s v="Oui"/>
    <s v="Oui"/>
    <n v="3"/>
    <n v="2"/>
    <n v="3"/>
    <n v="3"/>
    <n v="2"/>
    <n v="3"/>
    <n v="3"/>
    <n v="1"/>
    <n v="4"/>
    <n v="4"/>
    <n v="3"/>
    <n v="3"/>
    <n v="1"/>
    <x v="0"/>
  </r>
  <r>
    <d v="2014-06-10T13:12:22"/>
    <x v="0"/>
    <s v="Belge"/>
    <n v="1990"/>
    <s v="UCL"/>
    <s v="Communication (journalisme, relations publiques, communication socio-éducative, ...)"/>
    <s v="Enseignement supérieur universitaire 1er cycle : bac"/>
    <s v="Enseignement supérieur universitaire 2ème cycle : master, ingénieur"/>
    <x v="2"/>
    <x v="2"/>
    <x v="0"/>
    <x v="1"/>
    <x v="3"/>
    <x v="3"/>
    <x v="0"/>
    <x v="3"/>
    <s v="Tous les jours"/>
    <s v="Rarement"/>
    <s v="Rarement"/>
    <s v="Régulièrement"/>
    <s v="Rarement"/>
    <s v="Parfois"/>
    <s v="Questions à la Une (RTBF - La Une), Envoyé spécial (France 2), Sept à huit (TF1)"/>
    <s v="Controverse (RTL-TVi), L'invité (RTL-TVi)"/>
    <x v="0"/>
    <s v="La Libre Belgique"/>
    <s v="La Dernière Heure – Les Sports"/>
    <x v="69"/>
    <x v="2"/>
    <s v="Non"/>
    <s v="non"/>
    <s v="positif "/>
    <s v="Aucune"/>
    <s v="rien"/>
    <s v="Je suis partagé(e)"/>
    <s v="Je suis partagé(e)"/>
    <n v="4"/>
    <n v="3"/>
    <n v="4"/>
    <n v="3"/>
    <n v="2"/>
    <n v="4"/>
    <n v="4"/>
    <n v="4"/>
    <n v="1"/>
    <n v="3"/>
    <n v="2"/>
    <n v="4"/>
    <n v="3"/>
    <x v="0"/>
  </r>
  <r>
    <d v="2014-06-10T14:02:32"/>
    <x v="1"/>
    <s v="Belge"/>
    <n v="1991"/>
    <s v="UCL"/>
    <s v="Communication (journalisme, relations publiques, communication socio-éducative, ...)"/>
    <s v="Enseignement supérieur universitaire 1er cycle : bac"/>
    <s v="Enseignement supérieur universitaire 2ème cycle : master, ingénieur"/>
    <x v="5"/>
    <x v="4"/>
    <x v="0"/>
    <x v="2"/>
    <x v="0"/>
    <x v="2"/>
    <x v="6"/>
    <x v="5"/>
    <s v="Parfois"/>
    <s v="Parfois"/>
    <s v="Rarement"/>
    <s v="Tous les jours"/>
    <s v="Rarement"/>
    <s v="Jamais"/>
    <s v="Sept à huit (TF1)"/>
    <s v="Je n'ai regardé aucun de ces programmes"/>
    <x v="1"/>
    <s v="La Dernière Heure – Les Sports"/>
    <s v="Le Soir"/>
    <x v="73"/>
    <x v="1"/>
    <s v="Oui"/>
    <s v="mélange d'information et se divertissement"/>
    <s v="positif "/>
    <s v="Le Petit Journal  , Sans chichis , On n’est pas couché  "/>
    <s v="le petit journal"/>
    <s v="Oui"/>
    <s v="Oui"/>
    <n v="3"/>
    <n v="1"/>
    <n v="3"/>
    <n v="3"/>
    <n v="1"/>
    <n v="1"/>
    <n v="1"/>
    <n v="1"/>
    <n v="4"/>
    <n v="4"/>
    <n v="4"/>
    <n v="3"/>
    <n v="2"/>
    <x v="0"/>
  </r>
  <r>
    <d v="2014-06-10T16:02:18"/>
    <x v="0"/>
    <s v="Belge"/>
    <n v="1994"/>
    <s v="USL-B"/>
    <s v="Sciences politiques (sciences politiques, relations internationales, administration publique, ...)"/>
    <s v="Enseignement secondaire général : 2ème cycle"/>
    <s v="Enseignement supérieur universitaire 1er cycle : bac"/>
    <x v="4"/>
    <x v="0"/>
    <x v="1"/>
    <x v="1"/>
    <x v="1"/>
    <x v="5"/>
    <x v="8"/>
    <x v="4"/>
    <s v="Jamais"/>
    <s v="Rarement"/>
    <s v="Tous les jours"/>
    <s v="Parfois"/>
    <s v="Régulièrement"/>
    <s v="Jamais"/>
    <s v="Je n'ai regardé aucun de ces programmes"/>
    <s v="Je n'ai regardé aucun de ces programmes"/>
    <x v="0"/>
    <s v="Metro"/>
    <s v="Aucun"/>
    <x v="106"/>
    <x v="0"/>
    <s v="Non"/>
    <s v="Non"/>
    <s v="négatif"/>
    <s v="Aucune"/>
    <s v="Aucun intérêt"/>
    <s v="Non"/>
    <s v="Non"/>
    <n v="1"/>
    <n v="1"/>
    <n v="2"/>
    <n v="3"/>
    <n v="4"/>
    <n v="4"/>
    <n v="4"/>
    <n v="2"/>
    <n v="3"/>
    <n v="3"/>
    <n v="1"/>
    <n v="4"/>
    <n v="4"/>
    <x v="2"/>
  </r>
  <r>
    <d v="2014-06-10T16:17:24"/>
    <x v="1"/>
    <s v="Belge"/>
    <n v="1992"/>
    <s v="ULB"/>
    <s v="Sciences politiques (sciences politiques, relations internationales, administration publique, ...)"/>
    <s v="Enseignement secondaire général : 2ème cycle"/>
    <s v="Enseignement supérieur universitaire 1er cycle : bac"/>
    <x v="4"/>
    <x v="5"/>
    <x v="1"/>
    <x v="1"/>
    <x v="0"/>
    <x v="2"/>
    <x v="5"/>
    <x v="2"/>
    <s v="Jamais"/>
    <s v="Jamais"/>
    <s v="Parfois"/>
    <s v="Tous les jours"/>
    <s v="Tous les jours"/>
    <s v="Régulièrement"/>
    <s v="Je n'ai regardé aucun de ces programmes"/>
    <s v="Je n'ai regardé aucun de ces programmes"/>
    <x v="5"/>
    <s v="La Libre Belgique"/>
    <s v="Le Soir"/>
    <x v="151"/>
    <x v="2"/>
    <s v="Non"/>
    <s v="Non, désolée."/>
    <s v="négatif"/>
    <s v="Le Petit Journal  , Les Guignols de l’Info  , Sans chichis "/>
    <s v="Le Petit Journal"/>
    <s v="Oui"/>
    <s v="Oui"/>
    <n v="3"/>
    <n v="2"/>
    <n v="3"/>
    <n v="3"/>
    <n v="1"/>
    <n v="3"/>
    <n v="2"/>
    <n v="3"/>
    <n v="4"/>
    <n v="4"/>
    <n v="3"/>
    <n v="2"/>
    <n v="2"/>
    <x v="2"/>
  </r>
  <r>
    <d v="2014-06-10T20:43:04"/>
    <x v="1"/>
    <s v="Belge"/>
    <n v="1993"/>
    <s v="USL-B"/>
    <s v="Communication (journalisme, relations publiques, communication socio-éducative, ...)"/>
    <s v="Enseignement secondaire général : 2ème cycle"/>
    <s v="Enseignement supérieur universitaire 2ème cycle : master, ingénieur"/>
    <x v="0"/>
    <x v="5"/>
    <x v="0"/>
    <x v="4"/>
    <x v="1"/>
    <x v="2"/>
    <x v="10"/>
    <x v="8"/>
    <s v="Régulièrement"/>
    <s v="Rarement"/>
    <s v="Régulièrement"/>
    <s v="Tous les jours"/>
    <s v="Tous les jours"/>
    <s v="Régulièrement"/>
    <s v="Questions à la Une (RTBF - La Une), Reporters (RTL - TVi), Envoyé spécial (France 2)"/>
    <s v="Je n'ai regardé aucun de ces programmes"/>
    <x v="1"/>
    <s v="Le Soir"/>
    <s v="Aucun"/>
    <x v="12"/>
    <x v="1"/>
    <s v="Oui"/>
    <s v="mélange d'informations et de divertissement"/>
    <s v="positif "/>
    <s v="Aucune"/>
    <s v="cfr aucune"/>
    <s v="Oui"/>
    <s v="Oui"/>
    <n v="3"/>
    <n v="2"/>
    <n v="2"/>
    <n v="3"/>
    <n v="3"/>
    <n v="3"/>
    <n v="3"/>
    <n v="2"/>
    <n v="2"/>
    <n v="3"/>
    <n v="2"/>
    <n v="4"/>
    <n v="3"/>
    <x v="0"/>
  </r>
  <r>
    <d v="2014-06-10T18:36:20"/>
    <x v="0"/>
    <s v="Belge"/>
    <n v="1992"/>
    <s v="USL-B"/>
    <s v="Science économique"/>
    <s v="Enseignement secondaire général : 2ème cycle"/>
    <s v="Enseignement supérieur universitaire 1er cycle : bac"/>
    <x v="0"/>
    <x v="0"/>
    <x v="2"/>
    <x v="1"/>
    <x v="1"/>
    <x v="2"/>
    <x v="2"/>
    <x v="2"/>
    <s v="Parfois"/>
    <s v="Parfois"/>
    <s v="Régulièrement"/>
    <s v="Tous les jours"/>
    <s v="Parfois"/>
    <s v="Rarement"/>
    <s v="Envoyé spécial (France 2), Complément d'enquête (France 2), L'effet papillon (Be TV)"/>
    <s v="Mise au point (RTBF - La Une), Controverse (RTL-TVi)"/>
    <x v="5"/>
    <s v="Metro"/>
    <s v="La Libre Belgique"/>
    <x v="58"/>
    <x v="0"/>
    <s v="Non"/>
    <s v="m"/>
    <s v="positif "/>
    <s v="Le Grand Journal  , Le Petit Journal  , Les Guignols de l’Info  , Salut les terriens  "/>
    <s v="Le Petit Journal"/>
    <s v="Oui"/>
    <s v="Oui"/>
    <n v="3"/>
    <n v="2"/>
    <n v="2"/>
    <n v="2"/>
    <n v="1"/>
    <n v="1"/>
    <n v="1"/>
    <n v="3"/>
    <n v="3"/>
    <n v="1"/>
    <n v="4"/>
    <n v="3"/>
    <n v="2"/>
    <x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Tableau croisé dynamique1" cacheId="11" applyNumberFormats="0" applyBorderFormats="0" applyFontFormats="0" applyPatternFormats="0" applyAlignmentFormats="0" applyWidthHeightFormats="1" dataCaption="Valeurs" updatedVersion="4" minRefreshableVersion="3" useAutoFormatting="1" itemPrintTitles="1" createdVersion="4" indent="0" outline="1" outlineData="1" multipleFieldFilters="0">
  <location ref="A1:B13" firstHeaderRow="1" firstDataRow="1" firstDataCol="1"/>
  <pivotFields count="49">
    <pivotField showAll="0"/>
    <pivotField showAll="0"/>
    <pivotField showAll="0"/>
    <pivotField axis="axisRow" dataField="1" showAll="0">
      <items count="14">
        <item m="1" x="12"/>
        <item m="1" x="11"/>
        <item x="8"/>
        <item x="10"/>
        <item x="3"/>
        <item x="5"/>
        <item x="0"/>
        <item x="1"/>
        <item x="2"/>
        <item x="4"/>
        <item x="6"/>
        <item x="7"/>
        <item x="9"/>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3"/>
  </rowFields>
  <rowItems count="12">
    <i>
      <x v="2"/>
    </i>
    <i>
      <x v="3"/>
    </i>
    <i>
      <x v="4"/>
    </i>
    <i>
      <x v="5"/>
    </i>
    <i>
      <x v="6"/>
    </i>
    <i>
      <x v="7"/>
    </i>
    <i>
      <x v="8"/>
    </i>
    <i>
      <x v="9"/>
    </i>
    <i>
      <x v="10"/>
    </i>
    <i>
      <x v="11"/>
    </i>
    <i>
      <x v="12"/>
    </i>
    <i t="grand">
      <x/>
    </i>
  </rowItems>
  <colItems count="1">
    <i/>
  </colItems>
  <dataFields count="1">
    <dataField name="Nombre de Année de naissance" fld="3" subtotal="count" baseField="3"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0.xml><?xml version="1.0" encoding="utf-8"?>
<pivotTableDefinition xmlns="http://schemas.openxmlformats.org/spreadsheetml/2006/main" name="Tableau croisé dynamique10" cacheId="14" applyNumberFormats="0" applyBorderFormats="0" applyFontFormats="0" applyPatternFormats="0" applyAlignmentFormats="0" applyWidthHeightFormats="1" dataCaption="Valeurs" updatedVersion="4" minRefreshableVersion="3" useAutoFormatting="1" itemPrintTitles="1" createdVersion="4" indent="0" outline="1" outlineData="1" multipleFieldFilters="0">
  <location ref="A1:F6"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dataField="1" showAll="0">
      <items count="5">
        <item x="2"/>
        <item x="0"/>
        <item x="3"/>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4">
        <item x="1"/>
        <item x="0"/>
        <item x="2"/>
        <item t="default"/>
      </items>
    </pivotField>
  </pivotFields>
  <rowFields count="1">
    <field x="49"/>
  </rowFields>
  <rowItems count="4">
    <i>
      <x/>
    </i>
    <i>
      <x v="1"/>
    </i>
    <i>
      <x v="2"/>
    </i>
    <i t="grand">
      <x/>
    </i>
  </rowItems>
  <colFields count="1">
    <field x="28"/>
  </colFields>
  <colItems count="5">
    <i>
      <x/>
    </i>
    <i>
      <x v="1"/>
    </i>
    <i>
      <x v="2"/>
    </i>
    <i>
      <x v="3"/>
    </i>
    <i t="grand">
      <x/>
    </i>
  </colItems>
  <dataFields count="1">
    <dataField name="Nombre de Est-ce que vous vous intéressez à la politique ?" fld="28"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1.xml><?xml version="1.0" encoding="utf-8"?>
<pivotTableDefinition xmlns="http://schemas.openxmlformats.org/spreadsheetml/2006/main" name="PivotTable5" cacheId="14" applyNumberFormats="0" applyBorderFormats="0" applyFontFormats="0" applyPatternFormats="0" applyAlignmentFormats="0" applyWidthHeightFormats="1" dataCaption="Values" missingCaption="0" updatedVersion="4" minRefreshableVersion="3" useAutoFormatting="1" itemPrintTitles="1" createdVersion="4" indent="0" outline="1" outlineData="1" multipleFieldFilters="0">
  <location ref="A1:E11"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9">
        <item x="6"/>
        <item x="5"/>
        <item x="7"/>
        <item x="3"/>
        <item x="1"/>
        <item x="0"/>
        <item x="2"/>
        <item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4">
        <item x="1"/>
        <item x="0"/>
        <item x="2"/>
        <item t="default"/>
      </items>
    </pivotField>
  </pivotFields>
  <rowFields count="1">
    <field x="24"/>
  </rowFields>
  <rowItems count="9">
    <i>
      <x/>
    </i>
    <i>
      <x v="1"/>
    </i>
    <i>
      <x v="2"/>
    </i>
    <i>
      <x v="3"/>
    </i>
    <i>
      <x v="4"/>
    </i>
    <i>
      <x v="5"/>
    </i>
    <i>
      <x v="6"/>
    </i>
    <i>
      <x v="7"/>
    </i>
    <i t="grand">
      <x/>
    </i>
  </rowItems>
  <colFields count="1">
    <field x="49"/>
  </colFields>
  <colItems count="4">
    <i>
      <x/>
    </i>
    <i>
      <x v="1"/>
    </i>
    <i>
      <x v="2"/>
    </i>
    <i t="grand">
      <x/>
    </i>
  </colItems>
  <dataFields count="1">
    <dataField name="Count of Si vous lisez la presse papier ou les sites web des quotidiens papier, citez les titres que vous lisez en priorité. Au MAXIMUM 3 titres. [1er]" fld="24"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Tableau croisé dynamique3" cacheId="14" applyNumberFormats="0" applyBorderFormats="0" applyFontFormats="0" applyPatternFormats="0" applyAlignmentFormats="0" applyWidthHeightFormats="1" dataCaption="Valeurs" updatedVersion="4" minRefreshableVersion="3" useAutoFormatting="1" itemPrintTitles="1" createdVersion="4" indent="0" outline="1" outlineData="1" multipleFieldFilters="0">
  <location ref="A9:I14" firstHeaderRow="1" firstDataRow="2" firstDataCol="1"/>
  <pivotFields count="50">
    <pivotField showAll="0"/>
    <pivotField showAll="0"/>
    <pivotField showAll="0"/>
    <pivotField showAll="0"/>
    <pivotField showAll="0"/>
    <pivotField showAll="0"/>
    <pivotField showAll="0"/>
    <pivotField showAll="0"/>
    <pivotField axis="axisCol" dataField="1" showAll="0">
      <items count="8">
        <item x="2"/>
        <item x="1"/>
        <item x="3"/>
        <item x="6"/>
        <item x="4"/>
        <item x="0"/>
        <item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4">
        <item x="1"/>
        <item x="0"/>
        <item x="2"/>
        <item t="default"/>
      </items>
    </pivotField>
  </pivotFields>
  <rowFields count="1">
    <field x="49"/>
  </rowFields>
  <rowItems count="4">
    <i>
      <x/>
    </i>
    <i>
      <x v="1"/>
    </i>
    <i>
      <x v="2"/>
    </i>
    <i t="grand">
      <x/>
    </i>
  </rowItems>
  <colFields count="1">
    <field x="8"/>
  </colFields>
  <colItems count="8">
    <i>
      <x/>
    </i>
    <i>
      <x v="1"/>
    </i>
    <i>
      <x v="2"/>
    </i>
    <i>
      <x v="3"/>
    </i>
    <i>
      <x v="4"/>
    </i>
    <i>
      <x v="5"/>
    </i>
    <i>
      <x v="6"/>
    </i>
    <i t="grand">
      <x/>
    </i>
  </colItems>
  <dataFields count="1">
    <dataField name="Nombre de Au cours d'une journée habituelle, combien de temps en moyenne consacrez-vous à chacune des tâches suivantes : [Regarder la télévision]" fld="8"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Tableau croisé dynamique2" cacheId="14" applyNumberFormats="0" applyBorderFormats="0" applyFontFormats="0" applyPatternFormats="0" applyAlignmentFormats="0" applyWidthHeightFormats="1" dataCaption="Valeurs" updatedVersion="4" minRefreshableVersion="3" useAutoFormatting="1" itemPrintTitles="1" createdVersion="4" indent="0" outline="1" outlineData="1" multipleFieldFilters="0">
  <location ref="A1:I6" firstHeaderRow="1" firstDataRow="2" firstDataCol="1"/>
  <pivotFields count="50">
    <pivotField showAll="0"/>
    <pivotField showAll="0">
      <items count="3">
        <item x="1"/>
        <item x="0"/>
        <item t="default"/>
      </items>
    </pivotField>
    <pivotField showAll="0"/>
    <pivotField showAll="0"/>
    <pivotField showAll="0"/>
    <pivotField showAll="0"/>
    <pivotField showAll="0"/>
    <pivotField showAll="0"/>
    <pivotField showAll="0"/>
    <pivotField axis="axisCol" dataField="1" showAll="0">
      <items count="8">
        <item x="5"/>
        <item x="0"/>
        <item x="3"/>
        <item x="4"/>
        <item x="1"/>
        <item x="6"/>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4">
        <item x="1"/>
        <item x="0"/>
        <item x="2"/>
        <item t="default"/>
      </items>
    </pivotField>
  </pivotFields>
  <rowFields count="1">
    <field x="49"/>
  </rowFields>
  <rowItems count="4">
    <i>
      <x/>
    </i>
    <i>
      <x v="1"/>
    </i>
    <i>
      <x v="2"/>
    </i>
    <i t="grand">
      <x/>
    </i>
  </rowItems>
  <colFields count="1">
    <field x="9"/>
  </colFields>
  <colItems count="8">
    <i>
      <x/>
    </i>
    <i>
      <x v="1"/>
    </i>
    <i>
      <x v="2"/>
    </i>
    <i>
      <x v="3"/>
    </i>
    <i>
      <x v="4"/>
    </i>
    <i>
      <x v="5"/>
    </i>
    <i>
      <x v="6"/>
    </i>
    <i t="grand">
      <x/>
    </i>
  </colItems>
  <dataFields count="1">
    <dataField name="Nombre de Au cours d'une journée habituelle, combien de temps en moyenne consacrez-vous à chacune des tâches suivantes : [Ecouter la radio]" fld="9" subtotal="count" baseField="49" baseItem="1"/>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Tableau croisé dynamique6" cacheId="14" applyNumberFormats="0" applyBorderFormats="0" applyFontFormats="0" applyPatternFormats="0" applyAlignmentFormats="0" applyWidthHeightFormats="1" dataCaption="Valeurs" updatedVersion="4" minRefreshableVersion="3" useAutoFormatting="1" itemPrintTitles="1" createdVersion="4" indent="0" outline="1" outlineData="1" multipleFieldFilters="0">
  <location ref="A30:I35"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pivotField axis="axisCol" dataField="1" showAll="0">
      <items count="8">
        <item x="0"/>
        <item x="1"/>
        <item x="2"/>
        <item x="6"/>
        <item x="5"/>
        <item x="3"/>
        <item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4">
        <item x="1"/>
        <item x="0"/>
        <item x="2"/>
        <item t="default"/>
      </items>
    </pivotField>
  </pivotFields>
  <rowFields count="1">
    <field x="49"/>
  </rowFields>
  <rowItems count="4">
    <i>
      <x/>
    </i>
    <i>
      <x v="1"/>
    </i>
    <i>
      <x v="2"/>
    </i>
    <i t="grand">
      <x/>
    </i>
  </rowItems>
  <colFields count="1">
    <field x="12"/>
  </colFields>
  <colItems count="8">
    <i>
      <x/>
    </i>
    <i>
      <x v="1"/>
    </i>
    <i>
      <x v="2"/>
    </i>
    <i>
      <x v="3"/>
    </i>
    <i>
      <x v="4"/>
    </i>
    <i>
      <x v="5"/>
    </i>
    <i>
      <x v="6"/>
    </i>
    <i t="grand">
      <x/>
    </i>
  </colItems>
  <dataFields count="1">
    <dataField name="Nombre de Au cours d'une journée habituelle, combien de temps en moyenne consacrez-vous à chacune des tâches suivantes : [Regarder des contenus téléchargés sur le net]" fld="1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Tableau croisé dynamique5" cacheId="14" applyNumberFormats="0" applyBorderFormats="0" applyFontFormats="0" applyPatternFormats="0" applyAlignmentFormats="0" applyWidthHeightFormats="1" dataCaption="Valeurs" updatedVersion="4" minRefreshableVersion="3" useAutoFormatting="1" itemPrintTitles="1" createdVersion="4" indent="0" outline="1" outlineData="1" multipleFieldFilters="0">
  <location ref="A23:I28"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axis="axisCol" dataField="1" showAll="0">
      <items count="8">
        <item x="1"/>
        <item x="4"/>
        <item x="2"/>
        <item x="0"/>
        <item x="6"/>
        <item x="5"/>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4">
        <item x="1"/>
        <item x="0"/>
        <item x="2"/>
        <item t="default"/>
      </items>
    </pivotField>
  </pivotFields>
  <rowFields count="1">
    <field x="49"/>
  </rowFields>
  <rowItems count="4">
    <i>
      <x/>
    </i>
    <i>
      <x v="1"/>
    </i>
    <i>
      <x v="2"/>
    </i>
    <i t="grand">
      <x/>
    </i>
  </rowItems>
  <colFields count="1">
    <field x="11"/>
  </colFields>
  <colItems count="8">
    <i>
      <x/>
    </i>
    <i>
      <x v="1"/>
    </i>
    <i>
      <x v="2"/>
    </i>
    <i>
      <x v="3"/>
    </i>
    <i>
      <x v="4"/>
    </i>
    <i>
      <x v="5"/>
    </i>
    <i>
      <x v="6"/>
    </i>
    <i t="grand">
      <x/>
    </i>
  </colItems>
  <dataFields count="1">
    <dataField name="Nombre de Au cours d'une journée habituelle, combien de temps en moyenne consacrez-vous à chacune des tâches suivantes : [Surfer sur internet]" fld="1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xml><?xml version="1.0" encoding="utf-8"?>
<pivotTableDefinition xmlns="http://schemas.openxmlformats.org/spreadsheetml/2006/main" name="Tableau croisé dynamique4" cacheId="14" applyNumberFormats="0" applyBorderFormats="0" applyFontFormats="0" applyPatternFormats="0" applyAlignmentFormats="0" applyWidthHeightFormats="1" dataCaption="Valeurs" updatedVersion="4" minRefreshableVersion="3" useAutoFormatting="1" itemPrintTitles="1" createdVersion="4" indent="0" outline="1" outlineData="1" multipleFieldFilters="0">
  <location ref="A16:G21" firstHeaderRow="1" firstDataRow="2" firstDataCol="1"/>
  <pivotFields count="50">
    <pivotField showAll="0"/>
    <pivotField showAll="0"/>
    <pivotField showAll="0"/>
    <pivotField showAll="0"/>
    <pivotField showAll="0"/>
    <pivotField showAll="0"/>
    <pivotField showAll="0"/>
    <pivotField showAll="0"/>
    <pivotField showAll="0"/>
    <pivotField showAll="0"/>
    <pivotField axis="axisCol" dataField="1" showAll="0">
      <items count="6">
        <item x="4"/>
        <item x="1"/>
        <item x="3"/>
        <item x="0"/>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4">
        <item x="1"/>
        <item x="0"/>
        <item x="2"/>
        <item t="default"/>
      </items>
    </pivotField>
  </pivotFields>
  <rowFields count="1">
    <field x="49"/>
  </rowFields>
  <rowItems count="4">
    <i>
      <x/>
    </i>
    <i>
      <x v="1"/>
    </i>
    <i>
      <x v="2"/>
    </i>
    <i t="grand">
      <x/>
    </i>
  </rowItems>
  <colFields count="1">
    <field x="10"/>
  </colFields>
  <colItems count="6">
    <i>
      <x/>
    </i>
    <i>
      <x v="1"/>
    </i>
    <i>
      <x v="2"/>
    </i>
    <i>
      <x v="3"/>
    </i>
    <i>
      <x v="4"/>
    </i>
    <i t="grand">
      <x/>
    </i>
  </colItems>
  <dataFields count="1">
    <dataField name="Nombre de Au cours d'une journée habituelle, combien de temps en moyenne consacrez-vous à chacune des tâches suivantes : [Lire un journal papier ]" fld="1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7.xml><?xml version="1.0" encoding="utf-8"?>
<pivotTableDefinition xmlns="http://schemas.openxmlformats.org/spreadsheetml/2006/main" name="Tableau croisé dynamique9" cacheId="14" applyNumberFormats="0" applyBorderFormats="0" applyFontFormats="0" applyPatternFormats="0" applyAlignmentFormats="0" applyWidthHeightFormats="1" dataCaption="Valeurs" updatedVersion="4" minRefreshableVersion="3" useAutoFormatting="1" itemPrintTitles="1" createdVersion="4" indent="0" outline="1" outlineData="1" multipleFieldFilters="0">
  <location ref="A15:P20"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dataField="1" showAll="0">
      <items count="15">
        <item x="13"/>
        <item x="9"/>
        <item x="0"/>
        <item x="8"/>
        <item x="12"/>
        <item x="2"/>
        <item x="3"/>
        <item x="6"/>
        <item x="7"/>
        <item x="10"/>
        <item x="11"/>
        <item x="1"/>
        <item x="4"/>
        <item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4">
        <item x="1"/>
        <item x="0"/>
        <item x="2"/>
        <item t="default"/>
      </items>
    </pivotField>
  </pivotFields>
  <rowFields count="1">
    <field x="49"/>
  </rowFields>
  <rowItems count="4">
    <i>
      <x/>
    </i>
    <i>
      <x v="1"/>
    </i>
    <i>
      <x v="2"/>
    </i>
    <i t="grand">
      <x/>
    </i>
  </rowItems>
  <colFields count="1">
    <field x="15"/>
  </colFields>
  <colItems count="15">
    <i>
      <x/>
    </i>
    <i>
      <x v="1"/>
    </i>
    <i>
      <x v="2"/>
    </i>
    <i>
      <x v="3"/>
    </i>
    <i>
      <x v="4"/>
    </i>
    <i>
      <x v="5"/>
    </i>
    <i>
      <x v="6"/>
    </i>
    <i>
      <x v="7"/>
    </i>
    <i>
      <x v="8"/>
    </i>
    <i>
      <x v="9"/>
    </i>
    <i>
      <x v="10"/>
    </i>
    <i>
      <x v="11"/>
    </i>
    <i>
      <x v="12"/>
    </i>
    <i>
      <x v="13"/>
    </i>
    <i t="grand">
      <x/>
    </i>
  </colItems>
  <dataFields count="1">
    <dataField name="Nombre de Parmi la liste ci-dessous, quels sont les MOYENS que vous utilisez en priorité pour vous INFORMER ? Citez au maximum 3 moyens par ordre de préférence. [3e]" fld="15"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8.xml><?xml version="1.0" encoding="utf-8"?>
<pivotTableDefinition xmlns="http://schemas.openxmlformats.org/spreadsheetml/2006/main" name="Tableau croisé dynamique8" cacheId="14" applyNumberFormats="0" applyBorderFormats="0" applyFontFormats="0" applyPatternFormats="0" applyAlignmentFormats="0" applyWidthHeightFormats="1" dataCaption="Valeurs" updatedVersion="4" minRefreshableVersion="3" useAutoFormatting="1" itemPrintTitles="1" createdVersion="4" indent="0" outline="1" outlineData="1" multipleFieldFilters="0">
  <location ref="A8:P13"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dataField="1" showAll="0">
      <items count="15">
        <item x="12"/>
        <item x="6"/>
        <item x="5"/>
        <item x="13"/>
        <item x="8"/>
        <item x="7"/>
        <item x="3"/>
        <item x="10"/>
        <item x="11"/>
        <item x="9"/>
        <item x="4"/>
        <item x="0"/>
        <item x="1"/>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4">
        <item x="1"/>
        <item x="0"/>
        <item x="2"/>
        <item t="default"/>
      </items>
    </pivotField>
  </pivotFields>
  <rowFields count="1">
    <field x="49"/>
  </rowFields>
  <rowItems count="4">
    <i>
      <x/>
    </i>
    <i>
      <x v="1"/>
    </i>
    <i>
      <x v="2"/>
    </i>
    <i t="grand">
      <x/>
    </i>
  </rowItems>
  <colFields count="1">
    <field x="14"/>
  </colFields>
  <colItems count="15">
    <i>
      <x/>
    </i>
    <i>
      <x v="1"/>
    </i>
    <i>
      <x v="2"/>
    </i>
    <i>
      <x v="3"/>
    </i>
    <i>
      <x v="4"/>
    </i>
    <i>
      <x v="5"/>
    </i>
    <i>
      <x v="6"/>
    </i>
    <i>
      <x v="7"/>
    </i>
    <i>
      <x v="8"/>
    </i>
    <i>
      <x v="9"/>
    </i>
    <i>
      <x v="10"/>
    </i>
    <i>
      <x v="11"/>
    </i>
    <i>
      <x v="12"/>
    </i>
    <i>
      <x v="13"/>
    </i>
    <i t="grand">
      <x/>
    </i>
  </colItems>
  <dataFields count="1">
    <dataField name="Nombre de Parmi la liste ci-dessous, quels sont les MOYENS que vous utilisez en priorité pour vous INFORMER ? Citez au maximum 3 moyens par ordre de préférence. [2e]" fld="14"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9.xml><?xml version="1.0" encoding="utf-8"?>
<pivotTableDefinition xmlns="http://schemas.openxmlformats.org/spreadsheetml/2006/main" name="Tableau croisé dynamique7" cacheId="14" applyNumberFormats="0" applyBorderFormats="0" applyFontFormats="0" applyPatternFormats="0" applyAlignmentFormats="0" applyWidthHeightFormats="1" dataCaption="Valeurs" updatedVersion="4" minRefreshableVersion="3" useAutoFormatting="1" itemPrintTitles="1" createdVersion="4" indent="0" outline="1" outlineData="1" multipleFieldFilters="0">
  <location ref="A1:M6"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dataField="1" showAll="0">
      <items count="12">
        <item x="7"/>
        <item x="5"/>
        <item x="6"/>
        <item x="4"/>
        <item x="1"/>
        <item x="9"/>
        <item x="10"/>
        <item x="8"/>
        <item x="0"/>
        <item x="2"/>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4">
        <item x="1"/>
        <item x="0"/>
        <item x="2"/>
        <item t="default"/>
      </items>
    </pivotField>
  </pivotFields>
  <rowFields count="1">
    <field x="49"/>
  </rowFields>
  <rowItems count="4">
    <i>
      <x/>
    </i>
    <i>
      <x v="1"/>
    </i>
    <i>
      <x v="2"/>
    </i>
    <i t="grand">
      <x/>
    </i>
  </rowItems>
  <colFields count="1">
    <field x="13"/>
  </colFields>
  <colItems count="12">
    <i>
      <x/>
    </i>
    <i>
      <x v="1"/>
    </i>
    <i>
      <x v="2"/>
    </i>
    <i>
      <x v="3"/>
    </i>
    <i>
      <x v="4"/>
    </i>
    <i>
      <x v="5"/>
    </i>
    <i>
      <x v="6"/>
    </i>
    <i>
      <x v="7"/>
    </i>
    <i>
      <x v="8"/>
    </i>
    <i>
      <x v="9"/>
    </i>
    <i>
      <x v="10"/>
    </i>
    <i t="grand">
      <x/>
    </i>
  </colItems>
  <dataFields count="1">
    <dataField name="Nombre de Parmi la liste ci-dessous, quels sont les MOYENS que vous utilisez en priorité pour vous INFORMER ? Citez au maximum 3 moyens par ordre de préférence. [1er]" fld="13"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ables/table1.xml><?xml version="1.0" encoding="utf-8"?>
<table xmlns="http://schemas.openxmlformats.org/spreadsheetml/2006/main" id="1" name="Tableau1" displayName="Tableau1" ref="A1:AX301" totalsRowShown="0" headerRowDxfId="51" dataDxfId="50">
  <autoFilter ref="A1:AX301">
    <filterColumn colId="49">
      <filters>
        <filter val="Communication"/>
      </filters>
    </filterColumn>
  </autoFilter>
  <tableColumns count="50">
    <tableColumn id="1" name="Horodateur" dataDxfId="49"/>
    <tableColumn id="2" name="Sexe" dataDxfId="48"/>
    <tableColumn id="3" name="Nationalité" dataDxfId="47"/>
    <tableColumn id="4" name="Année de naissance" dataDxfId="46"/>
    <tableColumn id="5" name="Université" dataDxfId="45"/>
    <tableColumn id="6" name="Sujet d'études" dataDxfId="44"/>
    <tableColumn id="7" name="Quel est le plus haut diplôme que vous possédez actuellement ?" dataDxfId="43"/>
    <tableColumn id="8" name="Quel diplôme êtes-vous actuellement en train de préparer ?" dataDxfId="42"/>
    <tableColumn id="9" name="Au cours d'une journée habituelle, combien de temps en moyenne consacrez-vous à chacune des tâches suivantes : [Regarder la télévision]" dataDxfId="41"/>
    <tableColumn id="10" name="Au cours d'une journée habituelle, combien de temps en moyenne consacrez-vous à chacune des tâches suivantes : [Ecouter la radio]" dataDxfId="40"/>
    <tableColumn id="11" name="Au cours d'une journée habituelle, combien de temps en moyenne consacrez-vous à chacune des tâches suivantes : [Lire un journal papier ]" dataDxfId="39"/>
    <tableColumn id="12" name="Au cours d'une journée habituelle, combien de temps en moyenne consacrez-vous à chacune des tâches suivantes : [Surfer sur internet]" dataDxfId="38"/>
    <tableColumn id="13" name="Au cours d'une journée habituelle, combien de temps en moyenne consacrez-vous à chacune des tâches suivantes : [Regarder des contenus téléchargés sur le net]" dataDxfId="37"/>
    <tableColumn id="14" name="Parmi la liste ci-dessous, quels sont les MOYENS que vous utilisez en priorité pour vous INFORMER ? Citez au maximum 3 moyens par ordre de préférence. [1er]" dataDxfId="36"/>
    <tableColumn id="15" name="Parmi la liste ci-dessous, quels sont les MOYENS que vous utilisez en priorité pour vous INFORMER ? Citez au maximum 3 moyens par ordre de préférence. [2e]" dataDxfId="35"/>
    <tableColumn id="16" name="Parmi la liste ci-dessous, quels sont les MOYENS que vous utilisez en priorité pour vous INFORMER ? Citez au maximum 3 moyens par ordre de préférence. [3e]" dataDxfId="34"/>
    <tableColumn id="17" name="Au cours d’une semaine habituelle, précisez à quelle FREQUENCE vous regardez, lisez ou écoutez : [Un journal télévisé (regardé sur la télévision, web, VOD,…)]" dataDxfId="33"/>
    <tableColumn id="18" name="Au cours d’une semaine habituelle, précisez à quelle FREQUENCE vous regardez, lisez ou écoutez : [Un journal parlé (écouté à la radio ou podcasté sur un site web,…)]" dataDxfId="32"/>
    <tableColumn id="19" name="Au cours d’une semaine habituelle, précisez à quelle FREQUENCE vous regardez, lisez ou écoutez : [La presse quotidienne papier]" dataDxfId="31"/>
    <tableColumn id="20" name="Au cours d’une semaine habituelle, précisez à quelle FREQUENCE vous regardez, lisez ou écoutez : [Les sites web des quotidiens papier]" dataDxfId="30"/>
    <tableColumn id="21" name="Au cours d’une semaine habituelle, précisez à quelle FREQUENCE vous regardez, lisez ou écoutez : [Les sites web d’info spécifiques à l’internet (Mediapart, Rue 89, Huffington-Post,…)]" dataDxfId="29"/>
    <tableColumn id="22" name="Au cours d’une semaine habituelle, précisez à quelle FREQUENCE vous regardez, lisez ou écoutez : [L’actualité via les moteurs de recherche (Google actualités, Yahoo actualités, MSN news …)]" dataDxfId="28"/>
    <tableColumn id="23" name="Voici une liste d’émissions télévisées où l’on traite de l’actualité. Est-ce que vous avez REGARDÉ certains de ces programmes au cours du DERNIER MOIS ? Commençons avec quelques magazines qui proposent des reportages :" dataDxfId="27"/>
    <tableColumn id="24" name="Continuons avec quelques programmes de débat ou discussion. Est-ce que vous avez REGARDÉ certains de ces programmes au cours du DERNIER MOIS ?" dataDxfId="26"/>
    <tableColumn id="25" name="Si vous lisez la presse papier ou les sites web des quotidiens papier, citez les titres que vous lisez en priorité. Au MAXIMUM 3 titres. [1er]" dataDxfId="25"/>
    <tableColumn id="26" name="Si vous lisez la presse papier ou les sites web des quotidiens papier, citez les titres que vous lisez en priorité. Au MAXIMUM 3 titres. [2e]" dataDxfId="24"/>
    <tableColumn id="27" name="Si vous lisez la presse papier ou les sites web des quotidiens papier, citez les titres que vous lisez en priorité. Au MAXIMUM 3 titres. [3e]" dataDxfId="23"/>
    <tableColumn id="28" name="Quels sont les sujets d’actualité vous intéressant le plus ?" dataDxfId="22"/>
    <tableColumn id="29" name="Est-ce que vous vous intéressez à la politique ?" dataDxfId="21"/>
    <tableColumn id="30" name="Avez-vous déjà entendu parler d’infotainment ?" dataDxfId="20"/>
    <tableColumn id="31" name="Pouvez-vous en donner une définition simple ?" dataDxfId="19"/>
    <tableColumn id="32" name="Selon vous, l’infotainment (émissions télévisées associant humour, divertissement et information) est :" dataDxfId="18"/>
    <tableColumn id="33" name="Quelles émissions d’infotainment regardez-vous ?" dataDxfId="17"/>
    <tableColumn id="34" name="Parmi les émissions que vous avez cochées, quelle est celle que vous appréciez le plus ?" dataDxfId="16"/>
    <tableColumn id="35" name="Appréciez-vous le fait que des sujets politiques soient abordés dans ces émissions ?" dataDxfId="15"/>
    <tableColumn id="36" name="Appréciez-vous le fait que des personnalités politiques participent à ces émissions ?" dataDxfId="14"/>
    <tableColumn id="37" name="Sur une échelle de 1 à 4, pensez-vous que ce type d’émission : [Se moque facilement des personnalités politiques]" dataDxfId="13"/>
    <tableColumn id="38" name="Sur une échelle de 1 à 4, pensez-vous que ce type d’émission : [Manque de respect vis-à-vis des personnalités politiques]" dataDxfId="12"/>
    <tableColumn id="39" name="Sur une échelle de 1 à 4, pensez-vous que ce type d’émission : [Rend les personnalités politiques sympathiques]" dataDxfId="11"/>
    <tableColumn id="40" name="Sur une échelle de 1 à 4, pensez-vous que ce type d’émission : [Donne des bons et des mauvais points aux personnalités]" dataDxfId="10"/>
    <tableColumn id="41" name="Sur une échelle de 1 à 4, pensez-vous que ce type d’émission : [Est trop focalisé sur la personnalité des hommes politiques]" dataDxfId="9"/>
    <tableColumn id="42" name="Sur une échelle de 1 à 4, pensez-vous que ce type d’émission : [Simplifie trop les choses à cause de l’aspect humoristique]" dataDxfId="8"/>
    <tableColumn id="43" name="Sur une échelle de 1 à 4, pensez-vous que ce type d’émission : [Simplifie trop les choses à cause de l’aspect divertissement]" dataDxfId="7"/>
    <tableColumn id="44" name="Sur une échelle de 1 à 4, pensez-vous que ce type d’émission : [Est un danger car les téléspectateurs ne font pas la différence entre l’information et le divertissement]" dataDxfId="6"/>
    <tableColumn id="45" name="Sur une échelle de 1 à 4, pensez-vous que ce type d’émission : [Permet d’apprendre des choses sur la politique et son fonctionnement]" dataDxfId="5"/>
    <tableColumn id="46" name="Sur une échelle de 1 à 4, pensez-vous que ce type d’émission : [Permet à des publics qui ne regarderaient pas des émissions politiques de s’informer malgré tout]" dataDxfId="4"/>
    <tableColumn id="47" name="Sur une échelle de 1 à 4, pensez-vous que ce type d’émission : [S’adresse à des téléspectateurs qui ont déjà des connaissances sur la politique]" dataDxfId="3"/>
    <tableColumn id="48" name="Sur une échelle de 1 à 4, pensez-vous que ce type d’émission : [Nécessite de croiser les sources et de s’informer par ailleurs]" dataDxfId="2"/>
    <tableColumn id="49" name="Sur une échelle de 1 à 4, pensez-vous que ce type d’émission : [N'est pas fiable]" dataDxfId="1"/>
    <tableColumn id="50" name="Etudes" dataDxfId="0">
      <calculatedColumnFormula>IF(F2="Communication (journalisme, relations publiques, communication socio-éducative, ...)","Communication",IF(F2="Sciences politiques (sciences politiques, relations internationales, administration publique, ...)","Sciences Politiques",IF(F2="Sciences politiques","Sciences Politiques","Autre")))</calculatedColumnFormula>
    </tableColumn>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3" Type="http://schemas.openxmlformats.org/officeDocument/2006/relationships/pivotTable" Target="../pivotTables/pivotTable4.xml"/><Relationship Id="rId2" Type="http://schemas.openxmlformats.org/officeDocument/2006/relationships/pivotTable" Target="../pivotTables/pivotTable3.xml"/><Relationship Id="rId1" Type="http://schemas.openxmlformats.org/officeDocument/2006/relationships/pivotTable" Target="../pivotTables/pivotTable2.xml"/><Relationship Id="rId5" Type="http://schemas.openxmlformats.org/officeDocument/2006/relationships/pivotTable" Target="../pivotTables/pivotTable6.xml"/><Relationship Id="rId4"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3" Type="http://schemas.openxmlformats.org/officeDocument/2006/relationships/pivotTable" Target="../pivotTables/pivotTable9.xml"/><Relationship Id="rId2" Type="http://schemas.openxmlformats.org/officeDocument/2006/relationships/pivotTable" Target="../pivotTables/pivotTable8.xml"/><Relationship Id="rId1" Type="http://schemas.openxmlformats.org/officeDocument/2006/relationships/pivotTable" Target="../pivotTables/pivotTable7.xml"/></Relationships>
</file>

<file path=xl/worksheets/_rels/sheet7.xml.rels><?xml version="1.0" encoding="UTF-8" standalone="yes"?>
<Relationships xmlns="http://schemas.openxmlformats.org/package/2006/relationships"><Relationship Id="rId1" Type="http://schemas.openxmlformats.org/officeDocument/2006/relationships/pivotTable" Target="../pivotTables/pivotTable10.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9.xml.rels><?xml version="1.0" encoding="UTF-8" standalone="yes"?>
<Relationships xmlns="http://schemas.openxmlformats.org/package/2006/relationships"><Relationship Id="rId1" Type="http://schemas.openxmlformats.org/officeDocument/2006/relationships/pivotTable" Target="../pivotTables/pivotTable1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301"/>
  <sheetViews>
    <sheetView topLeftCell="N1" workbookViewId="0">
      <pane ySplit="1" topLeftCell="A115" activePane="bottomLeft" state="frozen"/>
      <selection pane="bottomLeft" activeCell="AV117" sqref="AV117"/>
    </sheetView>
  </sheetViews>
  <sheetFormatPr defaultColWidth="17.140625" defaultRowHeight="12.75" customHeight="1" x14ac:dyDescent="0.2"/>
  <cols>
    <col min="4" max="4" width="21.42578125" customWidth="1"/>
    <col min="7" max="7" width="61.5703125" customWidth="1"/>
    <col min="8" max="8" width="57.42578125" customWidth="1"/>
    <col min="9" max="27" width="73.42578125" customWidth="1"/>
    <col min="28" max="28" width="55" customWidth="1"/>
    <col min="29" max="29" width="45.85546875" customWidth="1"/>
    <col min="30" max="30" width="46.28515625" customWidth="1"/>
    <col min="31" max="31" width="45.85546875" customWidth="1"/>
    <col min="32" max="32" width="73.42578125" customWidth="1"/>
    <col min="33" max="33" width="48.28515625" customWidth="1"/>
    <col min="34" max="49" width="73.42578125" customWidth="1"/>
  </cols>
  <sheetData>
    <row r="1" spans="1:50" ht="12.75" customHeight="1" x14ac:dyDescent="0.2">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c r="AK1" s="1" t="s">
        <v>36</v>
      </c>
      <c r="AL1" s="1" t="s">
        <v>37</v>
      </c>
      <c r="AM1" s="1" t="s">
        <v>38</v>
      </c>
      <c r="AN1" s="1" t="s">
        <v>39</v>
      </c>
      <c r="AO1" s="1" t="s">
        <v>40</v>
      </c>
      <c r="AP1" s="1" t="s">
        <v>41</v>
      </c>
      <c r="AQ1" s="1" t="s">
        <v>42</v>
      </c>
      <c r="AR1" s="1" t="s">
        <v>43</v>
      </c>
      <c r="AS1" s="1" t="s">
        <v>44</v>
      </c>
      <c r="AT1" s="1" t="s">
        <v>45</v>
      </c>
      <c r="AU1" s="1" t="s">
        <v>46</v>
      </c>
      <c r="AV1" s="1" t="s">
        <v>47</v>
      </c>
      <c r="AW1" s="1" t="s">
        <v>48</v>
      </c>
      <c r="AX1" s="17" t="s">
        <v>934</v>
      </c>
    </row>
    <row r="2" spans="1:50" ht="64.5" customHeight="1" x14ac:dyDescent="0.2">
      <c r="A2" s="2">
        <v>41793.423773148199</v>
      </c>
      <c r="B2" s="3" t="s">
        <v>49</v>
      </c>
      <c r="C2" s="3" t="s">
        <v>50</v>
      </c>
      <c r="D2" s="3">
        <v>1990</v>
      </c>
      <c r="E2" s="3" t="s">
        <v>51</v>
      </c>
      <c r="F2" s="7" t="s">
        <v>52</v>
      </c>
      <c r="G2" s="3" t="s">
        <v>53</v>
      </c>
      <c r="H2" s="3" t="s">
        <v>54</v>
      </c>
      <c r="I2" s="3" t="s">
        <v>55</v>
      </c>
      <c r="J2" s="3" t="s">
        <v>55</v>
      </c>
      <c r="K2" s="3" t="s">
        <v>55</v>
      </c>
      <c r="L2" s="3" t="s">
        <v>56</v>
      </c>
      <c r="M2" s="3" t="s">
        <v>57</v>
      </c>
      <c r="N2" s="3" t="s">
        <v>58</v>
      </c>
      <c r="O2" s="3" t="s">
        <v>59</v>
      </c>
      <c r="P2" s="3" t="s">
        <v>60</v>
      </c>
      <c r="Q2" s="3" t="s">
        <v>62</v>
      </c>
      <c r="R2" s="3" t="s">
        <v>62</v>
      </c>
      <c r="S2" s="3" t="s">
        <v>63</v>
      </c>
      <c r="T2" s="3" t="s">
        <v>64</v>
      </c>
      <c r="U2" s="3" t="s">
        <v>62</v>
      </c>
      <c r="V2" s="3" t="s">
        <v>62</v>
      </c>
      <c r="W2" s="7" t="s">
        <v>65</v>
      </c>
      <c r="X2" s="3" t="s">
        <v>66</v>
      </c>
      <c r="Y2" s="3" t="s">
        <v>67</v>
      </c>
      <c r="Z2" s="3" t="s">
        <v>68</v>
      </c>
      <c r="AA2" s="3" t="s">
        <v>69</v>
      </c>
      <c r="AB2" s="3" t="s">
        <v>70</v>
      </c>
      <c r="AC2" s="7" t="s">
        <v>71</v>
      </c>
      <c r="AD2" s="3" t="s">
        <v>72</v>
      </c>
      <c r="AE2" s="3" t="s">
        <v>73</v>
      </c>
      <c r="AF2" s="3" t="s">
        <v>74</v>
      </c>
      <c r="AG2" s="3" t="s">
        <v>75</v>
      </c>
      <c r="AH2" s="3" t="s">
        <v>76</v>
      </c>
      <c r="AI2" s="3" t="s">
        <v>72</v>
      </c>
      <c r="AJ2" s="3" t="s">
        <v>72</v>
      </c>
      <c r="AK2" s="3">
        <v>3</v>
      </c>
      <c r="AL2" s="3">
        <v>2</v>
      </c>
      <c r="AM2" s="3">
        <v>4</v>
      </c>
      <c r="AN2" s="3">
        <v>4</v>
      </c>
      <c r="AO2" s="3">
        <v>4</v>
      </c>
      <c r="AP2" s="3">
        <v>4</v>
      </c>
      <c r="AQ2" s="3">
        <v>4</v>
      </c>
      <c r="AR2" s="3">
        <v>2</v>
      </c>
      <c r="AS2" s="3">
        <v>4</v>
      </c>
      <c r="AT2" s="3">
        <v>4</v>
      </c>
      <c r="AU2" s="3">
        <v>2</v>
      </c>
      <c r="AV2" s="3">
        <v>4</v>
      </c>
      <c r="AW2" s="3">
        <v>2</v>
      </c>
      <c r="AX2" s="3" t="str">
        <f>IF(F2="Communication (journalisme, relations publiques, communication socio-éducative, ...)","Communication",IF(F2="Sciences politiques (sciences politiques, relations internationales, administration publique, ...)","Sciences Politiques",IF(F2="Sciences politiques","Sciences Politiques","Autre")))</f>
        <v>Communication</v>
      </c>
    </row>
    <row r="3" spans="1:50" ht="73.5" customHeight="1" x14ac:dyDescent="0.2">
      <c r="A3" s="2">
        <v>41793.824155092603</v>
      </c>
      <c r="B3" s="3" t="s">
        <v>77</v>
      </c>
      <c r="C3" s="3" t="s">
        <v>78</v>
      </c>
      <c r="D3" s="3">
        <v>1990</v>
      </c>
      <c r="E3" s="3" t="s">
        <v>51</v>
      </c>
      <c r="F3" s="3" t="s">
        <v>52</v>
      </c>
      <c r="G3" s="3" t="s">
        <v>53</v>
      </c>
      <c r="H3" s="3" t="s">
        <v>54</v>
      </c>
      <c r="I3" s="3" t="s">
        <v>55</v>
      </c>
      <c r="J3" s="3" t="s">
        <v>55</v>
      </c>
      <c r="K3" s="3" t="s">
        <v>79</v>
      </c>
      <c r="L3" s="3" t="s">
        <v>56</v>
      </c>
      <c r="M3" s="3" t="s">
        <v>57</v>
      </c>
      <c r="N3" s="3" t="s">
        <v>80</v>
      </c>
      <c r="O3" s="3" t="s">
        <v>59</v>
      </c>
      <c r="P3" s="3" t="s">
        <v>58</v>
      </c>
      <c r="Q3" s="3" t="s">
        <v>62</v>
      </c>
      <c r="R3" s="3" t="s">
        <v>62</v>
      </c>
      <c r="S3" s="3" t="s">
        <v>81</v>
      </c>
      <c r="T3" s="3" t="s">
        <v>81</v>
      </c>
      <c r="U3" s="3" t="s">
        <v>62</v>
      </c>
      <c r="V3" s="3" t="s">
        <v>62</v>
      </c>
      <c r="W3" s="3" t="s">
        <v>82</v>
      </c>
      <c r="X3" s="3" t="s">
        <v>83</v>
      </c>
      <c r="Y3" s="3" t="s">
        <v>67</v>
      </c>
      <c r="Z3" s="3" t="s">
        <v>69</v>
      </c>
      <c r="AA3" s="3" t="s">
        <v>61</v>
      </c>
      <c r="AB3" s="3" t="s">
        <v>84</v>
      </c>
      <c r="AC3" s="7" t="s">
        <v>85</v>
      </c>
      <c r="AD3" s="3" t="s">
        <v>72</v>
      </c>
      <c r="AE3" s="3" t="s">
        <v>86</v>
      </c>
      <c r="AF3" s="3" t="s">
        <v>74</v>
      </c>
      <c r="AG3" s="7" t="s">
        <v>894</v>
      </c>
      <c r="AH3" s="3" t="s">
        <v>87</v>
      </c>
      <c r="AI3" s="3" t="s">
        <v>72</v>
      </c>
      <c r="AJ3" s="3" t="s">
        <v>72</v>
      </c>
      <c r="AK3" s="3">
        <v>3</v>
      </c>
      <c r="AL3" s="3">
        <v>1</v>
      </c>
      <c r="AM3" s="3">
        <v>3</v>
      </c>
      <c r="AN3" s="3">
        <v>4</v>
      </c>
      <c r="AO3" s="3">
        <v>3</v>
      </c>
      <c r="AP3" s="3">
        <v>1</v>
      </c>
      <c r="AQ3" s="3">
        <v>2</v>
      </c>
      <c r="AR3" s="3">
        <v>2</v>
      </c>
      <c r="AS3" s="3">
        <v>4</v>
      </c>
      <c r="AT3" s="3">
        <v>2</v>
      </c>
      <c r="AU3" s="3">
        <v>4</v>
      </c>
      <c r="AV3" s="3">
        <v>3</v>
      </c>
      <c r="AW3" s="3">
        <v>1</v>
      </c>
      <c r="AX3" s="3" t="str">
        <f t="shared" ref="AX3:AX66" si="0">IF(F3="Communication (journalisme, relations publiques, communication socio-éducative, ...)","Communication",IF(F3="Sciences politiques (sciences politiques, relations internationales, administration publique, ...)","Sciences Politiques",IF(F3="Sciences politiques","Sciences Politiques","Autre")))</f>
        <v>Communication</v>
      </c>
    </row>
    <row r="4" spans="1:50" ht="66.75" customHeight="1" x14ac:dyDescent="0.2">
      <c r="A4" s="2">
        <v>41793.840590277803</v>
      </c>
      <c r="B4" s="3" t="s">
        <v>77</v>
      </c>
      <c r="C4" s="3" t="s">
        <v>50</v>
      </c>
      <c r="D4" s="3">
        <v>1990</v>
      </c>
      <c r="E4" s="3" t="s">
        <v>51</v>
      </c>
      <c r="F4" s="3" t="s">
        <v>52</v>
      </c>
      <c r="G4" s="3" t="s">
        <v>53</v>
      </c>
      <c r="H4" s="3" t="s">
        <v>54</v>
      </c>
      <c r="I4" s="3" t="s">
        <v>79</v>
      </c>
      <c r="J4" s="3" t="s">
        <v>88</v>
      </c>
      <c r="K4" s="3" t="s">
        <v>79</v>
      </c>
      <c r="L4" s="3" t="s">
        <v>56</v>
      </c>
      <c r="M4" s="3" t="s">
        <v>57</v>
      </c>
      <c r="N4" s="3" t="s">
        <v>59</v>
      </c>
      <c r="O4" s="3" t="s">
        <v>89</v>
      </c>
      <c r="P4" s="3" t="s">
        <v>90</v>
      </c>
      <c r="Q4" s="3" t="s">
        <v>91</v>
      </c>
      <c r="R4" s="3" t="s">
        <v>91</v>
      </c>
      <c r="S4" s="3" t="s">
        <v>91</v>
      </c>
      <c r="T4" s="3" t="s">
        <v>91</v>
      </c>
      <c r="U4" s="3" t="s">
        <v>91</v>
      </c>
      <c r="V4" s="3" t="s">
        <v>62</v>
      </c>
      <c r="W4" s="3" t="s">
        <v>92</v>
      </c>
      <c r="X4" s="3" t="s">
        <v>83</v>
      </c>
      <c r="Y4" s="3" t="s">
        <v>67</v>
      </c>
      <c r="Z4" s="3" t="s">
        <v>93</v>
      </c>
      <c r="AA4" s="3" t="s">
        <v>94</v>
      </c>
      <c r="AB4" s="3" t="s">
        <v>95</v>
      </c>
      <c r="AC4" s="7" t="s">
        <v>96</v>
      </c>
      <c r="AD4" s="3" t="s">
        <v>72</v>
      </c>
      <c r="AE4" s="3" t="s">
        <v>97</v>
      </c>
      <c r="AF4" s="3" t="s">
        <v>74</v>
      </c>
      <c r="AG4" s="3" t="s">
        <v>98</v>
      </c>
      <c r="AH4" s="3" t="s">
        <v>99</v>
      </c>
      <c r="AI4" s="3" t="s">
        <v>72</v>
      </c>
      <c r="AJ4" s="3" t="s">
        <v>72</v>
      </c>
      <c r="AK4" s="3">
        <v>4</v>
      </c>
      <c r="AL4" s="3">
        <v>4</v>
      </c>
      <c r="AM4" s="3">
        <v>4</v>
      </c>
      <c r="AN4" s="3">
        <v>4</v>
      </c>
      <c r="AO4" s="3">
        <v>4</v>
      </c>
      <c r="AP4" s="3">
        <v>4</v>
      </c>
      <c r="AQ4" s="3">
        <v>4</v>
      </c>
      <c r="AR4" s="3">
        <v>4</v>
      </c>
      <c r="AS4" s="3">
        <v>4</v>
      </c>
      <c r="AT4" s="3">
        <v>4</v>
      </c>
      <c r="AU4" s="3">
        <v>4</v>
      </c>
      <c r="AV4" s="3">
        <v>4</v>
      </c>
      <c r="AW4" s="3">
        <v>4</v>
      </c>
      <c r="AX4" s="3" t="str">
        <f t="shared" si="0"/>
        <v>Communication</v>
      </c>
    </row>
    <row r="5" spans="1:50" ht="69.75" customHeight="1" x14ac:dyDescent="0.2">
      <c r="A5" s="2">
        <v>41793.845613425903</v>
      </c>
      <c r="B5" s="3" t="s">
        <v>77</v>
      </c>
      <c r="C5" s="3" t="s">
        <v>50</v>
      </c>
      <c r="D5" s="3">
        <v>1991</v>
      </c>
      <c r="E5" s="3" t="s">
        <v>51</v>
      </c>
      <c r="F5" s="3" t="s">
        <v>52</v>
      </c>
      <c r="G5" s="3" t="s">
        <v>53</v>
      </c>
      <c r="H5" s="3" t="s">
        <v>54</v>
      </c>
      <c r="I5" s="3" t="s">
        <v>57</v>
      </c>
      <c r="J5" s="3" t="s">
        <v>100</v>
      </c>
      <c r="K5" s="3" t="s">
        <v>100</v>
      </c>
      <c r="L5" s="3" t="s">
        <v>56</v>
      </c>
      <c r="M5" s="3" t="s">
        <v>57</v>
      </c>
      <c r="N5" s="3" t="s">
        <v>80</v>
      </c>
      <c r="O5" s="3" t="s">
        <v>101</v>
      </c>
      <c r="P5" s="3" t="s">
        <v>102</v>
      </c>
      <c r="Q5" s="3" t="s">
        <v>91</v>
      </c>
      <c r="R5" s="3" t="s">
        <v>81</v>
      </c>
      <c r="S5" s="3" t="s">
        <v>91</v>
      </c>
      <c r="T5" s="3" t="s">
        <v>81</v>
      </c>
      <c r="U5" s="3" t="s">
        <v>62</v>
      </c>
      <c r="V5" s="3" t="s">
        <v>63</v>
      </c>
      <c r="W5" s="3" t="s">
        <v>103</v>
      </c>
      <c r="X5" s="3" t="s">
        <v>104</v>
      </c>
      <c r="Y5" s="3" t="s">
        <v>67</v>
      </c>
      <c r="Z5" s="3" t="s">
        <v>93</v>
      </c>
      <c r="AA5" s="3" t="s">
        <v>94</v>
      </c>
      <c r="AB5" s="3" t="s">
        <v>105</v>
      </c>
      <c r="AC5" s="3" t="s">
        <v>96</v>
      </c>
      <c r="AD5" s="3" t="s">
        <v>72</v>
      </c>
      <c r="AE5" s="3" t="s">
        <v>106</v>
      </c>
      <c r="AF5" s="3" t="s">
        <v>74</v>
      </c>
      <c r="AG5" s="7" t="s">
        <v>895</v>
      </c>
      <c r="AH5" s="3" t="s">
        <v>107</v>
      </c>
      <c r="AI5" s="3" t="s">
        <v>108</v>
      </c>
      <c r="AJ5" s="3" t="s">
        <v>72</v>
      </c>
      <c r="AK5" s="3">
        <v>3</v>
      </c>
      <c r="AL5" s="3">
        <v>2</v>
      </c>
      <c r="AM5" s="3">
        <v>4</v>
      </c>
      <c r="AN5" s="3">
        <v>1</v>
      </c>
      <c r="AO5" s="3">
        <v>2</v>
      </c>
      <c r="AP5" s="3">
        <v>3</v>
      </c>
      <c r="AQ5" s="3">
        <v>3</v>
      </c>
      <c r="AR5" s="3">
        <v>2</v>
      </c>
      <c r="AS5" s="3">
        <v>4</v>
      </c>
      <c r="AT5" s="3">
        <v>4</v>
      </c>
      <c r="AU5" s="3">
        <v>1</v>
      </c>
      <c r="AV5" s="3">
        <v>1</v>
      </c>
      <c r="AW5" s="3">
        <v>1</v>
      </c>
      <c r="AX5" s="3" t="str">
        <f t="shared" si="0"/>
        <v>Communication</v>
      </c>
    </row>
    <row r="6" spans="1:50" ht="65.25" hidden="1" customHeight="1" x14ac:dyDescent="0.2">
      <c r="A6" s="2">
        <v>41793.851284722201</v>
      </c>
      <c r="B6" s="3" t="s">
        <v>49</v>
      </c>
      <c r="C6" s="3" t="s">
        <v>50</v>
      </c>
      <c r="D6" s="3">
        <v>1990</v>
      </c>
      <c r="E6" s="3" t="s">
        <v>51</v>
      </c>
      <c r="F6" s="3" t="s">
        <v>109</v>
      </c>
      <c r="G6" s="3" t="s">
        <v>53</v>
      </c>
      <c r="H6" s="3" t="s">
        <v>54</v>
      </c>
      <c r="I6" s="3" t="s">
        <v>79</v>
      </c>
      <c r="J6" s="3" t="s">
        <v>100</v>
      </c>
      <c r="K6" s="3" t="s">
        <v>100</v>
      </c>
      <c r="L6" s="3" t="s">
        <v>57</v>
      </c>
      <c r="M6" s="3" t="s">
        <v>57</v>
      </c>
      <c r="N6" s="3" t="s">
        <v>59</v>
      </c>
      <c r="O6" s="3" t="s">
        <v>101</v>
      </c>
      <c r="P6" s="3" t="s">
        <v>90</v>
      </c>
      <c r="Q6" s="3" t="s">
        <v>91</v>
      </c>
      <c r="R6" s="3" t="s">
        <v>81</v>
      </c>
      <c r="S6" s="3" t="s">
        <v>64</v>
      </c>
      <c r="T6" s="3" t="s">
        <v>91</v>
      </c>
      <c r="U6" s="3" t="s">
        <v>63</v>
      </c>
      <c r="V6" s="3" t="s">
        <v>63</v>
      </c>
      <c r="W6" s="3" t="s">
        <v>110</v>
      </c>
      <c r="X6" s="3" t="s">
        <v>111</v>
      </c>
      <c r="Y6" s="3" t="s">
        <v>94</v>
      </c>
      <c r="Z6" s="3" t="s">
        <v>67</v>
      </c>
      <c r="AA6" s="3" t="s">
        <v>61</v>
      </c>
      <c r="AB6" s="3" t="s">
        <v>112</v>
      </c>
      <c r="AC6" s="3" t="s">
        <v>71</v>
      </c>
      <c r="AD6" s="3" t="s">
        <v>113</v>
      </c>
      <c r="AE6" s="3" t="s">
        <v>114</v>
      </c>
      <c r="AF6" s="3" t="s">
        <v>74</v>
      </c>
      <c r="AG6" s="3" t="s">
        <v>115</v>
      </c>
      <c r="AH6" s="3" t="s">
        <v>116</v>
      </c>
      <c r="AI6" s="3" t="s">
        <v>72</v>
      </c>
      <c r="AJ6" s="3" t="s">
        <v>113</v>
      </c>
      <c r="AK6" s="3">
        <v>4</v>
      </c>
      <c r="AL6" s="3">
        <v>2</v>
      </c>
      <c r="AM6" s="3">
        <v>3</v>
      </c>
      <c r="AN6" s="3">
        <v>2</v>
      </c>
      <c r="AO6" s="3">
        <v>4</v>
      </c>
      <c r="AP6" s="3">
        <v>4</v>
      </c>
      <c r="AQ6" s="3">
        <v>4</v>
      </c>
      <c r="AR6" s="3">
        <v>4</v>
      </c>
      <c r="AS6" s="3">
        <v>3</v>
      </c>
      <c r="AT6" s="3">
        <v>4</v>
      </c>
      <c r="AU6" s="3">
        <v>1</v>
      </c>
      <c r="AV6" s="3">
        <v>4</v>
      </c>
      <c r="AW6" s="3">
        <v>4</v>
      </c>
      <c r="AX6" s="3" t="str">
        <f t="shared" si="0"/>
        <v>Autre</v>
      </c>
    </row>
    <row r="7" spans="1:50" ht="63" hidden="1" customHeight="1" x14ac:dyDescent="0.2">
      <c r="A7" s="2">
        <v>41793.854641203703</v>
      </c>
      <c r="B7" s="3" t="s">
        <v>77</v>
      </c>
      <c r="C7" s="3" t="s">
        <v>50</v>
      </c>
      <c r="D7" s="3">
        <v>1990</v>
      </c>
      <c r="E7" s="3" t="s">
        <v>51</v>
      </c>
      <c r="F7" s="3" t="s">
        <v>117</v>
      </c>
      <c r="G7" s="3" t="s">
        <v>53</v>
      </c>
      <c r="H7" s="3" t="s">
        <v>54</v>
      </c>
      <c r="I7" s="3" t="s">
        <v>88</v>
      </c>
      <c r="J7" s="3" t="s">
        <v>55</v>
      </c>
      <c r="K7" s="3" t="s">
        <v>63</v>
      </c>
      <c r="L7" s="3" t="s">
        <v>88</v>
      </c>
      <c r="M7" s="3" t="s">
        <v>79</v>
      </c>
      <c r="N7" s="3" t="s">
        <v>101</v>
      </c>
      <c r="O7" s="3" t="s">
        <v>80</v>
      </c>
      <c r="P7" s="3" t="s">
        <v>102</v>
      </c>
      <c r="Q7" s="3" t="s">
        <v>81</v>
      </c>
      <c r="R7" s="3" t="s">
        <v>62</v>
      </c>
      <c r="S7" s="3" t="s">
        <v>63</v>
      </c>
      <c r="T7" s="3" t="s">
        <v>62</v>
      </c>
      <c r="U7" s="3" t="s">
        <v>62</v>
      </c>
      <c r="V7" s="3" t="s">
        <v>62</v>
      </c>
      <c r="W7" s="3" t="s">
        <v>118</v>
      </c>
      <c r="X7" s="3" t="s">
        <v>83</v>
      </c>
      <c r="Y7" s="3" t="s">
        <v>93</v>
      </c>
      <c r="Z7" s="3" t="s">
        <v>94</v>
      </c>
      <c r="AA7" s="3" t="s">
        <v>67</v>
      </c>
      <c r="AB7" s="3" t="s">
        <v>119</v>
      </c>
      <c r="AC7" s="3" t="s">
        <v>85</v>
      </c>
      <c r="AD7" s="3" t="s">
        <v>113</v>
      </c>
      <c r="AE7" s="3" t="s">
        <v>120</v>
      </c>
      <c r="AF7" s="3" t="s">
        <v>74</v>
      </c>
      <c r="AG7" s="3" t="s">
        <v>121</v>
      </c>
      <c r="AH7" s="3" t="s">
        <v>121</v>
      </c>
      <c r="AI7" s="3" t="s">
        <v>72</v>
      </c>
      <c r="AJ7" s="3" t="s">
        <v>108</v>
      </c>
      <c r="AK7" s="3">
        <v>4</v>
      </c>
      <c r="AL7" s="3">
        <v>1</v>
      </c>
      <c r="AM7" s="3">
        <v>2</v>
      </c>
      <c r="AN7" s="3">
        <v>4</v>
      </c>
      <c r="AO7" s="3">
        <v>2</v>
      </c>
      <c r="AP7" s="3">
        <v>2</v>
      </c>
      <c r="AQ7" s="3">
        <v>3</v>
      </c>
      <c r="AR7" s="3">
        <v>3</v>
      </c>
      <c r="AS7" s="3">
        <v>4</v>
      </c>
      <c r="AT7" s="3">
        <v>4</v>
      </c>
      <c r="AU7" s="3">
        <v>3</v>
      </c>
      <c r="AV7" s="3">
        <v>4</v>
      </c>
      <c r="AW7" s="3">
        <v>1</v>
      </c>
      <c r="AX7" s="3" t="str">
        <f t="shared" si="0"/>
        <v>Autre</v>
      </c>
    </row>
    <row r="8" spans="1:50" ht="60" hidden="1" customHeight="1" x14ac:dyDescent="0.2">
      <c r="A8" s="2">
        <v>41793.861284722203</v>
      </c>
      <c r="B8" s="3" t="s">
        <v>49</v>
      </c>
      <c r="C8" s="3" t="s">
        <v>50</v>
      </c>
      <c r="D8" s="3">
        <v>1992</v>
      </c>
      <c r="E8" s="3" t="s">
        <v>51</v>
      </c>
      <c r="F8" s="3" t="s">
        <v>122</v>
      </c>
      <c r="G8" s="3" t="s">
        <v>123</v>
      </c>
      <c r="H8" s="3" t="s">
        <v>53</v>
      </c>
      <c r="I8" s="3" t="s">
        <v>79</v>
      </c>
      <c r="J8" s="3" t="s">
        <v>55</v>
      </c>
      <c r="K8" s="3" t="s">
        <v>63</v>
      </c>
      <c r="L8" s="3" t="s">
        <v>88</v>
      </c>
      <c r="M8" s="3" t="s">
        <v>57</v>
      </c>
      <c r="N8" s="3" t="s">
        <v>101</v>
      </c>
      <c r="O8" s="3" t="s">
        <v>80</v>
      </c>
      <c r="P8" s="3" t="s">
        <v>59</v>
      </c>
      <c r="Q8" s="3" t="s">
        <v>91</v>
      </c>
      <c r="R8" s="3" t="s">
        <v>63</v>
      </c>
      <c r="S8" s="3" t="s">
        <v>63</v>
      </c>
      <c r="T8" s="3" t="s">
        <v>64</v>
      </c>
      <c r="U8" s="3" t="s">
        <v>64</v>
      </c>
      <c r="V8" s="3" t="s">
        <v>63</v>
      </c>
      <c r="W8" s="3" t="s">
        <v>124</v>
      </c>
      <c r="X8" s="3" t="s">
        <v>125</v>
      </c>
      <c r="Y8" s="3" t="s">
        <v>67</v>
      </c>
      <c r="Z8" s="3" t="s">
        <v>69</v>
      </c>
      <c r="AA8" s="3" t="s">
        <v>94</v>
      </c>
      <c r="AB8" s="3" t="s">
        <v>126</v>
      </c>
      <c r="AC8" s="3" t="s">
        <v>96</v>
      </c>
      <c r="AD8" s="3" t="s">
        <v>113</v>
      </c>
      <c r="AE8" s="3" t="s">
        <v>127</v>
      </c>
      <c r="AF8" s="3" t="s">
        <v>74</v>
      </c>
      <c r="AG8" s="3" t="s">
        <v>128</v>
      </c>
      <c r="AH8" s="3" t="s">
        <v>129</v>
      </c>
      <c r="AI8" s="3" t="s">
        <v>72</v>
      </c>
      <c r="AJ8" s="3" t="s">
        <v>72</v>
      </c>
      <c r="AK8" s="3">
        <v>4</v>
      </c>
      <c r="AL8" s="3">
        <v>2</v>
      </c>
      <c r="AM8" s="3">
        <v>3</v>
      </c>
      <c r="AN8" s="3">
        <v>2</v>
      </c>
      <c r="AO8" s="3">
        <v>2</v>
      </c>
      <c r="AP8" s="3">
        <v>3</v>
      </c>
      <c r="AQ8" s="3">
        <v>2</v>
      </c>
      <c r="AR8" s="3">
        <v>3</v>
      </c>
      <c r="AS8" s="3">
        <v>1</v>
      </c>
      <c r="AT8" s="3">
        <v>2</v>
      </c>
      <c r="AU8" s="3">
        <v>3</v>
      </c>
      <c r="AV8" s="3">
        <v>1</v>
      </c>
      <c r="AW8" s="3">
        <v>1</v>
      </c>
      <c r="AX8" s="3" t="str">
        <f t="shared" si="0"/>
        <v>Autre</v>
      </c>
    </row>
    <row r="9" spans="1:50" ht="68.25" customHeight="1" x14ac:dyDescent="0.2">
      <c r="A9" s="2">
        <v>41793.868969907402</v>
      </c>
      <c r="B9" s="3" t="s">
        <v>77</v>
      </c>
      <c r="C9" s="3" t="s">
        <v>50</v>
      </c>
      <c r="D9" s="3">
        <v>1988</v>
      </c>
      <c r="E9" s="3" t="s">
        <v>51</v>
      </c>
      <c r="F9" s="3" t="s">
        <v>52</v>
      </c>
      <c r="G9" s="3" t="s">
        <v>53</v>
      </c>
      <c r="H9" s="3" t="s">
        <v>54</v>
      </c>
      <c r="I9" s="3" t="s">
        <v>57</v>
      </c>
      <c r="J9" s="3" t="s">
        <v>100</v>
      </c>
      <c r="K9" s="3" t="s">
        <v>79</v>
      </c>
      <c r="L9" s="3" t="s">
        <v>88</v>
      </c>
      <c r="M9" s="3" t="s">
        <v>88</v>
      </c>
      <c r="N9" s="3" t="s">
        <v>59</v>
      </c>
      <c r="O9" s="3" t="s">
        <v>80</v>
      </c>
      <c r="P9" s="3" t="s">
        <v>101</v>
      </c>
      <c r="Q9" s="3" t="s">
        <v>91</v>
      </c>
      <c r="R9" s="3" t="s">
        <v>81</v>
      </c>
      <c r="S9" s="3" t="s">
        <v>81</v>
      </c>
      <c r="T9" s="3" t="s">
        <v>91</v>
      </c>
      <c r="U9" s="3" t="s">
        <v>64</v>
      </c>
      <c r="V9" s="3" t="s">
        <v>64</v>
      </c>
      <c r="W9" s="3" t="s">
        <v>124</v>
      </c>
      <c r="X9" s="3" t="s">
        <v>130</v>
      </c>
      <c r="Y9" s="3" t="s">
        <v>67</v>
      </c>
      <c r="Z9" s="3" t="s">
        <v>94</v>
      </c>
      <c r="AA9" s="3" t="s">
        <v>61</v>
      </c>
      <c r="AB9" s="3" t="s">
        <v>131</v>
      </c>
      <c r="AC9" s="3" t="s">
        <v>85</v>
      </c>
      <c r="AD9" s="3" t="s">
        <v>72</v>
      </c>
      <c r="AE9" s="3" t="s">
        <v>132</v>
      </c>
      <c r="AF9" s="3" t="s">
        <v>74</v>
      </c>
      <c r="AG9" s="3" t="s">
        <v>133</v>
      </c>
      <c r="AH9" s="3" t="s">
        <v>134</v>
      </c>
      <c r="AI9" s="3" t="s">
        <v>108</v>
      </c>
      <c r="AJ9" s="3" t="s">
        <v>113</v>
      </c>
      <c r="AK9" s="3">
        <v>4</v>
      </c>
      <c r="AL9" s="3">
        <v>2</v>
      </c>
      <c r="AM9" s="3">
        <v>1</v>
      </c>
      <c r="AN9" s="3">
        <v>3</v>
      </c>
      <c r="AO9" s="3">
        <v>2</v>
      </c>
      <c r="AP9" s="3">
        <v>2</v>
      </c>
      <c r="AQ9" s="3">
        <v>2</v>
      </c>
      <c r="AR9" s="3">
        <v>1</v>
      </c>
      <c r="AS9" s="3">
        <v>3</v>
      </c>
      <c r="AT9" s="3">
        <v>3</v>
      </c>
      <c r="AU9" s="3">
        <v>3</v>
      </c>
      <c r="AV9" s="3">
        <v>2</v>
      </c>
      <c r="AW9" s="3">
        <v>1</v>
      </c>
      <c r="AX9" s="3" t="str">
        <f t="shared" si="0"/>
        <v>Communication</v>
      </c>
    </row>
    <row r="10" spans="1:50" ht="73.5" hidden="1" customHeight="1" x14ac:dyDescent="0.2">
      <c r="A10" s="2">
        <v>41793.901921296303</v>
      </c>
      <c r="B10" s="3" t="s">
        <v>77</v>
      </c>
      <c r="C10" s="3" t="s">
        <v>50</v>
      </c>
      <c r="D10" s="3">
        <v>1991</v>
      </c>
      <c r="E10" s="3" t="s">
        <v>51</v>
      </c>
      <c r="F10" s="3" t="s">
        <v>135</v>
      </c>
      <c r="G10" s="3" t="s">
        <v>53</v>
      </c>
      <c r="H10" s="3" t="s">
        <v>54</v>
      </c>
      <c r="I10" s="3" t="s">
        <v>55</v>
      </c>
      <c r="J10" s="3" t="s">
        <v>55</v>
      </c>
      <c r="K10" s="3" t="s">
        <v>100</v>
      </c>
      <c r="L10" s="3" t="s">
        <v>57</v>
      </c>
      <c r="M10" s="3" t="s">
        <v>57</v>
      </c>
      <c r="N10" s="3" t="s">
        <v>102</v>
      </c>
      <c r="O10" s="3" t="s">
        <v>58</v>
      </c>
      <c r="P10" s="3" t="s">
        <v>101</v>
      </c>
      <c r="Q10" s="3" t="s">
        <v>91</v>
      </c>
      <c r="R10" s="3" t="s">
        <v>81</v>
      </c>
      <c r="S10" s="3" t="s">
        <v>64</v>
      </c>
      <c r="T10" s="3" t="s">
        <v>91</v>
      </c>
      <c r="U10" s="3" t="s">
        <v>91</v>
      </c>
      <c r="V10" s="3" t="s">
        <v>91</v>
      </c>
      <c r="W10" s="3" t="s">
        <v>136</v>
      </c>
      <c r="X10" s="3" t="s">
        <v>137</v>
      </c>
      <c r="Y10" s="3" t="s">
        <v>94</v>
      </c>
      <c r="Z10" s="3" t="s">
        <v>67</v>
      </c>
      <c r="AA10" s="3" t="s">
        <v>93</v>
      </c>
      <c r="AB10" s="3" t="s">
        <v>138</v>
      </c>
      <c r="AC10" s="3" t="s">
        <v>96</v>
      </c>
      <c r="AD10" s="3" t="s">
        <v>72</v>
      </c>
      <c r="AE10" s="3" t="s">
        <v>139</v>
      </c>
      <c r="AF10" s="3" t="s">
        <v>74</v>
      </c>
      <c r="AG10" s="3" t="s">
        <v>140</v>
      </c>
      <c r="AH10" s="3" t="s">
        <v>116</v>
      </c>
      <c r="AI10" s="3" t="s">
        <v>72</v>
      </c>
      <c r="AJ10" s="3" t="s">
        <v>72</v>
      </c>
      <c r="AK10" s="3">
        <v>4</v>
      </c>
      <c r="AL10" s="3">
        <v>2</v>
      </c>
      <c r="AM10" s="3">
        <v>2</v>
      </c>
      <c r="AN10" s="3">
        <v>4</v>
      </c>
      <c r="AO10" s="3">
        <v>1</v>
      </c>
      <c r="AP10" s="3">
        <v>3</v>
      </c>
      <c r="AQ10" s="3">
        <v>4</v>
      </c>
      <c r="AR10" s="3">
        <v>2</v>
      </c>
      <c r="AS10" s="3">
        <v>4</v>
      </c>
      <c r="AT10" s="3">
        <v>4</v>
      </c>
      <c r="AU10" s="3">
        <v>1</v>
      </c>
      <c r="AV10" s="3">
        <v>4</v>
      </c>
      <c r="AW10" s="3">
        <v>2</v>
      </c>
      <c r="AX10" s="3" t="str">
        <f t="shared" si="0"/>
        <v>Autre</v>
      </c>
    </row>
    <row r="11" spans="1:50" ht="78.75" hidden="1" customHeight="1" x14ac:dyDescent="0.2">
      <c r="A11" s="2">
        <v>41793.918634259302</v>
      </c>
      <c r="B11" s="3" t="s">
        <v>49</v>
      </c>
      <c r="C11" s="3" t="s">
        <v>50</v>
      </c>
      <c r="D11" s="3">
        <v>1990</v>
      </c>
      <c r="E11" s="3" t="s">
        <v>51</v>
      </c>
      <c r="F11" s="3" t="s">
        <v>141</v>
      </c>
      <c r="G11" s="3" t="s">
        <v>53</v>
      </c>
      <c r="H11" s="3" t="s">
        <v>54</v>
      </c>
      <c r="I11" s="3" t="s">
        <v>55</v>
      </c>
      <c r="J11" s="3" t="s">
        <v>100</v>
      </c>
      <c r="K11" s="3" t="s">
        <v>55</v>
      </c>
      <c r="L11" s="3" t="s">
        <v>88</v>
      </c>
      <c r="M11" s="3" t="s">
        <v>57</v>
      </c>
      <c r="N11" s="3" t="s">
        <v>102</v>
      </c>
      <c r="O11" s="3" t="s">
        <v>58</v>
      </c>
      <c r="P11" s="3" t="s">
        <v>101</v>
      </c>
      <c r="Q11" s="3" t="s">
        <v>81</v>
      </c>
      <c r="R11" s="3" t="s">
        <v>62</v>
      </c>
      <c r="S11" s="3" t="s">
        <v>64</v>
      </c>
      <c r="T11" s="3" t="s">
        <v>91</v>
      </c>
      <c r="U11" s="3" t="s">
        <v>64</v>
      </c>
      <c r="V11" s="3" t="s">
        <v>62</v>
      </c>
      <c r="W11" s="3" t="s">
        <v>142</v>
      </c>
      <c r="X11" s="3" t="s">
        <v>143</v>
      </c>
      <c r="Y11" s="3" t="s">
        <v>144</v>
      </c>
      <c r="Z11" s="3" t="s">
        <v>93</v>
      </c>
      <c r="AA11" s="3" t="s">
        <v>68</v>
      </c>
      <c r="AB11" s="3" t="s">
        <v>145</v>
      </c>
      <c r="AC11" s="3" t="s">
        <v>96</v>
      </c>
      <c r="AD11" s="3" t="s">
        <v>72</v>
      </c>
      <c r="AE11" s="3" t="s">
        <v>146</v>
      </c>
      <c r="AF11" s="3" t="s">
        <v>74</v>
      </c>
      <c r="AG11" s="3" t="s">
        <v>147</v>
      </c>
      <c r="AH11" s="3" t="s">
        <v>148</v>
      </c>
      <c r="AI11" s="3" t="s">
        <v>108</v>
      </c>
      <c r="AJ11" s="3" t="s">
        <v>113</v>
      </c>
      <c r="AK11" s="3">
        <v>3</v>
      </c>
      <c r="AL11" s="3">
        <v>2</v>
      </c>
      <c r="AM11" s="3">
        <v>2</v>
      </c>
      <c r="AN11" s="3">
        <v>4</v>
      </c>
      <c r="AO11" s="3">
        <v>2</v>
      </c>
      <c r="AP11" s="3">
        <v>1</v>
      </c>
      <c r="AQ11" s="3">
        <v>1</v>
      </c>
      <c r="AR11" s="3">
        <v>3</v>
      </c>
      <c r="AS11" s="3">
        <v>2</v>
      </c>
      <c r="AT11" s="3">
        <v>3</v>
      </c>
      <c r="AU11" s="3">
        <v>1</v>
      </c>
      <c r="AV11" s="3">
        <v>3</v>
      </c>
      <c r="AW11" s="3">
        <v>2</v>
      </c>
      <c r="AX11" s="3" t="str">
        <f t="shared" si="0"/>
        <v>Autre</v>
      </c>
    </row>
    <row r="12" spans="1:50" ht="87.75" customHeight="1" x14ac:dyDescent="0.2">
      <c r="A12" s="2">
        <v>41793.934814814798</v>
      </c>
      <c r="B12" s="3" t="s">
        <v>49</v>
      </c>
      <c r="C12" s="3" t="s">
        <v>50</v>
      </c>
      <c r="D12" s="3">
        <v>1991</v>
      </c>
      <c r="E12" s="3" t="s">
        <v>51</v>
      </c>
      <c r="F12" s="3" t="s">
        <v>52</v>
      </c>
      <c r="G12" s="3" t="s">
        <v>53</v>
      </c>
      <c r="H12" s="3" t="s">
        <v>54</v>
      </c>
      <c r="I12" s="3" t="s">
        <v>57</v>
      </c>
      <c r="J12" s="3" t="s">
        <v>55</v>
      </c>
      <c r="K12" s="3" t="s">
        <v>55</v>
      </c>
      <c r="L12" s="3" t="s">
        <v>149</v>
      </c>
      <c r="M12" s="3" t="s">
        <v>57</v>
      </c>
      <c r="N12" s="3" t="s">
        <v>59</v>
      </c>
      <c r="O12" s="3" t="s">
        <v>58</v>
      </c>
      <c r="P12" s="3" t="s">
        <v>101</v>
      </c>
      <c r="Q12" s="3" t="s">
        <v>81</v>
      </c>
      <c r="R12" s="3" t="s">
        <v>63</v>
      </c>
      <c r="S12" s="3" t="s">
        <v>63</v>
      </c>
      <c r="T12" s="3" t="s">
        <v>91</v>
      </c>
      <c r="U12" s="3" t="s">
        <v>81</v>
      </c>
      <c r="V12" s="3" t="s">
        <v>91</v>
      </c>
      <c r="W12" s="3" t="s">
        <v>124</v>
      </c>
      <c r="X12" s="3" t="s">
        <v>104</v>
      </c>
      <c r="Y12" s="3" t="s">
        <v>67</v>
      </c>
      <c r="Z12" s="3" t="s">
        <v>68</v>
      </c>
      <c r="AA12" s="3" t="s">
        <v>69</v>
      </c>
      <c r="AB12" s="3" t="s">
        <v>150</v>
      </c>
      <c r="AC12" s="7" t="s">
        <v>96</v>
      </c>
      <c r="AD12" s="3" t="s">
        <v>72</v>
      </c>
      <c r="AE12" s="3" t="s">
        <v>151</v>
      </c>
      <c r="AF12" s="3" t="s">
        <v>74</v>
      </c>
      <c r="AG12" s="3" t="s">
        <v>152</v>
      </c>
      <c r="AH12" s="3" t="s">
        <v>148</v>
      </c>
      <c r="AI12" s="3" t="s">
        <v>72</v>
      </c>
      <c r="AJ12" s="3" t="s">
        <v>72</v>
      </c>
      <c r="AK12" s="3">
        <v>3</v>
      </c>
      <c r="AL12" s="3">
        <v>1</v>
      </c>
      <c r="AM12" s="3">
        <v>3</v>
      </c>
      <c r="AN12" s="3">
        <v>3</v>
      </c>
      <c r="AO12" s="3">
        <v>1</v>
      </c>
      <c r="AP12" s="3">
        <v>1</v>
      </c>
      <c r="AQ12" s="3">
        <v>1</v>
      </c>
      <c r="AR12" s="3">
        <v>1</v>
      </c>
      <c r="AS12" s="3">
        <v>3</v>
      </c>
      <c r="AT12" s="3">
        <v>3</v>
      </c>
      <c r="AU12" s="3">
        <v>2</v>
      </c>
      <c r="AV12" s="3">
        <v>2</v>
      </c>
      <c r="AW12" s="3">
        <v>1</v>
      </c>
      <c r="AX12" s="3" t="str">
        <f t="shared" si="0"/>
        <v>Communication</v>
      </c>
    </row>
    <row r="13" spans="1:50" ht="83.25" hidden="1" customHeight="1" x14ac:dyDescent="0.2">
      <c r="A13" s="2">
        <v>41793.945891203701</v>
      </c>
      <c r="B13" s="3" t="s">
        <v>77</v>
      </c>
      <c r="C13" s="3" t="s">
        <v>50</v>
      </c>
      <c r="D13" s="3">
        <v>1993</v>
      </c>
      <c r="E13" s="3" t="s">
        <v>153</v>
      </c>
      <c r="F13" s="3" t="s">
        <v>154</v>
      </c>
      <c r="G13" s="3" t="s">
        <v>123</v>
      </c>
      <c r="H13" s="3" t="s">
        <v>53</v>
      </c>
      <c r="I13" s="3" t="s">
        <v>63</v>
      </c>
      <c r="J13" s="3" t="s">
        <v>55</v>
      </c>
      <c r="K13" s="3" t="s">
        <v>55</v>
      </c>
      <c r="L13" s="3" t="s">
        <v>88</v>
      </c>
      <c r="M13" s="3" t="s">
        <v>88</v>
      </c>
      <c r="N13" s="3" t="s">
        <v>59</v>
      </c>
      <c r="O13" s="3" t="s">
        <v>155</v>
      </c>
      <c r="P13" s="3" t="s">
        <v>58</v>
      </c>
      <c r="Q13" s="3" t="s">
        <v>64</v>
      </c>
      <c r="R13" s="3" t="s">
        <v>64</v>
      </c>
      <c r="S13" s="3" t="s">
        <v>62</v>
      </c>
      <c r="T13" s="3" t="s">
        <v>91</v>
      </c>
      <c r="U13" s="3" t="s">
        <v>81</v>
      </c>
      <c r="V13" s="3" t="s">
        <v>91</v>
      </c>
      <c r="W13" s="3" t="s">
        <v>83</v>
      </c>
      <c r="X13" s="3" t="s">
        <v>83</v>
      </c>
      <c r="Y13" s="3" t="s">
        <v>67</v>
      </c>
      <c r="Z13" s="3" t="s">
        <v>69</v>
      </c>
      <c r="AA13" s="3" t="s">
        <v>94</v>
      </c>
      <c r="AB13" s="3" t="s">
        <v>156</v>
      </c>
      <c r="AC13" s="3" t="s">
        <v>71</v>
      </c>
      <c r="AD13" s="3" t="s">
        <v>113</v>
      </c>
      <c r="AE13" s="3" t="s">
        <v>157</v>
      </c>
      <c r="AF13" s="3" t="s">
        <v>74</v>
      </c>
      <c r="AG13" s="3" t="s">
        <v>158</v>
      </c>
      <c r="AH13" s="3" t="s">
        <v>159</v>
      </c>
      <c r="AI13" s="3" t="s">
        <v>72</v>
      </c>
      <c r="AJ13" s="3" t="s">
        <v>72</v>
      </c>
      <c r="AK13" s="3">
        <v>4</v>
      </c>
      <c r="AL13" s="3">
        <v>2</v>
      </c>
      <c r="AM13" s="3">
        <v>2</v>
      </c>
      <c r="AN13" s="3">
        <v>2</v>
      </c>
      <c r="AO13" s="3">
        <v>4</v>
      </c>
      <c r="AP13" s="3">
        <v>3</v>
      </c>
      <c r="AQ13" s="3">
        <v>3</v>
      </c>
      <c r="AR13" s="3">
        <v>4</v>
      </c>
      <c r="AS13" s="3">
        <v>3</v>
      </c>
      <c r="AT13" s="3">
        <v>3</v>
      </c>
      <c r="AU13" s="3">
        <v>2</v>
      </c>
      <c r="AV13" s="3">
        <v>4</v>
      </c>
      <c r="AW13" s="3">
        <v>3</v>
      </c>
      <c r="AX13" s="3" t="str">
        <f t="shared" si="0"/>
        <v>Autre</v>
      </c>
    </row>
    <row r="14" spans="1:50" ht="87.75" hidden="1" customHeight="1" x14ac:dyDescent="0.2">
      <c r="A14" s="2">
        <v>41793.948518518497</v>
      </c>
      <c r="B14" s="3" t="s">
        <v>77</v>
      </c>
      <c r="C14" s="3" t="s">
        <v>50</v>
      </c>
      <c r="D14" s="3">
        <v>1993</v>
      </c>
      <c r="E14" s="3" t="s">
        <v>51</v>
      </c>
      <c r="F14" s="3" t="s">
        <v>160</v>
      </c>
      <c r="G14" s="3" t="s">
        <v>123</v>
      </c>
      <c r="H14" s="3" t="s">
        <v>53</v>
      </c>
      <c r="I14" s="3" t="s">
        <v>57</v>
      </c>
      <c r="J14" s="3" t="s">
        <v>100</v>
      </c>
      <c r="K14" s="3" t="s">
        <v>55</v>
      </c>
      <c r="L14" s="3" t="s">
        <v>57</v>
      </c>
      <c r="M14" s="3" t="s">
        <v>57</v>
      </c>
      <c r="N14" s="3" t="s">
        <v>101</v>
      </c>
      <c r="O14" s="3" t="s">
        <v>60</v>
      </c>
      <c r="P14" s="3" t="s">
        <v>80</v>
      </c>
      <c r="Q14" s="3" t="s">
        <v>81</v>
      </c>
      <c r="R14" s="3" t="s">
        <v>64</v>
      </c>
      <c r="S14" s="3" t="s">
        <v>62</v>
      </c>
      <c r="T14" s="3" t="s">
        <v>62</v>
      </c>
      <c r="U14" s="3" t="s">
        <v>62</v>
      </c>
      <c r="V14" s="3" t="s">
        <v>62</v>
      </c>
      <c r="W14" s="3" t="s">
        <v>161</v>
      </c>
      <c r="X14" s="3" t="s">
        <v>83</v>
      </c>
      <c r="Y14" s="3" t="s">
        <v>68</v>
      </c>
      <c r="Z14" s="3" t="s">
        <v>69</v>
      </c>
      <c r="AA14" s="3" t="s">
        <v>69</v>
      </c>
      <c r="AB14" s="3" t="s">
        <v>162</v>
      </c>
      <c r="AC14" s="7" t="s">
        <v>85</v>
      </c>
      <c r="AD14" s="3" t="s">
        <v>72</v>
      </c>
      <c r="AE14" s="3" t="s">
        <v>163</v>
      </c>
      <c r="AF14" s="3" t="s">
        <v>74</v>
      </c>
      <c r="AG14" s="3" t="s">
        <v>164</v>
      </c>
      <c r="AH14" s="3" t="s">
        <v>165</v>
      </c>
      <c r="AI14" s="3" t="s">
        <v>108</v>
      </c>
      <c r="AJ14" s="3" t="s">
        <v>72</v>
      </c>
      <c r="AK14" s="3">
        <v>4</v>
      </c>
      <c r="AL14" s="3">
        <v>3</v>
      </c>
      <c r="AM14" s="3">
        <v>2</v>
      </c>
      <c r="AN14" s="3">
        <v>3</v>
      </c>
      <c r="AO14" s="3">
        <v>3</v>
      </c>
      <c r="AP14" s="3">
        <v>1</v>
      </c>
      <c r="AQ14" s="3">
        <v>1</v>
      </c>
      <c r="AR14" s="3">
        <v>4</v>
      </c>
      <c r="AS14" s="3">
        <v>4</v>
      </c>
      <c r="AT14" s="3">
        <v>3</v>
      </c>
      <c r="AU14" s="3">
        <v>2</v>
      </c>
      <c r="AV14" s="3">
        <v>3</v>
      </c>
      <c r="AW14" s="3">
        <v>1</v>
      </c>
      <c r="AX14" s="3" t="str">
        <f t="shared" si="0"/>
        <v>Autre</v>
      </c>
    </row>
    <row r="15" spans="1:50" ht="85.5" hidden="1" customHeight="1" x14ac:dyDescent="0.2">
      <c r="A15" s="2">
        <v>41793.9532175926</v>
      </c>
      <c r="B15" s="3" t="s">
        <v>49</v>
      </c>
      <c r="C15" s="3" t="s">
        <v>50</v>
      </c>
      <c r="D15" s="3">
        <v>1990</v>
      </c>
      <c r="E15" s="3" t="s">
        <v>51</v>
      </c>
      <c r="F15" s="3" t="s">
        <v>166</v>
      </c>
      <c r="G15" s="3" t="s">
        <v>53</v>
      </c>
      <c r="H15" s="3" t="s">
        <v>54</v>
      </c>
      <c r="I15" s="3" t="s">
        <v>63</v>
      </c>
      <c r="J15" s="3" t="s">
        <v>55</v>
      </c>
      <c r="K15" s="3" t="s">
        <v>55</v>
      </c>
      <c r="L15" s="3" t="s">
        <v>57</v>
      </c>
      <c r="M15" s="3" t="s">
        <v>55</v>
      </c>
      <c r="N15" s="3" t="s">
        <v>59</v>
      </c>
      <c r="O15" s="3" t="s">
        <v>80</v>
      </c>
      <c r="P15" s="3" t="s">
        <v>167</v>
      </c>
      <c r="Q15" s="3" t="s">
        <v>62</v>
      </c>
      <c r="R15" s="3" t="s">
        <v>62</v>
      </c>
      <c r="S15" s="3" t="s">
        <v>81</v>
      </c>
      <c r="T15" s="3" t="s">
        <v>91</v>
      </c>
      <c r="U15" s="3" t="s">
        <v>91</v>
      </c>
      <c r="V15" s="3" t="s">
        <v>62</v>
      </c>
      <c r="W15" s="3" t="s">
        <v>83</v>
      </c>
      <c r="X15" s="3" t="s">
        <v>83</v>
      </c>
      <c r="Y15" s="3" t="s">
        <v>67</v>
      </c>
      <c r="Z15" s="3" t="s">
        <v>94</v>
      </c>
      <c r="AA15" s="3" t="s">
        <v>69</v>
      </c>
      <c r="AB15" s="3" t="s">
        <v>168</v>
      </c>
      <c r="AC15" s="3" t="s">
        <v>71</v>
      </c>
      <c r="AD15" s="3" t="s">
        <v>72</v>
      </c>
      <c r="AE15" s="3" t="s">
        <v>169</v>
      </c>
      <c r="AF15" s="3" t="s">
        <v>74</v>
      </c>
      <c r="AG15" s="3" t="s">
        <v>170</v>
      </c>
      <c r="AH15" s="3" t="s">
        <v>171</v>
      </c>
      <c r="AI15" s="3" t="s">
        <v>72</v>
      </c>
      <c r="AJ15" s="3" t="s">
        <v>72</v>
      </c>
      <c r="AK15" s="3">
        <v>4</v>
      </c>
      <c r="AL15" s="3">
        <v>1</v>
      </c>
      <c r="AM15" s="3">
        <v>3</v>
      </c>
      <c r="AN15" s="3">
        <v>2</v>
      </c>
      <c r="AO15" s="3">
        <v>2</v>
      </c>
      <c r="AP15" s="3">
        <v>1</v>
      </c>
      <c r="AQ15" s="3">
        <v>1</v>
      </c>
      <c r="AR15" s="3">
        <v>1</v>
      </c>
      <c r="AS15" s="3">
        <v>4</v>
      </c>
      <c r="AT15" s="3">
        <v>4</v>
      </c>
      <c r="AU15" s="3">
        <v>4</v>
      </c>
      <c r="AV15" s="3">
        <v>2</v>
      </c>
      <c r="AW15" s="3">
        <v>1</v>
      </c>
      <c r="AX15" s="3" t="str">
        <f t="shared" si="0"/>
        <v>Autre</v>
      </c>
    </row>
    <row r="16" spans="1:50" ht="74.25" hidden="1" customHeight="1" x14ac:dyDescent="0.2">
      <c r="A16" s="2">
        <v>41793.9609375</v>
      </c>
      <c r="B16" s="3" t="s">
        <v>49</v>
      </c>
      <c r="C16" s="3" t="s">
        <v>50</v>
      </c>
      <c r="D16" s="3">
        <v>1993</v>
      </c>
      <c r="E16" s="3" t="s">
        <v>51</v>
      </c>
      <c r="F16" s="3" t="s">
        <v>172</v>
      </c>
      <c r="G16" s="3" t="s">
        <v>123</v>
      </c>
      <c r="H16" s="3" t="s">
        <v>53</v>
      </c>
      <c r="I16" s="3" t="s">
        <v>55</v>
      </c>
      <c r="J16" s="3" t="s">
        <v>79</v>
      </c>
      <c r="K16" s="3" t="s">
        <v>63</v>
      </c>
      <c r="L16" s="3" t="s">
        <v>57</v>
      </c>
      <c r="M16" s="3" t="s">
        <v>57</v>
      </c>
      <c r="N16" s="3" t="s">
        <v>155</v>
      </c>
      <c r="O16" s="3" t="s">
        <v>101</v>
      </c>
      <c r="P16" s="3" t="s">
        <v>58</v>
      </c>
      <c r="Q16" s="3" t="s">
        <v>81</v>
      </c>
      <c r="R16" s="3" t="s">
        <v>64</v>
      </c>
      <c r="S16" s="3" t="s">
        <v>63</v>
      </c>
      <c r="T16" s="3" t="s">
        <v>63</v>
      </c>
      <c r="U16" s="3" t="s">
        <v>63</v>
      </c>
      <c r="V16" s="3" t="s">
        <v>81</v>
      </c>
      <c r="W16" s="3" t="s">
        <v>65</v>
      </c>
      <c r="X16" s="3" t="s">
        <v>104</v>
      </c>
      <c r="Y16" s="3" t="s">
        <v>94</v>
      </c>
      <c r="Z16" s="3" t="s">
        <v>67</v>
      </c>
      <c r="AA16" s="3" t="s">
        <v>173</v>
      </c>
      <c r="AB16" s="3" t="s">
        <v>84</v>
      </c>
      <c r="AC16" s="3" t="s">
        <v>96</v>
      </c>
      <c r="AD16" s="3" t="s">
        <v>113</v>
      </c>
      <c r="AE16" s="3" t="s">
        <v>174</v>
      </c>
      <c r="AF16" s="3" t="s">
        <v>74</v>
      </c>
      <c r="AG16" s="3" t="s">
        <v>175</v>
      </c>
      <c r="AH16" s="3" t="s">
        <v>116</v>
      </c>
      <c r="AI16" s="3" t="s">
        <v>72</v>
      </c>
      <c r="AJ16" s="3" t="s">
        <v>108</v>
      </c>
      <c r="AK16" s="3">
        <v>3</v>
      </c>
      <c r="AL16" s="3">
        <v>2</v>
      </c>
      <c r="AM16" s="3">
        <v>2</v>
      </c>
      <c r="AN16" s="3">
        <v>4</v>
      </c>
      <c r="AO16" s="3">
        <v>1</v>
      </c>
      <c r="AP16" s="3">
        <v>1</v>
      </c>
      <c r="AQ16" s="3">
        <v>1</v>
      </c>
      <c r="AR16" s="3">
        <v>1</v>
      </c>
      <c r="AS16" s="3">
        <v>3</v>
      </c>
      <c r="AT16" s="3">
        <v>3</v>
      </c>
      <c r="AU16" s="3">
        <v>2</v>
      </c>
      <c r="AV16" s="3">
        <v>2</v>
      </c>
      <c r="AW16" s="3">
        <v>1</v>
      </c>
      <c r="AX16" s="3" t="str">
        <f t="shared" si="0"/>
        <v>Autre</v>
      </c>
    </row>
    <row r="17" spans="1:50" ht="78.75" customHeight="1" x14ac:dyDescent="0.2">
      <c r="A17" s="2">
        <v>41793.9610763889</v>
      </c>
      <c r="B17" s="3" t="s">
        <v>77</v>
      </c>
      <c r="C17" s="3" t="s">
        <v>50</v>
      </c>
      <c r="D17" s="3">
        <v>1990</v>
      </c>
      <c r="E17" s="3" t="s">
        <v>51</v>
      </c>
      <c r="F17" s="3" t="s">
        <v>52</v>
      </c>
      <c r="G17" s="3" t="s">
        <v>53</v>
      </c>
      <c r="H17" s="3" t="s">
        <v>54</v>
      </c>
      <c r="I17" s="3" t="s">
        <v>57</v>
      </c>
      <c r="J17" s="3" t="s">
        <v>79</v>
      </c>
      <c r="K17" s="3" t="s">
        <v>100</v>
      </c>
      <c r="L17" s="3" t="s">
        <v>88</v>
      </c>
      <c r="M17" s="3" t="s">
        <v>55</v>
      </c>
      <c r="N17" s="3" t="s">
        <v>80</v>
      </c>
      <c r="O17" s="3" t="s">
        <v>59</v>
      </c>
      <c r="P17" s="3" t="s">
        <v>101</v>
      </c>
      <c r="Q17" s="3" t="s">
        <v>81</v>
      </c>
      <c r="R17" s="3" t="s">
        <v>64</v>
      </c>
      <c r="S17" s="3" t="s">
        <v>81</v>
      </c>
      <c r="T17" s="3" t="s">
        <v>81</v>
      </c>
      <c r="U17" s="3" t="s">
        <v>81</v>
      </c>
      <c r="V17" s="3" t="s">
        <v>91</v>
      </c>
      <c r="W17" s="3" t="s">
        <v>176</v>
      </c>
      <c r="X17" s="3" t="s">
        <v>177</v>
      </c>
      <c r="Y17" s="3" t="s">
        <v>68</v>
      </c>
      <c r="Z17" s="3" t="s">
        <v>94</v>
      </c>
      <c r="AA17" s="3" t="s">
        <v>67</v>
      </c>
      <c r="AB17" s="3" t="s">
        <v>131</v>
      </c>
      <c r="AC17" s="3" t="s">
        <v>85</v>
      </c>
      <c r="AD17" s="3" t="s">
        <v>72</v>
      </c>
      <c r="AE17" s="3" t="s">
        <v>178</v>
      </c>
      <c r="AF17" s="3" t="s">
        <v>74</v>
      </c>
      <c r="AG17" s="3" t="s">
        <v>179</v>
      </c>
      <c r="AH17" s="3" t="s">
        <v>134</v>
      </c>
      <c r="AI17" s="3" t="s">
        <v>72</v>
      </c>
      <c r="AJ17" s="3" t="s">
        <v>72</v>
      </c>
      <c r="AK17" s="3">
        <v>2</v>
      </c>
      <c r="AL17" s="3">
        <v>1</v>
      </c>
      <c r="AM17" s="3">
        <v>3</v>
      </c>
      <c r="AN17" s="3">
        <v>3</v>
      </c>
      <c r="AO17" s="3">
        <v>1</v>
      </c>
      <c r="AP17" s="3">
        <v>1</v>
      </c>
      <c r="AQ17" s="3">
        <v>1</v>
      </c>
      <c r="AR17" s="3">
        <v>1</v>
      </c>
      <c r="AS17" s="3">
        <v>4</v>
      </c>
      <c r="AT17" s="3">
        <v>4</v>
      </c>
      <c r="AU17" s="3">
        <v>2</v>
      </c>
      <c r="AV17" s="3">
        <v>4</v>
      </c>
      <c r="AW17" s="3">
        <v>1</v>
      </c>
      <c r="AX17" s="3" t="str">
        <f t="shared" si="0"/>
        <v>Communication</v>
      </c>
    </row>
    <row r="18" spans="1:50" ht="68.25" customHeight="1" x14ac:dyDescent="0.2">
      <c r="A18" s="2">
        <v>41793.967048611099</v>
      </c>
      <c r="B18" s="3" t="s">
        <v>77</v>
      </c>
      <c r="C18" s="3" t="s">
        <v>50</v>
      </c>
      <c r="D18" s="3">
        <v>1990</v>
      </c>
      <c r="E18" s="3" t="s">
        <v>51</v>
      </c>
      <c r="F18" s="3" t="s">
        <v>52</v>
      </c>
      <c r="G18" s="3" t="s">
        <v>54</v>
      </c>
      <c r="H18" s="3" t="s">
        <v>54</v>
      </c>
      <c r="I18" s="3" t="s">
        <v>55</v>
      </c>
      <c r="J18" s="3" t="s">
        <v>79</v>
      </c>
      <c r="K18" s="3" t="s">
        <v>55</v>
      </c>
      <c r="L18" s="3" t="s">
        <v>79</v>
      </c>
      <c r="M18" s="3" t="s">
        <v>79</v>
      </c>
      <c r="N18" s="3" t="s">
        <v>102</v>
      </c>
      <c r="O18" s="3" t="s">
        <v>59</v>
      </c>
      <c r="P18" s="3" t="s">
        <v>155</v>
      </c>
      <c r="Q18" s="3" t="s">
        <v>81</v>
      </c>
      <c r="R18" s="3" t="s">
        <v>81</v>
      </c>
      <c r="S18" s="3" t="s">
        <v>62</v>
      </c>
      <c r="T18" s="3" t="s">
        <v>81</v>
      </c>
      <c r="U18" s="3" t="s">
        <v>81</v>
      </c>
      <c r="V18" s="3" t="s">
        <v>64</v>
      </c>
      <c r="W18" s="3" t="s">
        <v>182</v>
      </c>
      <c r="X18" s="3" t="s">
        <v>83</v>
      </c>
      <c r="Y18" s="3" t="s">
        <v>69</v>
      </c>
      <c r="Z18" s="3" t="s">
        <v>94</v>
      </c>
      <c r="AA18" s="3" t="s">
        <v>69</v>
      </c>
      <c r="AB18" s="3" t="s">
        <v>183</v>
      </c>
      <c r="AC18" s="3" t="s">
        <v>85</v>
      </c>
      <c r="AD18" s="3" t="s">
        <v>113</v>
      </c>
      <c r="AE18" s="3" t="s">
        <v>184</v>
      </c>
      <c r="AF18" s="3" t="s">
        <v>74</v>
      </c>
      <c r="AG18" s="3" t="s">
        <v>158</v>
      </c>
      <c r="AH18" s="3" t="s">
        <v>134</v>
      </c>
      <c r="AI18" s="3" t="s">
        <v>72</v>
      </c>
      <c r="AJ18" s="3" t="s">
        <v>72</v>
      </c>
      <c r="AK18" s="3">
        <v>4</v>
      </c>
      <c r="AL18" s="3">
        <v>2</v>
      </c>
      <c r="AM18" s="3">
        <v>2</v>
      </c>
      <c r="AN18" s="3">
        <v>4</v>
      </c>
      <c r="AO18" s="3">
        <v>1</v>
      </c>
      <c r="AP18" s="3">
        <v>2</v>
      </c>
      <c r="AQ18" s="3">
        <v>2</v>
      </c>
      <c r="AR18" s="3">
        <v>1</v>
      </c>
      <c r="AS18" s="3">
        <v>4</v>
      </c>
      <c r="AT18" s="3">
        <v>4</v>
      </c>
      <c r="AU18" s="3">
        <v>3</v>
      </c>
      <c r="AV18" s="3">
        <v>4</v>
      </c>
      <c r="AW18" s="3">
        <v>1</v>
      </c>
      <c r="AX18" s="3" t="str">
        <f t="shared" si="0"/>
        <v>Communication</v>
      </c>
    </row>
    <row r="19" spans="1:50" ht="82.5" customHeight="1" x14ac:dyDescent="0.2">
      <c r="A19" s="2">
        <v>41793.968414351897</v>
      </c>
      <c r="B19" s="3" t="s">
        <v>49</v>
      </c>
      <c r="C19" s="3" t="s">
        <v>50</v>
      </c>
      <c r="D19" s="3">
        <v>1991</v>
      </c>
      <c r="E19" s="3" t="s">
        <v>51</v>
      </c>
      <c r="F19" s="3" t="s">
        <v>52</v>
      </c>
      <c r="G19" s="3" t="s">
        <v>53</v>
      </c>
      <c r="H19" s="3" t="s">
        <v>54</v>
      </c>
      <c r="I19" s="3" t="s">
        <v>55</v>
      </c>
      <c r="J19" s="3" t="s">
        <v>100</v>
      </c>
      <c r="K19" s="3" t="s">
        <v>79</v>
      </c>
      <c r="L19" s="3" t="s">
        <v>88</v>
      </c>
      <c r="M19" s="3" t="s">
        <v>88</v>
      </c>
      <c r="N19" s="3" t="s">
        <v>90</v>
      </c>
      <c r="O19" s="3" t="s">
        <v>102</v>
      </c>
      <c r="P19" s="3" t="s">
        <v>59</v>
      </c>
      <c r="Q19" s="3" t="s">
        <v>62</v>
      </c>
      <c r="R19" s="3" t="s">
        <v>91</v>
      </c>
      <c r="S19" s="3" t="s">
        <v>81</v>
      </c>
      <c r="T19" s="3" t="s">
        <v>81</v>
      </c>
      <c r="U19" s="3" t="s">
        <v>64</v>
      </c>
      <c r="V19" s="3" t="s">
        <v>63</v>
      </c>
      <c r="W19" s="3" t="s">
        <v>82</v>
      </c>
      <c r="X19" s="3" t="s">
        <v>104</v>
      </c>
      <c r="Y19" s="3" t="s">
        <v>67</v>
      </c>
      <c r="Z19" s="3" t="s">
        <v>93</v>
      </c>
      <c r="AA19" s="3" t="s">
        <v>94</v>
      </c>
      <c r="AB19" s="3" t="s">
        <v>185</v>
      </c>
      <c r="AC19" s="3" t="s">
        <v>96</v>
      </c>
      <c r="AD19" s="3" t="s">
        <v>72</v>
      </c>
      <c r="AE19" s="3" t="s">
        <v>186</v>
      </c>
      <c r="AF19" s="3" t="s">
        <v>74</v>
      </c>
      <c r="AG19" s="7" t="s">
        <v>896</v>
      </c>
      <c r="AH19" s="3" t="s">
        <v>187</v>
      </c>
      <c r="AI19" s="3" t="s">
        <v>72</v>
      </c>
      <c r="AJ19" s="3" t="s">
        <v>108</v>
      </c>
      <c r="AK19" s="3">
        <v>3</v>
      </c>
      <c r="AL19" s="3">
        <v>2</v>
      </c>
      <c r="AM19" s="3">
        <v>4</v>
      </c>
      <c r="AN19" s="3">
        <v>4</v>
      </c>
      <c r="AO19" s="3">
        <v>3</v>
      </c>
      <c r="AP19" s="3">
        <v>2</v>
      </c>
      <c r="AQ19" s="3">
        <v>2</v>
      </c>
      <c r="AR19" s="3">
        <v>3</v>
      </c>
      <c r="AS19" s="3">
        <v>3</v>
      </c>
      <c r="AT19" s="3">
        <v>3</v>
      </c>
      <c r="AU19" s="3">
        <v>3</v>
      </c>
      <c r="AV19" s="3">
        <v>3</v>
      </c>
      <c r="AW19" s="3">
        <v>2</v>
      </c>
      <c r="AX19" s="3" t="str">
        <f t="shared" si="0"/>
        <v>Communication</v>
      </c>
    </row>
    <row r="20" spans="1:50" ht="80.25" customHeight="1" x14ac:dyDescent="0.2">
      <c r="A20" s="2">
        <v>41793.976863425902</v>
      </c>
      <c r="B20" s="3" t="s">
        <v>77</v>
      </c>
      <c r="C20" s="3" t="s">
        <v>50</v>
      </c>
      <c r="D20" s="3">
        <v>1991</v>
      </c>
      <c r="E20" s="3" t="s">
        <v>51</v>
      </c>
      <c r="F20" s="3" t="s">
        <v>52</v>
      </c>
      <c r="G20" s="3" t="s">
        <v>53</v>
      </c>
      <c r="H20" s="3" t="s">
        <v>54</v>
      </c>
      <c r="I20" s="3" t="s">
        <v>55</v>
      </c>
      <c r="J20" s="3" t="s">
        <v>100</v>
      </c>
      <c r="K20" s="3" t="s">
        <v>55</v>
      </c>
      <c r="L20" s="3" t="s">
        <v>88</v>
      </c>
      <c r="M20" s="3" t="s">
        <v>57</v>
      </c>
      <c r="N20" s="3" t="s">
        <v>59</v>
      </c>
      <c r="O20" s="3" t="s">
        <v>101</v>
      </c>
      <c r="P20" s="3" t="s">
        <v>102</v>
      </c>
      <c r="Q20" s="3" t="s">
        <v>62</v>
      </c>
      <c r="R20" s="3" t="s">
        <v>64</v>
      </c>
      <c r="S20" s="3" t="s">
        <v>62</v>
      </c>
      <c r="T20" s="3" t="s">
        <v>91</v>
      </c>
      <c r="U20" s="3" t="s">
        <v>64</v>
      </c>
      <c r="V20" s="3" t="s">
        <v>62</v>
      </c>
      <c r="W20" s="3" t="s">
        <v>188</v>
      </c>
      <c r="X20" s="3" t="s">
        <v>83</v>
      </c>
      <c r="Y20" s="3" t="s">
        <v>67</v>
      </c>
      <c r="Z20" s="3" t="s">
        <v>94</v>
      </c>
      <c r="AA20" s="3" t="s">
        <v>68</v>
      </c>
      <c r="AB20" s="3" t="s">
        <v>189</v>
      </c>
      <c r="AC20" s="3" t="s">
        <v>96</v>
      </c>
      <c r="AD20" s="3" t="s">
        <v>72</v>
      </c>
      <c r="AE20" s="3" t="s">
        <v>190</v>
      </c>
      <c r="AF20" s="3" t="s">
        <v>74</v>
      </c>
      <c r="AG20" s="3" t="s">
        <v>191</v>
      </c>
      <c r="AH20" s="3" t="s">
        <v>192</v>
      </c>
      <c r="AI20" s="3" t="s">
        <v>72</v>
      </c>
      <c r="AJ20" s="3" t="s">
        <v>108</v>
      </c>
      <c r="AK20" s="3">
        <v>4</v>
      </c>
      <c r="AL20" s="3">
        <v>2</v>
      </c>
      <c r="AM20" s="3">
        <v>3</v>
      </c>
      <c r="AN20" s="3">
        <v>3</v>
      </c>
      <c r="AO20" s="3">
        <v>3</v>
      </c>
      <c r="AP20" s="3">
        <v>3</v>
      </c>
      <c r="AQ20" s="3">
        <v>3</v>
      </c>
      <c r="AR20" s="3">
        <v>2</v>
      </c>
      <c r="AS20" s="3">
        <v>3</v>
      </c>
      <c r="AT20" s="3">
        <v>2</v>
      </c>
      <c r="AU20" s="3">
        <v>4</v>
      </c>
      <c r="AV20" s="3">
        <v>1</v>
      </c>
      <c r="AW20" s="3">
        <v>2</v>
      </c>
      <c r="AX20" s="3" t="str">
        <f t="shared" si="0"/>
        <v>Communication</v>
      </c>
    </row>
    <row r="21" spans="1:50" ht="75" hidden="1" customHeight="1" x14ac:dyDescent="0.2">
      <c r="A21" s="2">
        <v>41793.978252314802</v>
      </c>
      <c r="B21" s="3" t="s">
        <v>77</v>
      </c>
      <c r="C21" s="3" t="s">
        <v>50</v>
      </c>
      <c r="D21" s="3">
        <v>1991</v>
      </c>
      <c r="E21" s="3" t="s">
        <v>51</v>
      </c>
      <c r="F21" s="3" t="s">
        <v>193</v>
      </c>
      <c r="G21" s="3" t="s">
        <v>53</v>
      </c>
      <c r="H21" s="3" t="s">
        <v>54</v>
      </c>
      <c r="I21" s="3" t="s">
        <v>55</v>
      </c>
      <c r="J21" s="3" t="s">
        <v>55</v>
      </c>
      <c r="K21" s="3" t="s">
        <v>55</v>
      </c>
      <c r="L21" s="3" t="s">
        <v>56</v>
      </c>
      <c r="M21" s="3" t="s">
        <v>55</v>
      </c>
      <c r="N21" s="3" t="s">
        <v>59</v>
      </c>
      <c r="O21" s="3" t="s">
        <v>80</v>
      </c>
      <c r="P21" s="3" t="s">
        <v>58</v>
      </c>
      <c r="Q21" s="3" t="s">
        <v>81</v>
      </c>
      <c r="R21" s="3" t="s">
        <v>62</v>
      </c>
      <c r="S21" s="3" t="s">
        <v>62</v>
      </c>
      <c r="T21" s="3" t="s">
        <v>91</v>
      </c>
      <c r="U21" s="3" t="s">
        <v>64</v>
      </c>
      <c r="V21" s="3" t="s">
        <v>62</v>
      </c>
      <c r="W21" s="3" t="s">
        <v>65</v>
      </c>
      <c r="X21" s="3" t="s">
        <v>83</v>
      </c>
      <c r="Y21" s="3" t="s">
        <v>93</v>
      </c>
      <c r="Z21" s="3" t="s">
        <v>94</v>
      </c>
      <c r="AA21" s="3" t="s">
        <v>69</v>
      </c>
      <c r="AB21" s="3" t="s">
        <v>194</v>
      </c>
      <c r="AC21" s="3" t="s">
        <v>85</v>
      </c>
      <c r="AD21" s="3" t="s">
        <v>113</v>
      </c>
      <c r="AE21" s="3" t="s">
        <v>195</v>
      </c>
      <c r="AF21" s="3" t="s">
        <v>74</v>
      </c>
      <c r="AG21" s="3" t="s">
        <v>196</v>
      </c>
      <c r="AH21" s="3" t="s">
        <v>159</v>
      </c>
      <c r="AI21" s="3" t="s">
        <v>72</v>
      </c>
      <c r="AJ21" s="3" t="s">
        <v>72</v>
      </c>
      <c r="AK21" s="3">
        <v>4</v>
      </c>
      <c r="AL21" s="3">
        <v>1</v>
      </c>
      <c r="AM21" s="3">
        <v>2</v>
      </c>
      <c r="AN21" s="3">
        <v>3</v>
      </c>
      <c r="AO21" s="3">
        <v>1</v>
      </c>
      <c r="AP21" s="3">
        <v>2</v>
      </c>
      <c r="AQ21" s="3">
        <v>1</v>
      </c>
      <c r="AR21" s="3">
        <v>1</v>
      </c>
      <c r="AS21" s="3">
        <v>4</v>
      </c>
      <c r="AT21" s="3">
        <v>4</v>
      </c>
      <c r="AU21" s="3">
        <v>1</v>
      </c>
      <c r="AV21" s="3">
        <v>3</v>
      </c>
      <c r="AW21" s="3">
        <v>1</v>
      </c>
      <c r="AX21" s="3" t="str">
        <f t="shared" si="0"/>
        <v>Autre</v>
      </c>
    </row>
    <row r="22" spans="1:50" ht="74.25" customHeight="1" x14ac:dyDescent="0.2">
      <c r="A22" s="2">
        <v>41793.983749999999</v>
      </c>
      <c r="B22" s="3" t="s">
        <v>49</v>
      </c>
      <c r="C22" s="3" t="s">
        <v>50</v>
      </c>
      <c r="D22" s="3">
        <v>1991</v>
      </c>
      <c r="E22" s="3" t="s">
        <v>51</v>
      </c>
      <c r="F22" s="3" t="s">
        <v>52</v>
      </c>
      <c r="G22" s="3" t="s">
        <v>53</v>
      </c>
      <c r="H22" s="3" t="s">
        <v>54</v>
      </c>
      <c r="I22" s="3" t="s">
        <v>79</v>
      </c>
      <c r="J22" s="3" t="s">
        <v>100</v>
      </c>
      <c r="K22" s="3" t="s">
        <v>57</v>
      </c>
      <c r="L22" s="3" t="s">
        <v>56</v>
      </c>
      <c r="M22" s="3" t="s">
        <v>57</v>
      </c>
      <c r="N22" s="3" t="s">
        <v>59</v>
      </c>
      <c r="O22" s="3" t="s">
        <v>58</v>
      </c>
      <c r="P22" s="3" t="s">
        <v>90</v>
      </c>
      <c r="Q22" s="3" t="s">
        <v>91</v>
      </c>
      <c r="R22" s="3" t="s">
        <v>64</v>
      </c>
      <c r="S22" s="3" t="s">
        <v>91</v>
      </c>
      <c r="T22" s="3" t="s">
        <v>91</v>
      </c>
      <c r="U22" s="3" t="s">
        <v>81</v>
      </c>
      <c r="V22" s="3" t="s">
        <v>91</v>
      </c>
      <c r="W22" s="3" t="s">
        <v>136</v>
      </c>
      <c r="X22" s="3" t="s">
        <v>197</v>
      </c>
      <c r="Y22" s="3" t="s">
        <v>67</v>
      </c>
      <c r="Z22" s="3" t="s">
        <v>94</v>
      </c>
      <c r="AA22" s="3" t="s">
        <v>69</v>
      </c>
      <c r="AB22" s="3" t="s">
        <v>162</v>
      </c>
      <c r="AC22" s="3" t="s">
        <v>85</v>
      </c>
      <c r="AD22" s="3" t="s">
        <v>72</v>
      </c>
      <c r="AE22" s="3" t="s">
        <v>198</v>
      </c>
      <c r="AF22" s="3" t="s">
        <v>74</v>
      </c>
      <c r="AG22" s="3" t="s">
        <v>199</v>
      </c>
      <c r="AH22" s="3" t="s">
        <v>200</v>
      </c>
      <c r="AI22" s="3" t="s">
        <v>72</v>
      </c>
      <c r="AJ22" s="3" t="s">
        <v>72</v>
      </c>
      <c r="AK22" s="3">
        <v>4</v>
      </c>
      <c r="AL22" s="3">
        <v>1</v>
      </c>
      <c r="AM22" s="3">
        <v>3</v>
      </c>
      <c r="AN22" s="3">
        <v>3</v>
      </c>
      <c r="AO22" s="3">
        <v>2</v>
      </c>
      <c r="AP22" s="3">
        <v>2</v>
      </c>
      <c r="AQ22" s="3">
        <v>2</v>
      </c>
      <c r="AR22" s="3">
        <v>1</v>
      </c>
      <c r="AS22" s="3">
        <v>3</v>
      </c>
      <c r="AT22" s="3">
        <v>4</v>
      </c>
      <c r="AU22" s="3">
        <v>3</v>
      </c>
      <c r="AV22" s="3">
        <v>3</v>
      </c>
      <c r="AW22" s="3">
        <v>1</v>
      </c>
      <c r="AX22" s="3" t="str">
        <f t="shared" si="0"/>
        <v>Communication</v>
      </c>
    </row>
    <row r="23" spans="1:50" ht="83.25" hidden="1" customHeight="1" x14ac:dyDescent="0.2">
      <c r="A23" s="2">
        <v>41793.994942129597</v>
      </c>
      <c r="B23" s="3" t="s">
        <v>77</v>
      </c>
      <c r="C23" s="3" t="s">
        <v>50</v>
      </c>
      <c r="D23" s="3">
        <v>1992</v>
      </c>
      <c r="E23" s="3" t="s">
        <v>201</v>
      </c>
      <c r="F23" s="3" t="s">
        <v>202</v>
      </c>
      <c r="G23" s="3" t="s">
        <v>123</v>
      </c>
      <c r="H23" s="3" t="s">
        <v>53</v>
      </c>
      <c r="I23" s="3" t="s">
        <v>63</v>
      </c>
      <c r="J23" s="3" t="s">
        <v>55</v>
      </c>
      <c r="K23" s="3" t="s">
        <v>63</v>
      </c>
      <c r="L23" s="3" t="s">
        <v>57</v>
      </c>
      <c r="M23" s="3" t="s">
        <v>100</v>
      </c>
      <c r="N23" s="3" t="s">
        <v>155</v>
      </c>
      <c r="O23" s="3" t="s">
        <v>59</v>
      </c>
      <c r="P23" s="3" t="s">
        <v>90</v>
      </c>
      <c r="Q23" s="3" t="s">
        <v>64</v>
      </c>
      <c r="R23" s="3" t="s">
        <v>81</v>
      </c>
      <c r="S23" s="3" t="s">
        <v>63</v>
      </c>
      <c r="T23" s="3" t="s">
        <v>64</v>
      </c>
      <c r="U23" s="3" t="s">
        <v>64</v>
      </c>
      <c r="V23" s="3" t="s">
        <v>91</v>
      </c>
      <c r="W23" s="3" t="s">
        <v>203</v>
      </c>
      <c r="X23" s="3" t="s">
        <v>83</v>
      </c>
      <c r="Y23" s="3" t="s">
        <v>93</v>
      </c>
      <c r="Z23" s="3" t="s">
        <v>94</v>
      </c>
      <c r="AA23" s="3" t="s">
        <v>67</v>
      </c>
      <c r="AB23" s="3" t="s">
        <v>204</v>
      </c>
      <c r="AC23" s="3" t="s">
        <v>96</v>
      </c>
      <c r="AD23" s="3" t="s">
        <v>113</v>
      </c>
      <c r="AE23" s="3" t="s">
        <v>205</v>
      </c>
      <c r="AF23" s="3" t="s">
        <v>74</v>
      </c>
      <c r="AG23" s="3" t="s">
        <v>175</v>
      </c>
      <c r="AH23" s="3" t="s">
        <v>206</v>
      </c>
      <c r="AI23" s="3" t="s">
        <v>72</v>
      </c>
      <c r="AJ23" s="3" t="s">
        <v>72</v>
      </c>
      <c r="AK23" s="3">
        <v>3</v>
      </c>
      <c r="AL23" s="3">
        <v>2</v>
      </c>
      <c r="AM23" s="3">
        <v>1</v>
      </c>
      <c r="AN23" s="3">
        <v>1</v>
      </c>
      <c r="AO23" s="3">
        <v>3</v>
      </c>
      <c r="AP23" s="3">
        <v>2</v>
      </c>
      <c r="AQ23" s="3">
        <v>3</v>
      </c>
      <c r="AR23" s="3">
        <v>3</v>
      </c>
      <c r="AS23" s="3">
        <v>4</v>
      </c>
      <c r="AT23" s="3">
        <v>4</v>
      </c>
      <c r="AU23" s="3">
        <v>2</v>
      </c>
      <c r="AV23" s="3">
        <v>2</v>
      </c>
      <c r="AW23" s="3">
        <v>2</v>
      </c>
      <c r="AX23" s="3" t="str">
        <f t="shared" si="0"/>
        <v>Autre</v>
      </c>
    </row>
    <row r="24" spans="1:50" ht="72" customHeight="1" x14ac:dyDescent="0.2">
      <c r="A24" s="2">
        <v>41794.016620370399</v>
      </c>
      <c r="B24" s="3" t="s">
        <v>49</v>
      </c>
      <c r="C24" s="3" t="s">
        <v>212</v>
      </c>
      <c r="D24" s="3">
        <v>1989</v>
      </c>
      <c r="E24" s="3" t="s">
        <v>51</v>
      </c>
      <c r="F24" s="3" t="s">
        <v>52</v>
      </c>
      <c r="G24" s="3" t="s">
        <v>53</v>
      </c>
      <c r="H24" s="3" t="s">
        <v>54</v>
      </c>
      <c r="I24" s="3" t="s">
        <v>57</v>
      </c>
      <c r="J24" s="3" t="s">
        <v>79</v>
      </c>
      <c r="K24" s="3" t="s">
        <v>55</v>
      </c>
      <c r="L24" s="3" t="s">
        <v>88</v>
      </c>
      <c r="M24" s="3" t="s">
        <v>88</v>
      </c>
      <c r="N24" s="3" t="s">
        <v>59</v>
      </c>
      <c r="O24" s="3" t="s">
        <v>101</v>
      </c>
      <c r="P24" s="3" t="s">
        <v>155</v>
      </c>
      <c r="Q24" s="3" t="s">
        <v>81</v>
      </c>
      <c r="R24" s="3" t="s">
        <v>62</v>
      </c>
      <c r="S24" s="3" t="s">
        <v>63</v>
      </c>
      <c r="T24" s="3" t="s">
        <v>62</v>
      </c>
      <c r="U24" s="3" t="s">
        <v>64</v>
      </c>
      <c r="V24" s="3" t="s">
        <v>62</v>
      </c>
      <c r="W24" s="3" t="s">
        <v>213</v>
      </c>
      <c r="X24" s="3" t="s">
        <v>214</v>
      </c>
      <c r="Y24" s="3" t="s">
        <v>69</v>
      </c>
      <c r="Z24" s="3" t="s">
        <v>67</v>
      </c>
      <c r="AA24" s="3" t="s">
        <v>94</v>
      </c>
      <c r="AB24" s="3" t="s">
        <v>162</v>
      </c>
      <c r="AC24" s="3" t="s">
        <v>96</v>
      </c>
      <c r="AD24" s="3" t="s">
        <v>72</v>
      </c>
      <c r="AE24" s="3" t="s">
        <v>215</v>
      </c>
      <c r="AF24" s="3" t="s">
        <v>74</v>
      </c>
      <c r="AG24" s="3" t="s">
        <v>98</v>
      </c>
      <c r="AH24" s="3" t="s">
        <v>116</v>
      </c>
      <c r="AI24" s="3" t="s">
        <v>72</v>
      </c>
      <c r="AJ24" s="3" t="s">
        <v>72</v>
      </c>
      <c r="AK24" s="3">
        <v>4</v>
      </c>
      <c r="AL24" s="3">
        <v>3</v>
      </c>
      <c r="AM24" s="3">
        <v>2</v>
      </c>
      <c r="AN24" s="3">
        <v>3</v>
      </c>
      <c r="AO24" s="3">
        <v>3</v>
      </c>
      <c r="AP24" s="3">
        <v>4</v>
      </c>
      <c r="AQ24" s="3">
        <v>3</v>
      </c>
      <c r="AR24" s="3">
        <v>2</v>
      </c>
      <c r="AS24" s="3">
        <v>3</v>
      </c>
      <c r="AT24" s="3">
        <v>4</v>
      </c>
      <c r="AU24" s="3">
        <v>2</v>
      </c>
      <c r="AV24" s="3">
        <v>4</v>
      </c>
      <c r="AW24" s="3">
        <v>2</v>
      </c>
      <c r="AX24" s="3" t="str">
        <f t="shared" si="0"/>
        <v>Communication</v>
      </c>
    </row>
    <row r="25" spans="1:50" ht="72" customHeight="1" x14ac:dyDescent="0.2">
      <c r="A25" s="2">
        <v>41794.018518518496</v>
      </c>
      <c r="B25" s="3" t="s">
        <v>49</v>
      </c>
      <c r="C25" s="3" t="s">
        <v>50</v>
      </c>
      <c r="D25" s="3">
        <v>1990</v>
      </c>
      <c r="E25" s="3" t="s">
        <v>51</v>
      </c>
      <c r="F25" s="3" t="s">
        <v>52</v>
      </c>
      <c r="G25" s="3" t="s">
        <v>53</v>
      </c>
      <c r="H25" s="3" t="s">
        <v>54</v>
      </c>
      <c r="I25" s="3" t="s">
        <v>57</v>
      </c>
      <c r="J25" s="3" t="s">
        <v>100</v>
      </c>
      <c r="K25" s="3" t="s">
        <v>57</v>
      </c>
      <c r="L25" s="3" t="s">
        <v>57</v>
      </c>
      <c r="M25" s="3" t="s">
        <v>57</v>
      </c>
      <c r="N25" s="3" t="s">
        <v>59</v>
      </c>
      <c r="O25" s="3" t="s">
        <v>80</v>
      </c>
      <c r="P25" s="3" t="s">
        <v>90</v>
      </c>
      <c r="Q25" s="3" t="s">
        <v>81</v>
      </c>
      <c r="R25" s="3" t="s">
        <v>64</v>
      </c>
      <c r="S25" s="3" t="s">
        <v>91</v>
      </c>
      <c r="T25" s="3" t="s">
        <v>91</v>
      </c>
      <c r="U25" s="3" t="s">
        <v>64</v>
      </c>
      <c r="V25" s="3" t="s">
        <v>62</v>
      </c>
      <c r="W25" s="3" t="s">
        <v>83</v>
      </c>
      <c r="X25" s="3" t="s">
        <v>216</v>
      </c>
      <c r="Y25" s="3" t="s">
        <v>67</v>
      </c>
      <c r="Z25" s="3" t="s">
        <v>94</v>
      </c>
      <c r="AA25" s="3" t="s">
        <v>210</v>
      </c>
      <c r="AB25" s="3" t="s">
        <v>95</v>
      </c>
      <c r="AC25" s="3" t="s">
        <v>71</v>
      </c>
      <c r="AD25" s="3" t="s">
        <v>72</v>
      </c>
      <c r="AE25" s="3" t="s">
        <v>217</v>
      </c>
      <c r="AF25" s="3" t="s">
        <v>74</v>
      </c>
      <c r="AG25" s="3" t="s">
        <v>218</v>
      </c>
      <c r="AH25" s="3" t="s">
        <v>219</v>
      </c>
      <c r="AI25" s="3" t="s">
        <v>72</v>
      </c>
      <c r="AJ25" s="3" t="s">
        <v>72</v>
      </c>
      <c r="AK25" s="3">
        <v>3</v>
      </c>
      <c r="AL25" s="3">
        <v>1</v>
      </c>
      <c r="AM25" s="3">
        <v>2</v>
      </c>
      <c r="AN25" s="3">
        <v>2</v>
      </c>
      <c r="AO25" s="3">
        <v>2</v>
      </c>
      <c r="AP25" s="3">
        <v>2</v>
      </c>
      <c r="AQ25" s="3">
        <v>2</v>
      </c>
      <c r="AR25" s="3">
        <v>1</v>
      </c>
      <c r="AS25" s="3">
        <v>3</v>
      </c>
      <c r="AT25" s="3">
        <v>3</v>
      </c>
      <c r="AU25" s="3">
        <v>3</v>
      </c>
      <c r="AV25" s="3">
        <v>3</v>
      </c>
      <c r="AW25" s="3">
        <v>1</v>
      </c>
      <c r="AX25" s="3" t="str">
        <f t="shared" si="0"/>
        <v>Communication</v>
      </c>
    </row>
    <row r="26" spans="1:50" ht="66.75" hidden="1" customHeight="1" x14ac:dyDescent="0.2">
      <c r="A26" s="2">
        <v>41794.022974537002</v>
      </c>
      <c r="B26" s="3" t="s">
        <v>77</v>
      </c>
      <c r="C26" s="3" t="s">
        <v>50</v>
      </c>
      <c r="D26" s="3">
        <v>1992</v>
      </c>
      <c r="E26" s="3" t="s">
        <v>51</v>
      </c>
      <c r="F26" s="3" t="s">
        <v>220</v>
      </c>
      <c r="G26" s="3" t="s">
        <v>123</v>
      </c>
      <c r="H26" s="3" t="s">
        <v>53</v>
      </c>
      <c r="I26" s="3" t="s">
        <v>57</v>
      </c>
      <c r="J26" s="3" t="s">
        <v>79</v>
      </c>
      <c r="K26" s="3" t="s">
        <v>55</v>
      </c>
      <c r="L26" s="3" t="s">
        <v>88</v>
      </c>
      <c r="M26" s="3" t="s">
        <v>88</v>
      </c>
      <c r="N26" s="3" t="s">
        <v>80</v>
      </c>
      <c r="O26" s="3" t="s">
        <v>101</v>
      </c>
      <c r="P26" s="3" t="s">
        <v>155</v>
      </c>
      <c r="Q26" s="3" t="s">
        <v>64</v>
      </c>
      <c r="R26" s="3" t="s">
        <v>64</v>
      </c>
      <c r="S26" s="3" t="s">
        <v>62</v>
      </c>
      <c r="T26" s="3" t="s">
        <v>81</v>
      </c>
      <c r="U26" s="3" t="s">
        <v>64</v>
      </c>
      <c r="V26" s="3" t="s">
        <v>91</v>
      </c>
      <c r="W26" s="3" t="s">
        <v>142</v>
      </c>
      <c r="X26" s="3" t="s">
        <v>221</v>
      </c>
      <c r="Y26" s="3" t="s">
        <v>67</v>
      </c>
      <c r="Z26" s="3" t="s">
        <v>94</v>
      </c>
      <c r="AA26" s="3" t="s">
        <v>144</v>
      </c>
      <c r="AB26" s="3" t="s">
        <v>222</v>
      </c>
      <c r="AC26" s="3" t="s">
        <v>85</v>
      </c>
      <c r="AD26" s="3" t="s">
        <v>113</v>
      </c>
      <c r="AE26" s="3" t="s">
        <v>223</v>
      </c>
      <c r="AF26" s="3" t="s">
        <v>74</v>
      </c>
      <c r="AG26" s="3" t="s">
        <v>224</v>
      </c>
      <c r="AH26" s="3" t="s">
        <v>225</v>
      </c>
      <c r="AI26" s="3" t="s">
        <v>72</v>
      </c>
      <c r="AJ26" s="3" t="s">
        <v>108</v>
      </c>
      <c r="AK26" s="3">
        <v>2</v>
      </c>
      <c r="AL26" s="3">
        <v>1</v>
      </c>
      <c r="AM26" s="3">
        <v>2</v>
      </c>
      <c r="AN26" s="3">
        <v>3</v>
      </c>
      <c r="AO26" s="3">
        <v>2</v>
      </c>
      <c r="AP26" s="3">
        <v>1</v>
      </c>
      <c r="AQ26" s="3">
        <v>1</v>
      </c>
      <c r="AR26" s="3">
        <v>1</v>
      </c>
      <c r="AS26" s="3">
        <v>3</v>
      </c>
      <c r="AT26" s="3">
        <v>3</v>
      </c>
      <c r="AU26" s="3">
        <v>2</v>
      </c>
      <c r="AV26" s="3">
        <v>3</v>
      </c>
      <c r="AW26" s="3">
        <v>3</v>
      </c>
      <c r="AX26" s="3" t="str">
        <f t="shared" si="0"/>
        <v>Autre</v>
      </c>
    </row>
    <row r="27" spans="1:50" ht="25.5" hidden="1" x14ac:dyDescent="0.2">
      <c r="A27" s="2">
        <v>41794.034097222197</v>
      </c>
      <c r="B27" s="3" t="s">
        <v>49</v>
      </c>
      <c r="C27" s="3" t="s">
        <v>50</v>
      </c>
      <c r="D27" s="3">
        <v>1992</v>
      </c>
      <c r="E27" s="3" t="s">
        <v>51</v>
      </c>
      <c r="F27" s="3" t="s">
        <v>229</v>
      </c>
      <c r="G27" s="3" t="s">
        <v>53</v>
      </c>
      <c r="H27" s="3" t="s">
        <v>54</v>
      </c>
      <c r="I27" s="3" t="s">
        <v>55</v>
      </c>
      <c r="J27" s="3" t="s">
        <v>55</v>
      </c>
      <c r="K27" s="3" t="s">
        <v>55</v>
      </c>
      <c r="L27" s="3" t="s">
        <v>57</v>
      </c>
      <c r="M27" s="3" t="s">
        <v>79</v>
      </c>
      <c r="N27" s="3" t="s">
        <v>90</v>
      </c>
      <c r="O27" s="3" t="s">
        <v>59</v>
      </c>
      <c r="P27" s="3" t="s">
        <v>155</v>
      </c>
      <c r="Q27" s="3" t="s">
        <v>62</v>
      </c>
      <c r="R27" s="3" t="s">
        <v>62</v>
      </c>
      <c r="S27" s="3" t="s">
        <v>64</v>
      </c>
      <c r="T27" s="3" t="s">
        <v>81</v>
      </c>
      <c r="U27" s="3" t="s">
        <v>81</v>
      </c>
      <c r="V27" s="3" t="s">
        <v>64</v>
      </c>
      <c r="W27" s="3" t="s">
        <v>83</v>
      </c>
      <c r="X27" s="3" t="s">
        <v>83</v>
      </c>
      <c r="Y27" s="3" t="s">
        <v>94</v>
      </c>
      <c r="Z27" s="3" t="s">
        <v>68</v>
      </c>
      <c r="AA27" s="3" t="s">
        <v>210</v>
      </c>
      <c r="AB27" s="3" t="s">
        <v>230</v>
      </c>
      <c r="AC27" s="3" t="s">
        <v>96</v>
      </c>
      <c r="AD27" s="3" t="s">
        <v>113</v>
      </c>
      <c r="AE27" s="3" t="s">
        <v>231</v>
      </c>
      <c r="AF27" s="3" t="s">
        <v>74</v>
      </c>
      <c r="AG27" s="3" t="s">
        <v>232</v>
      </c>
      <c r="AH27" s="3" t="s">
        <v>233</v>
      </c>
      <c r="AI27" s="3" t="s">
        <v>72</v>
      </c>
      <c r="AJ27" s="3" t="s">
        <v>72</v>
      </c>
      <c r="AK27" s="3">
        <v>3</v>
      </c>
      <c r="AL27" s="3">
        <v>1</v>
      </c>
      <c r="AM27" s="3">
        <v>1</v>
      </c>
      <c r="AN27" s="3">
        <v>3</v>
      </c>
      <c r="AO27" s="3">
        <v>3</v>
      </c>
      <c r="AP27" s="3">
        <v>2</v>
      </c>
      <c r="AQ27" s="3">
        <v>2</v>
      </c>
      <c r="AR27" s="3">
        <v>1</v>
      </c>
      <c r="AS27" s="3">
        <v>4</v>
      </c>
      <c r="AT27" s="3">
        <v>4</v>
      </c>
      <c r="AU27" s="3">
        <v>3</v>
      </c>
      <c r="AV27" s="3">
        <v>3</v>
      </c>
      <c r="AW27" s="3">
        <v>2</v>
      </c>
      <c r="AX27" s="3" t="str">
        <f t="shared" si="0"/>
        <v>Autre</v>
      </c>
    </row>
    <row r="28" spans="1:50" ht="25.5" hidden="1" x14ac:dyDescent="0.2">
      <c r="A28" s="2">
        <v>41794.069421296299</v>
      </c>
      <c r="B28" s="3" t="s">
        <v>77</v>
      </c>
      <c r="C28" s="3" t="s">
        <v>50</v>
      </c>
      <c r="D28" s="3">
        <v>1991</v>
      </c>
      <c r="E28" s="3" t="s">
        <v>51</v>
      </c>
      <c r="F28" s="3" t="s">
        <v>234</v>
      </c>
      <c r="G28" s="3" t="s">
        <v>53</v>
      </c>
      <c r="H28" s="3" t="s">
        <v>54</v>
      </c>
      <c r="I28" s="3" t="s">
        <v>63</v>
      </c>
      <c r="J28" s="3" t="s">
        <v>55</v>
      </c>
      <c r="K28" s="3" t="s">
        <v>63</v>
      </c>
      <c r="L28" s="3" t="s">
        <v>88</v>
      </c>
      <c r="M28" s="3" t="s">
        <v>57</v>
      </c>
      <c r="N28" s="3" t="s">
        <v>60</v>
      </c>
      <c r="O28" s="3" t="s">
        <v>80</v>
      </c>
      <c r="P28" s="3" t="s">
        <v>59</v>
      </c>
      <c r="Q28" s="3" t="s">
        <v>63</v>
      </c>
      <c r="R28" s="3" t="s">
        <v>63</v>
      </c>
      <c r="S28" s="3" t="s">
        <v>63</v>
      </c>
      <c r="T28" s="3" t="s">
        <v>62</v>
      </c>
      <c r="U28" s="3" t="s">
        <v>63</v>
      </c>
      <c r="V28" s="3" t="s">
        <v>62</v>
      </c>
      <c r="W28" s="3" t="s">
        <v>83</v>
      </c>
      <c r="X28" s="3" t="s">
        <v>104</v>
      </c>
      <c r="Y28" s="3" t="s">
        <v>173</v>
      </c>
      <c r="Z28" s="3" t="s">
        <v>173</v>
      </c>
      <c r="AA28" s="3" t="s">
        <v>173</v>
      </c>
      <c r="AB28" s="3" t="s">
        <v>235</v>
      </c>
      <c r="AC28" s="3" t="s">
        <v>236</v>
      </c>
      <c r="AD28" s="3" t="s">
        <v>72</v>
      </c>
      <c r="AE28" s="3" t="s">
        <v>237</v>
      </c>
      <c r="AF28" s="3" t="s">
        <v>74</v>
      </c>
      <c r="AG28" s="3" t="s">
        <v>170</v>
      </c>
      <c r="AH28" s="3" t="s">
        <v>159</v>
      </c>
      <c r="AI28" s="3" t="s">
        <v>72</v>
      </c>
      <c r="AJ28" s="3" t="s">
        <v>108</v>
      </c>
      <c r="AK28" s="3">
        <v>4</v>
      </c>
      <c r="AL28" s="3">
        <v>3</v>
      </c>
      <c r="AM28" s="3">
        <v>3</v>
      </c>
      <c r="AN28" s="3">
        <v>4</v>
      </c>
      <c r="AO28" s="3">
        <v>4</v>
      </c>
      <c r="AP28" s="3">
        <v>4</v>
      </c>
      <c r="AQ28" s="3">
        <v>4</v>
      </c>
      <c r="AR28" s="3">
        <v>1</v>
      </c>
      <c r="AS28" s="3">
        <v>4</v>
      </c>
      <c r="AT28" s="3">
        <v>4</v>
      </c>
      <c r="AU28" s="3">
        <v>1</v>
      </c>
      <c r="AV28" s="3">
        <v>4</v>
      </c>
      <c r="AW28" s="3">
        <v>2</v>
      </c>
      <c r="AX28" s="3" t="str">
        <f t="shared" si="0"/>
        <v>Autre</v>
      </c>
    </row>
    <row r="29" spans="1:50" ht="25.5" hidden="1" x14ac:dyDescent="0.2">
      <c r="A29" s="2">
        <v>41794.215358796297</v>
      </c>
      <c r="B29" s="3" t="s">
        <v>77</v>
      </c>
      <c r="C29" s="3" t="s">
        <v>50</v>
      </c>
      <c r="D29" s="3">
        <v>1993</v>
      </c>
      <c r="E29" s="3" t="s">
        <v>238</v>
      </c>
      <c r="F29" s="3" t="s">
        <v>239</v>
      </c>
      <c r="G29" s="3" t="s">
        <v>123</v>
      </c>
      <c r="H29" s="3" t="s">
        <v>53</v>
      </c>
      <c r="I29" s="3" t="s">
        <v>55</v>
      </c>
      <c r="J29" s="3" t="s">
        <v>57</v>
      </c>
      <c r="K29" s="3" t="s">
        <v>55</v>
      </c>
      <c r="L29" s="3" t="s">
        <v>56</v>
      </c>
      <c r="M29" s="3" t="s">
        <v>63</v>
      </c>
      <c r="N29" s="3" t="s">
        <v>58</v>
      </c>
      <c r="O29" s="3" t="s">
        <v>90</v>
      </c>
      <c r="P29" s="3" t="s">
        <v>59</v>
      </c>
      <c r="Q29" s="3" t="s">
        <v>64</v>
      </c>
      <c r="R29" s="3" t="s">
        <v>62</v>
      </c>
      <c r="S29" s="3" t="s">
        <v>62</v>
      </c>
      <c r="T29" s="3" t="s">
        <v>62</v>
      </c>
      <c r="U29" s="3" t="s">
        <v>62</v>
      </c>
      <c r="V29" s="3" t="s">
        <v>62</v>
      </c>
      <c r="W29" s="3" t="s">
        <v>240</v>
      </c>
      <c r="X29" s="3" t="s">
        <v>241</v>
      </c>
      <c r="Y29" s="3" t="s">
        <v>68</v>
      </c>
      <c r="Z29" s="3" t="s">
        <v>94</v>
      </c>
      <c r="AA29" s="3" t="s">
        <v>210</v>
      </c>
      <c r="AB29" s="3" t="s">
        <v>156</v>
      </c>
      <c r="AC29" s="3" t="s">
        <v>96</v>
      </c>
      <c r="AD29" s="3" t="s">
        <v>113</v>
      </c>
      <c r="AE29" s="3" t="s">
        <v>242</v>
      </c>
      <c r="AF29" s="3" t="s">
        <v>74</v>
      </c>
      <c r="AG29" s="3" t="s">
        <v>121</v>
      </c>
      <c r="AH29" s="3" t="s">
        <v>121</v>
      </c>
      <c r="AI29" s="3" t="s">
        <v>72</v>
      </c>
      <c r="AJ29" s="3" t="s">
        <v>72</v>
      </c>
      <c r="AK29" s="3">
        <v>1</v>
      </c>
      <c r="AL29" s="3">
        <v>3</v>
      </c>
      <c r="AM29" s="3">
        <v>1</v>
      </c>
      <c r="AN29" s="3">
        <v>4</v>
      </c>
      <c r="AO29" s="3">
        <v>4</v>
      </c>
      <c r="AP29" s="3">
        <v>1</v>
      </c>
      <c r="AQ29" s="3">
        <v>1</v>
      </c>
      <c r="AR29" s="3">
        <v>4</v>
      </c>
      <c r="AS29" s="3">
        <v>2</v>
      </c>
      <c r="AT29" s="3">
        <v>4</v>
      </c>
      <c r="AU29" s="3">
        <v>4</v>
      </c>
      <c r="AV29" s="3">
        <v>1</v>
      </c>
      <c r="AW29" s="3">
        <v>2</v>
      </c>
      <c r="AX29" s="3" t="str">
        <f t="shared" si="0"/>
        <v>Autre</v>
      </c>
    </row>
    <row r="30" spans="1:50" ht="25.5" hidden="1" x14ac:dyDescent="0.2">
      <c r="A30" s="2">
        <v>41794.343865740702</v>
      </c>
      <c r="B30" s="3" t="s">
        <v>77</v>
      </c>
      <c r="C30" s="3" t="s">
        <v>50</v>
      </c>
      <c r="D30" s="3">
        <v>1994</v>
      </c>
      <c r="E30" s="3" t="s">
        <v>51</v>
      </c>
      <c r="F30" s="3" t="s">
        <v>243</v>
      </c>
      <c r="G30" s="3" t="s">
        <v>123</v>
      </c>
      <c r="H30" s="3" t="s">
        <v>53</v>
      </c>
      <c r="I30" s="3" t="s">
        <v>55</v>
      </c>
      <c r="J30" s="3" t="s">
        <v>100</v>
      </c>
      <c r="K30" s="3" t="s">
        <v>63</v>
      </c>
      <c r="L30" s="3" t="s">
        <v>88</v>
      </c>
      <c r="M30" s="3" t="s">
        <v>57</v>
      </c>
      <c r="N30" s="3" t="s">
        <v>101</v>
      </c>
      <c r="O30" s="3" t="s">
        <v>59</v>
      </c>
      <c r="P30" s="3" t="s">
        <v>60</v>
      </c>
      <c r="Q30" s="3" t="s">
        <v>64</v>
      </c>
      <c r="R30" s="3" t="s">
        <v>64</v>
      </c>
      <c r="S30" s="3" t="s">
        <v>62</v>
      </c>
      <c r="T30" s="3" t="s">
        <v>81</v>
      </c>
      <c r="U30" s="3" t="s">
        <v>81</v>
      </c>
      <c r="V30" s="3" t="s">
        <v>81</v>
      </c>
      <c r="W30" s="3" t="s">
        <v>244</v>
      </c>
      <c r="X30" s="3" t="s">
        <v>245</v>
      </c>
      <c r="Y30" s="3" t="s">
        <v>93</v>
      </c>
      <c r="Z30" s="3" t="s">
        <v>144</v>
      </c>
      <c r="AA30" s="3" t="s">
        <v>173</v>
      </c>
      <c r="AB30" s="3" t="s">
        <v>162</v>
      </c>
      <c r="AC30" s="3" t="s">
        <v>96</v>
      </c>
      <c r="AD30" s="3" t="s">
        <v>113</v>
      </c>
      <c r="AE30" s="3" t="s">
        <v>246</v>
      </c>
      <c r="AF30" s="3" t="s">
        <v>74</v>
      </c>
      <c r="AG30" s="3" t="s">
        <v>247</v>
      </c>
      <c r="AH30" s="3" t="s">
        <v>248</v>
      </c>
      <c r="AI30" s="3" t="s">
        <v>72</v>
      </c>
      <c r="AJ30" s="3" t="s">
        <v>72</v>
      </c>
      <c r="AK30" s="3">
        <v>3</v>
      </c>
      <c r="AL30" s="3">
        <v>1</v>
      </c>
      <c r="AM30" s="3">
        <v>2</v>
      </c>
      <c r="AN30" s="3">
        <v>3</v>
      </c>
      <c r="AO30" s="3">
        <v>2</v>
      </c>
      <c r="AP30" s="3">
        <v>3</v>
      </c>
      <c r="AQ30" s="3">
        <v>2</v>
      </c>
      <c r="AR30" s="3">
        <v>2</v>
      </c>
      <c r="AS30" s="3">
        <v>4</v>
      </c>
      <c r="AT30" s="3">
        <v>4</v>
      </c>
      <c r="AU30" s="3">
        <v>2</v>
      </c>
      <c r="AV30" s="3">
        <v>2</v>
      </c>
      <c r="AW30" s="3">
        <v>1</v>
      </c>
      <c r="AX30" s="3" t="str">
        <f t="shared" si="0"/>
        <v>Autre</v>
      </c>
    </row>
    <row r="31" spans="1:50" ht="25.5" hidden="1" x14ac:dyDescent="0.2">
      <c r="A31" s="2">
        <v>41794.374629629601</v>
      </c>
      <c r="B31" s="3" t="s">
        <v>49</v>
      </c>
      <c r="C31" s="3" t="s">
        <v>50</v>
      </c>
      <c r="D31" s="3">
        <v>1990</v>
      </c>
      <c r="E31" s="3" t="s">
        <v>51</v>
      </c>
      <c r="F31" s="3" t="s">
        <v>249</v>
      </c>
      <c r="G31" s="3" t="s">
        <v>53</v>
      </c>
      <c r="H31" s="3" t="s">
        <v>54</v>
      </c>
      <c r="I31" s="3" t="s">
        <v>88</v>
      </c>
      <c r="J31" s="3" t="s">
        <v>57</v>
      </c>
      <c r="K31" s="3" t="s">
        <v>100</v>
      </c>
      <c r="L31" s="3" t="s">
        <v>88</v>
      </c>
      <c r="M31" s="3" t="s">
        <v>57</v>
      </c>
      <c r="N31" s="3" t="s">
        <v>80</v>
      </c>
      <c r="O31" s="3" t="s">
        <v>58</v>
      </c>
      <c r="P31" s="3" t="s">
        <v>101</v>
      </c>
      <c r="Q31" s="3" t="s">
        <v>91</v>
      </c>
      <c r="R31" s="3" t="s">
        <v>81</v>
      </c>
      <c r="S31" s="3" t="s">
        <v>62</v>
      </c>
      <c r="T31" s="3" t="s">
        <v>81</v>
      </c>
      <c r="U31" s="3" t="s">
        <v>62</v>
      </c>
      <c r="V31" s="3" t="s">
        <v>62</v>
      </c>
      <c r="W31" s="3" t="s">
        <v>250</v>
      </c>
      <c r="X31" s="3" t="s">
        <v>83</v>
      </c>
      <c r="Y31" s="3" t="s">
        <v>173</v>
      </c>
      <c r="Z31" s="3" t="s">
        <v>173</v>
      </c>
      <c r="AA31" s="3" t="s">
        <v>173</v>
      </c>
      <c r="AB31" s="3" t="s">
        <v>251</v>
      </c>
      <c r="AC31" s="3" t="s">
        <v>85</v>
      </c>
      <c r="AD31" s="3" t="s">
        <v>113</v>
      </c>
      <c r="AE31" s="3" t="s">
        <v>252</v>
      </c>
      <c r="AF31" s="3" t="s">
        <v>74</v>
      </c>
      <c r="AG31" s="3" t="s">
        <v>121</v>
      </c>
      <c r="AH31" s="3" t="s">
        <v>246</v>
      </c>
      <c r="AI31" s="3" t="s">
        <v>113</v>
      </c>
      <c r="AJ31" s="3" t="s">
        <v>72</v>
      </c>
      <c r="AK31" s="3">
        <v>3</v>
      </c>
      <c r="AL31" s="3">
        <v>1</v>
      </c>
      <c r="AM31" s="3">
        <v>3</v>
      </c>
      <c r="AN31" s="3">
        <v>1</v>
      </c>
      <c r="AO31" s="3">
        <v>1</v>
      </c>
      <c r="AP31" s="3">
        <v>1</v>
      </c>
      <c r="AQ31" s="3">
        <v>1</v>
      </c>
      <c r="AR31" s="3">
        <v>3</v>
      </c>
      <c r="AS31" s="3">
        <v>3</v>
      </c>
      <c r="AT31" s="3">
        <v>2</v>
      </c>
      <c r="AU31" s="3">
        <v>1</v>
      </c>
      <c r="AV31" s="3">
        <v>3</v>
      </c>
      <c r="AW31" s="3">
        <v>1</v>
      </c>
      <c r="AX31" s="3" t="str">
        <f t="shared" si="0"/>
        <v>Autre</v>
      </c>
    </row>
    <row r="32" spans="1:50" ht="38.25" hidden="1" x14ac:dyDescent="0.2">
      <c r="A32" s="2">
        <v>41794.436608796299</v>
      </c>
      <c r="B32" s="3" t="s">
        <v>77</v>
      </c>
      <c r="C32" s="3" t="s">
        <v>50</v>
      </c>
      <c r="D32" s="3">
        <v>1991</v>
      </c>
      <c r="E32" s="3" t="s">
        <v>51</v>
      </c>
      <c r="F32" s="3" t="s">
        <v>256</v>
      </c>
      <c r="G32" s="3" t="s">
        <v>53</v>
      </c>
      <c r="H32" s="3" t="s">
        <v>54</v>
      </c>
      <c r="I32" s="3" t="s">
        <v>57</v>
      </c>
      <c r="J32" s="3" t="s">
        <v>57</v>
      </c>
      <c r="K32" s="3" t="s">
        <v>100</v>
      </c>
      <c r="L32" s="3" t="s">
        <v>57</v>
      </c>
      <c r="M32" s="3" t="s">
        <v>100</v>
      </c>
      <c r="N32" s="3" t="s">
        <v>101</v>
      </c>
      <c r="O32" s="3" t="s">
        <v>102</v>
      </c>
      <c r="P32" s="3" t="s">
        <v>90</v>
      </c>
      <c r="Q32" s="3" t="s">
        <v>81</v>
      </c>
      <c r="R32" s="3" t="s">
        <v>81</v>
      </c>
      <c r="S32" s="3" t="s">
        <v>64</v>
      </c>
      <c r="T32" s="3" t="s">
        <v>62</v>
      </c>
      <c r="U32" s="3" t="s">
        <v>63</v>
      </c>
      <c r="V32" s="3" t="s">
        <v>62</v>
      </c>
      <c r="W32" s="3" t="s">
        <v>176</v>
      </c>
      <c r="X32" s="3" t="s">
        <v>83</v>
      </c>
      <c r="Y32" s="3" t="s">
        <v>67</v>
      </c>
      <c r="Z32" s="3" t="s">
        <v>68</v>
      </c>
      <c r="AA32" s="3" t="s">
        <v>173</v>
      </c>
      <c r="AB32" s="3" t="s">
        <v>257</v>
      </c>
      <c r="AC32" s="3" t="s">
        <v>85</v>
      </c>
      <c r="AD32" s="3" t="s">
        <v>113</v>
      </c>
      <c r="AE32" s="3" t="s">
        <v>258</v>
      </c>
      <c r="AF32" s="3" t="s">
        <v>74</v>
      </c>
      <c r="AG32" s="3" t="s">
        <v>259</v>
      </c>
      <c r="AH32" s="3" t="s">
        <v>260</v>
      </c>
      <c r="AI32" s="3" t="s">
        <v>108</v>
      </c>
      <c r="AJ32" s="3" t="s">
        <v>108</v>
      </c>
      <c r="AK32" s="3">
        <v>4</v>
      </c>
      <c r="AL32" s="3">
        <v>3</v>
      </c>
      <c r="AM32" s="3">
        <v>2</v>
      </c>
      <c r="AN32" s="3">
        <v>3</v>
      </c>
      <c r="AO32" s="3">
        <v>2</v>
      </c>
      <c r="AP32" s="3">
        <v>3</v>
      </c>
      <c r="AQ32" s="3">
        <v>3</v>
      </c>
      <c r="AR32" s="3">
        <v>1</v>
      </c>
      <c r="AS32" s="3">
        <v>2</v>
      </c>
      <c r="AT32" s="3">
        <v>2</v>
      </c>
      <c r="AU32" s="3">
        <v>2</v>
      </c>
      <c r="AV32" s="3">
        <v>3</v>
      </c>
      <c r="AW32" s="3">
        <v>3</v>
      </c>
      <c r="AX32" s="3" t="str">
        <f t="shared" si="0"/>
        <v>Autre</v>
      </c>
    </row>
    <row r="33" spans="1:50" ht="38.25" hidden="1" x14ac:dyDescent="0.2">
      <c r="A33" s="2">
        <v>41794.544409722199</v>
      </c>
      <c r="B33" s="3" t="s">
        <v>77</v>
      </c>
      <c r="C33" s="3" t="s">
        <v>50</v>
      </c>
      <c r="D33" s="3">
        <v>1990</v>
      </c>
      <c r="E33" s="3" t="s">
        <v>153</v>
      </c>
      <c r="F33" s="3" t="s">
        <v>262</v>
      </c>
      <c r="G33" s="3" t="s">
        <v>53</v>
      </c>
      <c r="H33" s="3" t="s">
        <v>54</v>
      </c>
      <c r="I33" s="3" t="s">
        <v>63</v>
      </c>
      <c r="J33" s="3" t="s">
        <v>63</v>
      </c>
      <c r="K33" s="3" t="s">
        <v>63</v>
      </c>
      <c r="L33" s="3" t="s">
        <v>57</v>
      </c>
      <c r="M33" s="3" t="s">
        <v>57</v>
      </c>
      <c r="N33" s="3" t="s">
        <v>80</v>
      </c>
      <c r="O33" s="3" t="s">
        <v>59</v>
      </c>
      <c r="P33" s="3" t="s">
        <v>155</v>
      </c>
      <c r="Q33" s="3" t="s">
        <v>63</v>
      </c>
      <c r="R33" s="3" t="s">
        <v>62</v>
      </c>
      <c r="S33" s="3" t="s">
        <v>63</v>
      </c>
      <c r="T33" s="3" t="s">
        <v>62</v>
      </c>
      <c r="U33" s="3" t="s">
        <v>63</v>
      </c>
      <c r="V33" s="3" t="s">
        <v>64</v>
      </c>
      <c r="W33" s="3" t="s">
        <v>83</v>
      </c>
      <c r="X33" s="3" t="s">
        <v>83</v>
      </c>
      <c r="Y33" s="3" t="s">
        <v>94</v>
      </c>
      <c r="Z33" s="3" t="s">
        <v>67</v>
      </c>
      <c r="AA33" s="3" t="s">
        <v>93</v>
      </c>
      <c r="AB33" s="3" t="s">
        <v>263</v>
      </c>
      <c r="AC33" s="3" t="s">
        <v>236</v>
      </c>
      <c r="AD33" s="3" t="s">
        <v>113</v>
      </c>
      <c r="AE33" s="3" t="s">
        <v>264</v>
      </c>
      <c r="AF33" s="3" t="s">
        <v>74</v>
      </c>
      <c r="AG33" s="3" t="s">
        <v>265</v>
      </c>
      <c r="AH33" s="3" t="s">
        <v>266</v>
      </c>
      <c r="AI33" s="3" t="s">
        <v>72</v>
      </c>
      <c r="AJ33" s="3" t="s">
        <v>72</v>
      </c>
      <c r="AK33" s="3">
        <v>4</v>
      </c>
      <c r="AL33" s="3">
        <v>2</v>
      </c>
      <c r="AM33" s="3">
        <v>2</v>
      </c>
      <c r="AN33" s="3">
        <v>3</v>
      </c>
      <c r="AO33" s="3">
        <v>1</v>
      </c>
      <c r="AP33" s="3">
        <v>3</v>
      </c>
      <c r="AQ33" s="3">
        <v>3</v>
      </c>
      <c r="AR33" s="3">
        <v>2</v>
      </c>
      <c r="AS33" s="3">
        <v>3</v>
      </c>
      <c r="AT33" s="3">
        <v>4</v>
      </c>
      <c r="AU33" s="3">
        <v>1</v>
      </c>
      <c r="AV33" s="3">
        <v>3</v>
      </c>
      <c r="AW33" s="3">
        <v>2</v>
      </c>
      <c r="AX33" s="3" t="str">
        <f t="shared" si="0"/>
        <v>Autre</v>
      </c>
    </row>
    <row r="34" spans="1:50" ht="25.5" hidden="1" x14ac:dyDescent="0.2">
      <c r="A34" s="2">
        <v>41794.551574074103</v>
      </c>
      <c r="B34" s="3" t="s">
        <v>77</v>
      </c>
      <c r="C34" s="3" t="s">
        <v>50</v>
      </c>
      <c r="D34" s="3">
        <v>1991</v>
      </c>
      <c r="E34" s="3" t="s">
        <v>51</v>
      </c>
      <c r="F34" s="3" t="s">
        <v>267</v>
      </c>
      <c r="G34" s="3" t="s">
        <v>53</v>
      </c>
      <c r="H34" s="3" t="s">
        <v>54</v>
      </c>
      <c r="I34" s="3" t="s">
        <v>79</v>
      </c>
      <c r="J34" s="3" t="s">
        <v>79</v>
      </c>
      <c r="K34" s="3" t="s">
        <v>63</v>
      </c>
      <c r="L34" s="3" t="s">
        <v>88</v>
      </c>
      <c r="M34" s="3" t="s">
        <v>55</v>
      </c>
      <c r="N34" s="3" t="s">
        <v>59</v>
      </c>
      <c r="O34" s="3" t="s">
        <v>60</v>
      </c>
      <c r="P34" s="3" t="s">
        <v>80</v>
      </c>
      <c r="Q34" s="3" t="s">
        <v>64</v>
      </c>
      <c r="R34" s="3" t="s">
        <v>63</v>
      </c>
      <c r="S34" s="3" t="s">
        <v>62</v>
      </c>
      <c r="T34" s="3" t="s">
        <v>91</v>
      </c>
      <c r="U34" s="3" t="s">
        <v>62</v>
      </c>
      <c r="V34" s="3" t="s">
        <v>63</v>
      </c>
      <c r="W34" s="3" t="s">
        <v>268</v>
      </c>
      <c r="X34" s="3" t="s">
        <v>83</v>
      </c>
      <c r="Y34" s="3" t="s">
        <v>94</v>
      </c>
      <c r="Z34" s="3" t="s">
        <v>68</v>
      </c>
      <c r="AA34" s="3" t="s">
        <v>67</v>
      </c>
      <c r="AB34" s="3" t="s">
        <v>269</v>
      </c>
      <c r="AC34" s="3" t="s">
        <v>85</v>
      </c>
      <c r="AD34" s="3" t="s">
        <v>72</v>
      </c>
      <c r="AE34" s="3" t="s">
        <v>270</v>
      </c>
      <c r="AF34" s="3" t="s">
        <v>74</v>
      </c>
      <c r="AG34" s="3" t="s">
        <v>196</v>
      </c>
      <c r="AH34" s="3" t="s">
        <v>206</v>
      </c>
      <c r="AI34" s="3" t="s">
        <v>108</v>
      </c>
      <c r="AJ34" s="3" t="s">
        <v>108</v>
      </c>
      <c r="AK34" s="3">
        <v>3</v>
      </c>
      <c r="AL34" s="3">
        <v>1</v>
      </c>
      <c r="AM34" s="3">
        <v>2</v>
      </c>
      <c r="AN34" s="3">
        <v>2</v>
      </c>
      <c r="AO34" s="3">
        <v>1</v>
      </c>
      <c r="AP34" s="3">
        <v>2</v>
      </c>
      <c r="AQ34" s="3">
        <v>2</v>
      </c>
      <c r="AR34" s="3">
        <v>2</v>
      </c>
      <c r="AS34" s="3">
        <v>3</v>
      </c>
      <c r="AT34" s="3">
        <v>4</v>
      </c>
      <c r="AU34" s="3">
        <v>2</v>
      </c>
      <c r="AV34" s="3">
        <v>3</v>
      </c>
      <c r="AW34" s="3">
        <v>2</v>
      </c>
      <c r="AX34" s="3" t="str">
        <f t="shared" si="0"/>
        <v>Autre</v>
      </c>
    </row>
    <row r="35" spans="1:50" ht="25.5" hidden="1" x14ac:dyDescent="0.2">
      <c r="A35" s="2">
        <v>41794.580682870401</v>
      </c>
      <c r="B35" s="3" t="s">
        <v>49</v>
      </c>
      <c r="C35" s="3" t="s">
        <v>50</v>
      </c>
      <c r="D35" s="3">
        <v>1992</v>
      </c>
      <c r="E35" s="3" t="s">
        <v>51</v>
      </c>
      <c r="F35" s="3" t="s">
        <v>271</v>
      </c>
      <c r="G35" s="3" t="s">
        <v>123</v>
      </c>
      <c r="H35" s="3" t="s">
        <v>53</v>
      </c>
      <c r="I35" s="3" t="s">
        <v>57</v>
      </c>
      <c r="J35" s="3" t="s">
        <v>55</v>
      </c>
      <c r="K35" s="3" t="s">
        <v>55</v>
      </c>
      <c r="L35" s="3" t="s">
        <v>56</v>
      </c>
      <c r="M35" s="3" t="s">
        <v>79</v>
      </c>
      <c r="N35" s="3" t="s">
        <v>59</v>
      </c>
      <c r="O35" s="3" t="s">
        <v>101</v>
      </c>
      <c r="P35" s="3" t="s">
        <v>58</v>
      </c>
      <c r="Q35" s="3" t="s">
        <v>91</v>
      </c>
      <c r="R35" s="3" t="s">
        <v>81</v>
      </c>
      <c r="S35" s="3" t="s">
        <v>64</v>
      </c>
      <c r="T35" s="3" t="s">
        <v>91</v>
      </c>
      <c r="U35" s="3" t="s">
        <v>62</v>
      </c>
      <c r="V35" s="3" t="s">
        <v>64</v>
      </c>
      <c r="W35" s="3" t="s">
        <v>65</v>
      </c>
      <c r="X35" s="3" t="s">
        <v>272</v>
      </c>
      <c r="Y35" s="3" t="s">
        <v>67</v>
      </c>
      <c r="Z35" s="3" t="s">
        <v>94</v>
      </c>
      <c r="AA35" s="3" t="s">
        <v>68</v>
      </c>
      <c r="AB35" s="3" t="s">
        <v>168</v>
      </c>
      <c r="AC35" s="3" t="s">
        <v>71</v>
      </c>
      <c r="AD35" s="3" t="s">
        <v>113</v>
      </c>
      <c r="AE35" s="3" t="s">
        <v>273</v>
      </c>
      <c r="AF35" s="3" t="s">
        <v>74</v>
      </c>
      <c r="AG35" s="3" t="s">
        <v>274</v>
      </c>
      <c r="AH35" s="3" t="s">
        <v>134</v>
      </c>
      <c r="AI35" s="3" t="s">
        <v>72</v>
      </c>
      <c r="AJ35" s="3" t="s">
        <v>113</v>
      </c>
      <c r="AK35" s="3">
        <v>4</v>
      </c>
      <c r="AL35" s="3">
        <v>1</v>
      </c>
      <c r="AM35" s="3">
        <v>3</v>
      </c>
      <c r="AN35" s="3">
        <v>3</v>
      </c>
      <c r="AO35" s="3">
        <v>2</v>
      </c>
      <c r="AP35" s="3">
        <v>2</v>
      </c>
      <c r="AQ35" s="3">
        <v>2</v>
      </c>
      <c r="AR35" s="3">
        <v>1</v>
      </c>
      <c r="AS35" s="3">
        <v>4</v>
      </c>
      <c r="AT35" s="3">
        <v>4</v>
      </c>
      <c r="AU35" s="3">
        <v>3</v>
      </c>
      <c r="AV35" s="3">
        <v>3</v>
      </c>
      <c r="AW35" s="3">
        <v>2</v>
      </c>
      <c r="AX35" s="3" t="str">
        <f t="shared" si="0"/>
        <v>Sciences Politiques</v>
      </c>
    </row>
    <row r="36" spans="1:50" ht="25.5" hidden="1" x14ac:dyDescent="0.2">
      <c r="A36" s="2">
        <v>41794.602557870399</v>
      </c>
      <c r="B36" s="3" t="s">
        <v>77</v>
      </c>
      <c r="C36" s="3" t="s">
        <v>50</v>
      </c>
      <c r="D36" s="3">
        <v>1991</v>
      </c>
      <c r="E36" s="3" t="s">
        <v>51</v>
      </c>
      <c r="F36" s="3" t="s">
        <v>275</v>
      </c>
      <c r="G36" s="3" t="s">
        <v>53</v>
      </c>
      <c r="H36" s="3" t="s">
        <v>54</v>
      </c>
      <c r="I36" s="3" t="s">
        <v>57</v>
      </c>
      <c r="J36" s="3" t="s">
        <v>79</v>
      </c>
      <c r="K36" s="3" t="s">
        <v>55</v>
      </c>
      <c r="L36" s="3" t="s">
        <v>57</v>
      </c>
      <c r="M36" s="3" t="s">
        <v>55</v>
      </c>
      <c r="N36" s="3" t="s">
        <v>101</v>
      </c>
      <c r="O36" s="3" t="s">
        <v>59</v>
      </c>
      <c r="P36" s="3" t="s">
        <v>102</v>
      </c>
      <c r="Q36" s="3" t="s">
        <v>91</v>
      </c>
      <c r="R36" s="3" t="s">
        <v>91</v>
      </c>
      <c r="S36" s="3" t="s">
        <v>63</v>
      </c>
      <c r="T36" s="3" t="s">
        <v>91</v>
      </c>
      <c r="U36" s="3" t="s">
        <v>63</v>
      </c>
      <c r="V36" s="3" t="s">
        <v>63</v>
      </c>
      <c r="W36" s="3" t="s">
        <v>276</v>
      </c>
      <c r="X36" s="3" t="s">
        <v>143</v>
      </c>
      <c r="Y36" s="3" t="s">
        <v>93</v>
      </c>
      <c r="Z36" s="3" t="s">
        <v>94</v>
      </c>
      <c r="AA36" s="3" t="s">
        <v>67</v>
      </c>
      <c r="AB36" s="3" t="s">
        <v>168</v>
      </c>
      <c r="AC36" s="3" t="s">
        <v>71</v>
      </c>
      <c r="AD36" s="3" t="s">
        <v>113</v>
      </c>
      <c r="AE36" s="3" t="s">
        <v>277</v>
      </c>
      <c r="AF36" s="3" t="s">
        <v>278</v>
      </c>
      <c r="AG36" s="3" t="s">
        <v>121</v>
      </c>
      <c r="AH36" s="3" t="s">
        <v>246</v>
      </c>
      <c r="AI36" s="3" t="s">
        <v>113</v>
      </c>
      <c r="AJ36" s="3" t="s">
        <v>113</v>
      </c>
      <c r="AK36" s="3">
        <v>4</v>
      </c>
      <c r="AL36" s="3">
        <v>4</v>
      </c>
      <c r="AM36" s="3">
        <v>2</v>
      </c>
      <c r="AN36" s="3">
        <v>1</v>
      </c>
      <c r="AO36" s="3">
        <v>4</v>
      </c>
      <c r="AP36" s="3">
        <v>4</v>
      </c>
      <c r="AQ36" s="3">
        <v>4</v>
      </c>
      <c r="AR36" s="3">
        <v>4</v>
      </c>
      <c r="AS36" s="3">
        <v>1</v>
      </c>
      <c r="AT36" s="3">
        <v>1</v>
      </c>
      <c r="AU36" s="3">
        <v>1</v>
      </c>
      <c r="AV36" s="3">
        <v>4</v>
      </c>
      <c r="AW36" s="3">
        <v>4</v>
      </c>
      <c r="AX36" s="3" t="str">
        <f t="shared" si="0"/>
        <v>Autre</v>
      </c>
    </row>
    <row r="37" spans="1:50" ht="25.5" hidden="1" x14ac:dyDescent="0.2">
      <c r="A37" s="2">
        <v>41794.658171296302</v>
      </c>
      <c r="B37" s="3" t="s">
        <v>49</v>
      </c>
      <c r="C37" s="3" t="s">
        <v>50</v>
      </c>
      <c r="D37" s="3">
        <v>1989</v>
      </c>
      <c r="E37" s="3" t="s">
        <v>153</v>
      </c>
      <c r="F37" s="3" t="s">
        <v>279</v>
      </c>
      <c r="G37" s="3" t="s">
        <v>54</v>
      </c>
      <c r="H37" s="3" t="s">
        <v>280</v>
      </c>
      <c r="I37" s="3" t="s">
        <v>55</v>
      </c>
      <c r="J37" s="3" t="s">
        <v>55</v>
      </c>
      <c r="K37" s="3" t="s">
        <v>55</v>
      </c>
      <c r="L37" s="3" t="s">
        <v>88</v>
      </c>
      <c r="M37" s="3" t="s">
        <v>57</v>
      </c>
      <c r="N37" s="3" t="s">
        <v>59</v>
      </c>
      <c r="O37" s="3" t="s">
        <v>102</v>
      </c>
      <c r="P37" s="3" t="s">
        <v>90</v>
      </c>
      <c r="Q37" s="3" t="s">
        <v>63</v>
      </c>
      <c r="R37" s="3" t="s">
        <v>81</v>
      </c>
      <c r="S37" s="3" t="s">
        <v>81</v>
      </c>
      <c r="T37" s="3" t="s">
        <v>91</v>
      </c>
      <c r="U37" s="3" t="s">
        <v>64</v>
      </c>
      <c r="V37" s="3" t="s">
        <v>62</v>
      </c>
      <c r="W37" s="3" t="s">
        <v>83</v>
      </c>
      <c r="X37" s="3" t="s">
        <v>83</v>
      </c>
      <c r="Y37" s="3" t="s">
        <v>67</v>
      </c>
      <c r="Z37" s="3" t="s">
        <v>94</v>
      </c>
      <c r="AA37" s="3" t="s">
        <v>68</v>
      </c>
      <c r="AB37" s="3" t="s">
        <v>281</v>
      </c>
      <c r="AC37" s="3" t="s">
        <v>71</v>
      </c>
      <c r="AD37" s="3" t="s">
        <v>113</v>
      </c>
      <c r="AE37" s="3" t="s">
        <v>282</v>
      </c>
      <c r="AF37" s="3" t="s">
        <v>74</v>
      </c>
      <c r="AG37" s="3" t="s">
        <v>283</v>
      </c>
      <c r="AH37" s="3" t="s">
        <v>284</v>
      </c>
      <c r="AI37" s="3" t="s">
        <v>108</v>
      </c>
      <c r="AJ37" s="3" t="s">
        <v>108</v>
      </c>
      <c r="AK37" s="3">
        <v>2</v>
      </c>
      <c r="AL37" s="3">
        <v>3</v>
      </c>
      <c r="AM37" s="3">
        <v>2</v>
      </c>
      <c r="AN37" s="3">
        <v>3</v>
      </c>
      <c r="AO37" s="3">
        <v>2</v>
      </c>
      <c r="AP37" s="3">
        <v>3</v>
      </c>
      <c r="AQ37" s="3">
        <v>2</v>
      </c>
      <c r="AR37" s="3">
        <v>3</v>
      </c>
      <c r="AS37" s="3">
        <v>2</v>
      </c>
      <c r="AT37" s="3">
        <v>3</v>
      </c>
      <c r="AU37" s="3">
        <v>2</v>
      </c>
      <c r="AV37" s="3">
        <v>3</v>
      </c>
      <c r="AW37" s="3">
        <v>2</v>
      </c>
      <c r="AX37" s="3" t="str">
        <f t="shared" si="0"/>
        <v>Autre</v>
      </c>
    </row>
    <row r="38" spans="1:50" ht="25.5" hidden="1" x14ac:dyDescent="0.2">
      <c r="A38" s="2">
        <v>41794.703599537002</v>
      </c>
      <c r="B38" s="3" t="s">
        <v>77</v>
      </c>
      <c r="C38" s="3" t="s">
        <v>50</v>
      </c>
      <c r="D38" s="3">
        <v>1990</v>
      </c>
      <c r="E38" s="3" t="s">
        <v>51</v>
      </c>
      <c r="F38" s="3" t="s">
        <v>285</v>
      </c>
      <c r="G38" s="3" t="s">
        <v>53</v>
      </c>
      <c r="H38" s="3" t="s">
        <v>54</v>
      </c>
      <c r="I38" s="3" t="s">
        <v>55</v>
      </c>
      <c r="J38" s="3" t="s">
        <v>55</v>
      </c>
      <c r="K38" s="3" t="s">
        <v>63</v>
      </c>
      <c r="L38" s="3" t="s">
        <v>57</v>
      </c>
      <c r="M38" s="3" t="s">
        <v>63</v>
      </c>
      <c r="N38" s="3" t="s">
        <v>102</v>
      </c>
      <c r="O38" s="3" t="s">
        <v>101</v>
      </c>
      <c r="P38" s="3" t="s">
        <v>58</v>
      </c>
      <c r="Q38" s="3" t="s">
        <v>64</v>
      </c>
      <c r="R38" s="3" t="s">
        <v>64</v>
      </c>
      <c r="S38" s="3" t="s">
        <v>62</v>
      </c>
      <c r="T38" s="3" t="s">
        <v>63</v>
      </c>
      <c r="U38" s="3" t="s">
        <v>63</v>
      </c>
      <c r="V38" s="3" t="s">
        <v>62</v>
      </c>
      <c r="W38" s="3" t="s">
        <v>83</v>
      </c>
      <c r="X38" s="3" t="s">
        <v>83</v>
      </c>
      <c r="Y38" s="3" t="s">
        <v>68</v>
      </c>
      <c r="Z38" s="3" t="s">
        <v>173</v>
      </c>
      <c r="AA38" s="3" t="s">
        <v>173</v>
      </c>
      <c r="AB38" s="3" t="s">
        <v>286</v>
      </c>
      <c r="AC38" s="3" t="s">
        <v>85</v>
      </c>
      <c r="AD38" s="3" t="s">
        <v>113</v>
      </c>
      <c r="AE38" s="3" t="s">
        <v>287</v>
      </c>
      <c r="AF38" s="3" t="s">
        <v>74</v>
      </c>
      <c r="AG38" s="3" t="s">
        <v>121</v>
      </c>
      <c r="AH38" s="3" t="s">
        <v>288</v>
      </c>
      <c r="AI38" s="3" t="s">
        <v>72</v>
      </c>
      <c r="AJ38" s="3" t="s">
        <v>72</v>
      </c>
      <c r="AK38" s="3">
        <v>2</v>
      </c>
      <c r="AL38" s="3">
        <v>1</v>
      </c>
      <c r="AM38" s="3">
        <v>2</v>
      </c>
      <c r="AN38" s="3">
        <v>3</v>
      </c>
      <c r="AO38" s="3">
        <v>2</v>
      </c>
      <c r="AP38" s="3">
        <v>2</v>
      </c>
      <c r="AQ38" s="3">
        <v>2</v>
      </c>
      <c r="AR38" s="3">
        <v>1</v>
      </c>
      <c r="AS38" s="3">
        <v>4</v>
      </c>
      <c r="AT38" s="3">
        <v>4</v>
      </c>
      <c r="AU38" s="3">
        <v>2</v>
      </c>
      <c r="AV38" s="3">
        <v>3</v>
      </c>
      <c r="AW38" s="3">
        <v>2</v>
      </c>
      <c r="AX38" s="3" t="str">
        <f t="shared" si="0"/>
        <v>Autre</v>
      </c>
    </row>
    <row r="39" spans="1:50" ht="76.5" x14ac:dyDescent="0.2">
      <c r="A39" s="2">
        <v>41794.720335648199</v>
      </c>
      <c r="B39" s="3" t="s">
        <v>77</v>
      </c>
      <c r="C39" s="3" t="s">
        <v>50</v>
      </c>
      <c r="D39" s="3">
        <v>1991</v>
      </c>
      <c r="E39" s="3" t="s">
        <v>51</v>
      </c>
      <c r="F39" s="3" t="s">
        <v>52</v>
      </c>
      <c r="G39" s="3" t="s">
        <v>53</v>
      </c>
      <c r="H39" s="3" t="s">
        <v>54</v>
      </c>
      <c r="I39" s="3" t="s">
        <v>79</v>
      </c>
      <c r="J39" s="3" t="s">
        <v>55</v>
      </c>
      <c r="K39" s="3" t="s">
        <v>55</v>
      </c>
      <c r="L39" s="3" t="s">
        <v>56</v>
      </c>
      <c r="M39" s="3" t="s">
        <v>57</v>
      </c>
      <c r="N39" s="3" t="s">
        <v>59</v>
      </c>
      <c r="O39" s="3" t="s">
        <v>226</v>
      </c>
      <c r="P39" s="3" t="s">
        <v>155</v>
      </c>
      <c r="Q39" s="3" t="s">
        <v>62</v>
      </c>
      <c r="R39" s="3" t="s">
        <v>62</v>
      </c>
      <c r="S39" s="3" t="s">
        <v>62</v>
      </c>
      <c r="T39" s="3" t="s">
        <v>91</v>
      </c>
      <c r="U39" s="3" t="s">
        <v>91</v>
      </c>
      <c r="V39" s="3" t="s">
        <v>81</v>
      </c>
      <c r="W39" s="3" t="s">
        <v>83</v>
      </c>
      <c r="X39" s="3" t="s">
        <v>66</v>
      </c>
      <c r="Y39" s="3" t="s">
        <v>94</v>
      </c>
      <c r="Z39" s="3" t="s">
        <v>69</v>
      </c>
      <c r="AA39" s="3" t="s">
        <v>69</v>
      </c>
      <c r="AB39" s="3" t="s">
        <v>156</v>
      </c>
      <c r="AC39" s="3" t="s">
        <v>96</v>
      </c>
      <c r="AD39" s="3" t="s">
        <v>72</v>
      </c>
      <c r="AE39" s="3" t="s">
        <v>289</v>
      </c>
      <c r="AF39" s="3" t="s">
        <v>74</v>
      </c>
      <c r="AG39" s="3" t="s">
        <v>274</v>
      </c>
      <c r="AH39" s="3" t="s">
        <v>159</v>
      </c>
      <c r="AI39" s="3" t="s">
        <v>72</v>
      </c>
      <c r="AJ39" s="3" t="s">
        <v>72</v>
      </c>
      <c r="AK39" s="3">
        <v>4</v>
      </c>
      <c r="AL39" s="3">
        <v>3</v>
      </c>
      <c r="AM39" s="3">
        <v>1</v>
      </c>
      <c r="AN39" s="3">
        <v>3</v>
      </c>
      <c r="AO39" s="3">
        <v>4</v>
      </c>
      <c r="AP39" s="3">
        <v>4</v>
      </c>
      <c r="AQ39" s="3">
        <v>4</v>
      </c>
      <c r="AR39" s="3">
        <v>1</v>
      </c>
      <c r="AS39" s="3">
        <v>3</v>
      </c>
      <c r="AT39" s="3">
        <v>3</v>
      </c>
      <c r="AU39" s="3">
        <v>2</v>
      </c>
      <c r="AV39" s="3">
        <v>2</v>
      </c>
      <c r="AW39" s="3">
        <v>1</v>
      </c>
      <c r="AX39" s="3" t="str">
        <f t="shared" si="0"/>
        <v>Communication</v>
      </c>
    </row>
    <row r="40" spans="1:50" ht="25.5" hidden="1" x14ac:dyDescent="0.2">
      <c r="A40" s="2">
        <v>41794.750150462998</v>
      </c>
      <c r="B40" s="3" t="s">
        <v>77</v>
      </c>
      <c r="C40" s="3" t="s">
        <v>50</v>
      </c>
      <c r="D40" s="3">
        <v>1992</v>
      </c>
      <c r="E40" s="3" t="s">
        <v>51</v>
      </c>
      <c r="F40" s="3" t="s">
        <v>290</v>
      </c>
      <c r="G40" s="3" t="s">
        <v>53</v>
      </c>
      <c r="H40" s="3" t="s">
        <v>54</v>
      </c>
      <c r="I40" s="3" t="s">
        <v>63</v>
      </c>
      <c r="J40" s="3" t="s">
        <v>55</v>
      </c>
      <c r="K40" s="3" t="s">
        <v>100</v>
      </c>
      <c r="L40" s="3" t="s">
        <v>88</v>
      </c>
      <c r="M40" s="3" t="s">
        <v>79</v>
      </c>
      <c r="N40" s="3" t="s">
        <v>58</v>
      </c>
      <c r="O40" s="3" t="s">
        <v>167</v>
      </c>
      <c r="P40" s="3" t="s">
        <v>69</v>
      </c>
      <c r="Q40" s="3" t="s">
        <v>62</v>
      </c>
      <c r="R40" s="3" t="s">
        <v>63</v>
      </c>
      <c r="S40" s="3" t="s">
        <v>62</v>
      </c>
      <c r="T40" s="3" t="s">
        <v>64</v>
      </c>
      <c r="U40" s="3" t="s">
        <v>81</v>
      </c>
      <c r="V40" s="3" t="s">
        <v>64</v>
      </c>
      <c r="W40" s="3" t="s">
        <v>83</v>
      </c>
      <c r="X40" s="3" t="s">
        <v>83</v>
      </c>
      <c r="Y40" s="3" t="s">
        <v>68</v>
      </c>
      <c r="Z40" s="3" t="s">
        <v>94</v>
      </c>
      <c r="AA40" s="3" t="s">
        <v>67</v>
      </c>
      <c r="AB40" s="3" t="s">
        <v>291</v>
      </c>
      <c r="AC40" s="3" t="s">
        <v>85</v>
      </c>
      <c r="AD40" s="3" t="s">
        <v>72</v>
      </c>
      <c r="AE40" s="3" t="s">
        <v>292</v>
      </c>
      <c r="AF40" s="3" t="s">
        <v>74</v>
      </c>
      <c r="AG40" s="3" t="s">
        <v>293</v>
      </c>
      <c r="AH40" s="3" t="s">
        <v>294</v>
      </c>
      <c r="AI40" s="3" t="s">
        <v>72</v>
      </c>
      <c r="AJ40" s="3" t="s">
        <v>72</v>
      </c>
      <c r="AK40" s="3">
        <v>4</v>
      </c>
      <c r="AL40" s="3">
        <v>3</v>
      </c>
      <c r="AM40" s="3">
        <v>2</v>
      </c>
      <c r="AN40" s="3">
        <v>3</v>
      </c>
      <c r="AO40" s="3">
        <v>2</v>
      </c>
      <c r="AP40" s="3">
        <v>3</v>
      </c>
      <c r="AQ40" s="3">
        <v>3</v>
      </c>
      <c r="AR40" s="3">
        <v>2</v>
      </c>
      <c r="AS40" s="3">
        <v>3</v>
      </c>
      <c r="AT40" s="3">
        <v>4</v>
      </c>
      <c r="AU40" s="3">
        <v>1</v>
      </c>
      <c r="AV40" s="3">
        <v>3</v>
      </c>
      <c r="AW40" s="3">
        <v>3</v>
      </c>
      <c r="AX40" s="3" t="str">
        <f t="shared" si="0"/>
        <v>Autre</v>
      </c>
    </row>
    <row r="41" spans="1:50" ht="25.5" hidden="1" x14ac:dyDescent="0.2">
      <c r="A41" s="2">
        <v>41794.754965277803</v>
      </c>
      <c r="B41" s="3" t="s">
        <v>77</v>
      </c>
      <c r="C41" s="3" t="s">
        <v>50</v>
      </c>
      <c r="D41" s="3">
        <v>1993</v>
      </c>
      <c r="E41" s="3" t="s">
        <v>201</v>
      </c>
      <c r="F41" s="3" t="s">
        <v>279</v>
      </c>
      <c r="G41" s="3" t="s">
        <v>123</v>
      </c>
      <c r="H41" s="3" t="s">
        <v>53</v>
      </c>
      <c r="I41" s="3" t="s">
        <v>79</v>
      </c>
      <c r="J41" s="3" t="s">
        <v>63</v>
      </c>
      <c r="K41" s="3" t="s">
        <v>63</v>
      </c>
      <c r="L41" s="3" t="s">
        <v>57</v>
      </c>
      <c r="M41" s="3" t="s">
        <v>57</v>
      </c>
      <c r="N41" s="3" t="s">
        <v>59</v>
      </c>
      <c r="O41" s="3" t="s">
        <v>101</v>
      </c>
      <c r="P41" s="3" t="s">
        <v>80</v>
      </c>
      <c r="Q41" s="3" t="s">
        <v>91</v>
      </c>
      <c r="R41" s="3" t="s">
        <v>63</v>
      </c>
      <c r="S41" s="3" t="s">
        <v>63</v>
      </c>
      <c r="T41" s="3" t="s">
        <v>91</v>
      </c>
      <c r="U41" s="3" t="s">
        <v>62</v>
      </c>
      <c r="V41" s="3" t="s">
        <v>63</v>
      </c>
      <c r="W41" s="3" t="s">
        <v>65</v>
      </c>
      <c r="X41" s="3" t="s">
        <v>104</v>
      </c>
      <c r="Y41" s="3" t="s">
        <v>67</v>
      </c>
      <c r="Z41" s="3" t="s">
        <v>94</v>
      </c>
      <c r="AA41" s="3" t="s">
        <v>210</v>
      </c>
      <c r="AB41" s="3" t="s">
        <v>295</v>
      </c>
      <c r="AC41" s="3" t="s">
        <v>96</v>
      </c>
      <c r="AD41" s="3" t="s">
        <v>113</v>
      </c>
      <c r="AE41" s="3" t="s">
        <v>296</v>
      </c>
      <c r="AF41" s="3" t="s">
        <v>74</v>
      </c>
      <c r="AG41" s="3" t="s">
        <v>121</v>
      </c>
      <c r="AH41" s="3" t="s">
        <v>246</v>
      </c>
      <c r="AI41" s="3" t="s">
        <v>72</v>
      </c>
      <c r="AJ41" s="3" t="s">
        <v>108</v>
      </c>
      <c r="AK41" s="3">
        <v>2</v>
      </c>
      <c r="AL41" s="3">
        <v>1</v>
      </c>
      <c r="AM41" s="3">
        <v>3</v>
      </c>
      <c r="AN41" s="3">
        <v>4</v>
      </c>
      <c r="AO41" s="3">
        <v>2</v>
      </c>
      <c r="AP41" s="3">
        <v>2</v>
      </c>
      <c r="AQ41" s="3">
        <v>2</v>
      </c>
      <c r="AR41" s="3">
        <v>2</v>
      </c>
      <c r="AS41" s="3">
        <v>3</v>
      </c>
      <c r="AT41" s="3">
        <v>4</v>
      </c>
      <c r="AU41" s="3">
        <v>2</v>
      </c>
      <c r="AV41" s="3">
        <v>4</v>
      </c>
      <c r="AW41" s="3">
        <v>2</v>
      </c>
      <c r="AX41" s="3" t="str">
        <f t="shared" si="0"/>
        <v>Autre</v>
      </c>
    </row>
    <row r="42" spans="1:50" ht="25.5" hidden="1" x14ac:dyDescent="0.2">
      <c r="A42" s="2">
        <v>41794.758090277799</v>
      </c>
      <c r="B42" s="3" t="s">
        <v>77</v>
      </c>
      <c r="C42" s="3" t="s">
        <v>50</v>
      </c>
      <c r="D42" s="3">
        <v>1991</v>
      </c>
      <c r="E42" s="3" t="s">
        <v>51</v>
      </c>
      <c r="F42" s="3" t="s">
        <v>297</v>
      </c>
      <c r="G42" s="3" t="s">
        <v>53</v>
      </c>
      <c r="H42" s="3" t="s">
        <v>54</v>
      </c>
      <c r="I42" s="3" t="s">
        <v>100</v>
      </c>
      <c r="J42" s="3" t="s">
        <v>100</v>
      </c>
      <c r="K42" s="3" t="s">
        <v>55</v>
      </c>
      <c r="L42" s="3" t="s">
        <v>57</v>
      </c>
      <c r="M42" s="3" t="s">
        <v>57</v>
      </c>
      <c r="N42" s="3" t="s">
        <v>101</v>
      </c>
      <c r="O42" s="3" t="s">
        <v>59</v>
      </c>
      <c r="P42" s="3" t="s">
        <v>58</v>
      </c>
      <c r="Q42" s="3" t="s">
        <v>91</v>
      </c>
      <c r="R42" s="3" t="s">
        <v>81</v>
      </c>
      <c r="S42" s="3" t="s">
        <v>63</v>
      </c>
      <c r="T42" s="3" t="s">
        <v>81</v>
      </c>
      <c r="U42" s="3" t="s">
        <v>63</v>
      </c>
      <c r="V42" s="3" t="s">
        <v>63</v>
      </c>
      <c r="W42" s="3" t="s">
        <v>298</v>
      </c>
      <c r="X42" s="3" t="s">
        <v>83</v>
      </c>
      <c r="Y42" s="3" t="s">
        <v>94</v>
      </c>
      <c r="Z42" s="3" t="s">
        <v>67</v>
      </c>
      <c r="AA42" s="3" t="s">
        <v>69</v>
      </c>
      <c r="AB42" s="3" t="s">
        <v>299</v>
      </c>
      <c r="AC42" s="3" t="s">
        <v>85</v>
      </c>
      <c r="AD42" s="3" t="s">
        <v>113</v>
      </c>
      <c r="AE42" s="3" t="s">
        <v>300</v>
      </c>
      <c r="AF42" s="3" t="s">
        <v>74</v>
      </c>
      <c r="AG42" s="3" t="s">
        <v>121</v>
      </c>
      <c r="AH42" s="3" t="s">
        <v>301</v>
      </c>
      <c r="AI42" s="3" t="s">
        <v>72</v>
      </c>
      <c r="AJ42" s="3" t="s">
        <v>72</v>
      </c>
      <c r="AK42" s="3">
        <v>4</v>
      </c>
      <c r="AL42" s="3">
        <v>2</v>
      </c>
      <c r="AM42" s="3">
        <v>2</v>
      </c>
      <c r="AN42" s="3">
        <v>4</v>
      </c>
      <c r="AO42" s="3">
        <v>3</v>
      </c>
      <c r="AP42" s="3">
        <v>3</v>
      </c>
      <c r="AQ42" s="3">
        <v>3</v>
      </c>
      <c r="AR42" s="3">
        <v>2</v>
      </c>
      <c r="AS42" s="3">
        <v>2</v>
      </c>
      <c r="AT42" s="3">
        <v>2</v>
      </c>
      <c r="AU42" s="3">
        <v>1</v>
      </c>
      <c r="AV42" s="3">
        <v>2</v>
      </c>
      <c r="AW42" s="3">
        <v>3</v>
      </c>
      <c r="AX42" s="3" t="str">
        <f t="shared" si="0"/>
        <v>Autre</v>
      </c>
    </row>
    <row r="43" spans="1:50" hidden="1" x14ac:dyDescent="0.2">
      <c r="A43" s="2">
        <v>41794.7648148148</v>
      </c>
      <c r="B43" s="3" t="s">
        <v>77</v>
      </c>
      <c r="C43" s="3" t="s">
        <v>50</v>
      </c>
      <c r="D43" s="3">
        <v>1993</v>
      </c>
      <c r="E43" s="3" t="s">
        <v>51</v>
      </c>
      <c r="F43" s="3" t="s">
        <v>302</v>
      </c>
      <c r="G43" s="3" t="s">
        <v>123</v>
      </c>
      <c r="H43" s="3" t="s">
        <v>53</v>
      </c>
      <c r="I43" s="3" t="s">
        <v>55</v>
      </c>
      <c r="J43" s="3" t="s">
        <v>57</v>
      </c>
      <c r="K43" s="3" t="s">
        <v>63</v>
      </c>
      <c r="L43" s="3" t="s">
        <v>57</v>
      </c>
      <c r="M43" s="3" t="s">
        <v>57</v>
      </c>
      <c r="N43" s="3" t="s">
        <v>102</v>
      </c>
      <c r="O43" s="3" t="s">
        <v>59</v>
      </c>
      <c r="P43" s="3" t="s">
        <v>58</v>
      </c>
      <c r="Q43" s="3" t="s">
        <v>62</v>
      </c>
      <c r="R43" s="3" t="s">
        <v>91</v>
      </c>
      <c r="S43" s="3" t="s">
        <v>63</v>
      </c>
      <c r="T43" s="3" t="s">
        <v>62</v>
      </c>
      <c r="U43" s="3" t="s">
        <v>62</v>
      </c>
      <c r="V43" s="3" t="s">
        <v>62</v>
      </c>
      <c r="W43" s="3" t="s">
        <v>83</v>
      </c>
      <c r="X43" s="3" t="s">
        <v>241</v>
      </c>
      <c r="Y43" s="3" t="s">
        <v>173</v>
      </c>
      <c r="Z43" s="3" t="s">
        <v>173</v>
      </c>
      <c r="AA43" s="3" t="s">
        <v>173</v>
      </c>
      <c r="AB43" s="3" t="s">
        <v>303</v>
      </c>
      <c r="AC43" s="3" t="s">
        <v>85</v>
      </c>
      <c r="AD43" s="3" t="s">
        <v>113</v>
      </c>
      <c r="AE43" s="3" t="s">
        <v>304</v>
      </c>
      <c r="AF43" s="3" t="s">
        <v>74</v>
      </c>
      <c r="AG43" s="3" t="s">
        <v>121</v>
      </c>
      <c r="AH43" s="3" t="s">
        <v>206</v>
      </c>
      <c r="AI43" s="3" t="s">
        <v>108</v>
      </c>
      <c r="AJ43" s="3" t="s">
        <v>108</v>
      </c>
      <c r="AK43" s="3">
        <v>2</v>
      </c>
      <c r="AL43" s="3">
        <v>1</v>
      </c>
      <c r="AM43" s="3">
        <v>1</v>
      </c>
      <c r="AN43" s="3">
        <v>3</v>
      </c>
      <c r="AO43" s="3">
        <v>2</v>
      </c>
      <c r="AP43" s="3">
        <v>2</v>
      </c>
      <c r="AQ43" s="3">
        <v>2</v>
      </c>
      <c r="AR43" s="3">
        <v>2</v>
      </c>
      <c r="AS43" s="3">
        <v>3</v>
      </c>
      <c r="AT43" s="3">
        <v>3</v>
      </c>
      <c r="AU43" s="3">
        <v>2</v>
      </c>
      <c r="AV43" s="3">
        <v>3</v>
      </c>
      <c r="AW43" s="3">
        <v>2</v>
      </c>
      <c r="AX43" s="3" t="str">
        <f t="shared" si="0"/>
        <v>Autre</v>
      </c>
    </row>
    <row r="44" spans="1:50" ht="25.5" hidden="1" x14ac:dyDescent="0.2">
      <c r="A44" s="2">
        <v>41794.780208333301</v>
      </c>
      <c r="B44" s="3" t="s">
        <v>77</v>
      </c>
      <c r="C44" s="3" t="s">
        <v>50</v>
      </c>
      <c r="D44" s="3">
        <v>1993</v>
      </c>
      <c r="E44" s="3" t="s">
        <v>201</v>
      </c>
      <c r="F44" s="3" t="s">
        <v>256</v>
      </c>
      <c r="G44" s="3" t="s">
        <v>123</v>
      </c>
      <c r="H44" s="3" t="s">
        <v>53</v>
      </c>
      <c r="I44" s="3" t="s">
        <v>57</v>
      </c>
      <c r="J44" s="3" t="s">
        <v>88</v>
      </c>
      <c r="K44" s="3" t="s">
        <v>55</v>
      </c>
      <c r="L44" s="3" t="s">
        <v>88</v>
      </c>
      <c r="M44" s="3" t="s">
        <v>88</v>
      </c>
      <c r="N44" s="3" t="s">
        <v>102</v>
      </c>
      <c r="O44" s="3" t="s">
        <v>101</v>
      </c>
      <c r="P44" s="3" t="s">
        <v>58</v>
      </c>
      <c r="Q44" s="3" t="s">
        <v>81</v>
      </c>
      <c r="R44" s="3" t="s">
        <v>91</v>
      </c>
      <c r="S44" s="3" t="s">
        <v>62</v>
      </c>
      <c r="T44" s="3" t="s">
        <v>64</v>
      </c>
      <c r="U44" s="3" t="s">
        <v>64</v>
      </c>
      <c r="V44" s="3" t="s">
        <v>64</v>
      </c>
      <c r="W44" s="3" t="s">
        <v>305</v>
      </c>
      <c r="X44" s="3" t="s">
        <v>83</v>
      </c>
      <c r="Y44" s="3" t="s">
        <v>67</v>
      </c>
      <c r="Z44" s="3" t="s">
        <v>93</v>
      </c>
      <c r="AA44" s="3" t="s">
        <v>68</v>
      </c>
      <c r="AB44" s="3" t="s">
        <v>306</v>
      </c>
      <c r="AC44" s="3" t="s">
        <v>85</v>
      </c>
      <c r="AD44" s="3" t="s">
        <v>113</v>
      </c>
      <c r="AE44" s="3" t="s">
        <v>120</v>
      </c>
      <c r="AF44" s="3" t="s">
        <v>74</v>
      </c>
      <c r="AG44" s="3" t="s">
        <v>307</v>
      </c>
      <c r="AH44" s="3" t="s">
        <v>134</v>
      </c>
      <c r="AI44" s="3" t="s">
        <v>72</v>
      </c>
      <c r="AJ44" s="3" t="s">
        <v>108</v>
      </c>
      <c r="AK44" s="3">
        <v>3</v>
      </c>
      <c r="AL44" s="3">
        <v>2</v>
      </c>
      <c r="AM44" s="3">
        <v>2</v>
      </c>
      <c r="AN44" s="3">
        <v>3</v>
      </c>
      <c r="AO44" s="3">
        <v>3</v>
      </c>
      <c r="AP44" s="3">
        <v>3</v>
      </c>
      <c r="AQ44" s="3">
        <v>2</v>
      </c>
      <c r="AR44" s="3">
        <v>2</v>
      </c>
      <c r="AS44" s="3">
        <v>3</v>
      </c>
      <c r="AT44" s="3">
        <v>3</v>
      </c>
      <c r="AU44" s="3">
        <v>1</v>
      </c>
      <c r="AV44" s="3">
        <v>3</v>
      </c>
      <c r="AW44" s="3">
        <v>1</v>
      </c>
      <c r="AX44" s="3" t="str">
        <f t="shared" si="0"/>
        <v>Autre</v>
      </c>
    </row>
    <row r="45" spans="1:50" ht="25.5" hidden="1" x14ac:dyDescent="0.2">
      <c r="A45" s="2">
        <v>41794.784988425898</v>
      </c>
      <c r="B45" s="3" t="s">
        <v>77</v>
      </c>
      <c r="C45" s="3" t="s">
        <v>50</v>
      </c>
      <c r="D45" s="3">
        <v>1991</v>
      </c>
      <c r="E45" s="3" t="s">
        <v>201</v>
      </c>
      <c r="F45" s="3" t="s">
        <v>310</v>
      </c>
      <c r="G45" s="3" t="s">
        <v>53</v>
      </c>
      <c r="H45" s="3" t="s">
        <v>54</v>
      </c>
      <c r="I45" s="3" t="s">
        <v>55</v>
      </c>
      <c r="J45" s="3" t="s">
        <v>55</v>
      </c>
      <c r="K45" s="3" t="s">
        <v>55</v>
      </c>
      <c r="L45" s="3" t="s">
        <v>57</v>
      </c>
      <c r="M45" s="3" t="s">
        <v>100</v>
      </c>
      <c r="N45" s="3" t="s">
        <v>155</v>
      </c>
      <c r="O45" s="3" t="s">
        <v>59</v>
      </c>
      <c r="P45" s="3" t="s">
        <v>101</v>
      </c>
      <c r="Q45" s="3" t="s">
        <v>64</v>
      </c>
      <c r="R45" s="3" t="s">
        <v>62</v>
      </c>
      <c r="S45" s="3" t="s">
        <v>62</v>
      </c>
      <c r="T45" s="3" t="s">
        <v>64</v>
      </c>
      <c r="U45" s="3" t="s">
        <v>62</v>
      </c>
      <c r="V45" s="3" t="s">
        <v>81</v>
      </c>
      <c r="W45" s="3" t="s">
        <v>311</v>
      </c>
      <c r="X45" s="3" t="s">
        <v>83</v>
      </c>
      <c r="Y45" s="3" t="s">
        <v>68</v>
      </c>
      <c r="Z45" s="3" t="s">
        <v>93</v>
      </c>
      <c r="AA45" s="3" t="s">
        <v>173</v>
      </c>
      <c r="AB45" s="3" t="s">
        <v>312</v>
      </c>
      <c r="AC45" s="3" t="s">
        <v>85</v>
      </c>
      <c r="AD45" s="3" t="s">
        <v>113</v>
      </c>
      <c r="AE45" s="3" t="s">
        <v>313</v>
      </c>
      <c r="AF45" s="3" t="s">
        <v>74</v>
      </c>
      <c r="AG45" s="3" t="s">
        <v>265</v>
      </c>
      <c r="AH45" s="3" t="s">
        <v>314</v>
      </c>
      <c r="AI45" s="3" t="s">
        <v>72</v>
      </c>
      <c r="AJ45" s="3" t="s">
        <v>72</v>
      </c>
      <c r="AK45" s="3">
        <v>4</v>
      </c>
      <c r="AL45" s="3">
        <v>2</v>
      </c>
      <c r="AM45" s="3">
        <v>3</v>
      </c>
      <c r="AN45" s="3">
        <v>3</v>
      </c>
      <c r="AO45" s="3">
        <v>2</v>
      </c>
      <c r="AP45" s="3">
        <v>3</v>
      </c>
      <c r="AQ45" s="3">
        <v>2</v>
      </c>
      <c r="AR45" s="3">
        <v>3</v>
      </c>
      <c r="AS45" s="3">
        <v>4</v>
      </c>
      <c r="AT45" s="3">
        <v>4</v>
      </c>
      <c r="AU45" s="3">
        <v>1</v>
      </c>
      <c r="AV45" s="3">
        <v>3</v>
      </c>
      <c r="AW45" s="3">
        <v>1</v>
      </c>
      <c r="AX45" s="3" t="str">
        <f t="shared" si="0"/>
        <v>Autre</v>
      </c>
    </row>
    <row r="46" spans="1:50" ht="25.5" hidden="1" x14ac:dyDescent="0.2">
      <c r="A46" s="2">
        <v>41794.785613425898</v>
      </c>
      <c r="B46" s="3" t="s">
        <v>77</v>
      </c>
      <c r="C46" s="3" t="s">
        <v>50</v>
      </c>
      <c r="D46" s="3">
        <v>1992</v>
      </c>
      <c r="E46" s="3" t="s">
        <v>201</v>
      </c>
      <c r="F46" s="3" t="s">
        <v>315</v>
      </c>
      <c r="G46" s="3" t="s">
        <v>123</v>
      </c>
      <c r="H46" s="3" t="s">
        <v>53</v>
      </c>
      <c r="I46" s="3" t="s">
        <v>100</v>
      </c>
      <c r="J46" s="3" t="s">
        <v>55</v>
      </c>
      <c r="K46" s="3" t="s">
        <v>55</v>
      </c>
      <c r="L46" s="3" t="s">
        <v>79</v>
      </c>
      <c r="M46" s="3" t="s">
        <v>79</v>
      </c>
      <c r="N46" s="3" t="s">
        <v>101</v>
      </c>
      <c r="O46" s="3" t="s">
        <v>58</v>
      </c>
      <c r="P46" s="3" t="s">
        <v>102</v>
      </c>
      <c r="Q46" s="3" t="s">
        <v>81</v>
      </c>
      <c r="R46" s="3" t="s">
        <v>64</v>
      </c>
      <c r="S46" s="3" t="s">
        <v>63</v>
      </c>
      <c r="T46" s="3" t="s">
        <v>62</v>
      </c>
      <c r="U46" s="3" t="s">
        <v>62</v>
      </c>
      <c r="V46" s="3" t="s">
        <v>81</v>
      </c>
      <c r="W46" s="3" t="s">
        <v>82</v>
      </c>
      <c r="X46" s="3" t="s">
        <v>83</v>
      </c>
      <c r="Y46" s="3" t="s">
        <v>67</v>
      </c>
      <c r="Z46" s="3" t="s">
        <v>93</v>
      </c>
      <c r="AA46" s="3" t="s">
        <v>69</v>
      </c>
      <c r="AB46" s="3" t="s">
        <v>316</v>
      </c>
      <c r="AC46" s="3" t="s">
        <v>96</v>
      </c>
      <c r="AD46" s="3" t="s">
        <v>72</v>
      </c>
      <c r="AE46" s="3" t="s">
        <v>317</v>
      </c>
      <c r="AF46" s="3" t="s">
        <v>74</v>
      </c>
      <c r="AG46" s="3" t="s">
        <v>318</v>
      </c>
      <c r="AH46" s="3" t="s">
        <v>134</v>
      </c>
      <c r="AI46" s="3" t="s">
        <v>72</v>
      </c>
      <c r="AJ46" s="3" t="s">
        <v>72</v>
      </c>
      <c r="AK46" s="3">
        <v>4</v>
      </c>
      <c r="AL46" s="3">
        <v>1</v>
      </c>
      <c r="AM46" s="3">
        <v>2</v>
      </c>
      <c r="AN46" s="3">
        <v>4</v>
      </c>
      <c r="AO46" s="3">
        <v>1</v>
      </c>
      <c r="AP46" s="3">
        <v>1</v>
      </c>
      <c r="AQ46" s="3">
        <v>1</v>
      </c>
      <c r="AR46" s="3">
        <v>1</v>
      </c>
      <c r="AS46" s="3">
        <v>3</v>
      </c>
      <c r="AT46" s="3">
        <v>3</v>
      </c>
      <c r="AU46" s="3">
        <v>1</v>
      </c>
      <c r="AV46" s="3">
        <v>3</v>
      </c>
      <c r="AW46" s="3">
        <v>1</v>
      </c>
      <c r="AX46" s="3" t="str">
        <f t="shared" si="0"/>
        <v>Autre</v>
      </c>
    </row>
    <row r="47" spans="1:50" ht="76.5" x14ac:dyDescent="0.2">
      <c r="A47" s="2">
        <v>41794.787060185197</v>
      </c>
      <c r="B47" s="3" t="s">
        <v>77</v>
      </c>
      <c r="C47" s="3" t="s">
        <v>50</v>
      </c>
      <c r="D47" s="3">
        <v>1991</v>
      </c>
      <c r="E47" s="3" t="s">
        <v>51</v>
      </c>
      <c r="F47" s="3" t="s">
        <v>52</v>
      </c>
      <c r="G47" s="3" t="s">
        <v>53</v>
      </c>
      <c r="H47" s="3" t="s">
        <v>54</v>
      </c>
      <c r="I47" s="3" t="s">
        <v>79</v>
      </c>
      <c r="J47" s="3" t="s">
        <v>55</v>
      </c>
      <c r="K47" s="3" t="s">
        <v>55</v>
      </c>
      <c r="L47" s="3" t="s">
        <v>88</v>
      </c>
      <c r="M47" s="3" t="s">
        <v>55</v>
      </c>
      <c r="N47" s="3" t="s">
        <v>59</v>
      </c>
      <c r="O47" s="3" t="s">
        <v>60</v>
      </c>
      <c r="P47" s="3" t="s">
        <v>80</v>
      </c>
      <c r="Q47" s="3" t="s">
        <v>64</v>
      </c>
      <c r="R47" s="3" t="s">
        <v>62</v>
      </c>
      <c r="S47" s="3" t="s">
        <v>64</v>
      </c>
      <c r="T47" s="3" t="s">
        <v>81</v>
      </c>
      <c r="U47" s="3" t="s">
        <v>64</v>
      </c>
      <c r="V47" s="3" t="s">
        <v>62</v>
      </c>
      <c r="W47" s="3" t="s">
        <v>83</v>
      </c>
      <c r="X47" s="3" t="s">
        <v>83</v>
      </c>
      <c r="Y47" s="3" t="s">
        <v>67</v>
      </c>
      <c r="Z47" s="3" t="s">
        <v>94</v>
      </c>
      <c r="AA47" s="3" t="s">
        <v>144</v>
      </c>
      <c r="AB47" s="3" t="s">
        <v>309</v>
      </c>
      <c r="AC47" s="3" t="s">
        <v>85</v>
      </c>
      <c r="AD47" s="3" t="s">
        <v>72</v>
      </c>
      <c r="AE47" s="3" t="s">
        <v>319</v>
      </c>
      <c r="AF47" s="3" t="s">
        <v>74</v>
      </c>
      <c r="AG47" s="3" t="s">
        <v>254</v>
      </c>
      <c r="AH47" s="3" t="s">
        <v>159</v>
      </c>
      <c r="AI47" s="3" t="s">
        <v>72</v>
      </c>
      <c r="AJ47" s="3" t="s">
        <v>108</v>
      </c>
      <c r="AK47" s="3">
        <v>2</v>
      </c>
      <c r="AL47" s="3">
        <v>1</v>
      </c>
      <c r="AM47" s="3">
        <v>3</v>
      </c>
      <c r="AN47" s="3">
        <v>3</v>
      </c>
      <c r="AO47" s="3">
        <v>2</v>
      </c>
      <c r="AP47" s="3">
        <v>2</v>
      </c>
      <c r="AQ47" s="3">
        <v>2</v>
      </c>
      <c r="AR47" s="3">
        <v>2</v>
      </c>
      <c r="AS47" s="3">
        <v>3</v>
      </c>
      <c r="AT47" s="3">
        <v>3</v>
      </c>
      <c r="AU47" s="3">
        <v>3</v>
      </c>
      <c r="AV47" s="3">
        <v>4</v>
      </c>
      <c r="AW47" s="3">
        <v>3</v>
      </c>
      <c r="AX47" s="3" t="str">
        <f t="shared" si="0"/>
        <v>Communication</v>
      </c>
    </row>
    <row r="48" spans="1:50" ht="25.5" hidden="1" x14ac:dyDescent="0.2">
      <c r="A48" s="2">
        <v>41794.788113425901</v>
      </c>
      <c r="B48" s="3" t="s">
        <v>49</v>
      </c>
      <c r="C48" s="3" t="s">
        <v>50</v>
      </c>
      <c r="D48" s="3">
        <v>1991</v>
      </c>
      <c r="E48" s="3" t="s">
        <v>201</v>
      </c>
      <c r="F48" s="3" t="s">
        <v>320</v>
      </c>
      <c r="G48" s="3" t="s">
        <v>123</v>
      </c>
      <c r="H48" s="3" t="s">
        <v>53</v>
      </c>
      <c r="I48" s="3" t="s">
        <v>63</v>
      </c>
      <c r="J48" s="3" t="s">
        <v>55</v>
      </c>
      <c r="K48" s="3" t="s">
        <v>63</v>
      </c>
      <c r="L48" s="3" t="s">
        <v>57</v>
      </c>
      <c r="M48" s="3" t="s">
        <v>88</v>
      </c>
      <c r="N48" s="3" t="s">
        <v>59</v>
      </c>
      <c r="O48" s="3" t="s">
        <v>80</v>
      </c>
      <c r="P48" s="3" t="s">
        <v>60</v>
      </c>
      <c r="Q48" s="3" t="s">
        <v>63</v>
      </c>
      <c r="R48" s="3" t="s">
        <v>63</v>
      </c>
      <c r="S48" s="3" t="s">
        <v>63</v>
      </c>
      <c r="T48" s="3" t="s">
        <v>81</v>
      </c>
      <c r="U48" s="3" t="s">
        <v>81</v>
      </c>
      <c r="V48" s="3" t="s">
        <v>81</v>
      </c>
      <c r="W48" s="3" t="s">
        <v>83</v>
      </c>
      <c r="X48" s="3" t="s">
        <v>83</v>
      </c>
      <c r="Y48" s="3" t="s">
        <v>93</v>
      </c>
      <c r="Z48" s="3" t="s">
        <v>69</v>
      </c>
      <c r="AA48" s="3" t="s">
        <v>94</v>
      </c>
      <c r="AB48" s="3" t="s">
        <v>321</v>
      </c>
      <c r="AC48" s="3" t="s">
        <v>85</v>
      </c>
      <c r="AD48" s="3" t="s">
        <v>113</v>
      </c>
      <c r="AE48" s="3" t="s">
        <v>322</v>
      </c>
      <c r="AF48" s="3" t="s">
        <v>74</v>
      </c>
      <c r="AG48" s="7" t="s">
        <v>323</v>
      </c>
      <c r="AH48" s="3" t="s">
        <v>159</v>
      </c>
      <c r="AI48" s="3" t="s">
        <v>72</v>
      </c>
      <c r="AJ48" s="3" t="s">
        <v>72</v>
      </c>
      <c r="AK48" s="3">
        <v>4</v>
      </c>
      <c r="AL48" s="3">
        <v>2</v>
      </c>
      <c r="AM48" s="3">
        <v>3</v>
      </c>
      <c r="AN48" s="3">
        <v>3</v>
      </c>
      <c r="AO48" s="3">
        <v>3</v>
      </c>
      <c r="AP48" s="3">
        <v>2</v>
      </c>
      <c r="AQ48" s="3">
        <v>3</v>
      </c>
      <c r="AR48" s="3">
        <v>1</v>
      </c>
      <c r="AS48" s="3">
        <v>4</v>
      </c>
      <c r="AT48" s="3">
        <v>4</v>
      </c>
      <c r="AU48" s="3">
        <v>1</v>
      </c>
      <c r="AV48" s="3">
        <v>4</v>
      </c>
      <c r="AW48" s="3">
        <v>1</v>
      </c>
      <c r="AX48" s="3" t="str">
        <f t="shared" si="0"/>
        <v>Autre</v>
      </c>
    </row>
    <row r="49" spans="1:50" ht="25.5" hidden="1" x14ac:dyDescent="0.2">
      <c r="A49" s="2">
        <v>41794.789224537002</v>
      </c>
      <c r="B49" s="3" t="s">
        <v>77</v>
      </c>
      <c r="C49" s="3" t="s">
        <v>50</v>
      </c>
      <c r="D49" s="3">
        <v>1994</v>
      </c>
      <c r="E49" s="3" t="s">
        <v>201</v>
      </c>
      <c r="F49" s="3" t="s">
        <v>324</v>
      </c>
      <c r="G49" s="3" t="s">
        <v>123</v>
      </c>
      <c r="H49" s="3" t="s">
        <v>53</v>
      </c>
      <c r="I49" s="3" t="s">
        <v>55</v>
      </c>
      <c r="J49" s="3" t="s">
        <v>55</v>
      </c>
      <c r="K49" s="3" t="s">
        <v>63</v>
      </c>
      <c r="L49" s="3" t="s">
        <v>88</v>
      </c>
      <c r="M49" s="3" t="s">
        <v>55</v>
      </c>
      <c r="N49" s="3" t="s">
        <v>58</v>
      </c>
      <c r="O49" s="3" t="s">
        <v>155</v>
      </c>
      <c r="P49" s="3" t="s">
        <v>101</v>
      </c>
      <c r="Q49" s="3" t="s">
        <v>64</v>
      </c>
      <c r="R49" s="3" t="s">
        <v>64</v>
      </c>
      <c r="S49" s="3" t="s">
        <v>63</v>
      </c>
      <c r="T49" s="3" t="s">
        <v>63</v>
      </c>
      <c r="U49" s="3" t="s">
        <v>62</v>
      </c>
      <c r="V49" s="3" t="s">
        <v>62</v>
      </c>
      <c r="W49" s="3" t="s">
        <v>188</v>
      </c>
      <c r="X49" s="3" t="s">
        <v>83</v>
      </c>
      <c r="Y49" s="3" t="s">
        <v>94</v>
      </c>
      <c r="Z49" s="3" t="s">
        <v>94</v>
      </c>
      <c r="AA49" s="3" t="s">
        <v>94</v>
      </c>
      <c r="AB49" s="3" t="s">
        <v>325</v>
      </c>
      <c r="AC49" s="3" t="s">
        <v>85</v>
      </c>
      <c r="AD49" s="3" t="s">
        <v>113</v>
      </c>
      <c r="AE49" s="3" t="s">
        <v>246</v>
      </c>
      <c r="AF49" s="3" t="s">
        <v>74</v>
      </c>
      <c r="AG49" s="3" t="s">
        <v>170</v>
      </c>
      <c r="AH49" s="3" t="s">
        <v>129</v>
      </c>
      <c r="AI49" s="3" t="s">
        <v>72</v>
      </c>
      <c r="AJ49" s="3" t="s">
        <v>108</v>
      </c>
      <c r="AK49" s="3">
        <v>4</v>
      </c>
      <c r="AL49" s="3">
        <v>2</v>
      </c>
      <c r="AM49" s="3">
        <v>3</v>
      </c>
      <c r="AN49" s="3">
        <v>3</v>
      </c>
      <c r="AO49" s="3">
        <v>2</v>
      </c>
      <c r="AP49" s="3">
        <v>1</v>
      </c>
      <c r="AQ49" s="3">
        <v>1</v>
      </c>
      <c r="AR49" s="3">
        <v>1</v>
      </c>
      <c r="AS49" s="3">
        <v>3</v>
      </c>
      <c r="AT49" s="3">
        <v>4</v>
      </c>
      <c r="AU49" s="3">
        <v>3</v>
      </c>
      <c r="AV49" s="3">
        <v>2</v>
      </c>
      <c r="AW49" s="3">
        <v>1</v>
      </c>
      <c r="AX49" s="3" t="str">
        <f t="shared" si="0"/>
        <v>Autre</v>
      </c>
    </row>
    <row r="50" spans="1:50" ht="25.5" hidden="1" x14ac:dyDescent="0.2">
      <c r="A50" s="2">
        <v>41794.789953703701</v>
      </c>
      <c r="B50" s="3" t="s">
        <v>77</v>
      </c>
      <c r="C50" s="3" t="s">
        <v>50</v>
      </c>
      <c r="D50" s="3">
        <v>1993</v>
      </c>
      <c r="E50" s="3" t="s">
        <v>51</v>
      </c>
      <c r="F50" s="3" t="s">
        <v>117</v>
      </c>
      <c r="G50" s="3" t="s">
        <v>123</v>
      </c>
      <c r="H50" s="3" t="s">
        <v>53</v>
      </c>
      <c r="I50" s="3" t="s">
        <v>55</v>
      </c>
      <c r="J50" s="3" t="s">
        <v>79</v>
      </c>
      <c r="K50" s="3" t="s">
        <v>55</v>
      </c>
      <c r="L50" s="3" t="s">
        <v>57</v>
      </c>
      <c r="M50" s="3" t="s">
        <v>57</v>
      </c>
      <c r="N50" s="3" t="s">
        <v>59</v>
      </c>
      <c r="O50" s="3" t="s">
        <v>58</v>
      </c>
      <c r="P50" s="3" t="s">
        <v>101</v>
      </c>
      <c r="Q50" s="3" t="s">
        <v>64</v>
      </c>
      <c r="R50" s="3" t="s">
        <v>62</v>
      </c>
      <c r="S50" s="3" t="s">
        <v>63</v>
      </c>
      <c r="T50" s="3" t="s">
        <v>91</v>
      </c>
      <c r="U50" s="3" t="s">
        <v>63</v>
      </c>
      <c r="V50" s="3" t="s">
        <v>64</v>
      </c>
      <c r="W50" s="3" t="s">
        <v>326</v>
      </c>
      <c r="X50" s="3" t="s">
        <v>245</v>
      </c>
      <c r="Y50" s="3" t="s">
        <v>93</v>
      </c>
      <c r="Z50" s="3" t="s">
        <v>173</v>
      </c>
      <c r="AA50" s="3" t="s">
        <v>173</v>
      </c>
      <c r="AB50" s="3" t="s">
        <v>327</v>
      </c>
      <c r="AC50" s="3" t="s">
        <v>96</v>
      </c>
      <c r="AD50" s="3" t="s">
        <v>113</v>
      </c>
      <c r="AE50" s="3" t="s">
        <v>328</v>
      </c>
      <c r="AF50" s="3" t="s">
        <v>74</v>
      </c>
      <c r="AG50" s="3" t="s">
        <v>329</v>
      </c>
      <c r="AH50" s="3" t="s">
        <v>159</v>
      </c>
      <c r="AI50" s="3" t="s">
        <v>72</v>
      </c>
      <c r="AJ50" s="3" t="s">
        <v>72</v>
      </c>
      <c r="AK50" s="3">
        <v>3</v>
      </c>
      <c r="AL50" s="3">
        <v>2</v>
      </c>
      <c r="AM50" s="3">
        <v>3</v>
      </c>
      <c r="AN50" s="3">
        <v>4</v>
      </c>
      <c r="AO50" s="3">
        <v>2</v>
      </c>
      <c r="AP50" s="3">
        <v>2</v>
      </c>
      <c r="AQ50" s="3">
        <v>2</v>
      </c>
      <c r="AR50" s="3">
        <v>2</v>
      </c>
      <c r="AS50" s="3">
        <v>2</v>
      </c>
      <c r="AT50" s="3">
        <v>4</v>
      </c>
      <c r="AU50" s="3">
        <v>1</v>
      </c>
      <c r="AV50" s="3">
        <v>1</v>
      </c>
      <c r="AW50" s="3">
        <v>1</v>
      </c>
      <c r="AX50" s="3" t="str">
        <f t="shared" si="0"/>
        <v>Autre</v>
      </c>
    </row>
    <row r="51" spans="1:50" ht="25.5" hidden="1" x14ac:dyDescent="0.2">
      <c r="A51" s="2">
        <v>41794.792476851799</v>
      </c>
      <c r="B51" s="3" t="s">
        <v>49</v>
      </c>
      <c r="C51" s="3" t="s">
        <v>50</v>
      </c>
      <c r="D51" s="3">
        <v>1994</v>
      </c>
      <c r="E51" s="3" t="s">
        <v>201</v>
      </c>
      <c r="F51" s="3" t="s">
        <v>324</v>
      </c>
      <c r="G51" s="3" t="s">
        <v>123</v>
      </c>
      <c r="H51" s="3" t="s">
        <v>53</v>
      </c>
      <c r="I51" s="3" t="s">
        <v>55</v>
      </c>
      <c r="J51" s="3" t="s">
        <v>100</v>
      </c>
      <c r="K51" s="3" t="s">
        <v>55</v>
      </c>
      <c r="L51" s="3" t="s">
        <v>57</v>
      </c>
      <c r="M51" s="3" t="s">
        <v>57</v>
      </c>
      <c r="N51" s="3" t="s">
        <v>58</v>
      </c>
      <c r="O51" s="3" t="s">
        <v>80</v>
      </c>
      <c r="P51" s="3" t="s">
        <v>60</v>
      </c>
      <c r="Q51" s="3" t="s">
        <v>64</v>
      </c>
      <c r="R51" s="3" t="s">
        <v>81</v>
      </c>
      <c r="S51" s="3" t="s">
        <v>64</v>
      </c>
      <c r="T51" s="3" t="s">
        <v>81</v>
      </c>
      <c r="U51" s="3" t="s">
        <v>63</v>
      </c>
      <c r="V51" s="3" t="s">
        <v>63</v>
      </c>
      <c r="W51" s="3" t="s">
        <v>330</v>
      </c>
      <c r="X51" s="3" t="s">
        <v>104</v>
      </c>
      <c r="Y51" s="3" t="s">
        <v>67</v>
      </c>
      <c r="Z51" s="3" t="s">
        <v>93</v>
      </c>
      <c r="AA51" s="3" t="s">
        <v>68</v>
      </c>
      <c r="AB51" s="3" t="s">
        <v>95</v>
      </c>
      <c r="AC51" s="3" t="s">
        <v>71</v>
      </c>
      <c r="AD51" s="3" t="s">
        <v>113</v>
      </c>
      <c r="AE51" s="3" t="s">
        <v>331</v>
      </c>
      <c r="AF51" s="3" t="s">
        <v>74</v>
      </c>
      <c r="AG51" s="3" t="s">
        <v>332</v>
      </c>
      <c r="AH51" s="3" t="s">
        <v>148</v>
      </c>
      <c r="AI51" s="3" t="s">
        <v>72</v>
      </c>
      <c r="AJ51" s="3" t="s">
        <v>72</v>
      </c>
      <c r="AK51" s="3">
        <v>2</v>
      </c>
      <c r="AL51" s="3">
        <v>1</v>
      </c>
      <c r="AM51" s="3">
        <v>3</v>
      </c>
      <c r="AN51" s="3">
        <v>3</v>
      </c>
      <c r="AO51" s="3">
        <v>2</v>
      </c>
      <c r="AP51" s="3">
        <v>2</v>
      </c>
      <c r="AQ51" s="3">
        <v>2</v>
      </c>
      <c r="AR51" s="3">
        <v>1</v>
      </c>
      <c r="AS51" s="3">
        <v>3</v>
      </c>
      <c r="AT51" s="3">
        <v>2</v>
      </c>
      <c r="AU51" s="3">
        <v>3</v>
      </c>
      <c r="AV51" s="3">
        <v>3</v>
      </c>
      <c r="AW51" s="3">
        <v>2</v>
      </c>
      <c r="AX51" s="3" t="str">
        <f t="shared" si="0"/>
        <v>Autre</v>
      </c>
    </row>
    <row r="52" spans="1:50" hidden="1" x14ac:dyDescent="0.2">
      <c r="A52" s="2">
        <v>41794.794907407399</v>
      </c>
      <c r="B52" s="3" t="s">
        <v>49</v>
      </c>
      <c r="C52" s="3" t="s">
        <v>50</v>
      </c>
      <c r="D52" s="3">
        <v>1995</v>
      </c>
      <c r="E52" s="3" t="s">
        <v>201</v>
      </c>
      <c r="F52" s="3" t="s">
        <v>333</v>
      </c>
      <c r="G52" s="3" t="s">
        <v>123</v>
      </c>
      <c r="H52" s="3" t="s">
        <v>53</v>
      </c>
      <c r="I52" s="3" t="s">
        <v>63</v>
      </c>
      <c r="J52" s="3" t="s">
        <v>63</v>
      </c>
      <c r="K52" s="3" t="s">
        <v>63</v>
      </c>
      <c r="L52" s="3" t="s">
        <v>88</v>
      </c>
      <c r="M52" s="3" t="s">
        <v>57</v>
      </c>
      <c r="N52" s="3" t="s">
        <v>60</v>
      </c>
      <c r="O52" s="3" t="s">
        <v>80</v>
      </c>
      <c r="P52" s="3" t="s">
        <v>69</v>
      </c>
      <c r="Q52" s="3" t="s">
        <v>63</v>
      </c>
      <c r="R52" s="3" t="s">
        <v>63</v>
      </c>
      <c r="S52" s="3" t="s">
        <v>63</v>
      </c>
      <c r="T52" s="3" t="s">
        <v>62</v>
      </c>
      <c r="U52" s="3" t="s">
        <v>62</v>
      </c>
      <c r="V52" s="3" t="s">
        <v>63</v>
      </c>
      <c r="W52" s="3" t="s">
        <v>83</v>
      </c>
      <c r="X52" s="3" t="s">
        <v>83</v>
      </c>
      <c r="Y52" s="3" t="s">
        <v>173</v>
      </c>
      <c r="Z52" s="3" t="s">
        <v>173</v>
      </c>
      <c r="AA52" s="3" t="s">
        <v>173</v>
      </c>
      <c r="AB52" s="3" t="s">
        <v>334</v>
      </c>
      <c r="AC52" s="3" t="s">
        <v>236</v>
      </c>
      <c r="AD52" s="3" t="s">
        <v>113</v>
      </c>
      <c r="AE52" s="3" t="s">
        <v>120</v>
      </c>
      <c r="AF52" s="3" t="s">
        <v>278</v>
      </c>
      <c r="AG52" s="3" t="s">
        <v>121</v>
      </c>
      <c r="AH52" s="3" t="s">
        <v>335</v>
      </c>
      <c r="AI52" s="3" t="s">
        <v>113</v>
      </c>
      <c r="AJ52" s="3" t="s">
        <v>113</v>
      </c>
      <c r="AK52" s="3">
        <v>3</v>
      </c>
      <c r="AL52" s="3">
        <v>1</v>
      </c>
      <c r="AM52" s="3">
        <v>1</v>
      </c>
      <c r="AN52" s="3">
        <v>2</v>
      </c>
      <c r="AO52" s="3">
        <v>2</v>
      </c>
      <c r="AP52" s="3">
        <v>4</v>
      </c>
      <c r="AQ52" s="3">
        <v>4</v>
      </c>
      <c r="AR52" s="3">
        <v>2</v>
      </c>
      <c r="AS52" s="3">
        <v>2</v>
      </c>
      <c r="AT52" s="3">
        <v>2</v>
      </c>
      <c r="AU52" s="3">
        <v>1</v>
      </c>
      <c r="AV52" s="3">
        <v>1</v>
      </c>
      <c r="AW52" s="3">
        <v>1</v>
      </c>
      <c r="AX52" s="3" t="str">
        <f t="shared" si="0"/>
        <v>Autre</v>
      </c>
    </row>
    <row r="53" spans="1:50" ht="25.5" hidden="1" x14ac:dyDescent="0.2">
      <c r="A53" s="2">
        <v>41794.795023148101</v>
      </c>
      <c r="B53" s="3" t="s">
        <v>77</v>
      </c>
      <c r="C53" s="3" t="s">
        <v>50</v>
      </c>
      <c r="D53" s="3">
        <v>1994</v>
      </c>
      <c r="E53" s="3" t="s">
        <v>201</v>
      </c>
      <c r="F53" s="3" t="s">
        <v>336</v>
      </c>
      <c r="G53" s="3" t="s">
        <v>123</v>
      </c>
      <c r="H53" s="3" t="s">
        <v>53</v>
      </c>
      <c r="I53" s="3" t="s">
        <v>79</v>
      </c>
      <c r="J53" s="3" t="s">
        <v>63</v>
      </c>
      <c r="K53" s="3" t="s">
        <v>63</v>
      </c>
      <c r="L53" s="3" t="s">
        <v>57</v>
      </c>
      <c r="M53" s="3" t="s">
        <v>79</v>
      </c>
      <c r="N53" s="3" t="s">
        <v>101</v>
      </c>
      <c r="O53" s="3" t="s">
        <v>59</v>
      </c>
      <c r="P53" s="3" t="s">
        <v>155</v>
      </c>
      <c r="Q53" s="3" t="s">
        <v>81</v>
      </c>
      <c r="R53" s="3" t="s">
        <v>62</v>
      </c>
      <c r="S53" s="3" t="s">
        <v>63</v>
      </c>
      <c r="T53" s="3" t="s">
        <v>91</v>
      </c>
      <c r="U53" s="3" t="s">
        <v>63</v>
      </c>
      <c r="V53" s="3" t="s">
        <v>91</v>
      </c>
      <c r="W53" s="3" t="s">
        <v>240</v>
      </c>
      <c r="X53" s="3" t="s">
        <v>337</v>
      </c>
      <c r="Y53" s="3" t="s">
        <v>93</v>
      </c>
      <c r="Z53" s="3" t="s">
        <v>68</v>
      </c>
      <c r="AA53" s="3" t="s">
        <v>69</v>
      </c>
      <c r="AB53" s="3" t="s">
        <v>338</v>
      </c>
      <c r="AC53" s="3" t="s">
        <v>96</v>
      </c>
      <c r="AD53" s="3" t="s">
        <v>113</v>
      </c>
      <c r="AE53" s="3" t="s">
        <v>120</v>
      </c>
      <c r="AF53" s="3" t="s">
        <v>74</v>
      </c>
      <c r="AG53" s="3" t="s">
        <v>339</v>
      </c>
      <c r="AH53" s="3" t="s">
        <v>335</v>
      </c>
      <c r="AI53" s="3" t="s">
        <v>108</v>
      </c>
      <c r="AJ53" s="3" t="s">
        <v>108</v>
      </c>
      <c r="AK53" s="3">
        <v>4</v>
      </c>
      <c r="AL53" s="3">
        <v>2</v>
      </c>
      <c r="AM53" s="3">
        <v>1</v>
      </c>
      <c r="AN53" s="3">
        <v>3</v>
      </c>
      <c r="AO53" s="3">
        <v>3</v>
      </c>
      <c r="AP53" s="3">
        <v>2</v>
      </c>
      <c r="AQ53" s="3">
        <v>2</v>
      </c>
      <c r="AR53" s="3">
        <v>3</v>
      </c>
      <c r="AS53" s="3">
        <v>2</v>
      </c>
      <c r="AT53" s="3">
        <v>1</v>
      </c>
      <c r="AU53" s="3">
        <v>3</v>
      </c>
      <c r="AV53" s="3">
        <v>4</v>
      </c>
      <c r="AW53" s="3">
        <v>3</v>
      </c>
      <c r="AX53" s="3" t="str">
        <f t="shared" si="0"/>
        <v>Autre</v>
      </c>
    </row>
    <row r="54" spans="1:50" ht="25.5" hidden="1" x14ac:dyDescent="0.2">
      <c r="A54" s="2">
        <v>41794.797835648198</v>
      </c>
      <c r="B54" s="3" t="s">
        <v>49</v>
      </c>
      <c r="C54" s="3" t="s">
        <v>50</v>
      </c>
      <c r="D54" s="3">
        <v>1995</v>
      </c>
      <c r="E54" s="3" t="s">
        <v>201</v>
      </c>
      <c r="F54" s="3" t="s">
        <v>342</v>
      </c>
      <c r="G54" s="3" t="s">
        <v>123</v>
      </c>
      <c r="H54" s="3" t="s">
        <v>54</v>
      </c>
      <c r="I54" s="3" t="s">
        <v>79</v>
      </c>
      <c r="J54" s="3" t="s">
        <v>100</v>
      </c>
      <c r="K54" s="3" t="s">
        <v>57</v>
      </c>
      <c r="L54" s="3" t="s">
        <v>57</v>
      </c>
      <c r="M54" s="3" t="s">
        <v>55</v>
      </c>
      <c r="N54" s="3" t="s">
        <v>155</v>
      </c>
      <c r="O54" s="3" t="s">
        <v>58</v>
      </c>
      <c r="P54" s="3" t="s">
        <v>90</v>
      </c>
      <c r="Q54" s="3" t="s">
        <v>81</v>
      </c>
      <c r="R54" s="3" t="s">
        <v>63</v>
      </c>
      <c r="S54" s="3" t="s">
        <v>91</v>
      </c>
      <c r="T54" s="3" t="s">
        <v>91</v>
      </c>
      <c r="U54" s="3" t="s">
        <v>91</v>
      </c>
      <c r="V54" s="3" t="s">
        <v>64</v>
      </c>
      <c r="W54" s="3" t="s">
        <v>343</v>
      </c>
      <c r="X54" s="3" t="s">
        <v>344</v>
      </c>
      <c r="Y54" s="3" t="s">
        <v>93</v>
      </c>
      <c r="Z54" s="3" t="s">
        <v>69</v>
      </c>
      <c r="AA54" s="3" t="s">
        <v>67</v>
      </c>
      <c r="AB54" s="3" t="s">
        <v>345</v>
      </c>
      <c r="AC54" s="3" t="s">
        <v>96</v>
      </c>
      <c r="AD54" s="3" t="s">
        <v>113</v>
      </c>
      <c r="AE54" s="3" t="s">
        <v>346</v>
      </c>
      <c r="AF54" s="3" t="s">
        <v>74</v>
      </c>
      <c r="AG54" s="3" t="s">
        <v>98</v>
      </c>
      <c r="AH54" s="3" t="s">
        <v>148</v>
      </c>
      <c r="AI54" s="3" t="s">
        <v>72</v>
      </c>
      <c r="AJ54" s="3" t="s">
        <v>72</v>
      </c>
      <c r="AK54" s="3">
        <v>3</v>
      </c>
      <c r="AL54" s="3">
        <v>1</v>
      </c>
      <c r="AM54" s="3">
        <v>2</v>
      </c>
      <c r="AN54" s="3">
        <v>1</v>
      </c>
      <c r="AO54" s="3">
        <v>1</v>
      </c>
      <c r="AP54" s="3">
        <v>1</v>
      </c>
      <c r="AQ54" s="3">
        <v>1</v>
      </c>
      <c r="AR54" s="3">
        <v>1</v>
      </c>
      <c r="AS54" s="3">
        <v>2</v>
      </c>
      <c r="AT54" s="3">
        <v>2</v>
      </c>
      <c r="AU54" s="3">
        <v>2</v>
      </c>
      <c r="AV54" s="3">
        <v>2</v>
      </c>
      <c r="AW54" s="3">
        <v>1</v>
      </c>
      <c r="AX54" s="3" t="str">
        <f t="shared" si="0"/>
        <v>Autre</v>
      </c>
    </row>
    <row r="55" spans="1:50" ht="25.5" hidden="1" x14ac:dyDescent="0.2">
      <c r="A55" s="2">
        <v>41794.798310185201</v>
      </c>
      <c r="B55" s="3" t="s">
        <v>77</v>
      </c>
      <c r="C55" s="3" t="s">
        <v>50</v>
      </c>
      <c r="D55" s="3">
        <v>1993</v>
      </c>
      <c r="E55" s="3" t="s">
        <v>347</v>
      </c>
      <c r="F55" s="3" t="s">
        <v>320</v>
      </c>
      <c r="G55" s="3" t="s">
        <v>123</v>
      </c>
      <c r="H55" s="3" t="s">
        <v>53</v>
      </c>
      <c r="I55" s="3" t="s">
        <v>57</v>
      </c>
      <c r="J55" s="3" t="s">
        <v>100</v>
      </c>
      <c r="K55" s="3" t="s">
        <v>55</v>
      </c>
      <c r="L55" s="3" t="s">
        <v>57</v>
      </c>
      <c r="M55" s="3" t="s">
        <v>55</v>
      </c>
      <c r="N55" s="3" t="s">
        <v>155</v>
      </c>
      <c r="O55" s="3" t="s">
        <v>102</v>
      </c>
      <c r="P55" s="3" t="s">
        <v>60</v>
      </c>
      <c r="Q55" s="3" t="s">
        <v>62</v>
      </c>
      <c r="R55" s="3" t="s">
        <v>62</v>
      </c>
      <c r="S55" s="3" t="s">
        <v>63</v>
      </c>
      <c r="T55" s="3" t="s">
        <v>63</v>
      </c>
      <c r="U55" s="3" t="s">
        <v>63</v>
      </c>
      <c r="V55" s="3" t="s">
        <v>63</v>
      </c>
      <c r="W55" s="3" t="s">
        <v>92</v>
      </c>
      <c r="X55" s="3" t="s">
        <v>83</v>
      </c>
      <c r="Y55" s="3" t="s">
        <v>173</v>
      </c>
      <c r="Z55" s="3" t="s">
        <v>173</v>
      </c>
      <c r="AA55" s="3" t="s">
        <v>173</v>
      </c>
      <c r="AB55" s="3" t="s">
        <v>261</v>
      </c>
      <c r="AC55" s="3" t="s">
        <v>236</v>
      </c>
      <c r="AD55" s="3" t="s">
        <v>113</v>
      </c>
      <c r="AE55" s="3" t="s">
        <v>348</v>
      </c>
      <c r="AF55" s="3" t="s">
        <v>74</v>
      </c>
      <c r="AG55" s="3" t="s">
        <v>349</v>
      </c>
      <c r="AH55" s="3" t="s">
        <v>260</v>
      </c>
      <c r="AI55" s="3" t="s">
        <v>72</v>
      </c>
      <c r="AJ55" s="3" t="s">
        <v>108</v>
      </c>
      <c r="AK55" s="3">
        <v>3</v>
      </c>
      <c r="AL55" s="3">
        <v>2</v>
      </c>
      <c r="AM55" s="3">
        <v>2</v>
      </c>
      <c r="AN55" s="3">
        <v>4</v>
      </c>
      <c r="AO55" s="3">
        <v>1</v>
      </c>
      <c r="AP55" s="3">
        <v>2</v>
      </c>
      <c r="AQ55" s="3">
        <v>2</v>
      </c>
      <c r="AR55" s="3">
        <v>1</v>
      </c>
      <c r="AS55" s="3">
        <v>4</v>
      </c>
      <c r="AT55" s="3">
        <v>4</v>
      </c>
      <c r="AU55" s="3">
        <v>1</v>
      </c>
      <c r="AV55" s="3">
        <v>4</v>
      </c>
      <c r="AW55" s="3">
        <v>3</v>
      </c>
      <c r="AX55" s="3" t="str">
        <f t="shared" si="0"/>
        <v>Autre</v>
      </c>
    </row>
    <row r="56" spans="1:50" ht="25.5" hidden="1" x14ac:dyDescent="0.2">
      <c r="A56" s="2">
        <v>41794.799606481502</v>
      </c>
      <c r="B56" s="3" t="s">
        <v>77</v>
      </c>
      <c r="C56" s="3" t="s">
        <v>50</v>
      </c>
      <c r="D56" s="3">
        <v>1993</v>
      </c>
      <c r="E56" s="3" t="s">
        <v>51</v>
      </c>
      <c r="F56" s="3" t="s">
        <v>350</v>
      </c>
      <c r="G56" s="3" t="s">
        <v>123</v>
      </c>
      <c r="H56" s="3" t="s">
        <v>53</v>
      </c>
      <c r="I56" s="3" t="s">
        <v>79</v>
      </c>
      <c r="J56" s="3" t="s">
        <v>79</v>
      </c>
      <c r="K56" s="3" t="s">
        <v>63</v>
      </c>
      <c r="L56" s="3" t="s">
        <v>79</v>
      </c>
      <c r="M56" s="3" t="s">
        <v>57</v>
      </c>
      <c r="N56" s="3" t="s">
        <v>102</v>
      </c>
      <c r="O56" s="3" t="s">
        <v>58</v>
      </c>
      <c r="P56" s="3" t="s">
        <v>80</v>
      </c>
      <c r="Q56" s="3" t="s">
        <v>64</v>
      </c>
      <c r="R56" s="3" t="s">
        <v>91</v>
      </c>
      <c r="S56" s="3" t="s">
        <v>63</v>
      </c>
      <c r="T56" s="3" t="s">
        <v>64</v>
      </c>
      <c r="U56" s="3" t="s">
        <v>63</v>
      </c>
      <c r="V56" s="3" t="s">
        <v>81</v>
      </c>
      <c r="W56" s="3" t="s">
        <v>83</v>
      </c>
      <c r="X56" s="3" t="s">
        <v>83</v>
      </c>
      <c r="Y56" s="3" t="s">
        <v>144</v>
      </c>
      <c r="Z56" s="3" t="s">
        <v>93</v>
      </c>
      <c r="AA56" s="3" t="s">
        <v>69</v>
      </c>
      <c r="AB56" s="3" t="s">
        <v>351</v>
      </c>
      <c r="AC56" s="3" t="s">
        <v>236</v>
      </c>
      <c r="AD56" s="3" t="s">
        <v>113</v>
      </c>
      <c r="AE56" s="3" t="s">
        <v>120</v>
      </c>
      <c r="AF56" s="3" t="s">
        <v>74</v>
      </c>
      <c r="AG56" s="3" t="s">
        <v>349</v>
      </c>
      <c r="AH56" s="3" t="s">
        <v>206</v>
      </c>
      <c r="AI56" s="3" t="s">
        <v>108</v>
      </c>
      <c r="AJ56" s="3" t="s">
        <v>108</v>
      </c>
      <c r="AK56" s="3">
        <v>1</v>
      </c>
      <c r="AL56" s="3">
        <v>1</v>
      </c>
      <c r="AM56" s="3">
        <v>3</v>
      </c>
      <c r="AN56" s="3">
        <v>3</v>
      </c>
      <c r="AO56" s="3">
        <v>1</v>
      </c>
      <c r="AP56" s="3">
        <v>1</v>
      </c>
      <c r="AQ56" s="3">
        <v>2</v>
      </c>
      <c r="AR56" s="3">
        <v>3</v>
      </c>
      <c r="AS56" s="3">
        <v>4</v>
      </c>
      <c r="AT56" s="3">
        <v>2</v>
      </c>
      <c r="AU56" s="3">
        <v>1</v>
      </c>
      <c r="AV56" s="3">
        <v>4</v>
      </c>
      <c r="AW56" s="3">
        <v>1</v>
      </c>
      <c r="AX56" s="3" t="str">
        <f t="shared" si="0"/>
        <v>Autre</v>
      </c>
    </row>
    <row r="57" spans="1:50" ht="25.5" hidden="1" x14ac:dyDescent="0.2">
      <c r="A57" s="2">
        <v>41794.801041666702</v>
      </c>
      <c r="B57" s="3" t="s">
        <v>49</v>
      </c>
      <c r="C57" s="3" t="s">
        <v>50</v>
      </c>
      <c r="D57" s="3">
        <v>1991</v>
      </c>
      <c r="E57" s="3" t="s">
        <v>51</v>
      </c>
      <c r="F57" s="3" t="s">
        <v>352</v>
      </c>
      <c r="G57" s="3" t="s">
        <v>53</v>
      </c>
      <c r="H57" s="3" t="s">
        <v>54</v>
      </c>
      <c r="I57" s="3" t="s">
        <v>55</v>
      </c>
      <c r="J57" s="3" t="s">
        <v>100</v>
      </c>
      <c r="K57" s="3" t="s">
        <v>63</v>
      </c>
      <c r="L57" s="3" t="s">
        <v>57</v>
      </c>
      <c r="M57" s="3" t="s">
        <v>57</v>
      </c>
      <c r="N57" s="3" t="s">
        <v>80</v>
      </c>
      <c r="O57" s="3" t="s">
        <v>155</v>
      </c>
      <c r="P57" s="3" t="s">
        <v>60</v>
      </c>
      <c r="Q57" s="3" t="s">
        <v>64</v>
      </c>
      <c r="R57" s="3" t="s">
        <v>81</v>
      </c>
      <c r="S57" s="3" t="s">
        <v>63</v>
      </c>
      <c r="T57" s="3" t="s">
        <v>81</v>
      </c>
      <c r="U57" s="3" t="s">
        <v>64</v>
      </c>
      <c r="V57" s="3" t="s">
        <v>64</v>
      </c>
      <c r="W57" s="3" t="s">
        <v>83</v>
      </c>
      <c r="X57" s="3" t="s">
        <v>83</v>
      </c>
      <c r="Y57" s="3" t="s">
        <v>93</v>
      </c>
      <c r="Z57" s="3" t="s">
        <v>67</v>
      </c>
      <c r="AA57" s="3" t="s">
        <v>94</v>
      </c>
      <c r="AB57" s="3" t="s">
        <v>316</v>
      </c>
      <c r="AC57" s="3" t="s">
        <v>85</v>
      </c>
      <c r="AD57" s="3" t="s">
        <v>113</v>
      </c>
      <c r="AE57" s="3" t="s">
        <v>113</v>
      </c>
      <c r="AF57" s="3" t="s">
        <v>74</v>
      </c>
      <c r="AG57" s="3" t="s">
        <v>158</v>
      </c>
      <c r="AH57" s="3" t="s">
        <v>225</v>
      </c>
      <c r="AI57" s="3" t="s">
        <v>72</v>
      </c>
      <c r="AJ57" s="3" t="s">
        <v>72</v>
      </c>
      <c r="AK57" s="3">
        <v>4</v>
      </c>
      <c r="AL57" s="3">
        <v>2</v>
      </c>
      <c r="AM57" s="3">
        <v>3</v>
      </c>
      <c r="AN57" s="3">
        <v>3</v>
      </c>
      <c r="AO57" s="3">
        <v>2</v>
      </c>
      <c r="AP57" s="3">
        <v>1</v>
      </c>
      <c r="AQ57" s="3">
        <v>1</v>
      </c>
      <c r="AR57" s="3">
        <v>3</v>
      </c>
      <c r="AS57" s="3">
        <v>3</v>
      </c>
      <c r="AT57" s="3">
        <v>2</v>
      </c>
      <c r="AU57" s="3">
        <v>2</v>
      </c>
      <c r="AV57" s="3">
        <v>3</v>
      </c>
      <c r="AW57" s="3">
        <v>3</v>
      </c>
      <c r="AX57" s="3" t="str">
        <f t="shared" si="0"/>
        <v>Autre</v>
      </c>
    </row>
    <row r="58" spans="1:50" ht="25.5" hidden="1" x14ac:dyDescent="0.2">
      <c r="A58" s="2">
        <v>41794.8026157407</v>
      </c>
      <c r="B58" s="3" t="s">
        <v>49</v>
      </c>
      <c r="C58" s="3" t="s">
        <v>50</v>
      </c>
      <c r="D58" s="3">
        <v>1993</v>
      </c>
      <c r="E58" s="3" t="s">
        <v>201</v>
      </c>
      <c r="F58" s="3" t="s">
        <v>353</v>
      </c>
      <c r="G58" s="3" t="s">
        <v>123</v>
      </c>
      <c r="H58" s="3" t="s">
        <v>53</v>
      </c>
      <c r="I58" s="3" t="s">
        <v>63</v>
      </c>
      <c r="J58" s="3" t="s">
        <v>63</v>
      </c>
      <c r="K58" s="3" t="s">
        <v>63</v>
      </c>
      <c r="L58" s="3" t="s">
        <v>57</v>
      </c>
      <c r="M58" s="3" t="s">
        <v>57</v>
      </c>
      <c r="N58" s="3" t="s">
        <v>58</v>
      </c>
      <c r="O58" s="3" t="s">
        <v>80</v>
      </c>
      <c r="P58" s="3" t="s">
        <v>155</v>
      </c>
      <c r="Q58" s="3" t="s">
        <v>62</v>
      </c>
      <c r="R58" s="3" t="s">
        <v>62</v>
      </c>
      <c r="S58" s="3" t="s">
        <v>63</v>
      </c>
      <c r="T58" s="3" t="s">
        <v>64</v>
      </c>
      <c r="U58" s="3" t="s">
        <v>62</v>
      </c>
      <c r="V58" s="3" t="s">
        <v>64</v>
      </c>
      <c r="W58" s="3" t="s">
        <v>354</v>
      </c>
      <c r="X58" s="3" t="s">
        <v>83</v>
      </c>
      <c r="Y58" s="3" t="s">
        <v>173</v>
      </c>
      <c r="Z58" s="3" t="s">
        <v>173</v>
      </c>
      <c r="AA58" s="3" t="s">
        <v>173</v>
      </c>
      <c r="AB58" s="3" t="s">
        <v>341</v>
      </c>
      <c r="AC58" s="3" t="s">
        <v>85</v>
      </c>
      <c r="AD58" s="3" t="s">
        <v>113</v>
      </c>
      <c r="AE58" s="3" t="s">
        <v>120</v>
      </c>
      <c r="AF58" s="3" t="s">
        <v>74</v>
      </c>
      <c r="AG58" s="3" t="s">
        <v>191</v>
      </c>
      <c r="AH58" s="3" t="s">
        <v>159</v>
      </c>
      <c r="AI58" s="3" t="s">
        <v>72</v>
      </c>
      <c r="AJ58" s="3" t="s">
        <v>108</v>
      </c>
      <c r="AK58" s="3">
        <v>3</v>
      </c>
      <c r="AL58" s="3">
        <v>2</v>
      </c>
      <c r="AM58" s="3">
        <v>2</v>
      </c>
      <c r="AN58" s="3">
        <v>1</v>
      </c>
      <c r="AO58" s="3">
        <v>4</v>
      </c>
      <c r="AP58" s="3">
        <v>3</v>
      </c>
      <c r="AQ58" s="3">
        <v>3</v>
      </c>
      <c r="AR58" s="3">
        <v>3</v>
      </c>
      <c r="AS58" s="3">
        <v>1</v>
      </c>
      <c r="AT58" s="3">
        <v>1</v>
      </c>
      <c r="AU58" s="3">
        <v>2</v>
      </c>
      <c r="AV58" s="3">
        <v>4</v>
      </c>
      <c r="AW58" s="3">
        <v>2</v>
      </c>
      <c r="AX58" s="3" t="str">
        <f t="shared" si="0"/>
        <v>Autre</v>
      </c>
    </row>
    <row r="59" spans="1:50" ht="25.5" hidden="1" x14ac:dyDescent="0.2">
      <c r="A59" s="2">
        <v>41794.806851851798</v>
      </c>
      <c r="B59" s="3" t="s">
        <v>49</v>
      </c>
      <c r="C59" s="3" t="s">
        <v>50</v>
      </c>
      <c r="D59" s="3">
        <v>1991</v>
      </c>
      <c r="E59" s="3" t="s">
        <v>201</v>
      </c>
      <c r="F59" s="3" t="s">
        <v>356</v>
      </c>
      <c r="G59" s="3" t="s">
        <v>53</v>
      </c>
      <c r="H59" s="3" t="s">
        <v>54</v>
      </c>
      <c r="I59" s="3" t="s">
        <v>63</v>
      </c>
      <c r="J59" s="3" t="s">
        <v>63</v>
      </c>
      <c r="K59" s="3" t="s">
        <v>63</v>
      </c>
      <c r="L59" s="3" t="s">
        <v>57</v>
      </c>
      <c r="M59" s="3" t="s">
        <v>57</v>
      </c>
      <c r="N59" s="3" t="s">
        <v>59</v>
      </c>
      <c r="O59" s="3" t="s">
        <v>226</v>
      </c>
      <c r="P59" s="3" t="s">
        <v>58</v>
      </c>
      <c r="Q59" s="3" t="s">
        <v>62</v>
      </c>
      <c r="R59" s="3" t="s">
        <v>63</v>
      </c>
      <c r="S59" s="3" t="s">
        <v>63</v>
      </c>
      <c r="T59" s="3" t="s">
        <v>91</v>
      </c>
      <c r="U59" s="3" t="s">
        <v>63</v>
      </c>
      <c r="V59" s="3" t="s">
        <v>63</v>
      </c>
      <c r="W59" s="3" t="s">
        <v>65</v>
      </c>
      <c r="X59" s="3" t="s">
        <v>66</v>
      </c>
      <c r="Y59" s="3" t="s">
        <v>67</v>
      </c>
      <c r="Z59" s="3" t="s">
        <v>94</v>
      </c>
      <c r="AA59" s="3" t="s">
        <v>69</v>
      </c>
      <c r="AB59" s="3" t="s">
        <v>357</v>
      </c>
      <c r="AC59" s="3" t="s">
        <v>85</v>
      </c>
      <c r="AD59" s="3" t="s">
        <v>113</v>
      </c>
      <c r="AE59" s="3" t="s">
        <v>358</v>
      </c>
      <c r="AF59" s="3" t="s">
        <v>74</v>
      </c>
      <c r="AG59" s="3" t="s">
        <v>359</v>
      </c>
      <c r="AH59" s="3" t="s">
        <v>360</v>
      </c>
      <c r="AI59" s="3" t="s">
        <v>72</v>
      </c>
      <c r="AJ59" s="3" t="s">
        <v>72</v>
      </c>
      <c r="AK59" s="3">
        <v>4</v>
      </c>
      <c r="AL59" s="3">
        <v>2</v>
      </c>
      <c r="AM59" s="3">
        <v>2</v>
      </c>
      <c r="AN59" s="3">
        <v>2</v>
      </c>
      <c r="AO59" s="3">
        <v>2</v>
      </c>
      <c r="AP59" s="3">
        <v>2</v>
      </c>
      <c r="AQ59" s="3">
        <v>2</v>
      </c>
      <c r="AR59" s="3">
        <v>3</v>
      </c>
      <c r="AS59" s="3">
        <v>1</v>
      </c>
      <c r="AT59" s="3">
        <v>3</v>
      </c>
      <c r="AU59" s="3">
        <v>2</v>
      </c>
      <c r="AV59" s="3">
        <v>4</v>
      </c>
      <c r="AW59" s="3">
        <v>2</v>
      </c>
      <c r="AX59" s="3" t="str">
        <f t="shared" si="0"/>
        <v>Autre</v>
      </c>
    </row>
    <row r="60" spans="1:50" ht="25.5" hidden="1" x14ac:dyDescent="0.2">
      <c r="A60" s="2">
        <v>41794.815011574101</v>
      </c>
      <c r="B60" s="3" t="s">
        <v>77</v>
      </c>
      <c r="C60" s="3" t="s">
        <v>50</v>
      </c>
      <c r="D60" s="3">
        <v>1995</v>
      </c>
      <c r="E60" s="3" t="s">
        <v>201</v>
      </c>
      <c r="F60" s="3" t="s">
        <v>362</v>
      </c>
      <c r="G60" s="3" t="s">
        <v>123</v>
      </c>
      <c r="H60" s="3" t="s">
        <v>53</v>
      </c>
      <c r="I60" s="3" t="s">
        <v>55</v>
      </c>
      <c r="J60" s="3" t="s">
        <v>63</v>
      </c>
      <c r="K60" s="3" t="s">
        <v>55</v>
      </c>
      <c r="L60" s="3" t="s">
        <v>57</v>
      </c>
      <c r="M60" s="3" t="s">
        <v>57</v>
      </c>
      <c r="N60" s="3" t="s">
        <v>60</v>
      </c>
      <c r="O60" s="3" t="s">
        <v>101</v>
      </c>
      <c r="P60" s="3" t="s">
        <v>207</v>
      </c>
      <c r="Q60" s="3" t="s">
        <v>62</v>
      </c>
      <c r="R60" s="3" t="s">
        <v>63</v>
      </c>
      <c r="S60" s="3" t="s">
        <v>62</v>
      </c>
      <c r="T60" s="3" t="s">
        <v>62</v>
      </c>
      <c r="U60" s="3" t="s">
        <v>63</v>
      </c>
      <c r="V60" s="3" t="s">
        <v>63</v>
      </c>
      <c r="W60" s="3" t="s">
        <v>83</v>
      </c>
      <c r="X60" s="3" t="s">
        <v>104</v>
      </c>
      <c r="Y60" s="3" t="s">
        <v>93</v>
      </c>
      <c r="Z60" s="3" t="s">
        <v>68</v>
      </c>
      <c r="AA60" s="3" t="s">
        <v>173</v>
      </c>
      <c r="AB60" s="3" t="s">
        <v>253</v>
      </c>
      <c r="AC60" s="3" t="s">
        <v>85</v>
      </c>
      <c r="AD60" s="3" t="s">
        <v>72</v>
      </c>
      <c r="AE60" s="3" t="s">
        <v>363</v>
      </c>
      <c r="AF60" s="3" t="s">
        <v>74</v>
      </c>
      <c r="AG60" s="3" t="s">
        <v>332</v>
      </c>
      <c r="AH60" s="3" t="s">
        <v>159</v>
      </c>
      <c r="AI60" s="3" t="s">
        <v>72</v>
      </c>
      <c r="AJ60" s="3" t="s">
        <v>108</v>
      </c>
      <c r="AK60" s="3">
        <v>3</v>
      </c>
      <c r="AL60" s="3">
        <v>3</v>
      </c>
      <c r="AM60" s="3">
        <v>2</v>
      </c>
      <c r="AN60" s="3">
        <v>4</v>
      </c>
      <c r="AO60" s="3">
        <v>1</v>
      </c>
      <c r="AP60" s="3">
        <v>1</v>
      </c>
      <c r="AQ60" s="3">
        <v>2</v>
      </c>
      <c r="AR60" s="3">
        <v>1</v>
      </c>
      <c r="AS60" s="3">
        <v>3</v>
      </c>
      <c r="AT60" s="3">
        <v>4</v>
      </c>
      <c r="AU60" s="3">
        <v>2</v>
      </c>
      <c r="AV60" s="3">
        <v>2</v>
      </c>
      <c r="AW60" s="3">
        <v>1</v>
      </c>
      <c r="AX60" s="3" t="str">
        <f t="shared" si="0"/>
        <v>Autre</v>
      </c>
    </row>
    <row r="61" spans="1:50" ht="25.5" hidden="1" x14ac:dyDescent="0.2">
      <c r="A61" s="2">
        <v>41794.815347222197</v>
      </c>
      <c r="B61" s="3" t="s">
        <v>77</v>
      </c>
      <c r="C61" s="3" t="s">
        <v>50</v>
      </c>
      <c r="D61" s="3">
        <v>1994</v>
      </c>
      <c r="E61" s="3" t="s">
        <v>201</v>
      </c>
      <c r="F61" s="3" t="s">
        <v>364</v>
      </c>
      <c r="G61" s="3" t="s">
        <v>123</v>
      </c>
      <c r="H61" s="3" t="s">
        <v>53</v>
      </c>
      <c r="I61" s="3" t="s">
        <v>63</v>
      </c>
      <c r="J61" s="3" t="s">
        <v>100</v>
      </c>
      <c r="K61" s="3" t="s">
        <v>63</v>
      </c>
      <c r="L61" s="3" t="s">
        <v>56</v>
      </c>
      <c r="M61" s="3" t="s">
        <v>88</v>
      </c>
      <c r="N61" s="3" t="s">
        <v>155</v>
      </c>
      <c r="O61" s="3" t="s">
        <v>59</v>
      </c>
      <c r="P61" s="3" t="s">
        <v>226</v>
      </c>
      <c r="Q61" s="3" t="s">
        <v>63</v>
      </c>
      <c r="R61" s="3" t="s">
        <v>63</v>
      </c>
      <c r="S61" s="3" t="s">
        <v>63</v>
      </c>
      <c r="T61" s="3" t="s">
        <v>64</v>
      </c>
      <c r="U61" s="3" t="s">
        <v>63</v>
      </c>
      <c r="V61" s="3" t="s">
        <v>64</v>
      </c>
      <c r="W61" s="3" t="s">
        <v>83</v>
      </c>
      <c r="X61" s="3" t="s">
        <v>83</v>
      </c>
      <c r="Y61" s="3" t="s">
        <v>94</v>
      </c>
      <c r="Z61" s="3" t="s">
        <v>67</v>
      </c>
      <c r="AA61" s="3" t="s">
        <v>93</v>
      </c>
      <c r="AB61" s="3" t="s">
        <v>365</v>
      </c>
      <c r="AC61" s="3" t="s">
        <v>236</v>
      </c>
      <c r="AD61" s="3" t="s">
        <v>113</v>
      </c>
      <c r="AE61" s="3" t="s">
        <v>366</v>
      </c>
      <c r="AF61" s="3" t="s">
        <v>74</v>
      </c>
      <c r="AG61" s="3" t="s">
        <v>121</v>
      </c>
      <c r="AH61" s="3" t="s">
        <v>335</v>
      </c>
      <c r="AI61" s="3" t="s">
        <v>108</v>
      </c>
      <c r="AJ61" s="3" t="s">
        <v>108</v>
      </c>
      <c r="AK61" s="3">
        <v>4</v>
      </c>
      <c r="AL61" s="3">
        <v>4</v>
      </c>
      <c r="AM61" s="3">
        <v>4</v>
      </c>
      <c r="AN61" s="3">
        <v>4</v>
      </c>
      <c r="AO61" s="3">
        <v>4</v>
      </c>
      <c r="AP61" s="3">
        <v>4</v>
      </c>
      <c r="AQ61" s="3">
        <v>4</v>
      </c>
      <c r="AR61" s="3">
        <v>4</v>
      </c>
      <c r="AS61" s="3">
        <v>4</v>
      </c>
      <c r="AT61" s="3">
        <v>4</v>
      </c>
      <c r="AU61" s="3">
        <v>4</v>
      </c>
      <c r="AV61" s="3">
        <v>4</v>
      </c>
      <c r="AW61" s="3">
        <v>4</v>
      </c>
      <c r="AX61" s="3" t="str">
        <f t="shared" si="0"/>
        <v>Autre</v>
      </c>
    </row>
    <row r="62" spans="1:50" ht="76.5" x14ac:dyDescent="0.2">
      <c r="A62" s="2">
        <v>41794.817407407398</v>
      </c>
      <c r="B62" s="3" t="s">
        <v>49</v>
      </c>
      <c r="C62" s="3" t="s">
        <v>50</v>
      </c>
      <c r="D62" s="3">
        <v>1992</v>
      </c>
      <c r="E62" s="3" t="s">
        <v>367</v>
      </c>
      <c r="F62" s="3" t="s">
        <v>52</v>
      </c>
      <c r="G62" s="3" t="s">
        <v>123</v>
      </c>
      <c r="H62" s="3" t="s">
        <v>53</v>
      </c>
      <c r="I62" s="3" t="s">
        <v>79</v>
      </c>
      <c r="J62" s="3" t="s">
        <v>55</v>
      </c>
      <c r="K62" s="3" t="s">
        <v>57</v>
      </c>
      <c r="L62" s="3" t="s">
        <v>57</v>
      </c>
      <c r="M62" s="3" t="s">
        <v>55</v>
      </c>
      <c r="N62" s="3" t="s">
        <v>59</v>
      </c>
      <c r="O62" s="3" t="s">
        <v>60</v>
      </c>
      <c r="P62" s="3" t="s">
        <v>101</v>
      </c>
      <c r="Q62" s="3" t="s">
        <v>64</v>
      </c>
      <c r="R62" s="3" t="s">
        <v>62</v>
      </c>
      <c r="S62" s="3" t="s">
        <v>91</v>
      </c>
      <c r="T62" s="3" t="s">
        <v>81</v>
      </c>
      <c r="U62" s="3" t="s">
        <v>64</v>
      </c>
      <c r="V62" s="3" t="s">
        <v>64</v>
      </c>
      <c r="W62" s="3" t="s">
        <v>142</v>
      </c>
      <c r="X62" s="3" t="s">
        <v>83</v>
      </c>
      <c r="Y62" s="3" t="s">
        <v>93</v>
      </c>
      <c r="Z62" s="3" t="s">
        <v>144</v>
      </c>
      <c r="AA62" s="3" t="s">
        <v>69</v>
      </c>
      <c r="AB62" s="3" t="s">
        <v>368</v>
      </c>
      <c r="AC62" s="3" t="s">
        <v>96</v>
      </c>
      <c r="AD62" s="3" t="s">
        <v>113</v>
      </c>
      <c r="AE62" s="3" t="s">
        <v>369</v>
      </c>
      <c r="AF62" s="3" t="s">
        <v>74</v>
      </c>
      <c r="AG62" s="3" t="s">
        <v>196</v>
      </c>
      <c r="AH62" s="3" t="s">
        <v>225</v>
      </c>
      <c r="AI62" s="3" t="s">
        <v>72</v>
      </c>
      <c r="AJ62" s="3" t="s">
        <v>113</v>
      </c>
      <c r="AK62" s="3">
        <v>4</v>
      </c>
      <c r="AL62" s="3">
        <v>3</v>
      </c>
      <c r="AM62" s="3">
        <v>3</v>
      </c>
      <c r="AN62" s="3">
        <v>4</v>
      </c>
      <c r="AO62" s="3">
        <v>4</v>
      </c>
      <c r="AP62" s="3">
        <v>3</v>
      </c>
      <c r="AQ62" s="3">
        <v>3</v>
      </c>
      <c r="AR62" s="3">
        <v>2</v>
      </c>
      <c r="AS62" s="3">
        <v>1</v>
      </c>
      <c r="AT62" s="3">
        <v>1</v>
      </c>
      <c r="AU62" s="3">
        <v>2</v>
      </c>
      <c r="AV62" s="3">
        <v>4</v>
      </c>
      <c r="AW62" s="3">
        <v>4</v>
      </c>
      <c r="AX62" s="3" t="str">
        <f t="shared" si="0"/>
        <v>Communication</v>
      </c>
    </row>
    <row r="63" spans="1:50" ht="25.5" hidden="1" x14ac:dyDescent="0.2">
      <c r="A63" s="2">
        <v>41794.817858796298</v>
      </c>
      <c r="B63" s="3" t="s">
        <v>77</v>
      </c>
      <c r="C63" s="3" t="s">
        <v>50</v>
      </c>
      <c r="D63" s="3">
        <v>1995</v>
      </c>
      <c r="E63" s="3" t="s">
        <v>201</v>
      </c>
      <c r="F63" s="3" t="s">
        <v>370</v>
      </c>
      <c r="G63" s="3" t="s">
        <v>123</v>
      </c>
      <c r="H63" s="3" t="s">
        <v>53</v>
      </c>
      <c r="I63" s="3" t="s">
        <v>100</v>
      </c>
      <c r="J63" s="3" t="s">
        <v>88</v>
      </c>
      <c r="K63" s="3" t="s">
        <v>55</v>
      </c>
      <c r="L63" s="3" t="s">
        <v>56</v>
      </c>
      <c r="M63" s="3" t="s">
        <v>88</v>
      </c>
      <c r="N63" s="3" t="s">
        <v>59</v>
      </c>
      <c r="O63" s="3" t="s">
        <v>102</v>
      </c>
      <c r="P63" s="3" t="s">
        <v>155</v>
      </c>
      <c r="Q63" s="3" t="s">
        <v>64</v>
      </c>
      <c r="R63" s="3" t="s">
        <v>81</v>
      </c>
      <c r="S63" s="3" t="s">
        <v>62</v>
      </c>
      <c r="T63" s="3" t="s">
        <v>91</v>
      </c>
      <c r="U63" s="3" t="s">
        <v>63</v>
      </c>
      <c r="V63" s="3" t="s">
        <v>81</v>
      </c>
      <c r="W63" s="3" t="s">
        <v>83</v>
      </c>
      <c r="X63" s="3" t="s">
        <v>340</v>
      </c>
      <c r="Y63" s="3" t="s">
        <v>93</v>
      </c>
      <c r="Z63" s="3" t="s">
        <v>144</v>
      </c>
      <c r="AA63" s="3" t="s">
        <v>69</v>
      </c>
      <c r="AB63" s="3" t="s">
        <v>371</v>
      </c>
      <c r="AC63" s="3" t="s">
        <v>85</v>
      </c>
      <c r="AD63" s="3" t="s">
        <v>113</v>
      </c>
      <c r="AE63" s="3" t="s">
        <v>246</v>
      </c>
      <c r="AF63" s="3" t="s">
        <v>74</v>
      </c>
      <c r="AG63" s="3" t="s">
        <v>372</v>
      </c>
      <c r="AH63" s="3" t="s">
        <v>373</v>
      </c>
      <c r="AI63" s="3" t="s">
        <v>72</v>
      </c>
      <c r="AJ63" s="3" t="s">
        <v>72</v>
      </c>
      <c r="AK63" s="3">
        <v>4</v>
      </c>
      <c r="AL63" s="3">
        <v>2</v>
      </c>
      <c r="AM63" s="3">
        <v>3</v>
      </c>
      <c r="AN63" s="3">
        <v>3</v>
      </c>
      <c r="AO63" s="3">
        <v>2</v>
      </c>
      <c r="AP63" s="3">
        <v>4</v>
      </c>
      <c r="AQ63" s="3">
        <v>3</v>
      </c>
      <c r="AR63" s="3">
        <v>1</v>
      </c>
      <c r="AS63" s="3">
        <v>3</v>
      </c>
      <c r="AT63" s="3">
        <v>1</v>
      </c>
      <c r="AU63" s="3">
        <v>2</v>
      </c>
      <c r="AV63" s="3">
        <v>3</v>
      </c>
      <c r="AW63" s="3">
        <v>2</v>
      </c>
      <c r="AX63" s="3" t="str">
        <f t="shared" si="0"/>
        <v>Autre</v>
      </c>
    </row>
    <row r="64" spans="1:50" hidden="1" x14ac:dyDescent="0.2">
      <c r="A64" s="2">
        <v>41794.818611111099</v>
      </c>
      <c r="B64" s="3" t="s">
        <v>49</v>
      </c>
      <c r="C64" s="3" t="s">
        <v>50</v>
      </c>
      <c r="D64" s="3">
        <v>1993</v>
      </c>
      <c r="E64" s="3" t="s">
        <v>51</v>
      </c>
      <c r="F64" s="3" t="s">
        <v>374</v>
      </c>
      <c r="G64" s="3" t="s">
        <v>123</v>
      </c>
      <c r="H64" s="3" t="s">
        <v>53</v>
      </c>
      <c r="I64" s="3" t="s">
        <v>100</v>
      </c>
      <c r="J64" s="3" t="s">
        <v>100</v>
      </c>
      <c r="K64" s="3" t="s">
        <v>100</v>
      </c>
      <c r="L64" s="3" t="s">
        <v>57</v>
      </c>
      <c r="M64" s="3" t="s">
        <v>57</v>
      </c>
      <c r="N64" s="3" t="s">
        <v>102</v>
      </c>
      <c r="O64" s="3" t="s">
        <v>58</v>
      </c>
      <c r="P64" s="3" t="s">
        <v>59</v>
      </c>
      <c r="Q64" s="3" t="s">
        <v>64</v>
      </c>
      <c r="R64" s="3" t="s">
        <v>91</v>
      </c>
      <c r="S64" s="3" t="s">
        <v>62</v>
      </c>
      <c r="T64" s="3" t="s">
        <v>81</v>
      </c>
      <c r="U64" s="3" t="s">
        <v>62</v>
      </c>
      <c r="V64" s="3" t="s">
        <v>81</v>
      </c>
      <c r="W64" s="3" t="s">
        <v>375</v>
      </c>
      <c r="X64" s="3" t="s">
        <v>83</v>
      </c>
      <c r="Y64" s="3" t="s">
        <v>67</v>
      </c>
      <c r="Z64" s="3" t="s">
        <v>69</v>
      </c>
      <c r="AA64" s="3" t="s">
        <v>173</v>
      </c>
      <c r="AB64" s="3" t="s">
        <v>376</v>
      </c>
      <c r="AC64" s="3" t="s">
        <v>96</v>
      </c>
      <c r="AD64" s="3" t="s">
        <v>113</v>
      </c>
      <c r="AE64" s="3" t="s">
        <v>377</v>
      </c>
      <c r="AF64" s="3" t="s">
        <v>74</v>
      </c>
      <c r="AG64" s="3" t="s">
        <v>378</v>
      </c>
      <c r="AH64" s="3" t="s">
        <v>116</v>
      </c>
      <c r="AI64" s="3" t="s">
        <v>72</v>
      </c>
      <c r="AJ64" s="3" t="s">
        <v>72</v>
      </c>
      <c r="AK64" s="3">
        <v>3</v>
      </c>
      <c r="AL64" s="3">
        <v>2</v>
      </c>
      <c r="AM64" s="3">
        <v>2</v>
      </c>
      <c r="AN64" s="3">
        <v>4</v>
      </c>
      <c r="AO64" s="3">
        <v>3</v>
      </c>
      <c r="AP64" s="3">
        <v>3</v>
      </c>
      <c r="AQ64" s="3">
        <v>4</v>
      </c>
      <c r="AR64" s="3">
        <v>2</v>
      </c>
      <c r="AS64" s="3">
        <v>3</v>
      </c>
      <c r="AT64" s="3">
        <v>4</v>
      </c>
      <c r="AU64" s="3">
        <v>2</v>
      </c>
      <c r="AV64" s="3">
        <v>4</v>
      </c>
      <c r="AW64" s="3">
        <v>2</v>
      </c>
      <c r="AX64" s="3" t="str">
        <f t="shared" si="0"/>
        <v>Autre</v>
      </c>
    </row>
    <row r="65" spans="1:50" ht="25.5" hidden="1" x14ac:dyDescent="0.2">
      <c r="A65" s="2">
        <v>41794.818946759297</v>
      </c>
      <c r="B65" s="3" t="s">
        <v>49</v>
      </c>
      <c r="C65" s="3" t="s">
        <v>50</v>
      </c>
      <c r="D65" s="3">
        <v>1993</v>
      </c>
      <c r="E65" s="3" t="s">
        <v>201</v>
      </c>
      <c r="F65" s="3" t="s">
        <v>379</v>
      </c>
      <c r="G65" s="3" t="s">
        <v>123</v>
      </c>
      <c r="H65" s="3" t="s">
        <v>54</v>
      </c>
      <c r="I65" s="3" t="s">
        <v>63</v>
      </c>
      <c r="J65" s="3" t="s">
        <v>63</v>
      </c>
      <c r="K65" s="3" t="s">
        <v>63</v>
      </c>
      <c r="L65" s="3" t="s">
        <v>88</v>
      </c>
      <c r="M65" s="3" t="s">
        <v>57</v>
      </c>
      <c r="N65" s="3" t="s">
        <v>101</v>
      </c>
      <c r="O65" s="3" t="s">
        <v>226</v>
      </c>
      <c r="P65" s="3" t="s">
        <v>58</v>
      </c>
      <c r="Q65" s="3" t="s">
        <v>64</v>
      </c>
      <c r="R65" s="3" t="s">
        <v>63</v>
      </c>
      <c r="S65" s="3" t="s">
        <v>62</v>
      </c>
      <c r="T65" s="3" t="s">
        <v>62</v>
      </c>
      <c r="U65" s="3" t="s">
        <v>63</v>
      </c>
      <c r="V65" s="3" t="s">
        <v>64</v>
      </c>
      <c r="W65" s="3" t="s">
        <v>380</v>
      </c>
      <c r="X65" s="3" t="s">
        <v>104</v>
      </c>
      <c r="Y65" s="3" t="s">
        <v>67</v>
      </c>
      <c r="Z65" s="3" t="s">
        <v>173</v>
      </c>
      <c r="AA65" s="3" t="s">
        <v>173</v>
      </c>
      <c r="AB65" s="3" t="s">
        <v>112</v>
      </c>
      <c r="AC65" s="3" t="s">
        <v>96</v>
      </c>
      <c r="AD65" s="3" t="s">
        <v>113</v>
      </c>
      <c r="AE65" s="3" t="s">
        <v>246</v>
      </c>
      <c r="AF65" s="3" t="s">
        <v>74</v>
      </c>
      <c r="AG65" s="3" t="s">
        <v>378</v>
      </c>
      <c r="AH65" s="3" t="s">
        <v>211</v>
      </c>
      <c r="AI65" s="3" t="s">
        <v>72</v>
      </c>
      <c r="AJ65" s="3" t="s">
        <v>72</v>
      </c>
      <c r="AK65" s="3">
        <v>4</v>
      </c>
      <c r="AL65" s="3">
        <v>3</v>
      </c>
      <c r="AM65" s="3">
        <v>4</v>
      </c>
      <c r="AN65" s="3">
        <v>2</v>
      </c>
      <c r="AO65" s="3">
        <v>4</v>
      </c>
      <c r="AP65" s="3">
        <v>4</v>
      </c>
      <c r="AQ65" s="3">
        <v>4</v>
      </c>
      <c r="AR65" s="3">
        <v>4</v>
      </c>
      <c r="AS65" s="3">
        <v>1</v>
      </c>
      <c r="AT65" s="3">
        <v>1</v>
      </c>
      <c r="AU65" s="3">
        <v>4</v>
      </c>
      <c r="AV65" s="3">
        <v>3</v>
      </c>
      <c r="AW65" s="3">
        <v>4</v>
      </c>
      <c r="AX65" s="3" t="str">
        <f t="shared" si="0"/>
        <v>Autre</v>
      </c>
    </row>
    <row r="66" spans="1:50" ht="25.5" hidden="1" x14ac:dyDescent="0.2">
      <c r="A66" s="2">
        <v>41794.820972222202</v>
      </c>
      <c r="B66" s="3" t="s">
        <v>77</v>
      </c>
      <c r="C66" s="3" t="s">
        <v>50</v>
      </c>
      <c r="D66" s="3">
        <v>1995</v>
      </c>
      <c r="E66" s="3" t="s">
        <v>201</v>
      </c>
      <c r="F66" s="3" t="s">
        <v>381</v>
      </c>
      <c r="G66" s="3" t="s">
        <v>123</v>
      </c>
      <c r="H66" s="3" t="s">
        <v>53</v>
      </c>
      <c r="I66" s="3" t="s">
        <v>57</v>
      </c>
      <c r="J66" s="3" t="s">
        <v>57</v>
      </c>
      <c r="K66" s="3" t="s">
        <v>55</v>
      </c>
      <c r="L66" s="3" t="s">
        <v>88</v>
      </c>
      <c r="M66" s="3" t="s">
        <v>63</v>
      </c>
      <c r="N66" s="3" t="s">
        <v>155</v>
      </c>
      <c r="O66" s="3" t="s">
        <v>59</v>
      </c>
      <c r="P66" s="3" t="s">
        <v>102</v>
      </c>
      <c r="Q66" s="3" t="s">
        <v>64</v>
      </c>
      <c r="R66" s="3" t="s">
        <v>62</v>
      </c>
      <c r="S66" s="3" t="s">
        <v>62</v>
      </c>
      <c r="T66" s="3" t="s">
        <v>64</v>
      </c>
      <c r="U66" s="3" t="s">
        <v>63</v>
      </c>
      <c r="V66" s="3" t="s">
        <v>81</v>
      </c>
      <c r="W66" s="3" t="s">
        <v>83</v>
      </c>
      <c r="X66" s="3" t="s">
        <v>83</v>
      </c>
      <c r="Y66" s="3" t="s">
        <v>94</v>
      </c>
      <c r="Z66" s="3" t="s">
        <v>67</v>
      </c>
      <c r="AA66" s="3" t="s">
        <v>173</v>
      </c>
      <c r="AB66" s="3" t="s">
        <v>382</v>
      </c>
      <c r="AC66" s="3" t="s">
        <v>85</v>
      </c>
      <c r="AD66" s="3" t="s">
        <v>113</v>
      </c>
      <c r="AE66" s="3" t="s">
        <v>383</v>
      </c>
      <c r="AF66" s="3" t="s">
        <v>278</v>
      </c>
      <c r="AG66" s="3" t="s">
        <v>121</v>
      </c>
      <c r="AH66" s="3" t="s">
        <v>246</v>
      </c>
      <c r="AI66" s="3" t="s">
        <v>113</v>
      </c>
      <c r="AJ66" s="3" t="s">
        <v>72</v>
      </c>
      <c r="AK66" s="3">
        <v>3</v>
      </c>
      <c r="AL66" s="3">
        <v>2</v>
      </c>
      <c r="AM66" s="3">
        <v>1</v>
      </c>
      <c r="AN66" s="3">
        <v>2</v>
      </c>
      <c r="AO66" s="3">
        <v>2</v>
      </c>
      <c r="AP66" s="3">
        <v>3</v>
      </c>
      <c r="AQ66" s="3">
        <v>3</v>
      </c>
      <c r="AR66" s="3">
        <v>4</v>
      </c>
      <c r="AS66" s="3">
        <v>2</v>
      </c>
      <c r="AT66" s="3">
        <v>1</v>
      </c>
      <c r="AU66" s="3">
        <v>2</v>
      </c>
      <c r="AV66" s="3">
        <v>4</v>
      </c>
      <c r="AW66" s="3">
        <v>4</v>
      </c>
      <c r="AX66" s="3" t="str">
        <f t="shared" si="0"/>
        <v>Autre</v>
      </c>
    </row>
    <row r="67" spans="1:50" ht="38.25" hidden="1" x14ac:dyDescent="0.2">
      <c r="A67" s="2">
        <v>41794.822303240697</v>
      </c>
      <c r="B67" s="3" t="s">
        <v>49</v>
      </c>
      <c r="C67" s="3" t="s">
        <v>50</v>
      </c>
      <c r="D67" s="3">
        <v>1988</v>
      </c>
      <c r="E67" s="3" t="s">
        <v>201</v>
      </c>
      <c r="F67" s="3" t="s">
        <v>384</v>
      </c>
      <c r="G67" s="3" t="s">
        <v>385</v>
      </c>
      <c r="H67" s="3" t="s">
        <v>54</v>
      </c>
      <c r="I67" s="3" t="s">
        <v>57</v>
      </c>
      <c r="J67" s="3" t="s">
        <v>100</v>
      </c>
      <c r="K67" s="3" t="s">
        <v>55</v>
      </c>
      <c r="L67" s="3" t="s">
        <v>57</v>
      </c>
      <c r="M67" s="3" t="s">
        <v>57</v>
      </c>
      <c r="N67" s="3" t="s">
        <v>101</v>
      </c>
      <c r="O67" s="3" t="s">
        <v>155</v>
      </c>
      <c r="P67" s="3" t="s">
        <v>58</v>
      </c>
      <c r="Q67" s="3" t="s">
        <v>91</v>
      </c>
      <c r="R67" s="3" t="s">
        <v>62</v>
      </c>
      <c r="S67" s="3" t="s">
        <v>62</v>
      </c>
      <c r="T67" s="3" t="s">
        <v>64</v>
      </c>
      <c r="U67" s="3" t="s">
        <v>62</v>
      </c>
      <c r="V67" s="3" t="s">
        <v>64</v>
      </c>
      <c r="W67" s="3" t="s">
        <v>276</v>
      </c>
      <c r="X67" s="3" t="s">
        <v>386</v>
      </c>
      <c r="Y67" s="3" t="s">
        <v>68</v>
      </c>
      <c r="Z67" s="3" t="s">
        <v>93</v>
      </c>
      <c r="AA67" s="3" t="s">
        <v>67</v>
      </c>
      <c r="AB67" s="3" t="s">
        <v>387</v>
      </c>
      <c r="AC67" s="3" t="s">
        <v>85</v>
      </c>
      <c r="AD67" s="3" t="s">
        <v>113</v>
      </c>
      <c r="AE67" s="3" t="s">
        <v>388</v>
      </c>
      <c r="AF67" s="3" t="s">
        <v>74</v>
      </c>
      <c r="AG67" s="3" t="s">
        <v>152</v>
      </c>
      <c r="AH67" s="3" t="s">
        <v>134</v>
      </c>
      <c r="AI67" s="3" t="s">
        <v>72</v>
      </c>
      <c r="AJ67" s="3" t="s">
        <v>108</v>
      </c>
      <c r="AK67" s="3">
        <v>4</v>
      </c>
      <c r="AL67" s="3">
        <v>1</v>
      </c>
      <c r="AM67" s="3">
        <v>3</v>
      </c>
      <c r="AN67" s="3">
        <v>2</v>
      </c>
      <c r="AO67" s="3">
        <v>2</v>
      </c>
      <c r="AP67" s="3">
        <v>2</v>
      </c>
      <c r="AQ67" s="3">
        <v>2</v>
      </c>
      <c r="AR67" s="3">
        <v>3</v>
      </c>
      <c r="AS67" s="3">
        <v>1</v>
      </c>
      <c r="AT67" s="3">
        <v>2</v>
      </c>
      <c r="AU67" s="3">
        <v>2</v>
      </c>
      <c r="AV67" s="3">
        <v>3</v>
      </c>
      <c r="AW67" s="3">
        <v>2</v>
      </c>
      <c r="AX67" s="3" t="str">
        <f t="shared" ref="AX67:AX130" si="1">IF(F67="Communication (journalisme, relations publiques, communication socio-éducative, ...)","Communication",IF(F67="Sciences politiques (sciences politiques, relations internationales, administration publique, ...)","Sciences Politiques",IF(F67="Sciences politiques","Sciences Politiques","Autre")))</f>
        <v>Autre</v>
      </c>
    </row>
    <row r="68" spans="1:50" ht="25.5" hidden="1" x14ac:dyDescent="0.2">
      <c r="A68" s="2">
        <v>41794.822592592602</v>
      </c>
      <c r="B68" s="3" t="s">
        <v>49</v>
      </c>
      <c r="C68" s="3" t="s">
        <v>50</v>
      </c>
      <c r="D68" s="3">
        <v>1990</v>
      </c>
      <c r="E68" s="3" t="s">
        <v>201</v>
      </c>
      <c r="F68" s="3" t="s">
        <v>271</v>
      </c>
      <c r="G68" s="3" t="s">
        <v>53</v>
      </c>
      <c r="H68" s="3" t="s">
        <v>54</v>
      </c>
      <c r="I68" s="3" t="s">
        <v>55</v>
      </c>
      <c r="J68" s="3" t="s">
        <v>55</v>
      </c>
      <c r="K68" s="3" t="s">
        <v>55</v>
      </c>
      <c r="L68" s="3" t="s">
        <v>57</v>
      </c>
      <c r="M68" s="3" t="s">
        <v>57</v>
      </c>
      <c r="N68" s="3" t="s">
        <v>59</v>
      </c>
      <c r="O68" s="3" t="s">
        <v>226</v>
      </c>
      <c r="P68" s="3" t="s">
        <v>58</v>
      </c>
      <c r="Q68" s="3" t="s">
        <v>64</v>
      </c>
      <c r="R68" s="3" t="s">
        <v>63</v>
      </c>
      <c r="S68" s="3" t="s">
        <v>64</v>
      </c>
      <c r="T68" s="3" t="s">
        <v>91</v>
      </c>
      <c r="U68" s="3" t="s">
        <v>64</v>
      </c>
      <c r="V68" s="3" t="s">
        <v>63</v>
      </c>
      <c r="W68" s="3" t="s">
        <v>92</v>
      </c>
      <c r="X68" s="3" t="s">
        <v>143</v>
      </c>
      <c r="Y68" s="3" t="s">
        <v>93</v>
      </c>
      <c r="Z68" s="3" t="s">
        <v>67</v>
      </c>
      <c r="AA68" s="3" t="s">
        <v>69</v>
      </c>
      <c r="AB68" s="3" t="s">
        <v>389</v>
      </c>
      <c r="AC68" s="3" t="s">
        <v>96</v>
      </c>
      <c r="AD68" s="3" t="s">
        <v>113</v>
      </c>
      <c r="AE68" s="3" t="s">
        <v>390</v>
      </c>
      <c r="AF68" s="3" t="s">
        <v>74</v>
      </c>
      <c r="AG68" s="3" t="s">
        <v>164</v>
      </c>
      <c r="AH68" s="3" t="s">
        <v>228</v>
      </c>
      <c r="AI68" s="3" t="s">
        <v>72</v>
      </c>
      <c r="AJ68" s="3" t="s">
        <v>72</v>
      </c>
      <c r="AK68" s="3">
        <v>4</v>
      </c>
      <c r="AL68" s="3">
        <v>1</v>
      </c>
      <c r="AM68" s="3">
        <v>3</v>
      </c>
      <c r="AN68" s="3">
        <v>3</v>
      </c>
      <c r="AO68" s="3">
        <v>2</v>
      </c>
      <c r="AP68" s="3">
        <v>3</v>
      </c>
      <c r="AQ68" s="3">
        <v>3</v>
      </c>
      <c r="AR68" s="3">
        <v>1</v>
      </c>
      <c r="AS68" s="3">
        <v>3</v>
      </c>
      <c r="AT68" s="3">
        <v>2</v>
      </c>
      <c r="AU68" s="3">
        <v>2</v>
      </c>
      <c r="AV68" s="3">
        <v>3</v>
      </c>
      <c r="AW68" s="3">
        <v>1</v>
      </c>
      <c r="AX68" s="3" t="str">
        <f t="shared" si="1"/>
        <v>Sciences Politiques</v>
      </c>
    </row>
    <row r="69" spans="1:50" ht="25.5" hidden="1" x14ac:dyDescent="0.2">
      <c r="A69" s="2">
        <v>41794.8227430556</v>
      </c>
      <c r="B69" s="3" t="s">
        <v>77</v>
      </c>
      <c r="C69" s="3" t="s">
        <v>50</v>
      </c>
      <c r="D69" s="3">
        <v>1991</v>
      </c>
      <c r="E69" s="3" t="s">
        <v>51</v>
      </c>
      <c r="F69" s="3" t="s">
        <v>267</v>
      </c>
      <c r="G69" s="3" t="s">
        <v>53</v>
      </c>
      <c r="H69" s="3" t="s">
        <v>54</v>
      </c>
      <c r="I69" s="3" t="s">
        <v>55</v>
      </c>
      <c r="J69" s="3" t="s">
        <v>79</v>
      </c>
      <c r="K69" s="3" t="s">
        <v>55</v>
      </c>
      <c r="L69" s="3" t="s">
        <v>79</v>
      </c>
      <c r="M69" s="3" t="s">
        <v>57</v>
      </c>
      <c r="N69" s="3" t="s">
        <v>226</v>
      </c>
      <c r="O69" s="3" t="s">
        <v>59</v>
      </c>
      <c r="P69" s="3" t="s">
        <v>155</v>
      </c>
      <c r="Q69" s="3" t="s">
        <v>81</v>
      </c>
      <c r="R69" s="3" t="s">
        <v>81</v>
      </c>
      <c r="S69" s="3" t="s">
        <v>64</v>
      </c>
      <c r="T69" s="3" t="s">
        <v>81</v>
      </c>
      <c r="U69" s="3" t="s">
        <v>63</v>
      </c>
      <c r="V69" s="3" t="s">
        <v>63</v>
      </c>
      <c r="W69" s="3" t="s">
        <v>83</v>
      </c>
      <c r="X69" s="3" t="s">
        <v>83</v>
      </c>
      <c r="Y69" s="3" t="s">
        <v>94</v>
      </c>
      <c r="Z69" s="3" t="s">
        <v>93</v>
      </c>
      <c r="AA69" s="3" t="s">
        <v>173</v>
      </c>
      <c r="AB69" s="3" t="s">
        <v>391</v>
      </c>
      <c r="AC69" s="3" t="s">
        <v>85</v>
      </c>
      <c r="AD69" s="3" t="s">
        <v>113</v>
      </c>
      <c r="AE69" s="3" t="s">
        <v>392</v>
      </c>
      <c r="AF69" s="3" t="s">
        <v>74</v>
      </c>
      <c r="AG69" s="3" t="s">
        <v>164</v>
      </c>
      <c r="AH69" s="3" t="s">
        <v>206</v>
      </c>
      <c r="AI69" s="3" t="s">
        <v>72</v>
      </c>
      <c r="AJ69" s="3" t="s">
        <v>72</v>
      </c>
      <c r="AK69" s="3">
        <v>3</v>
      </c>
      <c r="AL69" s="3">
        <v>2</v>
      </c>
      <c r="AM69" s="3">
        <v>3</v>
      </c>
      <c r="AN69" s="3">
        <v>4</v>
      </c>
      <c r="AO69" s="3">
        <v>2</v>
      </c>
      <c r="AP69" s="3">
        <v>2</v>
      </c>
      <c r="AQ69" s="3">
        <v>2</v>
      </c>
      <c r="AR69" s="3">
        <v>3</v>
      </c>
      <c r="AS69" s="3">
        <v>4</v>
      </c>
      <c r="AT69" s="3">
        <v>4</v>
      </c>
      <c r="AU69" s="3">
        <v>1</v>
      </c>
      <c r="AV69" s="3">
        <v>4</v>
      </c>
      <c r="AW69" s="3">
        <v>1</v>
      </c>
      <c r="AX69" s="3" t="str">
        <f t="shared" si="1"/>
        <v>Autre</v>
      </c>
    </row>
    <row r="70" spans="1:50" ht="25.5" hidden="1" x14ac:dyDescent="0.2">
      <c r="A70" s="2">
        <v>41794.824016203696</v>
      </c>
      <c r="B70" s="3" t="s">
        <v>77</v>
      </c>
      <c r="C70" s="3" t="s">
        <v>50</v>
      </c>
      <c r="D70" s="3">
        <v>1994</v>
      </c>
      <c r="E70" s="3" t="s">
        <v>201</v>
      </c>
      <c r="F70" s="3" t="s">
        <v>302</v>
      </c>
      <c r="G70" s="3" t="s">
        <v>123</v>
      </c>
      <c r="H70" s="3" t="s">
        <v>53</v>
      </c>
      <c r="I70" s="3" t="s">
        <v>55</v>
      </c>
      <c r="J70" s="3" t="s">
        <v>79</v>
      </c>
      <c r="K70" s="3" t="s">
        <v>63</v>
      </c>
      <c r="L70" s="3" t="s">
        <v>57</v>
      </c>
      <c r="M70" s="3" t="s">
        <v>63</v>
      </c>
      <c r="N70" s="3" t="s">
        <v>102</v>
      </c>
      <c r="O70" s="3" t="s">
        <v>101</v>
      </c>
      <c r="P70" s="3" t="s">
        <v>59</v>
      </c>
      <c r="Q70" s="3" t="s">
        <v>62</v>
      </c>
      <c r="R70" s="3" t="s">
        <v>91</v>
      </c>
      <c r="S70" s="3" t="s">
        <v>63</v>
      </c>
      <c r="T70" s="3" t="s">
        <v>62</v>
      </c>
      <c r="U70" s="3" t="s">
        <v>63</v>
      </c>
      <c r="V70" s="3" t="s">
        <v>63</v>
      </c>
      <c r="W70" s="3" t="s">
        <v>83</v>
      </c>
      <c r="X70" s="3" t="s">
        <v>83</v>
      </c>
      <c r="Y70" s="3" t="s">
        <v>67</v>
      </c>
      <c r="Z70" s="3" t="s">
        <v>68</v>
      </c>
      <c r="AA70" s="3" t="s">
        <v>173</v>
      </c>
      <c r="AB70" s="3" t="s">
        <v>393</v>
      </c>
      <c r="AC70" s="3" t="s">
        <v>96</v>
      </c>
      <c r="AD70" s="3" t="s">
        <v>113</v>
      </c>
      <c r="AE70" s="3" t="s">
        <v>113</v>
      </c>
      <c r="AF70" s="3" t="s">
        <v>74</v>
      </c>
      <c r="AG70" s="3" t="s">
        <v>394</v>
      </c>
      <c r="AH70" s="3" t="s">
        <v>395</v>
      </c>
      <c r="AI70" s="3" t="s">
        <v>72</v>
      </c>
      <c r="AJ70" s="3" t="s">
        <v>72</v>
      </c>
      <c r="AK70" s="3">
        <v>3</v>
      </c>
      <c r="AL70" s="3">
        <v>2</v>
      </c>
      <c r="AM70" s="3">
        <v>3</v>
      </c>
      <c r="AN70" s="3">
        <v>2</v>
      </c>
      <c r="AO70" s="3">
        <v>4</v>
      </c>
      <c r="AP70" s="3">
        <v>4</v>
      </c>
      <c r="AQ70" s="3">
        <v>4</v>
      </c>
      <c r="AR70" s="3">
        <v>1</v>
      </c>
      <c r="AS70" s="3">
        <v>3</v>
      </c>
      <c r="AT70" s="3">
        <v>4</v>
      </c>
      <c r="AU70" s="3">
        <v>3</v>
      </c>
      <c r="AV70" s="3">
        <v>3</v>
      </c>
      <c r="AW70" s="3">
        <v>3</v>
      </c>
      <c r="AX70" s="3" t="str">
        <f t="shared" si="1"/>
        <v>Autre</v>
      </c>
    </row>
    <row r="71" spans="1:50" ht="38.25" hidden="1" x14ac:dyDescent="0.2">
      <c r="A71" s="2">
        <v>41794.829143518502</v>
      </c>
      <c r="B71" s="3" t="s">
        <v>49</v>
      </c>
      <c r="C71" s="3" t="s">
        <v>50</v>
      </c>
      <c r="D71" s="3">
        <v>1990</v>
      </c>
      <c r="E71" s="3" t="s">
        <v>51</v>
      </c>
      <c r="F71" s="3" t="s">
        <v>324</v>
      </c>
      <c r="G71" s="3" t="s">
        <v>53</v>
      </c>
      <c r="H71" s="3" t="s">
        <v>54</v>
      </c>
      <c r="I71" s="3" t="s">
        <v>79</v>
      </c>
      <c r="J71" s="3" t="s">
        <v>79</v>
      </c>
      <c r="K71" s="3" t="s">
        <v>79</v>
      </c>
      <c r="L71" s="3" t="s">
        <v>88</v>
      </c>
      <c r="M71" s="3" t="s">
        <v>57</v>
      </c>
      <c r="N71" s="3" t="s">
        <v>59</v>
      </c>
      <c r="O71" s="3" t="s">
        <v>167</v>
      </c>
      <c r="P71" s="3" t="s">
        <v>80</v>
      </c>
      <c r="Q71" s="3" t="s">
        <v>91</v>
      </c>
      <c r="R71" s="3" t="s">
        <v>62</v>
      </c>
      <c r="S71" s="3" t="s">
        <v>64</v>
      </c>
      <c r="T71" s="3" t="s">
        <v>91</v>
      </c>
      <c r="U71" s="3" t="s">
        <v>64</v>
      </c>
      <c r="V71" s="3" t="s">
        <v>63</v>
      </c>
      <c r="W71" s="3" t="s">
        <v>110</v>
      </c>
      <c r="X71" s="3" t="s">
        <v>397</v>
      </c>
      <c r="Y71" s="3" t="s">
        <v>94</v>
      </c>
      <c r="Z71" s="3" t="s">
        <v>67</v>
      </c>
      <c r="AA71" s="3" t="s">
        <v>93</v>
      </c>
      <c r="AB71" s="3" t="s">
        <v>398</v>
      </c>
      <c r="AC71" s="3" t="s">
        <v>71</v>
      </c>
      <c r="AD71" s="3" t="s">
        <v>72</v>
      </c>
      <c r="AE71" s="3" t="s">
        <v>399</v>
      </c>
      <c r="AF71" s="3" t="s">
        <v>74</v>
      </c>
      <c r="AG71" s="3" t="s">
        <v>378</v>
      </c>
      <c r="AH71" s="3" t="s">
        <v>211</v>
      </c>
      <c r="AI71" s="3" t="s">
        <v>72</v>
      </c>
      <c r="AJ71" s="3" t="s">
        <v>72</v>
      </c>
      <c r="AK71" s="3">
        <v>4</v>
      </c>
      <c r="AL71" s="3">
        <v>3</v>
      </c>
      <c r="AM71" s="3">
        <v>1</v>
      </c>
      <c r="AN71" s="3">
        <v>1</v>
      </c>
      <c r="AO71" s="3">
        <v>3</v>
      </c>
      <c r="AP71" s="3">
        <v>4</v>
      </c>
      <c r="AQ71" s="3">
        <v>4</v>
      </c>
      <c r="AR71" s="3">
        <v>3</v>
      </c>
      <c r="AS71" s="3">
        <v>3</v>
      </c>
      <c r="AT71" s="3">
        <v>2</v>
      </c>
      <c r="AU71" s="3">
        <v>2</v>
      </c>
      <c r="AV71" s="3">
        <v>4</v>
      </c>
      <c r="AW71" s="3">
        <v>3</v>
      </c>
      <c r="AX71" s="3" t="str">
        <f t="shared" si="1"/>
        <v>Autre</v>
      </c>
    </row>
    <row r="72" spans="1:50" ht="25.5" hidden="1" x14ac:dyDescent="0.2">
      <c r="A72" s="2">
        <v>41794.833761574097</v>
      </c>
      <c r="B72" s="3" t="s">
        <v>77</v>
      </c>
      <c r="C72" s="3" t="s">
        <v>50</v>
      </c>
      <c r="D72" s="3">
        <v>1995</v>
      </c>
      <c r="E72" s="3" t="s">
        <v>201</v>
      </c>
      <c r="F72" s="3" t="s">
        <v>400</v>
      </c>
      <c r="G72" s="3" t="s">
        <v>123</v>
      </c>
      <c r="H72" s="3" t="s">
        <v>53</v>
      </c>
      <c r="I72" s="3" t="s">
        <v>88</v>
      </c>
      <c r="J72" s="3" t="s">
        <v>79</v>
      </c>
      <c r="K72" s="3" t="s">
        <v>100</v>
      </c>
      <c r="L72" s="3" t="s">
        <v>57</v>
      </c>
      <c r="M72" s="3" t="s">
        <v>79</v>
      </c>
      <c r="N72" s="3" t="s">
        <v>155</v>
      </c>
      <c r="O72" s="3" t="s">
        <v>101</v>
      </c>
      <c r="P72" s="3" t="s">
        <v>401</v>
      </c>
      <c r="Q72" s="3" t="s">
        <v>81</v>
      </c>
      <c r="R72" s="3" t="s">
        <v>62</v>
      </c>
      <c r="S72" s="3" t="s">
        <v>62</v>
      </c>
      <c r="T72" s="3" t="s">
        <v>64</v>
      </c>
      <c r="U72" s="3" t="s">
        <v>63</v>
      </c>
      <c r="V72" s="3" t="s">
        <v>64</v>
      </c>
      <c r="W72" s="3" t="s">
        <v>402</v>
      </c>
      <c r="X72" s="3" t="s">
        <v>241</v>
      </c>
      <c r="Y72" s="3" t="s">
        <v>68</v>
      </c>
      <c r="Z72" s="3" t="s">
        <v>93</v>
      </c>
      <c r="AA72" s="3" t="s">
        <v>69</v>
      </c>
      <c r="AB72" s="3" t="s">
        <v>403</v>
      </c>
      <c r="AC72" s="3" t="s">
        <v>96</v>
      </c>
      <c r="AD72" s="3" t="s">
        <v>113</v>
      </c>
      <c r="AE72" s="3" t="s">
        <v>120</v>
      </c>
      <c r="AF72" s="3" t="s">
        <v>74</v>
      </c>
      <c r="AG72" s="3" t="s">
        <v>404</v>
      </c>
      <c r="AH72" s="3" t="s">
        <v>405</v>
      </c>
      <c r="AI72" s="3" t="s">
        <v>108</v>
      </c>
      <c r="AJ72" s="3" t="s">
        <v>72</v>
      </c>
      <c r="AK72" s="3">
        <v>3</v>
      </c>
      <c r="AL72" s="3">
        <v>2</v>
      </c>
      <c r="AM72" s="3">
        <v>3</v>
      </c>
      <c r="AN72" s="3">
        <v>3</v>
      </c>
      <c r="AO72" s="3">
        <v>3</v>
      </c>
      <c r="AP72" s="3">
        <v>2</v>
      </c>
      <c r="AQ72" s="3">
        <v>3</v>
      </c>
      <c r="AR72" s="3">
        <v>2</v>
      </c>
      <c r="AS72" s="3">
        <v>2</v>
      </c>
      <c r="AT72" s="3">
        <v>3</v>
      </c>
      <c r="AU72" s="3">
        <v>3</v>
      </c>
      <c r="AV72" s="3">
        <v>4</v>
      </c>
      <c r="AW72" s="3">
        <v>2</v>
      </c>
      <c r="AX72" s="3" t="str">
        <f t="shared" si="1"/>
        <v>Autre</v>
      </c>
    </row>
    <row r="73" spans="1:50" ht="25.5" hidden="1" x14ac:dyDescent="0.2">
      <c r="A73" s="2">
        <v>41794.836446759298</v>
      </c>
      <c r="B73" s="3" t="s">
        <v>49</v>
      </c>
      <c r="C73" s="3" t="s">
        <v>50</v>
      </c>
      <c r="D73" s="3">
        <v>1993</v>
      </c>
      <c r="E73" s="3" t="s">
        <v>51</v>
      </c>
      <c r="F73" s="3" t="s">
        <v>406</v>
      </c>
      <c r="G73" s="3" t="s">
        <v>385</v>
      </c>
      <c r="H73" s="3" t="s">
        <v>54</v>
      </c>
      <c r="I73" s="3" t="s">
        <v>79</v>
      </c>
      <c r="J73" s="3" t="s">
        <v>57</v>
      </c>
      <c r="K73" s="3" t="s">
        <v>55</v>
      </c>
      <c r="L73" s="3" t="s">
        <v>88</v>
      </c>
      <c r="M73" s="3" t="s">
        <v>79</v>
      </c>
      <c r="N73" s="3" t="s">
        <v>101</v>
      </c>
      <c r="O73" s="3" t="s">
        <v>102</v>
      </c>
      <c r="P73" s="3" t="s">
        <v>155</v>
      </c>
      <c r="Q73" s="3" t="s">
        <v>81</v>
      </c>
      <c r="R73" s="3" t="s">
        <v>81</v>
      </c>
      <c r="S73" s="3" t="s">
        <v>62</v>
      </c>
      <c r="T73" s="3" t="s">
        <v>62</v>
      </c>
      <c r="U73" s="3" t="s">
        <v>62</v>
      </c>
      <c r="V73" s="3" t="s">
        <v>64</v>
      </c>
      <c r="W73" s="3" t="s">
        <v>83</v>
      </c>
      <c r="X73" s="3" t="s">
        <v>83</v>
      </c>
      <c r="Y73" s="3" t="s">
        <v>67</v>
      </c>
      <c r="Z73" s="3" t="s">
        <v>93</v>
      </c>
      <c r="AA73" s="3" t="s">
        <v>144</v>
      </c>
      <c r="AB73" s="3" t="s">
        <v>162</v>
      </c>
      <c r="AC73" s="3" t="s">
        <v>96</v>
      </c>
      <c r="AD73" s="3" t="s">
        <v>113</v>
      </c>
      <c r="AE73" s="3" t="s">
        <v>120</v>
      </c>
      <c r="AF73" s="3" t="s">
        <v>74</v>
      </c>
      <c r="AG73" s="3" t="s">
        <v>158</v>
      </c>
      <c r="AH73" s="3" t="s">
        <v>129</v>
      </c>
      <c r="AI73" s="3" t="s">
        <v>108</v>
      </c>
      <c r="AJ73" s="3" t="s">
        <v>108</v>
      </c>
      <c r="AK73" s="3">
        <v>2</v>
      </c>
      <c r="AL73" s="3">
        <v>1</v>
      </c>
      <c r="AM73" s="3">
        <v>3</v>
      </c>
      <c r="AN73" s="3">
        <v>3</v>
      </c>
      <c r="AO73" s="3">
        <v>2</v>
      </c>
      <c r="AP73" s="3">
        <v>3</v>
      </c>
      <c r="AQ73" s="3">
        <v>3</v>
      </c>
      <c r="AR73" s="3">
        <v>1</v>
      </c>
      <c r="AS73" s="3">
        <v>3</v>
      </c>
      <c r="AT73" s="3">
        <v>2</v>
      </c>
      <c r="AU73" s="3">
        <v>2</v>
      </c>
      <c r="AV73" s="3">
        <v>1</v>
      </c>
      <c r="AW73" s="3">
        <v>1</v>
      </c>
      <c r="AX73" s="3" t="str">
        <f t="shared" si="1"/>
        <v>Autre</v>
      </c>
    </row>
    <row r="74" spans="1:50" ht="25.5" hidden="1" x14ac:dyDescent="0.2">
      <c r="A74" s="2">
        <v>41794.839224536998</v>
      </c>
      <c r="B74" s="3" t="s">
        <v>49</v>
      </c>
      <c r="C74" s="3" t="s">
        <v>50</v>
      </c>
      <c r="D74" s="3">
        <v>1990</v>
      </c>
      <c r="E74" s="3" t="s">
        <v>51</v>
      </c>
      <c r="F74" s="3" t="s">
        <v>271</v>
      </c>
      <c r="G74" s="3" t="s">
        <v>53</v>
      </c>
      <c r="H74" s="3" t="s">
        <v>54</v>
      </c>
      <c r="I74" s="3" t="s">
        <v>79</v>
      </c>
      <c r="J74" s="3" t="s">
        <v>79</v>
      </c>
      <c r="K74" s="3" t="s">
        <v>55</v>
      </c>
      <c r="L74" s="3" t="s">
        <v>57</v>
      </c>
      <c r="M74" s="3" t="s">
        <v>57</v>
      </c>
      <c r="N74" s="3" t="s">
        <v>101</v>
      </c>
      <c r="O74" s="3" t="s">
        <v>59</v>
      </c>
      <c r="P74" s="3" t="s">
        <v>102</v>
      </c>
      <c r="Q74" s="3" t="s">
        <v>81</v>
      </c>
      <c r="R74" s="3" t="s">
        <v>81</v>
      </c>
      <c r="S74" s="3" t="s">
        <v>62</v>
      </c>
      <c r="T74" s="3" t="s">
        <v>64</v>
      </c>
      <c r="U74" s="3" t="s">
        <v>64</v>
      </c>
      <c r="V74" s="3" t="s">
        <v>63</v>
      </c>
      <c r="W74" s="3" t="s">
        <v>83</v>
      </c>
      <c r="X74" s="3" t="s">
        <v>130</v>
      </c>
      <c r="Y74" s="3" t="s">
        <v>94</v>
      </c>
      <c r="Z74" s="3" t="s">
        <v>67</v>
      </c>
      <c r="AA74" s="3" t="s">
        <v>93</v>
      </c>
      <c r="AB74" s="3" t="s">
        <v>407</v>
      </c>
      <c r="AC74" s="3" t="s">
        <v>96</v>
      </c>
      <c r="AD74" s="3" t="s">
        <v>72</v>
      </c>
      <c r="AE74" s="3" t="s">
        <v>408</v>
      </c>
      <c r="AF74" s="3" t="s">
        <v>74</v>
      </c>
      <c r="AG74" s="3" t="s">
        <v>409</v>
      </c>
      <c r="AH74" s="3" t="s">
        <v>129</v>
      </c>
      <c r="AI74" s="3" t="s">
        <v>72</v>
      </c>
      <c r="AJ74" s="3" t="s">
        <v>108</v>
      </c>
      <c r="AK74" s="3">
        <v>4</v>
      </c>
      <c r="AL74" s="3">
        <v>2</v>
      </c>
      <c r="AM74" s="3">
        <v>2</v>
      </c>
      <c r="AN74" s="3">
        <v>3</v>
      </c>
      <c r="AO74" s="3">
        <v>3</v>
      </c>
      <c r="AP74" s="3">
        <v>4</v>
      </c>
      <c r="AQ74" s="3">
        <v>4</v>
      </c>
      <c r="AR74" s="3">
        <v>2</v>
      </c>
      <c r="AS74" s="3">
        <v>3</v>
      </c>
      <c r="AT74" s="3">
        <v>3</v>
      </c>
      <c r="AU74" s="3">
        <v>1</v>
      </c>
      <c r="AV74" s="3">
        <v>4</v>
      </c>
      <c r="AW74" s="3">
        <v>3</v>
      </c>
      <c r="AX74" s="3" t="str">
        <f t="shared" si="1"/>
        <v>Sciences Politiques</v>
      </c>
    </row>
    <row r="75" spans="1:50" ht="76.5" x14ac:dyDescent="0.2">
      <c r="A75" s="2">
        <v>41794.844398148103</v>
      </c>
      <c r="B75" s="3" t="s">
        <v>77</v>
      </c>
      <c r="C75" s="3" t="s">
        <v>50</v>
      </c>
      <c r="D75" s="3">
        <v>1993</v>
      </c>
      <c r="E75" s="3" t="s">
        <v>51</v>
      </c>
      <c r="F75" s="3" t="s">
        <v>52</v>
      </c>
      <c r="G75" s="3" t="s">
        <v>123</v>
      </c>
      <c r="H75" s="3" t="s">
        <v>53</v>
      </c>
      <c r="I75" s="3" t="s">
        <v>79</v>
      </c>
      <c r="J75" s="3" t="s">
        <v>55</v>
      </c>
      <c r="K75" s="3" t="s">
        <v>55</v>
      </c>
      <c r="L75" s="3" t="s">
        <v>88</v>
      </c>
      <c r="M75" s="3" t="s">
        <v>55</v>
      </c>
      <c r="N75" s="3" t="s">
        <v>59</v>
      </c>
      <c r="O75" s="3" t="s">
        <v>101</v>
      </c>
      <c r="P75" s="3" t="s">
        <v>58</v>
      </c>
      <c r="Q75" s="3" t="s">
        <v>81</v>
      </c>
      <c r="R75" s="3" t="s">
        <v>62</v>
      </c>
      <c r="S75" s="3" t="s">
        <v>64</v>
      </c>
      <c r="T75" s="3" t="s">
        <v>91</v>
      </c>
      <c r="U75" s="3" t="s">
        <v>62</v>
      </c>
      <c r="V75" s="3" t="s">
        <v>81</v>
      </c>
      <c r="W75" s="3" t="s">
        <v>124</v>
      </c>
      <c r="X75" s="3" t="s">
        <v>104</v>
      </c>
      <c r="Y75" s="3" t="s">
        <v>67</v>
      </c>
      <c r="Z75" s="3" t="s">
        <v>68</v>
      </c>
      <c r="AA75" s="3" t="s">
        <v>144</v>
      </c>
      <c r="AB75" s="3" t="s">
        <v>410</v>
      </c>
      <c r="AC75" s="3" t="s">
        <v>85</v>
      </c>
      <c r="AD75" s="3" t="s">
        <v>72</v>
      </c>
      <c r="AE75" s="3" t="s">
        <v>411</v>
      </c>
      <c r="AF75" s="3" t="s">
        <v>74</v>
      </c>
      <c r="AG75" s="3" t="s">
        <v>412</v>
      </c>
      <c r="AH75" s="3" t="s">
        <v>206</v>
      </c>
      <c r="AI75" s="3" t="s">
        <v>72</v>
      </c>
      <c r="AJ75" s="3" t="s">
        <v>72</v>
      </c>
      <c r="AK75" s="3">
        <v>2</v>
      </c>
      <c r="AL75" s="3">
        <v>2</v>
      </c>
      <c r="AM75" s="3">
        <v>4</v>
      </c>
      <c r="AN75" s="3">
        <v>3</v>
      </c>
      <c r="AO75" s="3">
        <v>3</v>
      </c>
      <c r="AP75" s="3">
        <v>2</v>
      </c>
      <c r="AQ75" s="3">
        <v>2</v>
      </c>
      <c r="AR75" s="3">
        <v>1</v>
      </c>
      <c r="AS75" s="3">
        <v>3</v>
      </c>
      <c r="AT75" s="3">
        <v>3</v>
      </c>
      <c r="AU75" s="3">
        <v>2</v>
      </c>
      <c r="AV75" s="3">
        <v>3</v>
      </c>
      <c r="AW75" s="3">
        <v>3</v>
      </c>
      <c r="AX75" s="3" t="str">
        <f t="shared" si="1"/>
        <v>Communication</v>
      </c>
    </row>
    <row r="76" spans="1:50" hidden="1" x14ac:dyDescent="0.2">
      <c r="A76" s="2">
        <v>41794.8446064815</v>
      </c>
      <c r="B76" s="3" t="s">
        <v>77</v>
      </c>
      <c r="C76" s="3" t="s">
        <v>50</v>
      </c>
      <c r="D76" s="3">
        <v>1994</v>
      </c>
      <c r="E76" s="3" t="s">
        <v>201</v>
      </c>
      <c r="F76" s="3" t="s">
        <v>336</v>
      </c>
      <c r="G76" s="3" t="s">
        <v>413</v>
      </c>
      <c r="H76" s="3" t="s">
        <v>53</v>
      </c>
      <c r="I76" s="3" t="s">
        <v>79</v>
      </c>
      <c r="J76" s="3" t="s">
        <v>63</v>
      </c>
      <c r="K76" s="3" t="s">
        <v>63</v>
      </c>
      <c r="L76" s="3" t="s">
        <v>57</v>
      </c>
      <c r="M76" s="3" t="s">
        <v>100</v>
      </c>
      <c r="N76" s="3" t="s">
        <v>101</v>
      </c>
      <c r="O76" s="3" t="s">
        <v>207</v>
      </c>
      <c r="P76" s="3" t="s">
        <v>80</v>
      </c>
      <c r="Q76" s="3" t="s">
        <v>81</v>
      </c>
      <c r="R76" s="3" t="s">
        <v>62</v>
      </c>
      <c r="S76" s="3" t="s">
        <v>63</v>
      </c>
      <c r="T76" s="3" t="s">
        <v>64</v>
      </c>
      <c r="U76" s="3" t="s">
        <v>64</v>
      </c>
      <c r="V76" s="3" t="s">
        <v>64</v>
      </c>
      <c r="W76" s="3" t="s">
        <v>203</v>
      </c>
      <c r="X76" s="3" t="s">
        <v>83</v>
      </c>
      <c r="Y76" s="3" t="s">
        <v>173</v>
      </c>
      <c r="Z76" s="3" t="s">
        <v>173</v>
      </c>
      <c r="AA76" s="3" t="s">
        <v>173</v>
      </c>
      <c r="AB76" s="3" t="s">
        <v>414</v>
      </c>
      <c r="AC76" s="3" t="s">
        <v>96</v>
      </c>
      <c r="AD76" s="3" t="s">
        <v>113</v>
      </c>
      <c r="AE76" s="3" t="s">
        <v>157</v>
      </c>
      <c r="AF76" s="3" t="s">
        <v>74</v>
      </c>
      <c r="AG76" s="3" t="s">
        <v>121</v>
      </c>
      <c r="AH76" s="3" t="s">
        <v>173</v>
      </c>
      <c r="AI76" s="3" t="s">
        <v>72</v>
      </c>
      <c r="AJ76" s="3" t="s">
        <v>72</v>
      </c>
      <c r="AK76" s="3">
        <v>3</v>
      </c>
      <c r="AL76" s="3">
        <v>3</v>
      </c>
      <c r="AM76" s="3">
        <v>2</v>
      </c>
      <c r="AN76" s="3">
        <v>3</v>
      </c>
      <c r="AO76" s="3">
        <v>3</v>
      </c>
      <c r="AP76" s="3">
        <v>3</v>
      </c>
      <c r="AQ76" s="3">
        <v>3</v>
      </c>
      <c r="AR76" s="3">
        <v>2</v>
      </c>
      <c r="AS76" s="3">
        <v>3</v>
      </c>
      <c r="AT76" s="3">
        <v>3</v>
      </c>
      <c r="AU76" s="3">
        <v>1</v>
      </c>
      <c r="AV76" s="3">
        <v>3</v>
      </c>
      <c r="AW76" s="3">
        <v>2</v>
      </c>
      <c r="AX76" s="3" t="str">
        <f t="shared" si="1"/>
        <v>Autre</v>
      </c>
    </row>
    <row r="77" spans="1:50" hidden="1" x14ac:dyDescent="0.2">
      <c r="A77" s="2">
        <v>41794.847395833298</v>
      </c>
      <c r="B77" s="3" t="s">
        <v>77</v>
      </c>
      <c r="C77" s="3" t="s">
        <v>50</v>
      </c>
      <c r="D77" s="3">
        <v>1995</v>
      </c>
      <c r="E77" s="3" t="s">
        <v>201</v>
      </c>
      <c r="F77" s="3" t="s">
        <v>342</v>
      </c>
      <c r="G77" s="3" t="s">
        <v>123</v>
      </c>
      <c r="H77" s="3" t="s">
        <v>53</v>
      </c>
      <c r="I77" s="3" t="s">
        <v>88</v>
      </c>
      <c r="J77" s="3" t="s">
        <v>55</v>
      </c>
      <c r="K77" s="3" t="s">
        <v>55</v>
      </c>
      <c r="L77" s="3" t="s">
        <v>57</v>
      </c>
      <c r="M77" s="3" t="s">
        <v>55</v>
      </c>
      <c r="N77" s="3" t="s">
        <v>101</v>
      </c>
      <c r="O77" s="3" t="s">
        <v>58</v>
      </c>
      <c r="P77" s="3" t="s">
        <v>60</v>
      </c>
      <c r="Q77" s="3" t="s">
        <v>91</v>
      </c>
      <c r="R77" s="3" t="s">
        <v>62</v>
      </c>
      <c r="S77" s="3" t="s">
        <v>62</v>
      </c>
      <c r="T77" s="3" t="s">
        <v>62</v>
      </c>
      <c r="U77" s="3" t="s">
        <v>63</v>
      </c>
      <c r="V77" s="3" t="s">
        <v>63</v>
      </c>
      <c r="W77" s="3" t="s">
        <v>415</v>
      </c>
      <c r="X77" s="3" t="s">
        <v>340</v>
      </c>
      <c r="Y77" s="3" t="s">
        <v>93</v>
      </c>
      <c r="Z77" s="3" t="s">
        <v>69</v>
      </c>
      <c r="AA77" s="3" t="s">
        <v>94</v>
      </c>
      <c r="AB77" s="3" t="s">
        <v>416</v>
      </c>
      <c r="AC77" s="3" t="s">
        <v>96</v>
      </c>
      <c r="AD77" s="3" t="s">
        <v>113</v>
      </c>
      <c r="AE77" s="3" t="s">
        <v>417</v>
      </c>
      <c r="AF77" s="3" t="s">
        <v>74</v>
      </c>
      <c r="AG77" s="3" t="s">
        <v>164</v>
      </c>
      <c r="AH77" s="3" t="s">
        <v>159</v>
      </c>
      <c r="AI77" s="3" t="s">
        <v>72</v>
      </c>
      <c r="AJ77" s="3" t="s">
        <v>108</v>
      </c>
      <c r="AK77" s="3">
        <v>4</v>
      </c>
      <c r="AL77" s="3">
        <v>2</v>
      </c>
      <c r="AM77" s="3">
        <v>2</v>
      </c>
      <c r="AN77" s="3">
        <v>3</v>
      </c>
      <c r="AO77" s="3">
        <v>2</v>
      </c>
      <c r="AP77" s="3">
        <v>3</v>
      </c>
      <c r="AQ77" s="3">
        <v>3</v>
      </c>
      <c r="AR77" s="3">
        <v>3</v>
      </c>
      <c r="AS77" s="3">
        <v>3</v>
      </c>
      <c r="AT77" s="3">
        <v>3</v>
      </c>
      <c r="AU77" s="3">
        <v>2</v>
      </c>
      <c r="AV77" s="3">
        <v>2</v>
      </c>
      <c r="AW77" s="3">
        <v>2</v>
      </c>
      <c r="AX77" s="3" t="str">
        <f t="shared" si="1"/>
        <v>Autre</v>
      </c>
    </row>
    <row r="78" spans="1:50" ht="25.5" hidden="1" x14ac:dyDescent="0.2">
      <c r="A78" s="2">
        <v>41794.847372685203</v>
      </c>
      <c r="B78" s="3" t="s">
        <v>49</v>
      </c>
      <c r="C78" s="3" t="s">
        <v>50</v>
      </c>
      <c r="D78" s="3">
        <v>1995</v>
      </c>
      <c r="E78" s="3" t="s">
        <v>201</v>
      </c>
      <c r="F78" s="3" t="s">
        <v>418</v>
      </c>
      <c r="G78" s="3" t="s">
        <v>123</v>
      </c>
      <c r="H78" s="3" t="s">
        <v>53</v>
      </c>
      <c r="I78" s="3" t="s">
        <v>55</v>
      </c>
      <c r="J78" s="3" t="s">
        <v>55</v>
      </c>
      <c r="K78" s="3" t="s">
        <v>55</v>
      </c>
      <c r="L78" s="3" t="s">
        <v>88</v>
      </c>
      <c r="M78" s="3" t="s">
        <v>79</v>
      </c>
      <c r="N78" s="3" t="s">
        <v>155</v>
      </c>
      <c r="O78" s="3" t="s">
        <v>58</v>
      </c>
      <c r="P78" s="3" t="s">
        <v>101</v>
      </c>
      <c r="Q78" s="3" t="s">
        <v>62</v>
      </c>
      <c r="R78" s="3" t="s">
        <v>63</v>
      </c>
      <c r="S78" s="3" t="s">
        <v>63</v>
      </c>
      <c r="T78" s="3" t="s">
        <v>64</v>
      </c>
      <c r="U78" s="3" t="s">
        <v>81</v>
      </c>
      <c r="V78" s="3" t="s">
        <v>81</v>
      </c>
      <c r="W78" s="3" t="s">
        <v>83</v>
      </c>
      <c r="X78" s="3" t="s">
        <v>83</v>
      </c>
      <c r="Y78" s="3" t="s">
        <v>173</v>
      </c>
      <c r="Z78" s="3" t="s">
        <v>173</v>
      </c>
      <c r="AA78" s="3" t="s">
        <v>173</v>
      </c>
      <c r="AB78" s="3" t="s">
        <v>261</v>
      </c>
      <c r="AC78" s="3" t="s">
        <v>96</v>
      </c>
      <c r="AD78" s="3" t="s">
        <v>113</v>
      </c>
      <c r="AE78" s="3" t="s">
        <v>388</v>
      </c>
      <c r="AF78" s="3" t="s">
        <v>74</v>
      </c>
      <c r="AG78" s="3" t="s">
        <v>170</v>
      </c>
      <c r="AH78" s="3" t="s">
        <v>388</v>
      </c>
      <c r="AI78" s="3" t="s">
        <v>72</v>
      </c>
      <c r="AJ78" s="3" t="s">
        <v>72</v>
      </c>
      <c r="AK78" s="3">
        <v>3</v>
      </c>
      <c r="AL78" s="3">
        <v>3</v>
      </c>
      <c r="AM78" s="3">
        <v>3</v>
      </c>
      <c r="AN78" s="3">
        <v>3</v>
      </c>
      <c r="AO78" s="3">
        <v>2</v>
      </c>
      <c r="AP78" s="3">
        <v>4</v>
      </c>
      <c r="AQ78" s="3">
        <v>4</v>
      </c>
      <c r="AR78" s="3">
        <v>4</v>
      </c>
      <c r="AS78" s="3">
        <v>2</v>
      </c>
      <c r="AT78" s="3">
        <v>1</v>
      </c>
      <c r="AU78" s="3">
        <v>1</v>
      </c>
      <c r="AV78" s="3">
        <v>4</v>
      </c>
      <c r="AW78" s="3">
        <v>3</v>
      </c>
      <c r="AX78" s="3" t="str">
        <f t="shared" si="1"/>
        <v>Autre</v>
      </c>
    </row>
    <row r="79" spans="1:50" hidden="1" x14ac:dyDescent="0.2">
      <c r="A79" s="2">
        <v>41794.847418981502</v>
      </c>
      <c r="B79" s="3" t="s">
        <v>77</v>
      </c>
      <c r="C79" s="3" t="s">
        <v>50</v>
      </c>
      <c r="D79" s="3">
        <v>1995</v>
      </c>
      <c r="E79" s="3" t="s">
        <v>201</v>
      </c>
      <c r="F79" s="3" t="s">
        <v>342</v>
      </c>
      <c r="G79" s="3" t="s">
        <v>123</v>
      </c>
      <c r="H79" s="3" t="s">
        <v>53</v>
      </c>
      <c r="I79" s="3" t="s">
        <v>88</v>
      </c>
      <c r="J79" s="3" t="s">
        <v>55</v>
      </c>
      <c r="K79" s="3" t="s">
        <v>55</v>
      </c>
      <c r="L79" s="3" t="s">
        <v>57</v>
      </c>
      <c r="M79" s="3" t="s">
        <v>55</v>
      </c>
      <c r="N79" s="3" t="s">
        <v>101</v>
      </c>
      <c r="O79" s="3" t="s">
        <v>58</v>
      </c>
      <c r="P79" s="3" t="s">
        <v>60</v>
      </c>
      <c r="Q79" s="3" t="s">
        <v>91</v>
      </c>
      <c r="R79" s="3" t="s">
        <v>62</v>
      </c>
      <c r="S79" s="3" t="s">
        <v>62</v>
      </c>
      <c r="T79" s="3" t="s">
        <v>62</v>
      </c>
      <c r="U79" s="3" t="s">
        <v>63</v>
      </c>
      <c r="V79" s="3" t="s">
        <v>63</v>
      </c>
      <c r="W79" s="3" t="s">
        <v>415</v>
      </c>
      <c r="X79" s="3" t="s">
        <v>340</v>
      </c>
      <c r="Y79" s="3" t="s">
        <v>93</v>
      </c>
      <c r="Z79" s="3" t="s">
        <v>69</v>
      </c>
      <c r="AA79" s="3" t="s">
        <v>94</v>
      </c>
      <c r="AB79" s="3" t="s">
        <v>416</v>
      </c>
      <c r="AC79" s="3" t="s">
        <v>96</v>
      </c>
      <c r="AD79" s="3" t="s">
        <v>113</v>
      </c>
      <c r="AE79" s="3" t="s">
        <v>417</v>
      </c>
      <c r="AF79" s="3" t="s">
        <v>74</v>
      </c>
      <c r="AG79" s="3" t="s">
        <v>164</v>
      </c>
      <c r="AH79" s="3" t="s">
        <v>159</v>
      </c>
      <c r="AI79" s="3" t="s">
        <v>72</v>
      </c>
      <c r="AJ79" s="3" t="s">
        <v>108</v>
      </c>
      <c r="AK79" s="3">
        <v>4</v>
      </c>
      <c r="AL79" s="3">
        <v>2</v>
      </c>
      <c r="AM79" s="3">
        <v>2</v>
      </c>
      <c r="AN79" s="3">
        <v>3</v>
      </c>
      <c r="AO79" s="3">
        <v>2</v>
      </c>
      <c r="AP79" s="3">
        <v>3</v>
      </c>
      <c r="AQ79" s="3">
        <v>3</v>
      </c>
      <c r="AR79" s="3">
        <v>3</v>
      </c>
      <c r="AS79" s="3">
        <v>3</v>
      </c>
      <c r="AT79" s="3">
        <v>3</v>
      </c>
      <c r="AU79" s="3">
        <v>2</v>
      </c>
      <c r="AV79" s="3">
        <v>2</v>
      </c>
      <c r="AW79" s="3">
        <v>2</v>
      </c>
      <c r="AX79" s="3" t="str">
        <f t="shared" si="1"/>
        <v>Autre</v>
      </c>
    </row>
    <row r="80" spans="1:50" ht="76.5" x14ac:dyDescent="0.2">
      <c r="A80" s="2">
        <v>41794.849282407398</v>
      </c>
      <c r="B80" s="3" t="s">
        <v>77</v>
      </c>
      <c r="C80" s="3" t="s">
        <v>50</v>
      </c>
      <c r="D80" s="3">
        <v>1993</v>
      </c>
      <c r="E80" s="3" t="s">
        <v>51</v>
      </c>
      <c r="F80" s="3" t="s">
        <v>52</v>
      </c>
      <c r="G80" s="3" t="s">
        <v>123</v>
      </c>
      <c r="H80" s="3" t="s">
        <v>53</v>
      </c>
      <c r="I80" s="3" t="s">
        <v>55</v>
      </c>
      <c r="J80" s="3" t="s">
        <v>100</v>
      </c>
      <c r="K80" s="3" t="s">
        <v>63</v>
      </c>
      <c r="L80" s="3" t="s">
        <v>57</v>
      </c>
      <c r="M80" s="3" t="s">
        <v>57</v>
      </c>
      <c r="N80" s="3" t="s">
        <v>60</v>
      </c>
      <c r="O80" s="3" t="s">
        <v>80</v>
      </c>
      <c r="P80" s="3" t="s">
        <v>101</v>
      </c>
      <c r="Q80" s="3" t="s">
        <v>63</v>
      </c>
      <c r="R80" s="3" t="s">
        <v>81</v>
      </c>
      <c r="S80" s="3" t="s">
        <v>63</v>
      </c>
      <c r="T80" s="3" t="s">
        <v>63</v>
      </c>
      <c r="U80" s="3" t="s">
        <v>63</v>
      </c>
      <c r="V80" s="3" t="s">
        <v>62</v>
      </c>
      <c r="W80" s="3" t="s">
        <v>276</v>
      </c>
      <c r="X80" s="3" t="s">
        <v>340</v>
      </c>
      <c r="Y80" s="3" t="s">
        <v>173</v>
      </c>
      <c r="Z80" s="3" t="s">
        <v>173</v>
      </c>
      <c r="AA80" s="3" t="s">
        <v>173</v>
      </c>
      <c r="AB80" s="3" t="s">
        <v>419</v>
      </c>
      <c r="AC80" s="3" t="s">
        <v>236</v>
      </c>
      <c r="AD80" s="3" t="s">
        <v>113</v>
      </c>
      <c r="AE80" s="3" t="s">
        <v>420</v>
      </c>
      <c r="AF80" s="3" t="s">
        <v>74</v>
      </c>
      <c r="AG80" s="3" t="s">
        <v>164</v>
      </c>
      <c r="AH80" s="3" t="s">
        <v>148</v>
      </c>
      <c r="AI80" s="3" t="s">
        <v>108</v>
      </c>
      <c r="AJ80" s="3" t="s">
        <v>113</v>
      </c>
      <c r="AK80" s="3">
        <v>4</v>
      </c>
      <c r="AL80" s="3">
        <v>2</v>
      </c>
      <c r="AM80" s="3">
        <v>3</v>
      </c>
      <c r="AN80" s="3">
        <v>4</v>
      </c>
      <c r="AO80" s="3">
        <v>3</v>
      </c>
      <c r="AP80" s="3">
        <v>2</v>
      </c>
      <c r="AQ80" s="3">
        <v>1</v>
      </c>
      <c r="AR80" s="3">
        <v>1</v>
      </c>
      <c r="AS80" s="3">
        <v>4</v>
      </c>
      <c r="AT80" s="3">
        <v>4</v>
      </c>
      <c r="AU80" s="3">
        <v>2</v>
      </c>
      <c r="AV80" s="3">
        <v>2</v>
      </c>
      <c r="AW80" s="3">
        <v>2</v>
      </c>
      <c r="AX80" s="3" t="str">
        <f t="shared" si="1"/>
        <v>Communication</v>
      </c>
    </row>
    <row r="81" spans="1:50" ht="76.5" x14ac:dyDescent="0.2">
      <c r="A81" s="2">
        <v>41794.850694444402</v>
      </c>
      <c r="B81" s="3" t="s">
        <v>77</v>
      </c>
      <c r="C81" s="3" t="s">
        <v>50</v>
      </c>
      <c r="D81" s="3">
        <v>1992</v>
      </c>
      <c r="E81" s="3" t="s">
        <v>51</v>
      </c>
      <c r="F81" s="3" t="s">
        <v>52</v>
      </c>
      <c r="G81" s="3" t="s">
        <v>123</v>
      </c>
      <c r="H81" s="3" t="s">
        <v>53</v>
      </c>
      <c r="I81" s="3" t="s">
        <v>57</v>
      </c>
      <c r="J81" s="3" t="s">
        <v>88</v>
      </c>
      <c r="K81" s="3" t="s">
        <v>79</v>
      </c>
      <c r="L81" s="3" t="s">
        <v>57</v>
      </c>
      <c r="M81" s="3" t="s">
        <v>55</v>
      </c>
      <c r="N81" s="3" t="s">
        <v>101</v>
      </c>
      <c r="O81" s="3" t="s">
        <v>155</v>
      </c>
      <c r="P81" s="3" t="s">
        <v>60</v>
      </c>
      <c r="Q81" s="3" t="s">
        <v>91</v>
      </c>
      <c r="R81" s="3" t="s">
        <v>91</v>
      </c>
      <c r="S81" s="3" t="s">
        <v>64</v>
      </c>
      <c r="T81" s="3" t="s">
        <v>64</v>
      </c>
      <c r="U81" s="3" t="s">
        <v>62</v>
      </c>
      <c r="V81" s="3" t="s">
        <v>81</v>
      </c>
      <c r="W81" s="3" t="s">
        <v>142</v>
      </c>
      <c r="X81" s="3" t="s">
        <v>83</v>
      </c>
      <c r="Y81" s="3" t="s">
        <v>68</v>
      </c>
      <c r="Z81" s="3" t="s">
        <v>94</v>
      </c>
      <c r="AA81" s="3" t="s">
        <v>93</v>
      </c>
      <c r="AB81" s="3" t="s">
        <v>269</v>
      </c>
      <c r="AC81" s="3" t="s">
        <v>236</v>
      </c>
      <c r="AD81" s="3" t="s">
        <v>113</v>
      </c>
      <c r="AE81" s="3" t="s">
        <v>421</v>
      </c>
      <c r="AF81" s="3" t="s">
        <v>74</v>
      </c>
      <c r="AG81" s="3" t="s">
        <v>224</v>
      </c>
      <c r="AH81" s="3" t="s">
        <v>422</v>
      </c>
      <c r="AI81" s="3" t="s">
        <v>108</v>
      </c>
      <c r="AJ81" s="3" t="s">
        <v>108</v>
      </c>
      <c r="AK81" s="3">
        <v>3</v>
      </c>
      <c r="AL81" s="3">
        <v>3</v>
      </c>
      <c r="AM81" s="3">
        <v>3</v>
      </c>
      <c r="AN81" s="3">
        <v>3</v>
      </c>
      <c r="AO81" s="3">
        <v>3</v>
      </c>
      <c r="AP81" s="3">
        <v>4</v>
      </c>
      <c r="AQ81" s="3">
        <v>3</v>
      </c>
      <c r="AR81" s="3">
        <v>3</v>
      </c>
      <c r="AS81" s="3">
        <v>3</v>
      </c>
      <c r="AT81" s="3">
        <v>4</v>
      </c>
      <c r="AU81" s="3">
        <v>4</v>
      </c>
      <c r="AV81" s="3">
        <v>4</v>
      </c>
      <c r="AW81" s="3">
        <v>1</v>
      </c>
      <c r="AX81" s="3" t="str">
        <f t="shared" si="1"/>
        <v>Communication</v>
      </c>
    </row>
    <row r="82" spans="1:50" ht="76.5" x14ac:dyDescent="0.2">
      <c r="A82" s="2">
        <v>41794.851759259298</v>
      </c>
      <c r="B82" s="3" t="s">
        <v>49</v>
      </c>
      <c r="C82" s="3" t="s">
        <v>50</v>
      </c>
      <c r="D82" s="3">
        <v>1992</v>
      </c>
      <c r="E82" s="3" t="s">
        <v>51</v>
      </c>
      <c r="F82" s="3" t="s">
        <v>52</v>
      </c>
      <c r="G82" s="3" t="s">
        <v>53</v>
      </c>
      <c r="H82" s="3" t="s">
        <v>54</v>
      </c>
      <c r="I82" s="3" t="s">
        <v>55</v>
      </c>
      <c r="J82" s="3" t="s">
        <v>79</v>
      </c>
      <c r="K82" s="3" t="s">
        <v>79</v>
      </c>
      <c r="L82" s="3" t="s">
        <v>56</v>
      </c>
      <c r="M82" s="3" t="s">
        <v>57</v>
      </c>
      <c r="N82" s="3" t="s">
        <v>90</v>
      </c>
      <c r="O82" s="3" t="s">
        <v>226</v>
      </c>
      <c r="P82" s="3" t="s">
        <v>59</v>
      </c>
      <c r="Q82" s="3" t="s">
        <v>91</v>
      </c>
      <c r="R82" s="3" t="s">
        <v>81</v>
      </c>
      <c r="S82" s="3" t="s">
        <v>91</v>
      </c>
      <c r="T82" s="3" t="s">
        <v>91</v>
      </c>
      <c r="U82" s="3" t="s">
        <v>64</v>
      </c>
      <c r="V82" s="3" t="s">
        <v>64</v>
      </c>
      <c r="W82" s="3" t="s">
        <v>208</v>
      </c>
      <c r="X82" s="3" t="s">
        <v>143</v>
      </c>
      <c r="Y82" s="3" t="s">
        <v>67</v>
      </c>
      <c r="Z82" s="3" t="s">
        <v>94</v>
      </c>
      <c r="AA82" s="3" t="s">
        <v>144</v>
      </c>
      <c r="AB82" s="3" t="s">
        <v>423</v>
      </c>
      <c r="AC82" s="3" t="s">
        <v>96</v>
      </c>
      <c r="AD82" s="3" t="s">
        <v>72</v>
      </c>
      <c r="AE82" s="3" t="s">
        <v>424</v>
      </c>
      <c r="AF82" s="3" t="s">
        <v>74</v>
      </c>
      <c r="AG82" s="3" t="s">
        <v>378</v>
      </c>
      <c r="AH82" s="3" t="s">
        <v>129</v>
      </c>
      <c r="AI82" s="3" t="s">
        <v>72</v>
      </c>
      <c r="AJ82" s="3" t="s">
        <v>72</v>
      </c>
      <c r="AK82" s="3">
        <v>3</v>
      </c>
      <c r="AL82" s="3">
        <v>2</v>
      </c>
      <c r="AM82" s="3">
        <v>3</v>
      </c>
      <c r="AN82" s="3">
        <v>3</v>
      </c>
      <c r="AO82" s="3">
        <v>2</v>
      </c>
      <c r="AP82" s="3">
        <v>2</v>
      </c>
      <c r="AQ82" s="3">
        <v>2</v>
      </c>
      <c r="AR82" s="3">
        <v>1</v>
      </c>
      <c r="AS82" s="3">
        <v>4</v>
      </c>
      <c r="AT82" s="3">
        <v>4</v>
      </c>
      <c r="AU82" s="3">
        <v>2</v>
      </c>
      <c r="AV82" s="3">
        <v>4</v>
      </c>
      <c r="AW82" s="3">
        <v>2</v>
      </c>
      <c r="AX82" s="3" t="str">
        <f t="shared" si="1"/>
        <v>Communication</v>
      </c>
    </row>
    <row r="83" spans="1:50" ht="76.5" x14ac:dyDescent="0.2">
      <c r="A83" s="2">
        <v>41794.852094907401</v>
      </c>
      <c r="B83" s="3" t="s">
        <v>49</v>
      </c>
      <c r="C83" s="3" t="s">
        <v>50</v>
      </c>
      <c r="D83" s="3">
        <v>1986</v>
      </c>
      <c r="E83" s="3" t="s">
        <v>51</v>
      </c>
      <c r="F83" s="3" t="s">
        <v>52</v>
      </c>
      <c r="G83" s="3" t="s">
        <v>425</v>
      </c>
      <c r="H83" s="3" t="s">
        <v>53</v>
      </c>
      <c r="I83" s="3" t="s">
        <v>57</v>
      </c>
      <c r="J83" s="3" t="s">
        <v>100</v>
      </c>
      <c r="K83" s="3" t="s">
        <v>63</v>
      </c>
      <c r="L83" s="3" t="s">
        <v>88</v>
      </c>
      <c r="M83" s="3" t="s">
        <v>88</v>
      </c>
      <c r="N83" s="3" t="s">
        <v>101</v>
      </c>
      <c r="O83" s="3" t="s">
        <v>155</v>
      </c>
      <c r="P83" s="3" t="s">
        <v>102</v>
      </c>
      <c r="Q83" s="3" t="s">
        <v>91</v>
      </c>
      <c r="R83" s="3" t="s">
        <v>62</v>
      </c>
      <c r="S83" s="3" t="s">
        <v>63</v>
      </c>
      <c r="T83" s="3" t="s">
        <v>63</v>
      </c>
      <c r="U83" s="3" t="s">
        <v>63</v>
      </c>
      <c r="V83" s="3" t="s">
        <v>64</v>
      </c>
      <c r="W83" s="3" t="s">
        <v>426</v>
      </c>
      <c r="X83" s="3" t="s">
        <v>427</v>
      </c>
      <c r="Y83" s="3" t="s">
        <v>173</v>
      </c>
      <c r="Z83" s="3" t="s">
        <v>173</v>
      </c>
      <c r="AA83" s="3" t="s">
        <v>173</v>
      </c>
      <c r="AB83" s="3" t="s">
        <v>428</v>
      </c>
      <c r="AC83" s="3" t="s">
        <v>96</v>
      </c>
      <c r="AD83" s="3" t="s">
        <v>113</v>
      </c>
      <c r="AE83" s="3" t="s">
        <v>277</v>
      </c>
      <c r="AF83" s="3" t="s">
        <v>278</v>
      </c>
      <c r="AG83" s="3" t="s">
        <v>121</v>
      </c>
      <c r="AH83" s="3" t="s">
        <v>121</v>
      </c>
      <c r="AI83" s="3" t="s">
        <v>108</v>
      </c>
      <c r="AJ83" s="3" t="s">
        <v>108</v>
      </c>
      <c r="AK83" s="3">
        <v>1</v>
      </c>
      <c r="AL83" s="3">
        <v>1</v>
      </c>
      <c r="AM83" s="3">
        <v>1</v>
      </c>
      <c r="AN83" s="3">
        <v>1</v>
      </c>
      <c r="AO83" s="3">
        <v>1</v>
      </c>
      <c r="AP83" s="3">
        <v>4</v>
      </c>
      <c r="AQ83" s="3">
        <v>4</v>
      </c>
      <c r="AR83" s="3">
        <v>4</v>
      </c>
      <c r="AS83" s="3">
        <v>1</v>
      </c>
      <c r="AT83" s="3">
        <v>1</v>
      </c>
      <c r="AU83" s="3">
        <v>1</v>
      </c>
      <c r="AV83" s="3">
        <v>4</v>
      </c>
      <c r="AW83" s="3">
        <v>4</v>
      </c>
      <c r="AX83" s="3" t="str">
        <f t="shared" si="1"/>
        <v>Communication</v>
      </c>
    </row>
    <row r="84" spans="1:50" ht="25.5" hidden="1" x14ac:dyDescent="0.2">
      <c r="A84" s="2">
        <v>41794.853078703702</v>
      </c>
      <c r="B84" s="3" t="s">
        <v>49</v>
      </c>
      <c r="C84" s="3" t="s">
        <v>50</v>
      </c>
      <c r="D84" s="3">
        <v>1994</v>
      </c>
      <c r="E84" s="3" t="s">
        <v>201</v>
      </c>
      <c r="F84" s="3" t="s">
        <v>429</v>
      </c>
      <c r="G84" s="3" t="s">
        <v>123</v>
      </c>
      <c r="H84" s="3" t="s">
        <v>53</v>
      </c>
      <c r="I84" s="3" t="s">
        <v>57</v>
      </c>
      <c r="J84" s="3" t="s">
        <v>79</v>
      </c>
      <c r="K84" s="3" t="s">
        <v>100</v>
      </c>
      <c r="L84" s="3" t="s">
        <v>56</v>
      </c>
      <c r="M84" s="3" t="s">
        <v>79</v>
      </c>
      <c r="N84" s="3" t="s">
        <v>59</v>
      </c>
      <c r="O84" s="3" t="s">
        <v>80</v>
      </c>
      <c r="P84" s="3" t="s">
        <v>101</v>
      </c>
      <c r="Q84" s="3" t="s">
        <v>81</v>
      </c>
      <c r="R84" s="3" t="s">
        <v>91</v>
      </c>
      <c r="S84" s="3" t="s">
        <v>81</v>
      </c>
      <c r="T84" s="3" t="s">
        <v>91</v>
      </c>
      <c r="U84" s="3" t="s">
        <v>81</v>
      </c>
      <c r="V84" s="3" t="s">
        <v>64</v>
      </c>
      <c r="W84" s="3" t="s">
        <v>430</v>
      </c>
      <c r="X84" s="3" t="s">
        <v>431</v>
      </c>
      <c r="Y84" s="3" t="s">
        <v>67</v>
      </c>
      <c r="Z84" s="3" t="s">
        <v>94</v>
      </c>
      <c r="AA84" s="3" t="s">
        <v>144</v>
      </c>
      <c r="AB84" s="3" t="s">
        <v>428</v>
      </c>
      <c r="AC84" s="3" t="s">
        <v>96</v>
      </c>
      <c r="AD84" s="3" t="s">
        <v>113</v>
      </c>
      <c r="AE84" s="3" t="s">
        <v>120</v>
      </c>
      <c r="AF84" s="3" t="s">
        <v>74</v>
      </c>
      <c r="AG84" s="3" t="s">
        <v>98</v>
      </c>
      <c r="AH84" s="3" t="s">
        <v>148</v>
      </c>
      <c r="AI84" s="3" t="s">
        <v>108</v>
      </c>
      <c r="AJ84" s="3" t="s">
        <v>72</v>
      </c>
      <c r="AK84" s="3">
        <v>4</v>
      </c>
      <c r="AL84" s="3">
        <v>2</v>
      </c>
      <c r="AM84" s="3">
        <v>2</v>
      </c>
      <c r="AN84" s="3">
        <v>3</v>
      </c>
      <c r="AO84" s="3">
        <v>4</v>
      </c>
      <c r="AP84" s="3">
        <v>4</v>
      </c>
      <c r="AQ84" s="3">
        <v>4</v>
      </c>
      <c r="AR84" s="3">
        <v>3</v>
      </c>
      <c r="AS84" s="3">
        <v>3</v>
      </c>
      <c r="AT84" s="3">
        <v>4</v>
      </c>
      <c r="AU84" s="3">
        <v>2</v>
      </c>
      <c r="AV84" s="3">
        <v>4</v>
      </c>
      <c r="AW84" s="3">
        <v>3</v>
      </c>
      <c r="AX84" s="3" t="str">
        <f t="shared" si="1"/>
        <v>Autre</v>
      </c>
    </row>
    <row r="85" spans="1:50" ht="76.5" x14ac:dyDescent="0.2">
      <c r="A85" s="2">
        <v>41794.853391203702</v>
      </c>
      <c r="B85" s="3" t="s">
        <v>77</v>
      </c>
      <c r="C85" s="3" t="s">
        <v>50</v>
      </c>
      <c r="D85" s="3">
        <v>1990</v>
      </c>
      <c r="E85" s="3" t="s">
        <v>51</v>
      </c>
      <c r="F85" s="3" t="s">
        <v>52</v>
      </c>
      <c r="G85" s="3" t="s">
        <v>413</v>
      </c>
      <c r="H85" s="3" t="s">
        <v>53</v>
      </c>
      <c r="I85" s="3" t="s">
        <v>100</v>
      </c>
      <c r="J85" s="3" t="s">
        <v>55</v>
      </c>
      <c r="K85" s="3" t="s">
        <v>100</v>
      </c>
      <c r="L85" s="3" t="s">
        <v>57</v>
      </c>
      <c r="M85" s="3" t="s">
        <v>57</v>
      </c>
      <c r="N85" s="3" t="s">
        <v>101</v>
      </c>
      <c r="O85" s="3" t="s">
        <v>58</v>
      </c>
      <c r="P85" s="3" t="s">
        <v>226</v>
      </c>
      <c r="Q85" s="3" t="s">
        <v>91</v>
      </c>
      <c r="R85" s="3" t="s">
        <v>91</v>
      </c>
      <c r="S85" s="3" t="s">
        <v>91</v>
      </c>
      <c r="T85" s="3" t="s">
        <v>91</v>
      </c>
      <c r="U85" s="3" t="s">
        <v>91</v>
      </c>
      <c r="V85" s="3" t="s">
        <v>91</v>
      </c>
      <c r="W85" s="3" t="s">
        <v>432</v>
      </c>
      <c r="X85" s="3" t="s">
        <v>209</v>
      </c>
      <c r="Y85" s="3" t="s">
        <v>144</v>
      </c>
      <c r="Z85" s="3" t="s">
        <v>94</v>
      </c>
      <c r="AA85" s="3" t="s">
        <v>67</v>
      </c>
      <c r="AB85" s="3" t="s">
        <v>433</v>
      </c>
      <c r="AC85" s="3" t="s">
        <v>85</v>
      </c>
      <c r="AD85" s="3" t="s">
        <v>113</v>
      </c>
      <c r="AE85" s="3" t="s">
        <v>434</v>
      </c>
      <c r="AF85" s="3" t="s">
        <v>74</v>
      </c>
      <c r="AG85" s="3" t="s">
        <v>140</v>
      </c>
      <c r="AH85" s="3" t="s">
        <v>116</v>
      </c>
      <c r="AI85" s="3" t="s">
        <v>72</v>
      </c>
      <c r="AJ85" s="3" t="s">
        <v>72</v>
      </c>
      <c r="AK85" s="3">
        <v>3</v>
      </c>
      <c r="AL85" s="3">
        <v>2</v>
      </c>
      <c r="AM85" s="3">
        <v>2</v>
      </c>
      <c r="AN85" s="3">
        <v>3</v>
      </c>
      <c r="AO85" s="3">
        <v>3</v>
      </c>
      <c r="AP85" s="3">
        <v>2</v>
      </c>
      <c r="AQ85" s="3">
        <v>3</v>
      </c>
      <c r="AR85" s="3">
        <v>2</v>
      </c>
      <c r="AS85" s="3">
        <v>3</v>
      </c>
      <c r="AT85" s="3">
        <v>2</v>
      </c>
      <c r="AU85" s="3">
        <v>2</v>
      </c>
      <c r="AV85" s="3">
        <v>2</v>
      </c>
      <c r="AW85" s="3">
        <v>2</v>
      </c>
      <c r="AX85" s="3" t="str">
        <f t="shared" si="1"/>
        <v>Communication</v>
      </c>
    </row>
    <row r="86" spans="1:50" ht="25.5" hidden="1" x14ac:dyDescent="0.2">
      <c r="A86" s="2">
        <v>41794.863749999997</v>
      </c>
      <c r="B86" s="3" t="s">
        <v>77</v>
      </c>
      <c r="C86" s="3" t="s">
        <v>50</v>
      </c>
      <c r="D86" s="3">
        <v>1995</v>
      </c>
      <c r="E86" s="3" t="s">
        <v>201</v>
      </c>
      <c r="F86" s="3" t="s">
        <v>324</v>
      </c>
      <c r="G86" s="3" t="s">
        <v>123</v>
      </c>
      <c r="H86" s="3" t="s">
        <v>53</v>
      </c>
      <c r="I86" s="3" t="s">
        <v>57</v>
      </c>
      <c r="J86" s="3" t="s">
        <v>57</v>
      </c>
      <c r="K86" s="3" t="s">
        <v>57</v>
      </c>
      <c r="L86" s="3" t="s">
        <v>88</v>
      </c>
      <c r="M86" s="3" t="s">
        <v>88</v>
      </c>
      <c r="N86" s="3" t="s">
        <v>58</v>
      </c>
      <c r="O86" s="3" t="s">
        <v>101</v>
      </c>
      <c r="P86" s="3" t="s">
        <v>60</v>
      </c>
      <c r="Q86" s="3" t="s">
        <v>62</v>
      </c>
      <c r="R86" s="3" t="s">
        <v>91</v>
      </c>
      <c r="S86" s="3" t="s">
        <v>63</v>
      </c>
      <c r="T86" s="3" t="s">
        <v>81</v>
      </c>
      <c r="U86" s="3" t="s">
        <v>63</v>
      </c>
      <c r="V86" s="3" t="s">
        <v>62</v>
      </c>
      <c r="W86" s="3" t="s">
        <v>436</v>
      </c>
      <c r="X86" s="3" t="s">
        <v>83</v>
      </c>
      <c r="Y86" s="3" t="s">
        <v>173</v>
      </c>
      <c r="Z86" s="3" t="s">
        <v>173</v>
      </c>
      <c r="AA86" s="3" t="s">
        <v>173</v>
      </c>
      <c r="AB86" s="3" t="s">
        <v>437</v>
      </c>
      <c r="AC86" s="3" t="s">
        <v>71</v>
      </c>
      <c r="AD86" s="3" t="s">
        <v>113</v>
      </c>
      <c r="AE86" s="3" t="s">
        <v>120</v>
      </c>
      <c r="AF86" s="3" t="s">
        <v>74</v>
      </c>
      <c r="AG86" s="3" t="s">
        <v>121</v>
      </c>
      <c r="AH86" s="3" t="s">
        <v>335</v>
      </c>
      <c r="AI86" s="3" t="s">
        <v>72</v>
      </c>
      <c r="AJ86" s="3" t="s">
        <v>72</v>
      </c>
      <c r="AK86" s="3">
        <v>3</v>
      </c>
      <c r="AL86" s="3">
        <v>2</v>
      </c>
      <c r="AM86" s="3">
        <v>3</v>
      </c>
      <c r="AN86" s="3">
        <v>2</v>
      </c>
      <c r="AO86" s="3">
        <v>3</v>
      </c>
      <c r="AP86" s="3">
        <v>2</v>
      </c>
      <c r="AQ86" s="3">
        <v>3</v>
      </c>
      <c r="AR86" s="3">
        <v>2</v>
      </c>
      <c r="AS86" s="3">
        <v>3</v>
      </c>
      <c r="AT86" s="3">
        <v>2</v>
      </c>
      <c r="AU86" s="3">
        <v>3</v>
      </c>
      <c r="AV86" s="3">
        <v>2</v>
      </c>
      <c r="AW86" s="3">
        <v>3</v>
      </c>
      <c r="AX86" s="3" t="str">
        <f t="shared" si="1"/>
        <v>Autre</v>
      </c>
    </row>
    <row r="87" spans="1:50" ht="25.5" hidden="1" x14ac:dyDescent="0.2">
      <c r="A87" s="2">
        <v>41794.863877314798</v>
      </c>
      <c r="B87" s="3" t="s">
        <v>77</v>
      </c>
      <c r="C87" s="3" t="s">
        <v>50</v>
      </c>
      <c r="D87" s="3">
        <v>1995</v>
      </c>
      <c r="E87" s="3" t="s">
        <v>201</v>
      </c>
      <c r="F87" s="3" t="s">
        <v>324</v>
      </c>
      <c r="G87" s="3" t="s">
        <v>123</v>
      </c>
      <c r="H87" s="3" t="s">
        <v>53</v>
      </c>
      <c r="I87" s="3" t="s">
        <v>57</v>
      </c>
      <c r="J87" s="3" t="s">
        <v>57</v>
      </c>
      <c r="K87" s="3" t="s">
        <v>57</v>
      </c>
      <c r="L87" s="3" t="s">
        <v>88</v>
      </c>
      <c r="M87" s="3" t="s">
        <v>88</v>
      </c>
      <c r="N87" s="3" t="s">
        <v>58</v>
      </c>
      <c r="O87" s="3" t="s">
        <v>101</v>
      </c>
      <c r="P87" s="3" t="s">
        <v>60</v>
      </c>
      <c r="Q87" s="3" t="s">
        <v>62</v>
      </c>
      <c r="R87" s="3" t="s">
        <v>91</v>
      </c>
      <c r="S87" s="3" t="s">
        <v>63</v>
      </c>
      <c r="T87" s="3" t="s">
        <v>81</v>
      </c>
      <c r="U87" s="3" t="s">
        <v>63</v>
      </c>
      <c r="V87" s="3" t="s">
        <v>62</v>
      </c>
      <c r="W87" s="3" t="s">
        <v>436</v>
      </c>
      <c r="X87" s="3" t="s">
        <v>83</v>
      </c>
      <c r="Y87" s="3" t="s">
        <v>173</v>
      </c>
      <c r="Z87" s="3" t="s">
        <v>173</v>
      </c>
      <c r="AA87" s="3" t="s">
        <v>173</v>
      </c>
      <c r="AB87" s="3" t="s">
        <v>437</v>
      </c>
      <c r="AC87" s="3" t="s">
        <v>71</v>
      </c>
      <c r="AD87" s="3" t="s">
        <v>113</v>
      </c>
      <c r="AE87" s="3" t="s">
        <v>120</v>
      </c>
      <c r="AF87" s="3" t="s">
        <v>74</v>
      </c>
      <c r="AG87" s="3" t="s">
        <v>121</v>
      </c>
      <c r="AH87" s="3" t="s">
        <v>335</v>
      </c>
      <c r="AI87" s="3" t="s">
        <v>72</v>
      </c>
      <c r="AJ87" s="3" t="s">
        <v>72</v>
      </c>
      <c r="AK87" s="3">
        <v>3</v>
      </c>
      <c r="AL87" s="3">
        <v>2</v>
      </c>
      <c r="AM87" s="3">
        <v>3</v>
      </c>
      <c r="AN87" s="3">
        <v>2</v>
      </c>
      <c r="AO87" s="3">
        <v>3</v>
      </c>
      <c r="AP87" s="3">
        <v>2</v>
      </c>
      <c r="AQ87" s="3">
        <v>3</v>
      </c>
      <c r="AR87" s="3">
        <v>2</v>
      </c>
      <c r="AS87" s="3">
        <v>3</v>
      </c>
      <c r="AT87" s="3">
        <v>2</v>
      </c>
      <c r="AU87" s="3">
        <v>3</v>
      </c>
      <c r="AV87" s="3">
        <v>2</v>
      </c>
      <c r="AW87" s="3">
        <v>3</v>
      </c>
      <c r="AX87" s="3" t="str">
        <f t="shared" si="1"/>
        <v>Autre</v>
      </c>
    </row>
    <row r="88" spans="1:50" ht="25.5" hidden="1" x14ac:dyDescent="0.2">
      <c r="A88" s="2">
        <v>41794.865439814799</v>
      </c>
      <c r="B88" s="3" t="s">
        <v>77</v>
      </c>
      <c r="C88" s="3" t="s">
        <v>50</v>
      </c>
      <c r="D88" s="3">
        <v>1995</v>
      </c>
      <c r="E88" s="3" t="s">
        <v>201</v>
      </c>
      <c r="F88" s="3" t="s">
        <v>438</v>
      </c>
      <c r="G88" s="3" t="s">
        <v>123</v>
      </c>
      <c r="H88" s="3" t="s">
        <v>53</v>
      </c>
      <c r="I88" s="3" t="s">
        <v>55</v>
      </c>
      <c r="J88" s="3" t="s">
        <v>79</v>
      </c>
      <c r="K88" s="3" t="s">
        <v>55</v>
      </c>
      <c r="L88" s="3" t="s">
        <v>57</v>
      </c>
      <c r="M88" s="3" t="s">
        <v>57</v>
      </c>
      <c r="N88" s="3" t="s">
        <v>101</v>
      </c>
      <c r="O88" s="3" t="s">
        <v>90</v>
      </c>
      <c r="P88" s="3" t="s">
        <v>155</v>
      </c>
      <c r="Q88" s="3" t="s">
        <v>81</v>
      </c>
      <c r="R88" s="3" t="s">
        <v>63</v>
      </c>
      <c r="S88" s="3" t="s">
        <v>81</v>
      </c>
      <c r="T88" s="3" t="s">
        <v>62</v>
      </c>
      <c r="U88" s="3" t="s">
        <v>63</v>
      </c>
      <c r="V88" s="3" t="s">
        <v>62</v>
      </c>
      <c r="W88" s="3" t="s">
        <v>83</v>
      </c>
      <c r="X88" s="3" t="s">
        <v>143</v>
      </c>
      <c r="Y88" s="3" t="s">
        <v>93</v>
      </c>
      <c r="Z88" s="3" t="s">
        <v>173</v>
      </c>
      <c r="AA88" s="3" t="s">
        <v>173</v>
      </c>
      <c r="AB88" s="3" t="s">
        <v>439</v>
      </c>
      <c r="AC88" s="3" t="s">
        <v>85</v>
      </c>
      <c r="AD88" s="3" t="s">
        <v>72</v>
      </c>
      <c r="AE88" s="3" t="s">
        <v>440</v>
      </c>
      <c r="AF88" s="3" t="s">
        <v>74</v>
      </c>
      <c r="AG88" s="3" t="s">
        <v>441</v>
      </c>
      <c r="AH88" s="3" t="s">
        <v>148</v>
      </c>
      <c r="AI88" s="3" t="s">
        <v>72</v>
      </c>
      <c r="AJ88" s="3" t="s">
        <v>108</v>
      </c>
      <c r="AK88" s="3">
        <v>4</v>
      </c>
      <c r="AL88" s="3">
        <v>2</v>
      </c>
      <c r="AM88" s="3">
        <v>2</v>
      </c>
      <c r="AN88" s="3">
        <v>3</v>
      </c>
      <c r="AO88" s="3">
        <v>1</v>
      </c>
      <c r="AP88" s="3">
        <v>2</v>
      </c>
      <c r="AQ88" s="3">
        <v>2</v>
      </c>
      <c r="AR88" s="3">
        <v>2</v>
      </c>
      <c r="AS88" s="3">
        <v>2</v>
      </c>
      <c r="AT88" s="3">
        <v>3</v>
      </c>
      <c r="AU88" s="3">
        <v>3</v>
      </c>
      <c r="AV88" s="3">
        <v>4</v>
      </c>
      <c r="AW88" s="3">
        <v>2</v>
      </c>
      <c r="AX88" s="3" t="str">
        <f t="shared" si="1"/>
        <v>Autre</v>
      </c>
    </row>
    <row r="89" spans="1:50" ht="76.5" x14ac:dyDescent="0.2">
      <c r="A89" s="2">
        <v>41794.865775462997</v>
      </c>
      <c r="B89" s="3" t="s">
        <v>77</v>
      </c>
      <c r="C89" s="3" t="s">
        <v>50</v>
      </c>
      <c r="D89" s="3">
        <v>1991</v>
      </c>
      <c r="E89" s="3" t="s">
        <v>51</v>
      </c>
      <c r="F89" s="3" t="s">
        <v>52</v>
      </c>
      <c r="G89" s="3" t="s">
        <v>53</v>
      </c>
      <c r="H89" s="3" t="s">
        <v>54</v>
      </c>
      <c r="I89" s="3" t="s">
        <v>57</v>
      </c>
      <c r="J89" s="3" t="s">
        <v>100</v>
      </c>
      <c r="K89" s="3" t="s">
        <v>55</v>
      </c>
      <c r="L89" s="3" t="s">
        <v>57</v>
      </c>
      <c r="M89" s="3" t="s">
        <v>55</v>
      </c>
      <c r="N89" s="3" t="s">
        <v>101</v>
      </c>
      <c r="O89" s="3" t="s">
        <v>58</v>
      </c>
      <c r="P89" s="3" t="s">
        <v>102</v>
      </c>
      <c r="Q89" s="3" t="s">
        <v>81</v>
      </c>
      <c r="R89" s="3" t="s">
        <v>64</v>
      </c>
      <c r="S89" s="3" t="s">
        <v>62</v>
      </c>
      <c r="T89" s="3" t="s">
        <v>64</v>
      </c>
      <c r="U89" s="3" t="s">
        <v>62</v>
      </c>
      <c r="V89" s="3" t="s">
        <v>63</v>
      </c>
      <c r="W89" s="3" t="s">
        <v>176</v>
      </c>
      <c r="X89" s="3" t="s">
        <v>340</v>
      </c>
      <c r="Y89" s="3" t="s">
        <v>67</v>
      </c>
      <c r="Z89" s="3" t="s">
        <v>94</v>
      </c>
      <c r="AA89" s="3" t="s">
        <v>68</v>
      </c>
      <c r="AB89" s="3" t="s">
        <v>442</v>
      </c>
      <c r="AC89" s="3" t="s">
        <v>85</v>
      </c>
      <c r="AD89" s="3" t="s">
        <v>72</v>
      </c>
      <c r="AE89" s="3" t="s">
        <v>443</v>
      </c>
      <c r="AF89" s="3" t="s">
        <v>74</v>
      </c>
      <c r="AG89" s="3" t="s">
        <v>444</v>
      </c>
      <c r="AH89" s="3" t="s">
        <v>248</v>
      </c>
      <c r="AI89" s="3" t="s">
        <v>72</v>
      </c>
      <c r="AJ89" s="3" t="s">
        <v>113</v>
      </c>
      <c r="AK89" s="3">
        <v>2</v>
      </c>
      <c r="AL89" s="3">
        <v>2</v>
      </c>
      <c r="AM89" s="3">
        <v>3</v>
      </c>
      <c r="AN89" s="3">
        <v>3</v>
      </c>
      <c r="AO89" s="3">
        <v>2</v>
      </c>
      <c r="AP89" s="3">
        <v>2</v>
      </c>
      <c r="AQ89" s="3">
        <v>3</v>
      </c>
      <c r="AR89" s="3">
        <v>2</v>
      </c>
      <c r="AS89" s="3">
        <v>2</v>
      </c>
      <c r="AT89" s="3">
        <v>3</v>
      </c>
      <c r="AU89" s="3">
        <v>3</v>
      </c>
      <c r="AV89" s="3">
        <v>4</v>
      </c>
      <c r="AW89" s="3">
        <v>2</v>
      </c>
      <c r="AX89" s="3" t="str">
        <f t="shared" si="1"/>
        <v>Communication</v>
      </c>
    </row>
    <row r="90" spans="1:50" ht="25.5" hidden="1" x14ac:dyDescent="0.2">
      <c r="A90" s="2">
        <v>41794.8672800926</v>
      </c>
      <c r="B90" s="3" t="s">
        <v>49</v>
      </c>
      <c r="C90" s="3" t="s">
        <v>50</v>
      </c>
      <c r="D90" s="3">
        <v>1992</v>
      </c>
      <c r="E90" s="3" t="s">
        <v>51</v>
      </c>
      <c r="F90" s="3" t="s">
        <v>271</v>
      </c>
      <c r="G90" s="3" t="s">
        <v>53</v>
      </c>
      <c r="H90" s="3" t="s">
        <v>54</v>
      </c>
      <c r="I90" s="3" t="s">
        <v>55</v>
      </c>
      <c r="J90" s="3" t="s">
        <v>55</v>
      </c>
      <c r="K90" s="3" t="s">
        <v>55</v>
      </c>
      <c r="L90" s="3" t="s">
        <v>57</v>
      </c>
      <c r="M90" s="3" t="s">
        <v>79</v>
      </c>
      <c r="N90" s="3" t="s">
        <v>59</v>
      </c>
      <c r="O90" s="3" t="s">
        <v>60</v>
      </c>
      <c r="P90" s="3" t="s">
        <v>90</v>
      </c>
      <c r="Q90" s="3" t="s">
        <v>81</v>
      </c>
      <c r="R90" s="3" t="s">
        <v>62</v>
      </c>
      <c r="S90" s="3" t="s">
        <v>64</v>
      </c>
      <c r="T90" s="3" t="s">
        <v>91</v>
      </c>
      <c r="U90" s="3" t="s">
        <v>81</v>
      </c>
      <c r="V90" s="3" t="s">
        <v>62</v>
      </c>
      <c r="W90" s="3" t="s">
        <v>65</v>
      </c>
      <c r="X90" s="3" t="s">
        <v>66</v>
      </c>
      <c r="Y90" s="3" t="s">
        <v>67</v>
      </c>
      <c r="Z90" s="3" t="s">
        <v>94</v>
      </c>
      <c r="AA90" s="3" t="s">
        <v>69</v>
      </c>
      <c r="AB90" s="3" t="s">
        <v>445</v>
      </c>
      <c r="AC90" s="3" t="s">
        <v>71</v>
      </c>
      <c r="AD90" s="3" t="s">
        <v>72</v>
      </c>
      <c r="AE90" s="3" t="s">
        <v>446</v>
      </c>
      <c r="AF90" s="3" t="s">
        <v>74</v>
      </c>
      <c r="AG90" s="3" t="s">
        <v>265</v>
      </c>
      <c r="AH90" s="3" t="s">
        <v>192</v>
      </c>
      <c r="AI90" s="3" t="s">
        <v>72</v>
      </c>
      <c r="AJ90" s="3" t="s">
        <v>108</v>
      </c>
      <c r="AK90" s="3">
        <v>4</v>
      </c>
      <c r="AL90" s="3">
        <v>3</v>
      </c>
      <c r="AM90" s="3">
        <v>2</v>
      </c>
      <c r="AN90" s="3">
        <v>3</v>
      </c>
      <c r="AO90" s="3">
        <v>4</v>
      </c>
      <c r="AP90" s="3">
        <v>4</v>
      </c>
      <c r="AQ90" s="3">
        <v>4</v>
      </c>
      <c r="AR90" s="3">
        <v>2</v>
      </c>
      <c r="AS90" s="3">
        <v>4</v>
      </c>
      <c r="AT90" s="3">
        <v>4</v>
      </c>
      <c r="AU90" s="3">
        <v>3</v>
      </c>
      <c r="AV90" s="3">
        <v>4</v>
      </c>
      <c r="AW90" s="3">
        <v>2</v>
      </c>
      <c r="AX90" s="3" t="str">
        <f t="shared" si="1"/>
        <v>Sciences Politiques</v>
      </c>
    </row>
    <row r="91" spans="1:50" ht="76.5" x14ac:dyDescent="0.2">
      <c r="A91" s="2">
        <v>41794.877210648199</v>
      </c>
      <c r="B91" s="3" t="s">
        <v>77</v>
      </c>
      <c r="C91" s="3" t="s">
        <v>50</v>
      </c>
      <c r="D91" s="3">
        <v>1991</v>
      </c>
      <c r="E91" s="3" t="s">
        <v>51</v>
      </c>
      <c r="F91" s="3" t="s">
        <v>52</v>
      </c>
      <c r="G91" s="3" t="s">
        <v>123</v>
      </c>
      <c r="H91" s="3" t="s">
        <v>53</v>
      </c>
      <c r="I91" s="3" t="s">
        <v>55</v>
      </c>
      <c r="J91" s="3" t="s">
        <v>55</v>
      </c>
      <c r="K91" s="3" t="s">
        <v>63</v>
      </c>
      <c r="L91" s="3" t="s">
        <v>88</v>
      </c>
      <c r="M91" s="3" t="s">
        <v>57</v>
      </c>
      <c r="N91" s="3" t="s">
        <v>59</v>
      </c>
      <c r="O91" s="3" t="s">
        <v>80</v>
      </c>
      <c r="P91" s="3" t="s">
        <v>155</v>
      </c>
      <c r="Q91" s="3" t="s">
        <v>64</v>
      </c>
      <c r="R91" s="3" t="s">
        <v>62</v>
      </c>
      <c r="S91" s="3" t="s">
        <v>63</v>
      </c>
      <c r="T91" s="3" t="s">
        <v>91</v>
      </c>
      <c r="U91" s="3" t="s">
        <v>63</v>
      </c>
      <c r="V91" s="3" t="s">
        <v>64</v>
      </c>
      <c r="W91" s="3" t="s">
        <v>447</v>
      </c>
      <c r="X91" s="3" t="s">
        <v>83</v>
      </c>
      <c r="Y91" s="3" t="s">
        <v>67</v>
      </c>
      <c r="Z91" s="3" t="s">
        <v>68</v>
      </c>
      <c r="AA91" s="3" t="s">
        <v>69</v>
      </c>
      <c r="AB91" s="3" t="s">
        <v>448</v>
      </c>
      <c r="AC91" s="3" t="s">
        <v>85</v>
      </c>
      <c r="AD91" s="3" t="s">
        <v>72</v>
      </c>
      <c r="AE91" s="3" t="s">
        <v>449</v>
      </c>
      <c r="AF91" s="3" t="s">
        <v>74</v>
      </c>
      <c r="AG91" s="3" t="s">
        <v>170</v>
      </c>
      <c r="AH91" s="3" t="s">
        <v>159</v>
      </c>
      <c r="AI91" s="3" t="s">
        <v>72</v>
      </c>
      <c r="AJ91" s="3" t="s">
        <v>113</v>
      </c>
      <c r="AK91" s="3">
        <v>3</v>
      </c>
      <c r="AL91" s="3">
        <v>1</v>
      </c>
      <c r="AM91" s="3">
        <v>2</v>
      </c>
      <c r="AN91" s="3">
        <v>3</v>
      </c>
      <c r="AO91" s="3">
        <v>2</v>
      </c>
      <c r="AP91" s="3">
        <v>1</v>
      </c>
      <c r="AQ91" s="3">
        <v>1</v>
      </c>
      <c r="AR91" s="3">
        <v>1</v>
      </c>
      <c r="AS91" s="3">
        <v>2</v>
      </c>
      <c r="AT91" s="3">
        <v>3</v>
      </c>
      <c r="AU91" s="3">
        <v>3</v>
      </c>
      <c r="AV91" s="3">
        <v>3</v>
      </c>
      <c r="AW91" s="3">
        <v>1</v>
      </c>
      <c r="AX91" s="3" t="str">
        <f t="shared" si="1"/>
        <v>Communication</v>
      </c>
    </row>
    <row r="92" spans="1:50" ht="76.5" x14ac:dyDescent="0.2">
      <c r="A92" s="2">
        <v>41794.878263888902</v>
      </c>
      <c r="B92" s="3" t="s">
        <v>77</v>
      </c>
      <c r="C92" s="3" t="s">
        <v>50</v>
      </c>
      <c r="D92" s="3">
        <v>1989</v>
      </c>
      <c r="E92" s="3" t="s">
        <v>51</v>
      </c>
      <c r="F92" s="3" t="s">
        <v>52</v>
      </c>
      <c r="G92" s="3" t="s">
        <v>54</v>
      </c>
      <c r="H92" s="3" t="s">
        <v>54</v>
      </c>
      <c r="I92" s="3" t="s">
        <v>57</v>
      </c>
      <c r="J92" s="3" t="s">
        <v>57</v>
      </c>
      <c r="K92" s="3" t="s">
        <v>55</v>
      </c>
      <c r="L92" s="3" t="s">
        <v>88</v>
      </c>
      <c r="M92" s="3" t="s">
        <v>57</v>
      </c>
      <c r="N92" s="3" t="s">
        <v>59</v>
      </c>
      <c r="O92" s="3" t="s">
        <v>101</v>
      </c>
      <c r="P92" s="3" t="s">
        <v>102</v>
      </c>
      <c r="Q92" s="3" t="s">
        <v>81</v>
      </c>
      <c r="R92" s="3" t="s">
        <v>91</v>
      </c>
      <c r="S92" s="3" t="s">
        <v>64</v>
      </c>
      <c r="T92" s="3" t="s">
        <v>91</v>
      </c>
      <c r="U92" s="3" t="s">
        <v>64</v>
      </c>
      <c r="V92" s="3" t="s">
        <v>62</v>
      </c>
      <c r="W92" s="3" t="s">
        <v>103</v>
      </c>
      <c r="X92" s="3" t="s">
        <v>450</v>
      </c>
      <c r="Y92" s="3" t="s">
        <v>67</v>
      </c>
      <c r="Z92" s="3" t="s">
        <v>94</v>
      </c>
      <c r="AA92" s="3" t="s">
        <v>93</v>
      </c>
      <c r="AB92" s="3" t="s">
        <v>451</v>
      </c>
      <c r="AC92" s="3" t="s">
        <v>96</v>
      </c>
      <c r="AD92" s="3" t="s">
        <v>72</v>
      </c>
      <c r="AE92" s="3" t="s">
        <v>452</v>
      </c>
      <c r="AF92" s="3" t="s">
        <v>74</v>
      </c>
      <c r="AG92" s="3" t="s">
        <v>453</v>
      </c>
      <c r="AH92" s="3" t="s">
        <v>454</v>
      </c>
      <c r="AI92" s="3" t="s">
        <v>72</v>
      </c>
      <c r="AJ92" s="3" t="s">
        <v>108</v>
      </c>
      <c r="AK92" s="3">
        <v>3</v>
      </c>
      <c r="AL92" s="3">
        <v>2</v>
      </c>
      <c r="AM92" s="3">
        <v>3</v>
      </c>
      <c r="AN92" s="3">
        <v>3</v>
      </c>
      <c r="AO92" s="3">
        <v>2</v>
      </c>
      <c r="AP92" s="3">
        <v>2</v>
      </c>
      <c r="AQ92" s="3">
        <v>2</v>
      </c>
      <c r="AR92" s="3">
        <v>3</v>
      </c>
      <c r="AS92" s="3">
        <v>4</v>
      </c>
      <c r="AT92" s="3">
        <v>4</v>
      </c>
      <c r="AU92" s="3">
        <v>1</v>
      </c>
      <c r="AV92" s="3">
        <v>4</v>
      </c>
      <c r="AW92" s="3">
        <v>2</v>
      </c>
      <c r="AX92" s="3" t="str">
        <f t="shared" si="1"/>
        <v>Communication</v>
      </c>
    </row>
    <row r="93" spans="1:50" ht="76.5" x14ac:dyDescent="0.2">
      <c r="A93" s="2">
        <v>41794.881319444401</v>
      </c>
      <c r="B93" s="3" t="s">
        <v>77</v>
      </c>
      <c r="C93" s="3" t="s">
        <v>50</v>
      </c>
      <c r="D93" s="3">
        <v>1991</v>
      </c>
      <c r="E93" s="3" t="s">
        <v>51</v>
      </c>
      <c r="F93" s="3" t="s">
        <v>52</v>
      </c>
      <c r="G93" s="3" t="s">
        <v>123</v>
      </c>
      <c r="H93" s="3" t="s">
        <v>53</v>
      </c>
      <c r="I93" s="3" t="s">
        <v>100</v>
      </c>
      <c r="J93" s="3" t="s">
        <v>55</v>
      </c>
      <c r="K93" s="3" t="s">
        <v>63</v>
      </c>
      <c r="L93" s="3" t="s">
        <v>57</v>
      </c>
      <c r="M93" s="3" t="s">
        <v>57</v>
      </c>
      <c r="N93" s="3" t="s">
        <v>101</v>
      </c>
      <c r="O93" s="3" t="s">
        <v>80</v>
      </c>
      <c r="P93" s="3" t="s">
        <v>60</v>
      </c>
      <c r="Q93" s="3" t="s">
        <v>81</v>
      </c>
      <c r="R93" s="3" t="s">
        <v>64</v>
      </c>
      <c r="S93" s="3" t="s">
        <v>63</v>
      </c>
      <c r="T93" s="3" t="s">
        <v>62</v>
      </c>
      <c r="U93" s="3" t="s">
        <v>63</v>
      </c>
      <c r="V93" s="3" t="s">
        <v>63</v>
      </c>
      <c r="W93" s="3" t="s">
        <v>298</v>
      </c>
      <c r="X93" s="3" t="s">
        <v>245</v>
      </c>
      <c r="Y93" s="3" t="s">
        <v>67</v>
      </c>
      <c r="Z93" s="3" t="s">
        <v>94</v>
      </c>
      <c r="AA93" s="3" t="s">
        <v>173</v>
      </c>
      <c r="AB93" s="3" t="s">
        <v>131</v>
      </c>
      <c r="AC93" s="3" t="s">
        <v>96</v>
      </c>
      <c r="AD93" s="3" t="s">
        <v>113</v>
      </c>
      <c r="AE93" s="3" t="s">
        <v>223</v>
      </c>
      <c r="AF93" s="3" t="s">
        <v>74</v>
      </c>
      <c r="AG93" s="3" t="s">
        <v>441</v>
      </c>
      <c r="AH93" s="3" t="s">
        <v>116</v>
      </c>
      <c r="AI93" s="3" t="s">
        <v>72</v>
      </c>
      <c r="AJ93" s="3" t="s">
        <v>108</v>
      </c>
      <c r="AK93" s="3">
        <v>3</v>
      </c>
      <c r="AL93" s="3">
        <v>3</v>
      </c>
      <c r="AM93" s="3">
        <v>3</v>
      </c>
      <c r="AN93" s="3">
        <v>4</v>
      </c>
      <c r="AO93" s="3">
        <v>4</v>
      </c>
      <c r="AP93" s="3">
        <v>2</v>
      </c>
      <c r="AQ93" s="3">
        <v>3</v>
      </c>
      <c r="AR93" s="3">
        <v>3</v>
      </c>
      <c r="AS93" s="3">
        <v>3</v>
      </c>
      <c r="AT93" s="3">
        <v>3</v>
      </c>
      <c r="AU93" s="3">
        <v>2</v>
      </c>
      <c r="AV93" s="3">
        <v>3</v>
      </c>
      <c r="AW93" s="3">
        <v>3</v>
      </c>
      <c r="AX93" s="3" t="str">
        <f t="shared" si="1"/>
        <v>Communication</v>
      </c>
    </row>
    <row r="94" spans="1:50" ht="76.5" x14ac:dyDescent="0.2">
      <c r="A94" s="2">
        <v>41794.8826736111</v>
      </c>
      <c r="B94" s="3" t="s">
        <v>77</v>
      </c>
      <c r="C94" s="3" t="s">
        <v>50</v>
      </c>
      <c r="D94" s="3">
        <v>1992</v>
      </c>
      <c r="E94" s="3" t="s">
        <v>51</v>
      </c>
      <c r="F94" s="3" t="s">
        <v>52</v>
      </c>
      <c r="G94" s="3" t="s">
        <v>123</v>
      </c>
      <c r="H94" s="3" t="s">
        <v>53</v>
      </c>
      <c r="I94" s="3" t="s">
        <v>55</v>
      </c>
      <c r="J94" s="3" t="s">
        <v>63</v>
      </c>
      <c r="K94" s="3" t="s">
        <v>63</v>
      </c>
      <c r="L94" s="3" t="s">
        <v>56</v>
      </c>
      <c r="M94" s="3" t="s">
        <v>56</v>
      </c>
      <c r="N94" s="3" t="s">
        <v>59</v>
      </c>
      <c r="O94" s="3" t="s">
        <v>58</v>
      </c>
      <c r="P94" s="3" t="s">
        <v>101</v>
      </c>
      <c r="Q94" s="3" t="s">
        <v>64</v>
      </c>
      <c r="R94" s="3" t="s">
        <v>62</v>
      </c>
      <c r="S94" s="3" t="s">
        <v>63</v>
      </c>
      <c r="T94" s="3" t="s">
        <v>91</v>
      </c>
      <c r="U94" s="3" t="s">
        <v>62</v>
      </c>
      <c r="V94" s="3" t="s">
        <v>62</v>
      </c>
      <c r="W94" s="3" t="s">
        <v>83</v>
      </c>
      <c r="X94" s="3" t="s">
        <v>83</v>
      </c>
      <c r="Y94" s="3" t="s">
        <v>93</v>
      </c>
      <c r="Z94" s="3" t="s">
        <v>144</v>
      </c>
      <c r="AA94" s="3" t="s">
        <v>67</v>
      </c>
      <c r="AB94" s="3" t="s">
        <v>455</v>
      </c>
      <c r="AC94" s="3" t="s">
        <v>85</v>
      </c>
      <c r="AD94" s="3" t="s">
        <v>113</v>
      </c>
      <c r="AE94" s="3" t="s">
        <v>120</v>
      </c>
      <c r="AF94" s="3" t="s">
        <v>74</v>
      </c>
      <c r="AG94" s="3" t="s">
        <v>232</v>
      </c>
      <c r="AH94" s="3" t="s">
        <v>348</v>
      </c>
      <c r="AI94" s="3" t="s">
        <v>108</v>
      </c>
      <c r="AJ94" s="3" t="s">
        <v>108</v>
      </c>
      <c r="AK94" s="3">
        <v>3</v>
      </c>
      <c r="AL94" s="3">
        <v>3</v>
      </c>
      <c r="AM94" s="3">
        <v>3</v>
      </c>
      <c r="AN94" s="3">
        <v>3</v>
      </c>
      <c r="AO94" s="3">
        <v>3</v>
      </c>
      <c r="AP94" s="3">
        <v>2</v>
      </c>
      <c r="AQ94" s="3">
        <v>2</v>
      </c>
      <c r="AR94" s="3">
        <v>2</v>
      </c>
      <c r="AS94" s="3">
        <v>2</v>
      </c>
      <c r="AT94" s="3">
        <v>2</v>
      </c>
      <c r="AU94" s="3">
        <v>3</v>
      </c>
      <c r="AV94" s="3">
        <v>3</v>
      </c>
      <c r="AW94" s="3">
        <v>2</v>
      </c>
      <c r="AX94" s="3" t="str">
        <f t="shared" si="1"/>
        <v>Communication</v>
      </c>
    </row>
    <row r="95" spans="1:50" ht="25.5" hidden="1" x14ac:dyDescent="0.2">
      <c r="A95" s="2">
        <v>41794.888634259303</v>
      </c>
      <c r="B95" s="3" t="s">
        <v>49</v>
      </c>
      <c r="C95" s="3" t="s">
        <v>50</v>
      </c>
      <c r="D95" s="3">
        <v>1993</v>
      </c>
      <c r="E95" s="3" t="s">
        <v>201</v>
      </c>
      <c r="F95" s="3" t="s">
        <v>356</v>
      </c>
      <c r="G95" s="3" t="s">
        <v>123</v>
      </c>
      <c r="H95" s="3" t="s">
        <v>53</v>
      </c>
      <c r="I95" s="3" t="s">
        <v>57</v>
      </c>
      <c r="J95" s="3" t="s">
        <v>100</v>
      </c>
      <c r="K95" s="3" t="s">
        <v>55</v>
      </c>
      <c r="L95" s="3" t="s">
        <v>57</v>
      </c>
      <c r="M95" s="3" t="s">
        <v>79</v>
      </c>
      <c r="N95" s="3" t="s">
        <v>101</v>
      </c>
      <c r="O95" s="3" t="s">
        <v>58</v>
      </c>
      <c r="P95" s="3" t="s">
        <v>102</v>
      </c>
      <c r="Q95" s="3" t="s">
        <v>91</v>
      </c>
      <c r="R95" s="3" t="s">
        <v>81</v>
      </c>
      <c r="S95" s="3" t="s">
        <v>64</v>
      </c>
      <c r="T95" s="3" t="s">
        <v>62</v>
      </c>
      <c r="U95" s="3" t="s">
        <v>62</v>
      </c>
      <c r="V95" s="3" t="s">
        <v>62</v>
      </c>
      <c r="W95" s="3" t="s">
        <v>456</v>
      </c>
      <c r="X95" s="3" t="s">
        <v>83</v>
      </c>
      <c r="Y95" s="3" t="s">
        <v>93</v>
      </c>
      <c r="Z95" s="3" t="s">
        <v>68</v>
      </c>
      <c r="AA95" s="3" t="s">
        <v>144</v>
      </c>
      <c r="AB95" s="3" t="s">
        <v>341</v>
      </c>
      <c r="AC95" s="3" t="s">
        <v>236</v>
      </c>
      <c r="AD95" s="3" t="s">
        <v>113</v>
      </c>
      <c r="AE95" s="3" t="s">
        <v>113</v>
      </c>
      <c r="AF95" s="3" t="s">
        <v>74</v>
      </c>
      <c r="AG95" s="3" t="s">
        <v>409</v>
      </c>
      <c r="AH95" s="3" t="s">
        <v>99</v>
      </c>
      <c r="AI95" s="3" t="s">
        <v>108</v>
      </c>
      <c r="AJ95" s="3" t="s">
        <v>72</v>
      </c>
      <c r="AK95" s="3">
        <v>3</v>
      </c>
      <c r="AL95" s="3">
        <v>2</v>
      </c>
      <c r="AM95" s="3">
        <v>3</v>
      </c>
      <c r="AN95" s="3">
        <v>4</v>
      </c>
      <c r="AO95" s="3">
        <v>2</v>
      </c>
      <c r="AP95" s="3">
        <v>3</v>
      </c>
      <c r="AQ95" s="3">
        <v>2</v>
      </c>
      <c r="AR95" s="3">
        <v>2</v>
      </c>
      <c r="AS95" s="3">
        <v>1</v>
      </c>
      <c r="AT95" s="3">
        <v>2</v>
      </c>
      <c r="AU95" s="3">
        <v>2</v>
      </c>
      <c r="AV95" s="3">
        <v>3</v>
      </c>
      <c r="AW95" s="3">
        <v>2</v>
      </c>
      <c r="AX95" s="3" t="str">
        <f t="shared" si="1"/>
        <v>Autre</v>
      </c>
    </row>
    <row r="96" spans="1:50" ht="25.5" hidden="1" x14ac:dyDescent="0.2">
      <c r="A96" s="2">
        <v>41794.891990740703</v>
      </c>
      <c r="B96" s="3" t="s">
        <v>77</v>
      </c>
      <c r="C96" s="3" t="s">
        <v>50</v>
      </c>
      <c r="D96" s="3">
        <v>1995</v>
      </c>
      <c r="E96" s="3" t="s">
        <v>201</v>
      </c>
      <c r="F96" s="3" t="s">
        <v>458</v>
      </c>
      <c r="G96" s="3" t="s">
        <v>123</v>
      </c>
      <c r="H96" s="3" t="s">
        <v>53</v>
      </c>
      <c r="I96" s="3" t="s">
        <v>55</v>
      </c>
      <c r="J96" s="3" t="s">
        <v>79</v>
      </c>
      <c r="K96" s="3" t="s">
        <v>63</v>
      </c>
      <c r="L96" s="3" t="s">
        <v>88</v>
      </c>
      <c r="M96" s="3" t="s">
        <v>55</v>
      </c>
      <c r="N96" s="3" t="s">
        <v>101</v>
      </c>
      <c r="O96" s="3" t="s">
        <v>155</v>
      </c>
      <c r="P96" s="3" t="s">
        <v>59</v>
      </c>
      <c r="Q96" s="3" t="s">
        <v>81</v>
      </c>
      <c r="R96" s="3" t="s">
        <v>64</v>
      </c>
      <c r="S96" s="3" t="s">
        <v>63</v>
      </c>
      <c r="T96" s="3" t="s">
        <v>62</v>
      </c>
      <c r="U96" s="3" t="s">
        <v>64</v>
      </c>
      <c r="V96" s="3" t="s">
        <v>81</v>
      </c>
      <c r="W96" s="3" t="s">
        <v>82</v>
      </c>
      <c r="X96" s="3" t="s">
        <v>241</v>
      </c>
      <c r="Y96" s="3" t="s">
        <v>67</v>
      </c>
      <c r="Z96" s="3" t="s">
        <v>94</v>
      </c>
      <c r="AA96" s="3" t="s">
        <v>93</v>
      </c>
      <c r="AB96" s="3" t="s">
        <v>194</v>
      </c>
      <c r="AC96" s="3" t="s">
        <v>85</v>
      </c>
      <c r="AD96" s="3" t="s">
        <v>113</v>
      </c>
      <c r="AE96" s="3" t="s">
        <v>459</v>
      </c>
      <c r="AF96" s="3" t="s">
        <v>74</v>
      </c>
      <c r="AG96" s="3" t="s">
        <v>460</v>
      </c>
      <c r="AH96" s="3" t="s">
        <v>255</v>
      </c>
      <c r="AI96" s="3" t="s">
        <v>72</v>
      </c>
      <c r="AJ96" s="3" t="s">
        <v>108</v>
      </c>
      <c r="AK96" s="3">
        <v>3</v>
      </c>
      <c r="AL96" s="3">
        <v>2</v>
      </c>
      <c r="AM96" s="3">
        <v>4</v>
      </c>
      <c r="AN96" s="3">
        <v>3</v>
      </c>
      <c r="AO96" s="3">
        <v>4</v>
      </c>
      <c r="AP96" s="3">
        <v>4</v>
      </c>
      <c r="AQ96" s="3">
        <v>4</v>
      </c>
      <c r="AR96" s="3">
        <v>2</v>
      </c>
      <c r="AS96" s="3">
        <v>3</v>
      </c>
      <c r="AT96" s="3">
        <v>3</v>
      </c>
      <c r="AU96" s="3">
        <v>2</v>
      </c>
      <c r="AV96" s="3">
        <v>1</v>
      </c>
      <c r="AW96" s="3">
        <v>2</v>
      </c>
      <c r="AX96" s="3" t="str">
        <f t="shared" si="1"/>
        <v>Autre</v>
      </c>
    </row>
    <row r="97" spans="1:50" ht="76.5" x14ac:dyDescent="0.2">
      <c r="A97" s="2">
        <v>41794.910671296297</v>
      </c>
      <c r="B97" s="3" t="s">
        <v>77</v>
      </c>
      <c r="C97" s="3" t="s">
        <v>50</v>
      </c>
      <c r="D97" s="3">
        <v>1993</v>
      </c>
      <c r="E97" s="3" t="s">
        <v>51</v>
      </c>
      <c r="F97" s="3" t="s">
        <v>52</v>
      </c>
      <c r="G97" s="3" t="s">
        <v>123</v>
      </c>
      <c r="H97" s="3" t="s">
        <v>53</v>
      </c>
      <c r="I97" s="3" t="s">
        <v>57</v>
      </c>
      <c r="J97" s="3" t="s">
        <v>55</v>
      </c>
      <c r="K97" s="3" t="s">
        <v>55</v>
      </c>
      <c r="L97" s="3" t="s">
        <v>88</v>
      </c>
      <c r="M97" s="3" t="s">
        <v>55</v>
      </c>
      <c r="N97" s="3" t="s">
        <v>101</v>
      </c>
      <c r="O97" s="3" t="s">
        <v>90</v>
      </c>
      <c r="P97" s="3" t="s">
        <v>59</v>
      </c>
      <c r="Q97" s="3" t="s">
        <v>64</v>
      </c>
      <c r="R97" s="3" t="s">
        <v>62</v>
      </c>
      <c r="S97" s="3" t="s">
        <v>62</v>
      </c>
      <c r="T97" s="3" t="s">
        <v>64</v>
      </c>
      <c r="U97" s="3" t="s">
        <v>63</v>
      </c>
      <c r="V97" s="3" t="s">
        <v>64</v>
      </c>
      <c r="W97" s="3" t="s">
        <v>83</v>
      </c>
      <c r="X97" s="3" t="s">
        <v>83</v>
      </c>
      <c r="Y97" s="3" t="s">
        <v>94</v>
      </c>
      <c r="Z97" s="3" t="s">
        <v>144</v>
      </c>
      <c r="AA97" s="3" t="s">
        <v>173</v>
      </c>
      <c r="AB97" s="3" t="s">
        <v>461</v>
      </c>
      <c r="AC97" s="3" t="s">
        <v>85</v>
      </c>
      <c r="AD97" s="3" t="s">
        <v>72</v>
      </c>
      <c r="AE97" s="3" t="s">
        <v>462</v>
      </c>
      <c r="AF97" s="3" t="s">
        <v>74</v>
      </c>
      <c r="AG97" s="3" t="s">
        <v>463</v>
      </c>
      <c r="AH97" s="3" t="s">
        <v>255</v>
      </c>
      <c r="AI97" s="3" t="s">
        <v>108</v>
      </c>
      <c r="AJ97" s="3" t="s">
        <v>108</v>
      </c>
      <c r="AK97" s="3">
        <v>4</v>
      </c>
      <c r="AL97" s="3">
        <v>3</v>
      </c>
      <c r="AM97" s="3">
        <v>2</v>
      </c>
      <c r="AN97" s="3">
        <v>2</v>
      </c>
      <c r="AO97" s="3">
        <v>3</v>
      </c>
      <c r="AP97" s="3">
        <v>3</v>
      </c>
      <c r="AQ97" s="3">
        <v>3</v>
      </c>
      <c r="AR97" s="3">
        <v>3</v>
      </c>
      <c r="AS97" s="3">
        <v>3</v>
      </c>
      <c r="AT97" s="3">
        <v>3</v>
      </c>
      <c r="AU97" s="3">
        <v>2</v>
      </c>
      <c r="AV97" s="3">
        <v>3</v>
      </c>
      <c r="AW97" s="3">
        <v>3</v>
      </c>
      <c r="AX97" s="3" t="str">
        <f t="shared" si="1"/>
        <v>Communication</v>
      </c>
    </row>
    <row r="98" spans="1:50" ht="93" customHeight="1" x14ac:dyDescent="0.2">
      <c r="A98" s="2">
        <v>41794.911203703698</v>
      </c>
      <c r="B98" s="3" t="s">
        <v>77</v>
      </c>
      <c r="C98" s="3" t="s">
        <v>50</v>
      </c>
      <c r="D98" s="3">
        <v>1990</v>
      </c>
      <c r="E98" s="3" t="s">
        <v>51</v>
      </c>
      <c r="F98" s="3" t="s">
        <v>52</v>
      </c>
      <c r="G98" s="3" t="s">
        <v>123</v>
      </c>
      <c r="H98" s="3" t="s">
        <v>53</v>
      </c>
      <c r="I98" s="3" t="s">
        <v>55</v>
      </c>
      <c r="J98" s="3" t="s">
        <v>55</v>
      </c>
      <c r="K98" s="3" t="s">
        <v>55</v>
      </c>
      <c r="L98" s="3" t="s">
        <v>88</v>
      </c>
      <c r="M98" s="3" t="s">
        <v>55</v>
      </c>
      <c r="N98" s="3" t="s">
        <v>58</v>
      </c>
      <c r="O98" s="3" t="s">
        <v>90</v>
      </c>
      <c r="P98" s="3" t="s">
        <v>207</v>
      </c>
      <c r="Q98" s="3" t="s">
        <v>81</v>
      </c>
      <c r="R98" s="3" t="s">
        <v>62</v>
      </c>
      <c r="S98" s="3" t="s">
        <v>64</v>
      </c>
      <c r="T98" s="3" t="s">
        <v>81</v>
      </c>
      <c r="U98" s="3" t="s">
        <v>81</v>
      </c>
      <c r="V98" s="3" t="s">
        <v>64</v>
      </c>
      <c r="W98" s="3" t="s">
        <v>380</v>
      </c>
      <c r="X98" s="3" t="s">
        <v>143</v>
      </c>
      <c r="Y98" s="3" t="s">
        <v>67</v>
      </c>
      <c r="Z98" s="3" t="s">
        <v>94</v>
      </c>
      <c r="AA98" s="3" t="s">
        <v>93</v>
      </c>
      <c r="AB98" s="3" t="s">
        <v>464</v>
      </c>
      <c r="AC98" s="3" t="s">
        <v>85</v>
      </c>
      <c r="AD98" s="3" t="s">
        <v>72</v>
      </c>
      <c r="AE98" s="3" t="s">
        <v>465</v>
      </c>
      <c r="AF98" s="3" t="s">
        <v>74</v>
      </c>
      <c r="AG98" s="3" t="s">
        <v>466</v>
      </c>
      <c r="AH98" s="3" t="s">
        <v>467</v>
      </c>
      <c r="AI98" s="3" t="s">
        <v>72</v>
      </c>
      <c r="AJ98" s="3" t="s">
        <v>72</v>
      </c>
      <c r="AK98" s="3">
        <v>2</v>
      </c>
      <c r="AL98" s="3">
        <v>2</v>
      </c>
      <c r="AM98" s="3">
        <v>3</v>
      </c>
      <c r="AN98" s="3">
        <v>4</v>
      </c>
      <c r="AO98" s="3">
        <v>1</v>
      </c>
      <c r="AP98" s="3">
        <v>2</v>
      </c>
      <c r="AQ98" s="3">
        <v>3</v>
      </c>
      <c r="AR98" s="3">
        <v>1</v>
      </c>
      <c r="AS98" s="3">
        <v>2</v>
      </c>
      <c r="AT98" s="3">
        <v>2</v>
      </c>
      <c r="AU98" s="3">
        <v>3</v>
      </c>
      <c r="AV98" s="3">
        <v>4</v>
      </c>
      <c r="AW98" s="3">
        <v>2</v>
      </c>
      <c r="AX98" s="3" t="str">
        <f t="shared" si="1"/>
        <v>Communication</v>
      </c>
    </row>
    <row r="99" spans="1:50" ht="25.5" hidden="1" x14ac:dyDescent="0.2">
      <c r="A99" s="2">
        <v>41794.919884259303</v>
      </c>
      <c r="B99" s="3" t="s">
        <v>77</v>
      </c>
      <c r="C99" s="3" t="s">
        <v>50</v>
      </c>
      <c r="D99" s="3">
        <v>1994</v>
      </c>
      <c r="E99" s="3" t="s">
        <v>201</v>
      </c>
      <c r="F99" s="3" t="s">
        <v>342</v>
      </c>
      <c r="G99" s="3" t="s">
        <v>123</v>
      </c>
      <c r="H99" s="3" t="s">
        <v>53</v>
      </c>
      <c r="I99" s="3" t="s">
        <v>55</v>
      </c>
      <c r="J99" s="3" t="s">
        <v>55</v>
      </c>
      <c r="K99" s="3" t="s">
        <v>55</v>
      </c>
      <c r="L99" s="3" t="s">
        <v>88</v>
      </c>
      <c r="M99" s="3" t="s">
        <v>88</v>
      </c>
      <c r="N99" s="3" t="s">
        <v>155</v>
      </c>
      <c r="O99" s="3" t="s">
        <v>58</v>
      </c>
      <c r="P99" s="3" t="s">
        <v>101</v>
      </c>
      <c r="Q99" s="3" t="s">
        <v>64</v>
      </c>
      <c r="R99" s="3" t="s">
        <v>63</v>
      </c>
      <c r="S99" s="3" t="s">
        <v>62</v>
      </c>
      <c r="T99" s="3" t="s">
        <v>91</v>
      </c>
      <c r="U99" s="3" t="s">
        <v>91</v>
      </c>
      <c r="V99" s="3" t="s">
        <v>91</v>
      </c>
      <c r="W99" s="3" t="s">
        <v>456</v>
      </c>
      <c r="X99" s="3" t="s">
        <v>143</v>
      </c>
      <c r="Y99" s="3" t="s">
        <v>67</v>
      </c>
      <c r="Z99" s="3" t="s">
        <v>94</v>
      </c>
      <c r="AA99" s="3" t="s">
        <v>93</v>
      </c>
      <c r="AB99" s="3" t="s">
        <v>468</v>
      </c>
      <c r="AC99" s="3" t="s">
        <v>71</v>
      </c>
      <c r="AD99" s="3" t="s">
        <v>113</v>
      </c>
      <c r="AE99" s="3" t="s">
        <v>113</v>
      </c>
      <c r="AF99" s="3" t="s">
        <v>74</v>
      </c>
      <c r="AG99" s="3" t="s">
        <v>469</v>
      </c>
      <c r="AH99" s="3" t="s">
        <v>228</v>
      </c>
      <c r="AI99" s="3" t="s">
        <v>72</v>
      </c>
      <c r="AJ99" s="3" t="s">
        <v>72</v>
      </c>
      <c r="AK99" s="3">
        <v>1</v>
      </c>
      <c r="AL99" s="3">
        <v>3</v>
      </c>
      <c r="AM99" s="3">
        <v>2</v>
      </c>
      <c r="AN99" s="3">
        <v>1</v>
      </c>
      <c r="AO99" s="3">
        <v>3</v>
      </c>
      <c r="AP99" s="3">
        <v>1</v>
      </c>
      <c r="AQ99" s="3">
        <v>2</v>
      </c>
      <c r="AR99" s="3">
        <v>3</v>
      </c>
      <c r="AS99" s="3">
        <v>2</v>
      </c>
      <c r="AT99" s="3">
        <v>1</v>
      </c>
      <c r="AU99" s="3">
        <v>3</v>
      </c>
      <c r="AV99" s="3">
        <v>1</v>
      </c>
      <c r="AW99" s="3">
        <v>2</v>
      </c>
      <c r="AX99" s="3" t="str">
        <f t="shared" si="1"/>
        <v>Autre</v>
      </c>
    </row>
    <row r="100" spans="1:50" ht="25.5" hidden="1" x14ac:dyDescent="0.2">
      <c r="A100" s="2">
        <v>41794.920127314799</v>
      </c>
      <c r="B100" s="3" t="s">
        <v>49</v>
      </c>
      <c r="C100" s="3" t="s">
        <v>50</v>
      </c>
      <c r="D100" s="3">
        <v>1992</v>
      </c>
      <c r="E100" s="3" t="s">
        <v>51</v>
      </c>
      <c r="F100" s="3" t="s">
        <v>271</v>
      </c>
      <c r="G100" s="3" t="s">
        <v>53</v>
      </c>
      <c r="H100" s="3" t="s">
        <v>54</v>
      </c>
      <c r="I100" s="3" t="s">
        <v>55</v>
      </c>
      <c r="J100" s="3" t="s">
        <v>63</v>
      </c>
      <c r="K100" s="3" t="s">
        <v>79</v>
      </c>
      <c r="L100" s="3" t="s">
        <v>88</v>
      </c>
      <c r="M100" s="3" t="s">
        <v>79</v>
      </c>
      <c r="N100" s="3" t="s">
        <v>59</v>
      </c>
      <c r="O100" s="3" t="s">
        <v>90</v>
      </c>
      <c r="P100" s="3" t="s">
        <v>155</v>
      </c>
      <c r="Q100" s="3" t="s">
        <v>81</v>
      </c>
      <c r="R100" s="3" t="s">
        <v>63</v>
      </c>
      <c r="S100" s="3" t="s">
        <v>81</v>
      </c>
      <c r="T100" s="3" t="s">
        <v>91</v>
      </c>
      <c r="U100" s="3" t="s">
        <v>64</v>
      </c>
      <c r="V100" s="3" t="s">
        <v>62</v>
      </c>
      <c r="W100" s="3" t="s">
        <v>83</v>
      </c>
      <c r="X100" s="3" t="s">
        <v>83</v>
      </c>
      <c r="Y100" s="3" t="s">
        <v>210</v>
      </c>
      <c r="Z100" s="3" t="s">
        <v>94</v>
      </c>
      <c r="AA100" s="3" t="s">
        <v>67</v>
      </c>
      <c r="AB100" s="3" t="s">
        <v>470</v>
      </c>
      <c r="AC100" s="3" t="s">
        <v>71</v>
      </c>
      <c r="AD100" s="3" t="s">
        <v>113</v>
      </c>
      <c r="AE100" s="3" t="s">
        <v>120</v>
      </c>
      <c r="AF100" s="3" t="s">
        <v>74</v>
      </c>
      <c r="AG100" s="3" t="s">
        <v>471</v>
      </c>
      <c r="AH100" s="3" t="s">
        <v>148</v>
      </c>
      <c r="AI100" s="3" t="s">
        <v>72</v>
      </c>
      <c r="AJ100" s="3" t="s">
        <v>72</v>
      </c>
      <c r="AK100" s="3">
        <v>4</v>
      </c>
      <c r="AL100" s="3">
        <v>2</v>
      </c>
      <c r="AM100" s="3">
        <v>2</v>
      </c>
      <c r="AN100" s="3">
        <v>4</v>
      </c>
      <c r="AO100" s="3">
        <v>2</v>
      </c>
      <c r="AP100" s="3">
        <v>2</v>
      </c>
      <c r="AQ100" s="3">
        <v>2</v>
      </c>
      <c r="AR100" s="3">
        <v>3</v>
      </c>
      <c r="AS100" s="3">
        <v>4</v>
      </c>
      <c r="AT100" s="3">
        <v>4</v>
      </c>
      <c r="AU100" s="3">
        <v>3</v>
      </c>
      <c r="AV100" s="3">
        <v>3</v>
      </c>
      <c r="AW100" s="3">
        <v>2</v>
      </c>
      <c r="AX100" s="3" t="str">
        <f t="shared" si="1"/>
        <v>Sciences Politiques</v>
      </c>
    </row>
    <row r="101" spans="1:50" ht="25.5" hidden="1" x14ac:dyDescent="0.2">
      <c r="A101" s="2">
        <v>41794.924849536997</v>
      </c>
      <c r="B101" s="3" t="s">
        <v>49</v>
      </c>
      <c r="C101" s="3" t="s">
        <v>50</v>
      </c>
      <c r="D101" s="3">
        <v>1993</v>
      </c>
      <c r="E101" s="3" t="s">
        <v>51</v>
      </c>
      <c r="F101" s="3" t="s">
        <v>472</v>
      </c>
      <c r="G101" s="3" t="s">
        <v>123</v>
      </c>
      <c r="H101" s="3" t="s">
        <v>53</v>
      </c>
      <c r="I101" s="3" t="s">
        <v>57</v>
      </c>
      <c r="J101" s="3" t="s">
        <v>57</v>
      </c>
      <c r="K101" s="3" t="s">
        <v>100</v>
      </c>
      <c r="L101" s="3" t="s">
        <v>88</v>
      </c>
      <c r="M101" s="3" t="s">
        <v>57</v>
      </c>
      <c r="N101" s="3" t="s">
        <v>59</v>
      </c>
      <c r="O101" s="3" t="s">
        <v>101</v>
      </c>
      <c r="P101" s="3" t="s">
        <v>80</v>
      </c>
      <c r="Q101" s="3" t="s">
        <v>64</v>
      </c>
      <c r="R101" s="3" t="s">
        <v>81</v>
      </c>
      <c r="S101" s="3" t="s">
        <v>64</v>
      </c>
      <c r="T101" s="3" t="s">
        <v>91</v>
      </c>
      <c r="U101" s="3" t="s">
        <v>62</v>
      </c>
      <c r="V101" s="3" t="s">
        <v>62</v>
      </c>
      <c r="W101" s="3" t="s">
        <v>473</v>
      </c>
      <c r="X101" s="3" t="s">
        <v>245</v>
      </c>
      <c r="Y101" s="3" t="s">
        <v>67</v>
      </c>
      <c r="Z101" s="3" t="s">
        <v>94</v>
      </c>
      <c r="AA101" s="3" t="s">
        <v>93</v>
      </c>
      <c r="AB101" s="3" t="s">
        <v>474</v>
      </c>
      <c r="AC101" s="3" t="s">
        <v>96</v>
      </c>
      <c r="AD101" s="3" t="s">
        <v>113</v>
      </c>
      <c r="AE101" s="3" t="s">
        <v>113</v>
      </c>
      <c r="AF101" s="3" t="s">
        <v>74</v>
      </c>
      <c r="AG101" s="3" t="s">
        <v>394</v>
      </c>
      <c r="AH101" s="3" t="s">
        <v>148</v>
      </c>
      <c r="AI101" s="3" t="s">
        <v>72</v>
      </c>
      <c r="AJ101" s="3" t="s">
        <v>72</v>
      </c>
      <c r="AK101" s="3">
        <v>4</v>
      </c>
      <c r="AL101" s="3">
        <v>2</v>
      </c>
      <c r="AM101" s="3">
        <v>2</v>
      </c>
      <c r="AN101" s="3">
        <v>2</v>
      </c>
      <c r="AO101" s="3">
        <v>2</v>
      </c>
      <c r="AP101" s="3">
        <v>3</v>
      </c>
      <c r="AQ101" s="3">
        <v>2</v>
      </c>
      <c r="AR101" s="3">
        <v>1</v>
      </c>
      <c r="AS101" s="3">
        <v>4</v>
      </c>
      <c r="AT101" s="3">
        <v>3</v>
      </c>
      <c r="AU101" s="3">
        <v>2</v>
      </c>
      <c r="AV101" s="3">
        <v>3</v>
      </c>
      <c r="AW101" s="3">
        <v>3</v>
      </c>
      <c r="AX101" s="3" t="str">
        <f t="shared" si="1"/>
        <v>Autre</v>
      </c>
    </row>
    <row r="102" spans="1:50" ht="76.5" x14ac:dyDescent="0.2">
      <c r="A102" s="2">
        <v>41794.929085648102</v>
      </c>
      <c r="B102" s="3" t="s">
        <v>77</v>
      </c>
      <c r="C102" s="3" t="s">
        <v>50</v>
      </c>
      <c r="D102" s="3">
        <v>1991</v>
      </c>
      <c r="E102" s="3" t="s">
        <v>51</v>
      </c>
      <c r="F102" s="3" t="s">
        <v>52</v>
      </c>
      <c r="G102" s="3" t="s">
        <v>123</v>
      </c>
      <c r="H102" s="3" t="s">
        <v>53</v>
      </c>
      <c r="I102" s="3" t="s">
        <v>79</v>
      </c>
      <c r="J102" s="3" t="s">
        <v>100</v>
      </c>
      <c r="K102" s="3" t="s">
        <v>55</v>
      </c>
      <c r="L102" s="3" t="s">
        <v>79</v>
      </c>
      <c r="M102" s="3" t="s">
        <v>55</v>
      </c>
      <c r="N102" s="3" t="s">
        <v>101</v>
      </c>
      <c r="O102" s="3" t="s">
        <v>102</v>
      </c>
      <c r="P102" s="3" t="s">
        <v>155</v>
      </c>
      <c r="Q102" s="3" t="s">
        <v>91</v>
      </c>
      <c r="R102" s="3" t="s">
        <v>91</v>
      </c>
      <c r="S102" s="3" t="s">
        <v>62</v>
      </c>
      <c r="T102" s="3" t="s">
        <v>64</v>
      </c>
      <c r="U102" s="3" t="s">
        <v>63</v>
      </c>
      <c r="V102" s="3" t="s">
        <v>62</v>
      </c>
      <c r="W102" s="3" t="s">
        <v>124</v>
      </c>
      <c r="X102" s="3" t="s">
        <v>104</v>
      </c>
      <c r="Y102" s="3" t="s">
        <v>68</v>
      </c>
      <c r="Z102" s="3" t="s">
        <v>67</v>
      </c>
      <c r="AA102" s="3" t="s">
        <v>94</v>
      </c>
      <c r="AB102" s="3" t="s">
        <v>475</v>
      </c>
      <c r="AC102" s="3" t="s">
        <v>85</v>
      </c>
      <c r="AD102" s="3" t="s">
        <v>72</v>
      </c>
      <c r="AE102" s="3" t="s">
        <v>476</v>
      </c>
      <c r="AF102" s="3" t="s">
        <v>74</v>
      </c>
      <c r="AG102" s="3" t="s">
        <v>158</v>
      </c>
      <c r="AH102" s="3" t="s">
        <v>233</v>
      </c>
      <c r="AI102" s="3" t="s">
        <v>108</v>
      </c>
      <c r="AJ102" s="3" t="s">
        <v>108</v>
      </c>
      <c r="AK102" s="3">
        <v>3</v>
      </c>
      <c r="AL102" s="3">
        <v>2</v>
      </c>
      <c r="AM102" s="3">
        <v>2</v>
      </c>
      <c r="AN102" s="3">
        <v>3</v>
      </c>
      <c r="AO102" s="3">
        <v>4</v>
      </c>
      <c r="AP102" s="3">
        <v>1</v>
      </c>
      <c r="AQ102" s="3">
        <v>4</v>
      </c>
      <c r="AR102" s="3">
        <v>3</v>
      </c>
      <c r="AS102" s="3">
        <v>3</v>
      </c>
      <c r="AT102" s="3">
        <v>3</v>
      </c>
      <c r="AU102" s="3">
        <v>2</v>
      </c>
      <c r="AV102" s="3">
        <v>4</v>
      </c>
      <c r="AW102" s="3">
        <v>3</v>
      </c>
      <c r="AX102" s="3" t="str">
        <f t="shared" si="1"/>
        <v>Communication</v>
      </c>
    </row>
    <row r="103" spans="1:50" ht="25.5" hidden="1" x14ac:dyDescent="0.2">
      <c r="A103" s="2">
        <v>41794.935740740701</v>
      </c>
      <c r="B103" s="3" t="s">
        <v>49</v>
      </c>
      <c r="C103" s="3" t="s">
        <v>50</v>
      </c>
      <c r="D103" s="3">
        <v>1992</v>
      </c>
      <c r="E103" s="3" t="s">
        <v>201</v>
      </c>
      <c r="F103" s="3" t="s">
        <v>353</v>
      </c>
      <c r="G103" s="3" t="s">
        <v>53</v>
      </c>
      <c r="H103" s="3" t="s">
        <v>54</v>
      </c>
      <c r="I103" s="3" t="s">
        <v>57</v>
      </c>
      <c r="J103" s="3" t="s">
        <v>100</v>
      </c>
      <c r="K103" s="3" t="s">
        <v>55</v>
      </c>
      <c r="L103" s="3" t="s">
        <v>57</v>
      </c>
      <c r="M103" s="3" t="s">
        <v>55</v>
      </c>
      <c r="N103" s="3" t="s">
        <v>80</v>
      </c>
      <c r="O103" s="3" t="s">
        <v>102</v>
      </c>
      <c r="P103" s="3" t="s">
        <v>101</v>
      </c>
      <c r="Q103" s="3" t="s">
        <v>64</v>
      </c>
      <c r="R103" s="3" t="s">
        <v>64</v>
      </c>
      <c r="S103" s="3" t="s">
        <v>62</v>
      </c>
      <c r="T103" s="3" t="s">
        <v>63</v>
      </c>
      <c r="U103" s="3" t="s">
        <v>63</v>
      </c>
      <c r="V103" s="3" t="s">
        <v>63</v>
      </c>
      <c r="W103" s="3" t="s">
        <v>176</v>
      </c>
      <c r="X103" s="3" t="s">
        <v>83</v>
      </c>
      <c r="Y103" s="3" t="s">
        <v>173</v>
      </c>
      <c r="Z103" s="3" t="s">
        <v>173</v>
      </c>
      <c r="AA103" s="3" t="s">
        <v>173</v>
      </c>
      <c r="AB103" s="3" t="s">
        <v>477</v>
      </c>
      <c r="AC103" s="3" t="s">
        <v>236</v>
      </c>
      <c r="AD103" s="3" t="s">
        <v>113</v>
      </c>
      <c r="AE103" s="3" t="s">
        <v>113</v>
      </c>
      <c r="AF103" s="3" t="s">
        <v>74</v>
      </c>
      <c r="AG103" s="3" t="s">
        <v>170</v>
      </c>
      <c r="AH103" s="3" t="s">
        <v>148</v>
      </c>
      <c r="AI103" s="3" t="s">
        <v>108</v>
      </c>
      <c r="AJ103" s="3" t="s">
        <v>108</v>
      </c>
      <c r="AK103" s="3">
        <v>2</v>
      </c>
      <c r="AL103" s="3">
        <v>1</v>
      </c>
      <c r="AM103" s="3">
        <v>3</v>
      </c>
      <c r="AN103" s="3">
        <v>2</v>
      </c>
      <c r="AO103" s="3">
        <v>2</v>
      </c>
      <c r="AP103" s="3">
        <v>2</v>
      </c>
      <c r="AQ103" s="3">
        <v>2</v>
      </c>
      <c r="AR103" s="3">
        <v>1</v>
      </c>
      <c r="AS103" s="3">
        <v>4</v>
      </c>
      <c r="AT103" s="3">
        <v>4</v>
      </c>
      <c r="AU103" s="3">
        <v>3</v>
      </c>
      <c r="AV103" s="3">
        <v>3</v>
      </c>
      <c r="AW103" s="3">
        <v>1</v>
      </c>
      <c r="AX103" s="3" t="str">
        <f t="shared" si="1"/>
        <v>Autre</v>
      </c>
    </row>
    <row r="104" spans="1:50" ht="89.25" hidden="1" x14ac:dyDescent="0.2">
      <c r="A104" s="2">
        <v>41794.940231481502</v>
      </c>
      <c r="B104" s="3" t="s">
        <v>49</v>
      </c>
      <c r="C104" s="3" t="s">
        <v>50</v>
      </c>
      <c r="D104" s="3">
        <v>1990</v>
      </c>
      <c r="E104" s="3" t="s">
        <v>153</v>
      </c>
      <c r="F104" s="7" t="s">
        <v>484</v>
      </c>
      <c r="G104" s="3" t="s">
        <v>53</v>
      </c>
      <c r="H104" s="3" t="s">
        <v>54</v>
      </c>
      <c r="I104" s="3" t="s">
        <v>55</v>
      </c>
      <c r="J104" s="3" t="s">
        <v>57</v>
      </c>
      <c r="K104" s="3" t="s">
        <v>55</v>
      </c>
      <c r="L104" s="3" t="s">
        <v>149</v>
      </c>
      <c r="M104" s="3" t="s">
        <v>100</v>
      </c>
      <c r="N104" s="3" t="s">
        <v>167</v>
      </c>
      <c r="O104" s="3" t="s">
        <v>58</v>
      </c>
      <c r="P104" s="3" t="s">
        <v>59</v>
      </c>
      <c r="Q104" s="3" t="s">
        <v>91</v>
      </c>
      <c r="R104" s="3" t="s">
        <v>91</v>
      </c>
      <c r="S104" s="3" t="s">
        <v>64</v>
      </c>
      <c r="T104" s="3" t="s">
        <v>91</v>
      </c>
      <c r="U104" s="3" t="s">
        <v>91</v>
      </c>
      <c r="V104" s="3" t="s">
        <v>63</v>
      </c>
      <c r="W104" s="3" t="s">
        <v>83</v>
      </c>
      <c r="X104" s="3" t="s">
        <v>83</v>
      </c>
      <c r="Y104" s="3" t="s">
        <v>67</v>
      </c>
      <c r="Z104" s="3" t="s">
        <v>94</v>
      </c>
      <c r="AA104" s="3" t="s">
        <v>68</v>
      </c>
      <c r="AB104" s="3" t="s">
        <v>138</v>
      </c>
      <c r="AC104" s="3" t="s">
        <v>71</v>
      </c>
      <c r="AD104" s="3" t="s">
        <v>72</v>
      </c>
      <c r="AE104" s="3" t="s">
        <v>478</v>
      </c>
      <c r="AF104" s="3" t="s">
        <v>74</v>
      </c>
      <c r="AG104" s="3" t="s">
        <v>121</v>
      </c>
      <c r="AH104" s="3" t="s">
        <v>246</v>
      </c>
      <c r="AI104" s="3" t="s">
        <v>108</v>
      </c>
      <c r="AJ104" s="3" t="s">
        <v>108</v>
      </c>
      <c r="AK104" s="3">
        <v>3</v>
      </c>
      <c r="AL104" s="3">
        <v>2</v>
      </c>
      <c r="AM104" s="3">
        <v>2</v>
      </c>
      <c r="AN104" s="3">
        <v>3</v>
      </c>
      <c r="AO104" s="3">
        <v>3</v>
      </c>
      <c r="AP104" s="3">
        <v>4</v>
      </c>
      <c r="AQ104" s="3">
        <v>4</v>
      </c>
      <c r="AR104" s="3">
        <v>3</v>
      </c>
      <c r="AS104" s="3">
        <v>3</v>
      </c>
      <c r="AT104" s="3">
        <v>4</v>
      </c>
      <c r="AU104" s="3">
        <v>1</v>
      </c>
      <c r="AV104" s="3">
        <v>4</v>
      </c>
      <c r="AW104" s="3">
        <v>3</v>
      </c>
      <c r="AX104" s="3" t="str">
        <f t="shared" si="1"/>
        <v>Sciences Politiques</v>
      </c>
    </row>
    <row r="105" spans="1:50" ht="76.5" x14ac:dyDescent="0.2">
      <c r="A105" s="2">
        <v>41794.955717592602</v>
      </c>
      <c r="B105" s="3" t="s">
        <v>49</v>
      </c>
      <c r="C105" s="3" t="s">
        <v>50</v>
      </c>
      <c r="D105" s="3">
        <v>1990</v>
      </c>
      <c r="E105" s="3" t="s">
        <v>51</v>
      </c>
      <c r="F105" s="3" t="s">
        <v>52</v>
      </c>
      <c r="G105" s="3" t="s">
        <v>53</v>
      </c>
      <c r="H105" s="3" t="s">
        <v>54</v>
      </c>
      <c r="I105" s="3" t="s">
        <v>57</v>
      </c>
      <c r="J105" s="3" t="s">
        <v>100</v>
      </c>
      <c r="K105" s="3" t="s">
        <v>63</v>
      </c>
      <c r="L105" s="3" t="s">
        <v>56</v>
      </c>
      <c r="M105" s="3" t="s">
        <v>57</v>
      </c>
      <c r="N105" s="3" t="s">
        <v>59</v>
      </c>
      <c r="O105" s="3" t="s">
        <v>58</v>
      </c>
      <c r="P105" s="3" t="s">
        <v>101</v>
      </c>
      <c r="Q105" s="3" t="s">
        <v>81</v>
      </c>
      <c r="R105" s="3" t="s">
        <v>64</v>
      </c>
      <c r="S105" s="3" t="s">
        <v>63</v>
      </c>
      <c r="T105" s="3" t="s">
        <v>91</v>
      </c>
      <c r="U105" s="3" t="s">
        <v>62</v>
      </c>
      <c r="V105" s="3" t="s">
        <v>62</v>
      </c>
      <c r="W105" s="3" t="s">
        <v>92</v>
      </c>
      <c r="X105" s="3" t="s">
        <v>125</v>
      </c>
      <c r="Y105" s="3" t="s">
        <v>144</v>
      </c>
      <c r="Z105" s="3" t="s">
        <v>67</v>
      </c>
      <c r="AA105" s="3" t="s">
        <v>93</v>
      </c>
      <c r="AB105" s="3" t="s">
        <v>479</v>
      </c>
      <c r="AC105" s="3" t="s">
        <v>96</v>
      </c>
      <c r="AD105" s="3" t="s">
        <v>113</v>
      </c>
      <c r="AE105" s="3" t="s">
        <v>480</v>
      </c>
      <c r="AF105" s="3" t="s">
        <v>74</v>
      </c>
      <c r="AG105" s="3" t="s">
        <v>378</v>
      </c>
      <c r="AH105" s="3" t="s">
        <v>159</v>
      </c>
      <c r="AI105" s="3" t="s">
        <v>72</v>
      </c>
      <c r="AJ105" s="3" t="s">
        <v>72</v>
      </c>
      <c r="AK105" s="3">
        <v>4</v>
      </c>
      <c r="AL105" s="3">
        <v>2</v>
      </c>
      <c r="AM105" s="3">
        <v>2</v>
      </c>
      <c r="AN105" s="3">
        <v>4</v>
      </c>
      <c r="AO105" s="3">
        <v>3</v>
      </c>
      <c r="AP105" s="3">
        <v>2</v>
      </c>
      <c r="AQ105" s="3">
        <v>2</v>
      </c>
      <c r="AR105" s="3">
        <v>1</v>
      </c>
      <c r="AS105" s="3">
        <v>3</v>
      </c>
      <c r="AT105" s="3">
        <v>3</v>
      </c>
      <c r="AU105" s="3">
        <v>3</v>
      </c>
      <c r="AV105" s="3">
        <v>4</v>
      </c>
      <c r="AW105" s="3">
        <v>2</v>
      </c>
      <c r="AX105" s="3" t="str">
        <f t="shared" si="1"/>
        <v>Communication</v>
      </c>
    </row>
    <row r="106" spans="1:50" ht="76.5" x14ac:dyDescent="0.2">
      <c r="A106" s="2">
        <v>41794.983749999999</v>
      </c>
      <c r="B106" s="3" t="s">
        <v>77</v>
      </c>
      <c r="C106" s="3" t="s">
        <v>50</v>
      </c>
      <c r="D106" s="3">
        <v>1991</v>
      </c>
      <c r="E106" s="3" t="s">
        <v>51</v>
      </c>
      <c r="F106" s="3" t="s">
        <v>52</v>
      </c>
      <c r="G106" s="3" t="s">
        <v>53</v>
      </c>
      <c r="H106" s="3" t="s">
        <v>54</v>
      </c>
      <c r="I106" s="3" t="s">
        <v>79</v>
      </c>
      <c r="J106" s="3" t="s">
        <v>100</v>
      </c>
      <c r="K106" s="3" t="s">
        <v>100</v>
      </c>
      <c r="L106" s="3" t="s">
        <v>57</v>
      </c>
      <c r="M106" s="3" t="s">
        <v>79</v>
      </c>
      <c r="N106" s="3" t="s">
        <v>59</v>
      </c>
      <c r="O106" s="3" t="s">
        <v>102</v>
      </c>
      <c r="P106" s="3" t="s">
        <v>101</v>
      </c>
      <c r="Q106" s="3" t="s">
        <v>81</v>
      </c>
      <c r="R106" s="3" t="s">
        <v>81</v>
      </c>
      <c r="S106" s="3" t="s">
        <v>64</v>
      </c>
      <c r="T106" s="3" t="s">
        <v>81</v>
      </c>
      <c r="U106" s="3" t="s">
        <v>81</v>
      </c>
      <c r="V106" s="3" t="s">
        <v>64</v>
      </c>
      <c r="W106" s="3" t="s">
        <v>481</v>
      </c>
      <c r="X106" s="3" t="s">
        <v>125</v>
      </c>
      <c r="Y106" s="3" t="s">
        <v>67</v>
      </c>
      <c r="Z106" s="3" t="s">
        <v>94</v>
      </c>
      <c r="AA106" s="3" t="s">
        <v>69</v>
      </c>
      <c r="AB106" s="3" t="s">
        <v>194</v>
      </c>
      <c r="AC106" s="3" t="s">
        <v>96</v>
      </c>
      <c r="AD106" s="3" t="s">
        <v>72</v>
      </c>
      <c r="AE106" s="3" t="s">
        <v>482</v>
      </c>
      <c r="AF106" s="3" t="s">
        <v>74</v>
      </c>
      <c r="AG106" s="3" t="s">
        <v>483</v>
      </c>
      <c r="AH106" s="3" t="s">
        <v>314</v>
      </c>
      <c r="AI106" s="3" t="s">
        <v>72</v>
      </c>
      <c r="AJ106" s="3" t="s">
        <v>72</v>
      </c>
      <c r="AK106" s="3">
        <v>3</v>
      </c>
      <c r="AL106" s="3">
        <v>2</v>
      </c>
      <c r="AM106" s="3">
        <v>2</v>
      </c>
      <c r="AN106" s="3">
        <v>3</v>
      </c>
      <c r="AO106" s="3">
        <v>2</v>
      </c>
      <c r="AP106" s="3">
        <v>2</v>
      </c>
      <c r="AQ106" s="3">
        <v>2</v>
      </c>
      <c r="AR106" s="3">
        <v>2</v>
      </c>
      <c r="AS106" s="3">
        <v>2</v>
      </c>
      <c r="AT106" s="3">
        <v>4</v>
      </c>
      <c r="AU106" s="3">
        <v>3</v>
      </c>
      <c r="AV106" s="3">
        <v>4</v>
      </c>
      <c r="AW106" s="3">
        <v>2</v>
      </c>
      <c r="AX106" s="3" t="str">
        <f t="shared" si="1"/>
        <v>Communication</v>
      </c>
    </row>
    <row r="107" spans="1:50" ht="89.25" hidden="1" x14ac:dyDescent="0.2">
      <c r="A107" s="2">
        <v>41795.327569444402</v>
      </c>
      <c r="B107" s="3" t="s">
        <v>77</v>
      </c>
      <c r="C107" s="3" t="s">
        <v>50</v>
      </c>
      <c r="D107" s="3">
        <v>1988</v>
      </c>
      <c r="E107" s="3" t="s">
        <v>201</v>
      </c>
      <c r="F107" s="3" t="s">
        <v>484</v>
      </c>
      <c r="G107" s="3" t="s">
        <v>54</v>
      </c>
      <c r="H107" s="3" t="s">
        <v>280</v>
      </c>
      <c r="I107" s="3" t="s">
        <v>57</v>
      </c>
      <c r="J107" s="3" t="s">
        <v>88</v>
      </c>
      <c r="K107" s="3" t="s">
        <v>55</v>
      </c>
      <c r="L107" s="3" t="s">
        <v>57</v>
      </c>
      <c r="M107" s="3" t="s">
        <v>88</v>
      </c>
      <c r="N107" s="3" t="s">
        <v>155</v>
      </c>
      <c r="O107" s="3" t="s">
        <v>167</v>
      </c>
      <c r="P107" s="3" t="s">
        <v>101</v>
      </c>
      <c r="Q107" s="3" t="s">
        <v>64</v>
      </c>
      <c r="R107" s="3" t="s">
        <v>62</v>
      </c>
      <c r="S107" s="3" t="s">
        <v>64</v>
      </c>
      <c r="T107" s="3" t="s">
        <v>81</v>
      </c>
      <c r="U107" s="3" t="s">
        <v>91</v>
      </c>
      <c r="V107" s="3" t="s">
        <v>91</v>
      </c>
      <c r="W107" s="3" t="s">
        <v>83</v>
      </c>
      <c r="X107" s="3" t="s">
        <v>83</v>
      </c>
      <c r="Y107" s="3" t="s">
        <v>67</v>
      </c>
      <c r="Z107" s="3" t="s">
        <v>69</v>
      </c>
      <c r="AA107" s="3" t="s">
        <v>69</v>
      </c>
      <c r="AB107" s="3" t="s">
        <v>112</v>
      </c>
      <c r="AC107" s="3" t="s">
        <v>96</v>
      </c>
      <c r="AD107" s="3" t="s">
        <v>113</v>
      </c>
      <c r="AE107" s="3" t="s">
        <v>120</v>
      </c>
      <c r="AF107" s="3" t="s">
        <v>74</v>
      </c>
      <c r="AG107" s="3" t="s">
        <v>485</v>
      </c>
      <c r="AH107" s="3" t="s">
        <v>486</v>
      </c>
      <c r="AI107" s="3" t="s">
        <v>108</v>
      </c>
      <c r="AJ107" s="3" t="s">
        <v>72</v>
      </c>
      <c r="AK107" s="3">
        <v>4</v>
      </c>
      <c r="AL107" s="3">
        <v>1</v>
      </c>
      <c r="AM107" s="3">
        <v>1</v>
      </c>
      <c r="AN107" s="3">
        <v>4</v>
      </c>
      <c r="AO107" s="3">
        <v>1</v>
      </c>
      <c r="AP107" s="3">
        <v>4</v>
      </c>
      <c r="AQ107" s="3">
        <v>1</v>
      </c>
      <c r="AR107" s="3">
        <v>4</v>
      </c>
      <c r="AS107" s="3">
        <v>4</v>
      </c>
      <c r="AT107" s="3">
        <v>1</v>
      </c>
      <c r="AU107" s="3">
        <v>4</v>
      </c>
      <c r="AV107" s="3">
        <v>1</v>
      </c>
      <c r="AW107" s="3">
        <v>1</v>
      </c>
      <c r="AX107" s="3" t="str">
        <f t="shared" si="1"/>
        <v>Sciences Politiques</v>
      </c>
    </row>
    <row r="108" spans="1:50" hidden="1" x14ac:dyDescent="0.2">
      <c r="A108" s="2">
        <v>41795.350949074098</v>
      </c>
      <c r="B108" s="3" t="s">
        <v>77</v>
      </c>
      <c r="C108" s="3" t="s">
        <v>50</v>
      </c>
      <c r="D108" s="3">
        <v>1995</v>
      </c>
      <c r="E108" s="3" t="s">
        <v>201</v>
      </c>
      <c r="F108" s="3" t="s">
        <v>324</v>
      </c>
      <c r="G108" s="3" t="s">
        <v>123</v>
      </c>
      <c r="H108" s="3" t="s">
        <v>53</v>
      </c>
      <c r="I108" s="3" t="s">
        <v>55</v>
      </c>
      <c r="J108" s="3" t="s">
        <v>100</v>
      </c>
      <c r="K108" s="3" t="s">
        <v>63</v>
      </c>
      <c r="L108" s="3" t="s">
        <v>56</v>
      </c>
      <c r="M108" s="3" t="s">
        <v>79</v>
      </c>
      <c r="N108" s="3" t="s">
        <v>58</v>
      </c>
      <c r="O108" s="3" t="s">
        <v>101</v>
      </c>
      <c r="P108" s="3" t="s">
        <v>102</v>
      </c>
      <c r="Q108" s="3" t="s">
        <v>62</v>
      </c>
      <c r="R108" s="3" t="s">
        <v>62</v>
      </c>
      <c r="S108" s="3" t="s">
        <v>62</v>
      </c>
      <c r="T108" s="3" t="s">
        <v>64</v>
      </c>
      <c r="U108" s="3" t="s">
        <v>62</v>
      </c>
      <c r="V108" s="3" t="s">
        <v>64</v>
      </c>
      <c r="W108" s="3" t="s">
        <v>375</v>
      </c>
      <c r="X108" s="3" t="s">
        <v>83</v>
      </c>
      <c r="Y108" s="3" t="s">
        <v>94</v>
      </c>
      <c r="Z108" s="3" t="s">
        <v>67</v>
      </c>
      <c r="AA108" s="3" t="s">
        <v>93</v>
      </c>
      <c r="AB108" s="3" t="s">
        <v>487</v>
      </c>
      <c r="AC108" s="3" t="s">
        <v>85</v>
      </c>
      <c r="AD108" s="3" t="s">
        <v>113</v>
      </c>
      <c r="AE108" s="3" t="s">
        <v>120</v>
      </c>
      <c r="AF108" s="3" t="s">
        <v>74</v>
      </c>
      <c r="AG108" s="3" t="s">
        <v>164</v>
      </c>
      <c r="AH108" s="3" t="s">
        <v>129</v>
      </c>
      <c r="AI108" s="3" t="s">
        <v>108</v>
      </c>
      <c r="AJ108" s="3" t="s">
        <v>113</v>
      </c>
      <c r="AK108" s="3">
        <v>3</v>
      </c>
      <c r="AL108" s="3">
        <v>1</v>
      </c>
      <c r="AM108" s="3">
        <v>2</v>
      </c>
      <c r="AN108" s="3">
        <v>2</v>
      </c>
      <c r="AO108" s="3">
        <v>1</v>
      </c>
      <c r="AP108" s="3">
        <v>2</v>
      </c>
      <c r="AQ108" s="3">
        <v>3</v>
      </c>
      <c r="AR108" s="3">
        <v>2</v>
      </c>
      <c r="AS108" s="3">
        <v>1</v>
      </c>
      <c r="AT108" s="3">
        <v>2</v>
      </c>
      <c r="AU108" s="3">
        <v>2</v>
      </c>
      <c r="AV108" s="3">
        <v>2</v>
      </c>
      <c r="AW108" s="3">
        <v>3</v>
      </c>
      <c r="AX108" s="3" t="str">
        <f t="shared" si="1"/>
        <v>Autre</v>
      </c>
    </row>
    <row r="109" spans="1:50" ht="51" hidden="1" x14ac:dyDescent="0.2">
      <c r="A109" s="2">
        <v>41795.4065625</v>
      </c>
      <c r="B109" s="3" t="s">
        <v>77</v>
      </c>
      <c r="C109" s="3" t="s">
        <v>50</v>
      </c>
      <c r="D109" s="3">
        <v>1991</v>
      </c>
      <c r="E109" s="3" t="s">
        <v>51</v>
      </c>
      <c r="F109" s="3" t="s">
        <v>488</v>
      </c>
      <c r="G109" s="3" t="s">
        <v>53</v>
      </c>
      <c r="H109" s="3" t="s">
        <v>54</v>
      </c>
      <c r="I109" s="3" t="s">
        <v>57</v>
      </c>
      <c r="J109" s="3" t="s">
        <v>56</v>
      </c>
      <c r="K109" s="3" t="s">
        <v>79</v>
      </c>
      <c r="L109" s="3" t="s">
        <v>88</v>
      </c>
      <c r="M109" s="3" t="s">
        <v>57</v>
      </c>
      <c r="N109" s="3" t="s">
        <v>102</v>
      </c>
      <c r="O109" s="3" t="s">
        <v>101</v>
      </c>
      <c r="P109" s="3" t="s">
        <v>60</v>
      </c>
      <c r="Q109" s="3" t="s">
        <v>81</v>
      </c>
      <c r="R109" s="3" t="s">
        <v>91</v>
      </c>
      <c r="S109" s="3" t="s">
        <v>62</v>
      </c>
      <c r="T109" s="3" t="s">
        <v>64</v>
      </c>
      <c r="U109" s="3" t="s">
        <v>62</v>
      </c>
      <c r="V109" s="3" t="s">
        <v>81</v>
      </c>
      <c r="W109" s="3" t="s">
        <v>326</v>
      </c>
      <c r="X109" s="3" t="s">
        <v>104</v>
      </c>
      <c r="Y109" s="3" t="s">
        <v>68</v>
      </c>
      <c r="Z109" s="3" t="s">
        <v>173</v>
      </c>
      <c r="AA109" s="3" t="s">
        <v>173</v>
      </c>
      <c r="AB109" s="3" t="s">
        <v>84</v>
      </c>
      <c r="AC109" s="3" t="s">
        <v>96</v>
      </c>
      <c r="AD109" s="3" t="s">
        <v>113</v>
      </c>
      <c r="AE109" s="3" t="s">
        <v>489</v>
      </c>
      <c r="AF109" s="3" t="s">
        <v>74</v>
      </c>
      <c r="AG109" s="3" t="s">
        <v>490</v>
      </c>
      <c r="AH109" s="3" t="s">
        <v>491</v>
      </c>
      <c r="AI109" s="3" t="s">
        <v>108</v>
      </c>
      <c r="AJ109" s="3" t="s">
        <v>108</v>
      </c>
      <c r="AK109" s="3">
        <v>3</v>
      </c>
      <c r="AL109" s="3">
        <v>2</v>
      </c>
      <c r="AM109" s="3">
        <v>2</v>
      </c>
      <c r="AN109" s="3">
        <v>2</v>
      </c>
      <c r="AO109" s="3">
        <v>2</v>
      </c>
      <c r="AP109" s="3">
        <v>2</v>
      </c>
      <c r="AQ109" s="3">
        <v>2</v>
      </c>
      <c r="AR109" s="3">
        <v>1</v>
      </c>
      <c r="AS109" s="3">
        <v>3</v>
      </c>
      <c r="AT109" s="3">
        <v>3</v>
      </c>
      <c r="AU109" s="3">
        <v>2</v>
      </c>
      <c r="AV109" s="3">
        <v>3</v>
      </c>
      <c r="AW109" s="3">
        <v>1</v>
      </c>
      <c r="AX109" s="3" t="str">
        <f t="shared" si="1"/>
        <v>Autre</v>
      </c>
    </row>
    <row r="110" spans="1:50" ht="25.5" hidden="1" x14ac:dyDescent="0.2">
      <c r="A110" s="2">
        <v>41795.4070601852</v>
      </c>
      <c r="B110" s="3" t="s">
        <v>77</v>
      </c>
      <c r="C110" s="3" t="s">
        <v>50</v>
      </c>
      <c r="D110" s="3">
        <v>1991</v>
      </c>
      <c r="E110" s="3" t="s">
        <v>51</v>
      </c>
      <c r="F110" s="3" t="s">
        <v>492</v>
      </c>
      <c r="G110" s="3" t="s">
        <v>123</v>
      </c>
      <c r="H110" s="3" t="s">
        <v>53</v>
      </c>
      <c r="I110" s="3" t="s">
        <v>55</v>
      </c>
      <c r="J110" s="3" t="s">
        <v>79</v>
      </c>
      <c r="K110" s="3" t="s">
        <v>55</v>
      </c>
      <c r="L110" s="3" t="s">
        <v>57</v>
      </c>
      <c r="M110" s="3" t="s">
        <v>100</v>
      </c>
      <c r="N110" s="3" t="s">
        <v>155</v>
      </c>
      <c r="O110" s="3" t="s">
        <v>102</v>
      </c>
      <c r="P110" s="3" t="s">
        <v>59</v>
      </c>
      <c r="Q110" s="3" t="s">
        <v>64</v>
      </c>
      <c r="R110" s="3" t="s">
        <v>81</v>
      </c>
      <c r="S110" s="3" t="s">
        <v>63</v>
      </c>
      <c r="T110" s="3" t="s">
        <v>64</v>
      </c>
      <c r="U110" s="3" t="s">
        <v>63</v>
      </c>
      <c r="V110" s="3" t="s">
        <v>62</v>
      </c>
      <c r="W110" s="3" t="s">
        <v>82</v>
      </c>
      <c r="X110" s="3" t="s">
        <v>83</v>
      </c>
      <c r="Y110" s="3" t="s">
        <v>93</v>
      </c>
      <c r="Z110" s="3" t="s">
        <v>67</v>
      </c>
      <c r="AA110" s="3" t="s">
        <v>144</v>
      </c>
      <c r="AB110" s="3" t="s">
        <v>382</v>
      </c>
      <c r="AC110" s="3" t="s">
        <v>85</v>
      </c>
      <c r="AD110" s="3" t="s">
        <v>113</v>
      </c>
      <c r="AE110" s="3" t="s">
        <v>493</v>
      </c>
      <c r="AF110" s="3" t="s">
        <v>74</v>
      </c>
      <c r="AG110" s="3" t="s">
        <v>463</v>
      </c>
      <c r="AH110" s="3" t="s">
        <v>121</v>
      </c>
      <c r="AI110" s="3" t="s">
        <v>108</v>
      </c>
      <c r="AJ110" s="3" t="s">
        <v>108</v>
      </c>
      <c r="AK110" s="3">
        <v>3</v>
      </c>
      <c r="AL110" s="3">
        <v>2</v>
      </c>
      <c r="AM110" s="3">
        <v>2</v>
      </c>
      <c r="AN110" s="3">
        <v>2</v>
      </c>
      <c r="AO110" s="3">
        <v>2</v>
      </c>
      <c r="AP110" s="3">
        <v>1</v>
      </c>
      <c r="AQ110" s="3">
        <v>1</v>
      </c>
      <c r="AR110" s="3">
        <v>3</v>
      </c>
      <c r="AS110" s="3">
        <v>2</v>
      </c>
      <c r="AT110" s="3">
        <v>3</v>
      </c>
      <c r="AU110" s="3">
        <v>2</v>
      </c>
      <c r="AV110" s="3">
        <v>3</v>
      </c>
      <c r="AW110" s="3">
        <v>2</v>
      </c>
      <c r="AX110" s="3" t="str">
        <f t="shared" si="1"/>
        <v>Autre</v>
      </c>
    </row>
    <row r="111" spans="1:50" ht="25.5" hidden="1" x14ac:dyDescent="0.2">
      <c r="A111" s="2">
        <v>41795.425532407397</v>
      </c>
      <c r="B111" s="3" t="s">
        <v>77</v>
      </c>
      <c r="C111" s="3" t="s">
        <v>50</v>
      </c>
      <c r="D111" s="3">
        <v>1995</v>
      </c>
      <c r="E111" s="3" t="s">
        <v>201</v>
      </c>
      <c r="F111" s="3" t="s">
        <v>458</v>
      </c>
      <c r="G111" s="3" t="s">
        <v>123</v>
      </c>
      <c r="H111" s="3" t="s">
        <v>53</v>
      </c>
      <c r="I111" s="3" t="s">
        <v>55</v>
      </c>
      <c r="J111" s="3" t="s">
        <v>79</v>
      </c>
      <c r="K111" s="3" t="s">
        <v>63</v>
      </c>
      <c r="L111" s="3" t="s">
        <v>57</v>
      </c>
      <c r="M111" s="3" t="s">
        <v>57</v>
      </c>
      <c r="N111" s="3" t="s">
        <v>59</v>
      </c>
      <c r="O111" s="3" t="s">
        <v>102</v>
      </c>
      <c r="P111" s="3" t="s">
        <v>60</v>
      </c>
      <c r="Q111" s="3" t="s">
        <v>62</v>
      </c>
      <c r="R111" s="3" t="s">
        <v>81</v>
      </c>
      <c r="S111" s="3" t="s">
        <v>63</v>
      </c>
      <c r="T111" s="3" t="s">
        <v>81</v>
      </c>
      <c r="U111" s="3" t="s">
        <v>63</v>
      </c>
      <c r="V111" s="3" t="s">
        <v>63</v>
      </c>
      <c r="W111" s="3" t="s">
        <v>83</v>
      </c>
      <c r="X111" s="3" t="s">
        <v>245</v>
      </c>
      <c r="Y111" s="3" t="s">
        <v>94</v>
      </c>
      <c r="Z111" s="3" t="s">
        <v>67</v>
      </c>
      <c r="AA111" s="3" t="s">
        <v>173</v>
      </c>
      <c r="AB111" s="3" t="s">
        <v>494</v>
      </c>
      <c r="AC111" s="3" t="s">
        <v>71</v>
      </c>
      <c r="AD111" s="3" t="s">
        <v>113</v>
      </c>
      <c r="AE111" s="3" t="s">
        <v>495</v>
      </c>
      <c r="AF111" s="3" t="s">
        <v>74</v>
      </c>
      <c r="AG111" s="3" t="s">
        <v>170</v>
      </c>
      <c r="AH111" s="3" t="s">
        <v>134</v>
      </c>
      <c r="AI111" s="3" t="s">
        <v>72</v>
      </c>
      <c r="AJ111" s="3" t="s">
        <v>72</v>
      </c>
      <c r="AK111" s="3">
        <v>3</v>
      </c>
      <c r="AL111" s="3">
        <v>2</v>
      </c>
      <c r="AM111" s="3">
        <v>3</v>
      </c>
      <c r="AN111" s="3">
        <v>3</v>
      </c>
      <c r="AO111" s="3">
        <v>3</v>
      </c>
      <c r="AP111" s="3">
        <v>2</v>
      </c>
      <c r="AQ111" s="3">
        <v>2</v>
      </c>
      <c r="AR111" s="3">
        <v>3</v>
      </c>
      <c r="AS111" s="3">
        <v>2</v>
      </c>
      <c r="AT111" s="3">
        <v>3</v>
      </c>
      <c r="AU111" s="3">
        <v>2</v>
      </c>
      <c r="AV111" s="3">
        <v>4</v>
      </c>
      <c r="AW111" s="3">
        <v>3</v>
      </c>
      <c r="AX111" s="3" t="str">
        <f t="shared" si="1"/>
        <v>Autre</v>
      </c>
    </row>
    <row r="112" spans="1:50" ht="25.5" hidden="1" x14ac:dyDescent="0.2">
      <c r="A112" s="2">
        <v>41795.445439814801</v>
      </c>
      <c r="B112" s="3" t="s">
        <v>77</v>
      </c>
      <c r="C112" s="3" t="s">
        <v>50</v>
      </c>
      <c r="D112" s="3">
        <v>1991</v>
      </c>
      <c r="E112" s="3" t="s">
        <v>51</v>
      </c>
      <c r="F112" s="3" t="s">
        <v>324</v>
      </c>
      <c r="G112" s="3" t="s">
        <v>53</v>
      </c>
      <c r="H112" s="3" t="s">
        <v>54</v>
      </c>
      <c r="I112" s="3" t="s">
        <v>57</v>
      </c>
      <c r="J112" s="3" t="s">
        <v>100</v>
      </c>
      <c r="K112" s="3" t="s">
        <v>63</v>
      </c>
      <c r="L112" s="3" t="s">
        <v>57</v>
      </c>
      <c r="M112" s="3" t="s">
        <v>55</v>
      </c>
      <c r="N112" s="3" t="s">
        <v>226</v>
      </c>
      <c r="O112" s="3" t="s">
        <v>101</v>
      </c>
      <c r="P112" s="3" t="s">
        <v>102</v>
      </c>
      <c r="Q112" s="3" t="s">
        <v>81</v>
      </c>
      <c r="R112" s="3" t="s">
        <v>62</v>
      </c>
      <c r="S112" s="3" t="s">
        <v>62</v>
      </c>
      <c r="T112" s="3" t="s">
        <v>62</v>
      </c>
      <c r="U112" s="3" t="s">
        <v>62</v>
      </c>
      <c r="V112" s="3" t="s">
        <v>64</v>
      </c>
      <c r="W112" s="3" t="s">
        <v>124</v>
      </c>
      <c r="X112" s="3" t="s">
        <v>83</v>
      </c>
      <c r="Y112" s="3" t="s">
        <v>173</v>
      </c>
      <c r="Z112" s="3" t="s">
        <v>173</v>
      </c>
      <c r="AA112" s="3" t="s">
        <v>173</v>
      </c>
      <c r="AB112" s="3" t="s">
        <v>496</v>
      </c>
      <c r="AC112" s="3" t="s">
        <v>85</v>
      </c>
      <c r="AD112" s="3" t="s">
        <v>113</v>
      </c>
      <c r="AE112" s="3" t="s">
        <v>277</v>
      </c>
      <c r="AF112" s="3" t="s">
        <v>74</v>
      </c>
      <c r="AG112" s="3" t="s">
        <v>396</v>
      </c>
      <c r="AH112" s="3" t="s">
        <v>206</v>
      </c>
      <c r="AI112" s="3" t="s">
        <v>108</v>
      </c>
      <c r="AJ112" s="3" t="s">
        <v>72</v>
      </c>
      <c r="AK112" s="3">
        <v>3</v>
      </c>
      <c r="AL112" s="3">
        <v>2</v>
      </c>
      <c r="AM112" s="3">
        <v>3</v>
      </c>
      <c r="AN112" s="3">
        <v>3</v>
      </c>
      <c r="AO112" s="3">
        <v>3</v>
      </c>
      <c r="AP112" s="3">
        <v>3</v>
      </c>
      <c r="AQ112" s="3">
        <v>3</v>
      </c>
      <c r="AR112" s="3">
        <v>2</v>
      </c>
      <c r="AS112" s="3">
        <v>2</v>
      </c>
      <c r="AT112" s="3">
        <v>3</v>
      </c>
      <c r="AU112" s="3">
        <v>2</v>
      </c>
      <c r="AV112" s="3">
        <v>3</v>
      </c>
      <c r="AW112" s="3">
        <v>2</v>
      </c>
      <c r="AX112" s="3" t="str">
        <f t="shared" si="1"/>
        <v>Autre</v>
      </c>
    </row>
    <row r="113" spans="1:50" ht="76.5" x14ac:dyDescent="0.2">
      <c r="A113" s="2">
        <v>41795.446851851899</v>
      </c>
      <c r="B113" s="3" t="s">
        <v>77</v>
      </c>
      <c r="C113" s="3" t="s">
        <v>497</v>
      </c>
      <c r="D113" s="3">
        <v>1991</v>
      </c>
      <c r="E113" s="3" t="s">
        <v>51</v>
      </c>
      <c r="F113" s="3" t="s">
        <v>52</v>
      </c>
      <c r="G113" s="3" t="s">
        <v>123</v>
      </c>
      <c r="H113" s="3" t="s">
        <v>53</v>
      </c>
      <c r="I113" s="3" t="s">
        <v>55</v>
      </c>
      <c r="J113" s="3" t="s">
        <v>100</v>
      </c>
      <c r="K113" s="3" t="s">
        <v>55</v>
      </c>
      <c r="L113" s="3" t="s">
        <v>88</v>
      </c>
      <c r="M113" s="3" t="s">
        <v>57</v>
      </c>
      <c r="N113" s="3" t="s">
        <v>59</v>
      </c>
      <c r="O113" s="3" t="s">
        <v>90</v>
      </c>
      <c r="P113" s="3" t="s">
        <v>102</v>
      </c>
      <c r="Q113" s="3" t="s">
        <v>91</v>
      </c>
      <c r="R113" s="3" t="s">
        <v>64</v>
      </c>
      <c r="S113" s="3" t="s">
        <v>64</v>
      </c>
      <c r="T113" s="3" t="s">
        <v>91</v>
      </c>
      <c r="U113" s="3" t="s">
        <v>64</v>
      </c>
      <c r="V113" s="3" t="s">
        <v>64</v>
      </c>
      <c r="W113" s="3" t="s">
        <v>103</v>
      </c>
      <c r="X113" s="3" t="s">
        <v>245</v>
      </c>
      <c r="Y113" s="3" t="s">
        <v>67</v>
      </c>
      <c r="Z113" s="3" t="s">
        <v>68</v>
      </c>
      <c r="AA113" s="3" t="s">
        <v>69</v>
      </c>
      <c r="AB113" s="3" t="s">
        <v>325</v>
      </c>
      <c r="AC113" s="3" t="s">
        <v>85</v>
      </c>
      <c r="AD113" s="3" t="s">
        <v>113</v>
      </c>
      <c r="AE113" s="3" t="s">
        <v>120</v>
      </c>
      <c r="AF113" s="3" t="s">
        <v>74</v>
      </c>
      <c r="AG113" s="3" t="s">
        <v>378</v>
      </c>
      <c r="AH113" s="3" t="s">
        <v>165</v>
      </c>
      <c r="AI113" s="3" t="s">
        <v>72</v>
      </c>
      <c r="AJ113" s="3" t="s">
        <v>72</v>
      </c>
      <c r="AK113" s="3">
        <v>4</v>
      </c>
      <c r="AL113" s="3">
        <v>2</v>
      </c>
      <c r="AM113" s="3">
        <v>1</v>
      </c>
      <c r="AN113" s="3">
        <v>1</v>
      </c>
      <c r="AO113" s="3">
        <v>2</v>
      </c>
      <c r="AP113" s="3">
        <v>3</v>
      </c>
      <c r="AQ113" s="3">
        <v>3</v>
      </c>
      <c r="AR113" s="3">
        <v>1</v>
      </c>
      <c r="AS113" s="3">
        <v>3</v>
      </c>
      <c r="AT113" s="3">
        <v>3</v>
      </c>
      <c r="AU113" s="3">
        <v>1</v>
      </c>
      <c r="AV113" s="3">
        <v>3</v>
      </c>
      <c r="AW113" s="3">
        <v>2</v>
      </c>
      <c r="AX113" s="3" t="str">
        <f t="shared" si="1"/>
        <v>Communication</v>
      </c>
    </row>
    <row r="114" spans="1:50" ht="25.5" hidden="1" x14ac:dyDescent="0.2">
      <c r="A114" s="2">
        <v>41795.462800925903</v>
      </c>
      <c r="B114" s="3" t="s">
        <v>77</v>
      </c>
      <c r="C114" s="3" t="s">
        <v>50</v>
      </c>
      <c r="D114" s="3">
        <v>1992</v>
      </c>
      <c r="E114" s="3" t="s">
        <v>51</v>
      </c>
      <c r="F114" s="3" t="s">
        <v>498</v>
      </c>
      <c r="G114" s="3" t="s">
        <v>123</v>
      </c>
      <c r="H114" s="3" t="s">
        <v>53</v>
      </c>
      <c r="I114" s="3" t="s">
        <v>79</v>
      </c>
      <c r="J114" s="3" t="s">
        <v>100</v>
      </c>
      <c r="K114" s="3" t="s">
        <v>55</v>
      </c>
      <c r="L114" s="3" t="s">
        <v>57</v>
      </c>
      <c r="M114" s="3" t="s">
        <v>79</v>
      </c>
      <c r="N114" s="3" t="s">
        <v>58</v>
      </c>
      <c r="O114" s="3" t="s">
        <v>101</v>
      </c>
      <c r="P114" s="3" t="s">
        <v>155</v>
      </c>
      <c r="Q114" s="3" t="s">
        <v>91</v>
      </c>
      <c r="R114" s="3" t="s">
        <v>91</v>
      </c>
      <c r="S114" s="3" t="s">
        <v>64</v>
      </c>
      <c r="T114" s="3" t="s">
        <v>81</v>
      </c>
      <c r="U114" s="3" t="s">
        <v>63</v>
      </c>
      <c r="V114" s="3" t="s">
        <v>81</v>
      </c>
      <c r="W114" s="3" t="s">
        <v>65</v>
      </c>
      <c r="X114" s="3" t="s">
        <v>83</v>
      </c>
      <c r="Y114" s="3" t="s">
        <v>94</v>
      </c>
      <c r="Z114" s="3" t="s">
        <v>67</v>
      </c>
      <c r="AA114" s="3" t="s">
        <v>93</v>
      </c>
      <c r="AB114" s="3" t="s">
        <v>499</v>
      </c>
      <c r="AC114" s="3" t="s">
        <v>96</v>
      </c>
      <c r="AD114" s="3" t="s">
        <v>113</v>
      </c>
      <c r="AE114" s="3" t="s">
        <v>500</v>
      </c>
      <c r="AF114" s="3" t="s">
        <v>278</v>
      </c>
      <c r="AG114" s="3" t="s">
        <v>121</v>
      </c>
      <c r="AH114" s="3" t="s">
        <v>501</v>
      </c>
      <c r="AI114" s="3" t="s">
        <v>108</v>
      </c>
      <c r="AJ114" s="3" t="s">
        <v>108</v>
      </c>
      <c r="AK114" s="3">
        <v>4</v>
      </c>
      <c r="AL114" s="3">
        <v>4</v>
      </c>
      <c r="AM114" s="3">
        <v>4</v>
      </c>
      <c r="AN114" s="3">
        <v>4</v>
      </c>
      <c r="AO114" s="3">
        <v>4</v>
      </c>
      <c r="AP114" s="3">
        <v>4</v>
      </c>
      <c r="AQ114" s="3">
        <v>4</v>
      </c>
      <c r="AR114" s="3">
        <v>4</v>
      </c>
      <c r="AS114" s="3">
        <v>1</v>
      </c>
      <c r="AT114" s="3">
        <v>2</v>
      </c>
      <c r="AU114" s="3">
        <v>1</v>
      </c>
      <c r="AV114" s="3">
        <v>4</v>
      </c>
      <c r="AW114" s="3">
        <v>4</v>
      </c>
      <c r="AX114" s="3" t="str">
        <f t="shared" si="1"/>
        <v>Autre</v>
      </c>
    </row>
    <row r="115" spans="1:50" ht="89.25" hidden="1" x14ac:dyDescent="0.2">
      <c r="A115" s="2">
        <v>41795.486689814803</v>
      </c>
      <c r="B115" s="3" t="s">
        <v>49</v>
      </c>
      <c r="C115" s="3" t="s">
        <v>50</v>
      </c>
      <c r="D115" s="3">
        <v>1991</v>
      </c>
      <c r="E115" s="3" t="s">
        <v>51</v>
      </c>
      <c r="F115" s="3" t="s">
        <v>484</v>
      </c>
      <c r="G115" s="3" t="s">
        <v>53</v>
      </c>
      <c r="H115" s="3" t="s">
        <v>54</v>
      </c>
      <c r="I115" s="3" t="s">
        <v>55</v>
      </c>
      <c r="J115" s="3" t="s">
        <v>63</v>
      </c>
      <c r="K115" s="3" t="s">
        <v>100</v>
      </c>
      <c r="L115" s="3" t="s">
        <v>88</v>
      </c>
      <c r="M115" s="3" t="s">
        <v>57</v>
      </c>
      <c r="N115" s="3" t="s">
        <v>59</v>
      </c>
      <c r="O115" s="3" t="s">
        <v>155</v>
      </c>
      <c r="P115" s="3" t="s">
        <v>90</v>
      </c>
      <c r="Q115" s="3" t="s">
        <v>81</v>
      </c>
      <c r="R115" s="3" t="s">
        <v>62</v>
      </c>
      <c r="S115" s="3" t="s">
        <v>62</v>
      </c>
      <c r="T115" s="3" t="s">
        <v>64</v>
      </c>
      <c r="U115" s="3" t="s">
        <v>64</v>
      </c>
      <c r="V115" s="3" t="s">
        <v>64</v>
      </c>
      <c r="W115" s="3" t="s">
        <v>65</v>
      </c>
      <c r="X115" s="3" t="s">
        <v>83</v>
      </c>
      <c r="Y115" s="3" t="s">
        <v>94</v>
      </c>
      <c r="Z115" s="3" t="s">
        <v>67</v>
      </c>
      <c r="AA115" s="3" t="s">
        <v>69</v>
      </c>
      <c r="AB115" s="3" t="s">
        <v>168</v>
      </c>
      <c r="AC115" s="3" t="s">
        <v>71</v>
      </c>
      <c r="AD115" s="3" t="s">
        <v>113</v>
      </c>
      <c r="AE115" s="3" t="s">
        <v>358</v>
      </c>
      <c r="AF115" s="3" t="s">
        <v>278</v>
      </c>
      <c r="AG115" s="3" t="s">
        <v>121</v>
      </c>
      <c r="AH115" s="3" t="s">
        <v>503</v>
      </c>
      <c r="AI115" s="3" t="s">
        <v>113</v>
      </c>
      <c r="AJ115" s="3" t="s">
        <v>113</v>
      </c>
      <c r="AK115" s="3">
        <v>3</v>
      </c>
      <c r="AL115" s="3">
        <v>2</v>
      </c>
      <c r="AM115" s="3">
        <v>2</v>
      </c>
      <c r="AN115" s="3">
        <v>2</v>
      </c>
      <c r="AO115" s="3">
        <v>4</v>
      </c>
      <c r="AP115" s="3">
        <v>4</v>
      </c>
      <c r="AQ115" s="3">
        <v>4</v>
      </c>
      <c r="AR115" s="3">
        <v>4</v>
      </c>
      <c r="AS115" s="3">
        <v>2</v>
      </c>
      <c r="AT115" s="3">
        <v>1</v>
      </c>
      <c r="AU115" s="3">
        <v>2</v>
      </c>
      <c r="AV115" s="3">
        <v>4</v>
      </c>
      <c r="AW115" s="3">
        <v>4</v>
      </c>
      <c r="AX115" s="3" t="str">
        <f t="shared" si="1"/>
        <v>Sciences Politiques</v>
      </c>
    </row>
    <row r="116" spans="1:50" ht="76.5" x14ac:dyDescent="0.2">
      <c r="A116" s="2">
        <v>41795.4916435185</v>
      </c>
      <c r="B116" s="3" t="s">
        <v>77</v>
      </c>
      <c r="C116" s="3" t="s">
        <v>50</v>
      </c>
      <c r="D116" s="3">
        <v>1990</v>
      </c>
      <c r="E116" s="3" t="s">
        <v>51</v>
      </c>
      <c r="F116" s="3" t="s">
        <v>52</v>
      </c>
      <c r="G116" s="3" t="s">
        <v>123</v>
      </c>
      <c r="H116" s="3" t="s">
        <v>53</v>
      </c>
      <c r="I116" s="3" t="s">
        <v>57</v>
      </c>
      <c r="J116" s="3" t="s">
        <v>88</v>
      </c>
      <c r="K116" s="3" t="s">
        <v>55</v>
      </c>
      <c r="L116" s="3" t="s">
        <v>56</v>
      </c>
      <c r="M116" s="3" t="s">
        <v>55</v>
      </c>
      <c r="N116" s="3" t="s">
        <v>102</v>
      </c>
      <c r="O116" s="3" t="s">
        <v>80</v>
      </c>
      <c r="P116" s="3" t="s">
        <v>101</v>
      </c>
      <c r="Q116" s="3" t="s">
        <v>81</v>
      </c>
      <c r="R116" s="3" t="s">
        <v>91</v>
      </c>
      <c r="S116" s="3" t="s">
        <v>64</v>
      </c>
      <c r="T116" s="3" t="s">
        <v>81</v>
      </c>
      <c r="U116" s="3" t="s">
        <v>81</v>
      </c>
      <c r="V116" s="3" t="s">
        <v>62</v>
      </c>
      <c r="W116" s="3" t="s">
        <v>305</v>
      </c>
      <c r="X116" s="3" t="s">
        <v>83</v>
      </c>
      <c r="Y116" s="3" t="s">
        <v>67</v>
      </c>
      <c r="Z116" s="3" t="s">
        <v>93</v>
      </c>
      <c r="AA116" s="3" t="s">
        <v>68</v>
      </c>
      <c r="AB116" s="3" t="s">
        <v>504</v>
      </c>
      <c r="AC116" s="3" t="s">
        <v>85</v>
      </c>
      <c r="AD116" s="3" t="s">
        <v>72</v>
      </c>
      <c r="AE116" s="3" t="s">
        <v>505</v>
      </c>
      <c r="AF116" s="3" t="s">
        <v>74</v>
      </c>
      <c r="AG116" s="3" t="s">
        <v>506</v>
      </c>
      <c r="AH116" s="3" t="s">
        <v>187</v>
      </c>
      <c r="AI116" s="3" t="s">
        <v>108</v>
      </c>
      <c r="AJ116" s="3" t="s">
        <v>108</v>
      </c>
      <c r="AK116" s="3">
        <v>3</v>
      </c>
      <c r="AL116" s="3">
        <v>2</v>
      </c>
      <c r="AM116" s="3">
        <v>3</v>
      </c>
      <c r="AN116" s="3">
        <v>3</v>
      </c>
      <c r="AO116" s="3">
        <v>4</v>
      </c>
      <c r="AP116" s="3">
        <v>2</v>
      </c>
      <c r="AQ116" s="3">
        <v>2</v>
      </c>
      <c r="AR116" s="3">
        <v>4</v>
      </c>
      <c r="AS116" s="3">
        <v>3</v>
      </c>
      <c r="AT116" s="3">
        <v>3</v>
      </c>
      <c r="AU116" s="3">
        <v>2</v>
      </c>
      <c r="AV116" s="3">
        <v>3</v>
      </c>
      <c r="AW116" s="3">
        <v>2</v>
      </c>
      <c r="AX116" s="3" t="str">
        <f t="shared" si="1"/>
        <v>Communication</v>
      </c>
    </row>
    <row r="117" spans="1:50" ht="89.25" hidden="1" x14ac:dyDescent="0.2">
      <c r="A117" s="2">
        <v>41795.494363425903</v>
      </c>
      <c r="B117" s="3" t="s">
        <v>77</v>
      </c>
      <c r="C117" s="3" t="s">
        <v>50</v>
      </c>
      <c r="D117" s="3">
        <v>1989</v>
      </c>
      <c r="E117" s="3" t="s">
        <v>51</v>
      </c>
      <c r="F117" s="3" t="s">
        <v>484</v>
      </c>
      <c r="G117" s="3" t="s">
        <v>53</v>
      </c>
      <c r="H117" s="3" t="s">
        <v>54</v>
      </c>
      <c r="I117" s="3" t="s">
        <v>55</v>
      </c>
      <c r="J117" s="3" t="s">
        <v>63</v>
      </c>
      <c r="K117" s="3" t="s">
        <v>55</v>
      </c>
      <c r="L117" s="3" t="s">
        <v>56</v>
      </c>
      <c r="M117" s="3" t="s">
        <v>88</v>
      </c>
      <c r="N117" s="3" t="s">
        <v>80</v>
      </c>
      <c r="O117" s="3" t="s">
        <v>101</v>
      </c>
      <c r="P117" s="3" t="s">
        <v>60</v>
      </c>
      <c r="Q117" s="3" t="s">
        <v>64</v>
      </c>
      <c r="R117" s="3" t="s">
        <v>63</v>
      </c>
      <c r="S117" s="3" t="s">
        <v>63</v>
      </c>
      <c r="T117" s="3" t="s">
        <v>62</v>
      </c>
      <c r="U117" s="3" t="s">
        <v>63</v>
      </c>
      <c r="V117" s="3" t="s">
        <v>62</v>
      </c>
      <c r="W117" s="3" t="s">
        <v>502</v>
      </c>
      <c r="X117" s="3" t="s">
        <v>221</v>
      </c>
      <c r="Y117" s="3" t="s">
        <v>67</v>
      </c>
      <c r="Z117" s="3" t="s">
        <v>69</v>
      </c>
      <c r="AA117" s="3" t="s">
        <v>173</v>
      </c>
      <c r="AB117" s="3" t="s">
        <v>507</v>
      </c>
      <c r="AC117" s="3" t="s">
        <v>96</v>
      </c>
      <c r="AD117" s="3" t="s">
        <v>113</v>
      </c>
      <c r="AE117" s="3" t="s">
        <v>113</v>
      </c>
      <c r="AF117" s="3" t="s">
        <v>74</v>
      </c>
      <c r="AG117" s="3" t="s">
        <v>508</v>
      </c>
      <c r="AH117" s="3" t="s">
        <v>225</v>
      </c>
      <c r="AI117" s="3" t="s">
        <v>72</v>
      </c>
      <c r="AJ117" s="3" t="s">
        <v>108</v>
      </c>
      <c r="AK117" s="3">
        <v>3</v>
      </c>
      <c r="AL117" s="3">
        <v>2</v>
      </c>
      <c r="AM117" s="3">
        <v>1</v>
      </c>
      <c r="AN117" s="3">
        <v>3</v>
      </c>
      <c r="AO117" s="3">
        <v>3</v>
      </c>
      <c r="AP117" s="3">
        <v>4</v>
      </c>
      <c r="AQ117" s="3">
        <v>4</v>
      </c>
      <c r="AR117" s="3">
        <v>3</v>
      </c>
      <c r="AS117" s="3">
        <v>2</v>
      </c>
      <c r="AT117" s="3">
        <v>2</v>
      </c>
      <c r="AU117" s="3">
        <v>3</v>
      </c>
      <c r="AV117" s="3">
        <v>4</v>
      </c>
      <c r="AW117" s="3">
        <v>2</v>
      </c>
      <c r="AX117" s="3" t="str">
        <f t="shared" si="1"/>
        <v>Sciences Politiques</v>
      </c>
    </row>
    <row r="118" spans="1:50" ht="76.5" x14ac:dyDescent="0.2">
      <c r="A118" s="2">
        <v>41795.500555555598</v>
      </c>
      <c r="B118" s="3" t="s">
        <v>49</v>
      </c>
      <c r="C118" s="3" t="s">
        <v>50</v>
      </c>
      <c r="D118" s="3">
        <v>1993</v>
      </c>
      <c r="E118" s="3" t="s">
        <v>51</v>
      </c>
      <c r="F118" s="3" t="s">
        <v>52</v>
      </c>
      <c r="G118" s="3" t="s">
        <v>123</v>
      </c>
      <c r="H118" s="3" t="s">
        <v>53</v>
      </c>
      <c r="I118" s="3" t="s">
        <v>79</v>
      </c>
      <c r="J118" s="3" t="s">
        <v>100</v>
      </c>
      <c r="K118" s="3" t="s">
        <v>55</v>
      </c>
      <c r="L118" s="3" t="s">
        <v>88</v>
      </c>
      <c r="M118" s="3" t="s">
        <v>79</v>
      </c>
      <c r="N118" s="3" t="s">
        <v>155</v>
      </c>
      <c r="O118" s="3" t="s">
        <v>101</v>
      </c>
      <c r="P118" s="3" t="s">
        <v>102</v>
      </c>
      <c r="Q118" s="3" t="s">
        <v>91</v>
      </c>
      <c r="R118" s="3" t="s">
        <v>81</v>
      </c>
      <c r="S118" s="3" t="s">
        <v>62</v>
      </c>
      <c r="T118" s="3" t="s">
        <v>64</v>
      </c>
      <c r="U118" s="3" t="s">
        <v>64</v>
      </c>
      <c r="V118" s="3" t="s">
        <v>91</v>
      </c>
      <c r="W118" s="3" t="s">
        <v>509</v>
      </c>
      <c r="X118" s="3" t="s">
        <v>510</v>
      </c>
      <c r="Y118" s="3" t="s">
        <v>67</v>
      </c>
      <c r="Z118" s="3" t="s">
        <v>173</v>
      </c>
      <c r="AA118" s="3" t="s">
        <v>173</v>
      </c>
      <c r="AB118" s="3" t="s">
        <v>156</v>
      </c>
      <c r="AC118" s="3" t="s">
        <v>71</v>
      </c>
      <c r="AD118" s="3" t="s">
        <v>113</v>
      </c>
      <c r="AE118" s="3" t="s">
        <v>511</v>
      </c>
      <c r="AF118" s="3" t="s">
        <v>74</v>
      </c>
      <c r="AG118" s="3" t="s">
        <v>512</v>
      </c>
      <c r="AH118" s="3" t="s">
        <v>225</v>
      </c>
      <c r="AI118" s="3" t="s">
        <v>72</v>
      </c>
      <c r="AJ118" s="3" t="s">
        <v>72</v>
      </c>
      <c r="AK118" s="3">
        <v>4</v>
      </c>
      <c r="AL118" s="3">
        <v>1</v>
      </c>
      <c r="AM118" s="3">
        <v>2</v>
      </c>
      <c r="AN118" s="3">
        <v>4</v>
      </c>
      <c r="AO118" s="3">
        <v>2</v>
      </c>
      <c r="AP118" s="3">
        <v>4</v>
      </c>
      <c r="AQ118" s="3">
        <v>4</v>
      </c>
      <c r="AR118" s="3">
        <v>2</v>
      </c>
      <c r="AS118" s="3">
        <v>2</v>
      </c>
      <c r="AT118" s="3">
        <v>1</v>
      </c>
      <c r="AU118" s="3">
        <v>4</v>
      </c>
      <c r="AV118" s="3">
        <v>4</v>
      </c>
      <c r="AW118" s="3">
        <v>2</v>
      </c>
      <c r="AX118" s="3" t="str">
        <f t="shared" si="1"/>
        <v>Communication</v>
      </c>
    </row>
    <row r="119" spans="1:50" ht="76.5" x14ac:dyDescent="0.2">
      <c r="A119" s="2">
        <v>41795.5019791667</v>
      </c>
      <c r="B119" s="3" t="s">
        <v>77</v>
      </c>
      <c r="C119" s="3" t="s">
        <v>50</v>
      </c>
      <c r="D119" s="3">
        <v>1990</v>
      </c>
      <c r="E119" s="3" t="s">
        <v>51</v>
      </c>
      <c r="F119" s="3" t="s">
        <v>52</v>
      </c>
      <c r="G119" s="3" t="s">
        <v>53</v>
      </c>
      <c r="H119" s="3" t="s">
        <v>54</v>
      </c>
      <c r="I119" s="3" t="s">
        <v>57</v>
      </c>
      <c r="J119" s="3" t="s">
        <v>100</v>
      </c>
      <c r="K119" s="3" t="s">
        <v>63</v>
      </c>
      <c r="L119" s="3" t="s">
        <v>57</v>
      </c>
      <c r="M119" s="3" t="s">
        <v>55</v>
      </c>
      <c r="N119" s="3" t="s">
        <v>101</v>
      </c>
      <c r="O119" s="3" t="s">
        <v>155</v>
      </c>
      <c r="P119" s="3" t="s">
        <v>58</v>
      </c>
      <c r="Q119" s="3" t="s">
        <v>91</v>
      </c>
      <c r="R119" s="3" t="s">
        <v>64</v>
      </c>
      <c r="S119" s="3" t="s">
        <v>63</v>
      </c>
      <c r="T119" s="3" t="s">
        <v>62</v>
      </c>
      <c r="U119" s="3" t="s">
        <v>63</v>
      </c>
      <c r="V119" s="3" t="s">
        <v>64</v>
      </c>
      <c r="W119" s="3" t="s">
        <v>82</v>
      </c>
      <c r="X119" s="3" t="s">
        <v>83</v>
      </c>
      <c r="Y119" s="3" t="s">
        <v>173</v>
      </c>
      <c r="Z119" s="3" t="s">
        <v>173</v>
      </c>
      <c r="AA119" s="3" t="s">
        <v>173</v>
      </c>
      <c r="AB119" s="3" t="s">
        <v>513</v>
      </c>
      <c r="AC119" s="3" t="s">
        <v>236</v>
      </c>
      <c r="AD119" s="3" t="s">
        <v>72</v>
      </c>
      <c r="AE119" s="3" t="s">
        <v>514</v>
      </c>
      <c r="AF119" s="3" t="s">
        <v>74</v>
      </c>
      <c r="AG119" s="3" t="s">
        <v>170</v>
      </c>
      <c r="AH119" s="3" t="s">
        <v>148</v>
      </c>
      <c r="AI119" s="3" t="s">
        <v>72</v>
      </c>
      <c r="AJ119" s="3" t="s">
        <v>108</v>
      </c>
      <c r="AK119" s="3">
        <v>4</v>
      </c>
      <c r="AL119" s="3">
        <v>1</v>
      </c>
      <c r="AM119" s="3">
        <v>2</v>
      </c>
      <c r="AN119" s="3">
        <v>3</v>
      </c>
      <c r="AO119" s="3">
        <v>1</v>
      </c>
      <c r="AP119" s="3">
        <v>3</v>
      </c>
      <c r="AQ119" s="3">
        <v>3</v>
      </c>
      <c r="AR119" s="3">
        <v>1</v>
      </c>
      <c r="AS119" s="3">
        <v>4</v>
      </c>
      <c r="AT119" s="3">
        <v>4</v>
      </c>
      <c r="AU119" s="3">
        <v>1</v>
      </c>
      <c r="AV119" s="3">
        <v>3</v>
      </c>
      <c r="AW119" s="3">
        <v>2</v>
      </c>
      <c r="AX119" s="3" t="str">
        <f t="shared" si="1"/>
        <v>Communication</v>
      </c>
    </row>
    <row r="120" spans="1:50" ht="89.25" hidden="1" x14ac:dyDescent="0.2">
      <c r="A120" s="2">
        <v>41795.503923611097</v>
      </c>
      <c r="B120" s="3" t="s">
        <v>49</v>
      </c>
      <c r="C120" s="3" t="s">
        <v>50</v>
      </c>
      <c r="D120" s="3">
        <v>1991</v>
      </c>
      <c r="E120" s="3" t="s">
        <v>51</v>
      </c>
      <c r="F120" s="3" t="s">
        <v>484</v>
      </c>
      <c r="G120" s="3" t="s">
        <v>123</v>
      </c>
      <c r="H120" s="3" t="s">
        <v>53</v>
      </c>
      <c r="I120" s="3" t="s">
        <v>57</v>
      </c>
      <c r="J120" s="3" t="s">
        <v>63</v>
      </c>
      <c r="K120" s="3" t="s">
        <v>55</v>
      </c>
      <c r="L120" s="3" t="s">
        <v>57</v>
      </c>
      <c r="M120" s="3" t="s">
        <v>63</v>
      </c>
      <c r="N120" s="3" t="s">
        <v>59</v>
      </c>
      <c r="O120" s="3" t="s">
        <v>101</v>
      </c>
      <c r="P120" s="3" t="s">
        <v>167</v>
      </c>
      <c r="Q120" s="3" t="s">
        <v>91</v>
      </c>
      <c r="R120" s="3" t="s">
        <v>63</v>
      </c>
      <c r="S120" s="3" t="s">
        <v>62</v>
      </c>
      <c r="T120" s="3" t="s">
        <v>91</v>
      </c>
      <c r="U120" s="3" t="s">
        <v>91</v>
      </c>
      <c r="V120" s="3" t="s">
        <v>64</v>
      </c>
      <c r="W120" s="3" t="s">
        <v>375</v>
      </c>
      <c r="X120" s="3" t="s">
        <v>180</v>
      </c>
      <c r="Y120" s="3" t="s">
        <v>94</v>
      </c>
      <c r="Z120" s="3" t="s">
        <v>67</v>
      </c>
      <c r="AA120" s="3" t="s">
        <v>173</v>
      </c>
      <c r="AB120" s="3" t="s">
        <v>499</v>
      </c>
      <c r="AC120" s="3" t="s">
        <v>71</v>
      </c>
      <c r="AD120" s="3" t="s">
        <v>113</v>
      </c>
      <c r="AE120" s="3" t="s">
        <v>515</v>
      </c>
      <c r="AF120" s="3" t="s">
        <v>74</v>
      </c>
      <c r="AG120" s="3" t="s">
        <v>170</v>
      </c>
      <c r="AH120" s="3" t="s">
        <v>148</v>
      </c>
      <c r="AI120" s="3" t="s">
        <v>72</v>
      </c>
      <c r="AJ120" s="3" t="s">
        <v>108</v>
      </c>
      <c r="AK120" s="3">
        <v>3</v>
      </c>
      <c r="AL120" s="3">
        <v>2</v>
      </c>
      <c r="AM120" s="3">
        <v>3</v>
      </c>
      <c r="AN120" s="3">
        <v>3</v>
      </c>
      <c r="AO120" s="3">
        <v>4</v>
      </c>
      <c r="AP120" s="3">
        <v>3</v>
      </c>
      <c r="AQ120" s="3">
        <v>3</v>
      </c>
      <c r="AR120" s="3">
        <v>3</v>
      </c>
      <c r="AS120" s="3">
        <v>2</v>
      </c>
      <c r="AT120" s="3">
        <v>3</v>
      </c>
      <c r="AU120" s="3">
        <v>2</v>
      </c>
      <c r="AV120" s="3">
        <v>4</v>
      </c>
      <c r="AW120" s="3">
        <v>2</v>
      </c>
      <c r="AX120" s="3" t="str">
        <f t="shared" si="1"/>
        <v>Sciences Politiques</v>
      </c>
    </row>
    <row r="121" spans="1:50" ht="76.5" x14ac:dyDescent="0.2">
      <c r="A121" s="2">
        <v>41795.506493055596</v>
      </c>
      <c r="B121" s="3" t="s">
        <v>77</v>
      </c>
      <c r="C121" s="3" t="s">
        <v>50</v>
      </c>
      <c r="D121" s="3">
        <v>1994</v>
      </c>
      <c r="E121" s="3" t="s">
        <v>51</v>
      </c>
      <c r="F121" s="3" t="s">
        <v>52</v>
      </c>
      <c r="G121" s="3" t="s">
        <v>123</v>
      </c>
      <c r="H121" s="3" t="s">
        <v>53</v>
      </c>
      <c r="I121" s="3" t="s">
        <v>57</v>
      </c>
      <c r="J121" s="3" t="s">
        <v>55</v>
      </c>
      <c r="K121" s="3" t="s">
        <v>55</v>
      </c>
      <c r="L121" s="3" t="s">
        <v>57</v>
      </c>
      <c r="M121" s="3" t="s">
        <v>57</v>
      </c>
      <c r="N121" s="3" t="s">
        <v>101</v>
      </c>
      <c r="O121" s="3" t="s">
        <v>90</v>
      </c>
      <c r="P121" s="3" t="s">
        <v>59</v>
      </c>
      <c r="Q121" s="3" t="s">
        <v>91</v>
      </c>
      <c r="R121" s="3" t="s">
        <v>62</v>
      </c>
      <c r="S121" s="3" t="s">
        <v>91</v>
      </c>
      <c r="T121" s="3" t="s">
        <v>62</v>
      </c>
      <c r="U121" s="3" t="s">
        <v>63</v>
      </c>
      <c r="V121" s="3" t="s">
        <v>63</v>
      </c>
      <c r="W121" s="3" t="s">
        <v>250</v>
      </c>
      <c r="X121" s="3" t="s">
        <v>516</v>
      </c>
      <c r="Y121" s="3" t="s">
        <v>67</v>
      </c>
      <c r="Z121" s="3" t="s">
        <v>144</v>
      </c>
      <c r="AA121" s="3" t="s">
        <v>94</v>
      </c>
      <c r="AB121" s="3" t="s">
        <v>517</v>
      </c>
      <c r="AC121" s="3" t="s">
        <v>96</v>
      </c>
      <c r="AD121" s="3" t="s">
        <v>113</v>
      </c>
      <c r="AE121" s="3" t="s">
        <v>113</v>
      </c>
      <c r="AF121" s="3" t="s">
        <v>74</v>
      </c>
      <c r="AG121" s="3" t="s">
        <v>254</v>
      </c>
      <c r="AH121" s="3" t="s">
        <v>159</v>
      </c>
      <c r="AI121" s="3" t="s">
        <v>72</v>
      </c>
      <c r="AJ121" s="3" t="s">
        <v>72</v>
      </c>
      <c r="AK121" s="3">
        <v>4</v>
      </c>
      <c r="AL121" s="3">
        <v>1</v>
      </c>
      <c r="AM121" s="3">
        <v>3</v>
      </c>
      <c r="AN121" s="3">
        <v>4</v>
      </c>
      <c r="AO121" s="3">
        <v>2</v>
      </c>
      <c r="AP121" s="3">
        <v>1</v>
      </c>
      <c r="AQ121" s="3">
        <v>1</v>
      </c>
      <c r="AR121" s="3">
        <v>1</v>
      </c>
      <c r="AS121" s="3">
        <v>4</v>
      </c>
      <c r="AT121" s="3">
        <v>4</v>
      </c>
      <c r="AU121" s="3">
        <v>2</v>
      </c>
      <c r="AV121" s="3">
        <v>4</v>
      </c>
      <c r="AW121" s="3">
        <v>2</v>
      </c>
      <c r="AX121" s="3" t="str">
        <f t="shared" si="1"/>
        <v>Communication</v>
      </c>
    </row>
    <row r="122" spans="1:50" ht="89.25" hidden="1" x14ac:dyDescent="0.2">
      <c r="A122" s="2">
        <v>41795.507708333302</v>
      </c>
      <c r="B122" s="3" t="s">
        <v>49</v>
      </c>
      <c r="C122" s="3" t="s">
        <v>50</v>
      </c>
      <c r="D122" s="3">
        <v>1993</v>
      </c>
      <c r="E122" s="3" t="s">
        <v>51</v>
      </c>
      <c r="F122" s="3" t="s">
        <v>484</v>
      </c>
      <c r="G122" s="3" t="s">
        <v>123</v>
      </c>
      <c r="H122" s="3" t="s">
        <v>53</v>
      </c>
      <c r="I122" s="3" t="s">
        <v>55</v>
      </c>
      <c r="J122" s="3" t="s">
        <v>100</v>
      </c>
      <c r="K122" s="3" t="s">
        <v>55</v>
      </c>
      <c r="L122" s="3" t="s">
        <v>56</v>
      </c>
      <c r="M122" s="3" t="s">
        <v>57</v>
      </c>
      <c r="N122" s="3" t="s">
        <v>167</v>
      </c>
      <c r="O122" s="3" t="s">
        <v>59</v>
      </c>
      <c r="P122" s="3" t="s">
        <v>80</v>
      </c>
      <c r="Q122" s="3" t="s">
        <v>62</v>
      </c>
      <c r="R122" s="3" t="s">
        <v>62</v>
      </c>
      <c r="S122" s="3" t="s">
        <v>64</v>
      </c>
      <c r="T122" s="3" t="s">
        <v>91</v>
      </c>
      <c r="U122" s="3" t="s">
        <v>91</v>
      </c>
      <c r="V122" s="3" t="s">
        <v>81</v>
      </c>
      <c r="W122" s="3" t="s">
        <v>83</v>
      </c>
      <c r="X122" s="3" t="s">
        <v>209</v>
      </c>
      <c r="Y122" s="3" t="s">
        <v>69</v>
      </c>
      <c r="Z122" s="3" t="s">
        <v>69</v>
      </c>
      <c r="AA122" s="3" t="s">
        <v>67</v>
      </c>
      <c r="AB122" s="3" t="s">
        <v>428</v>
      </c>
      <c r="AC122" s="3" t="s">
        <v>71</v>
      </c>
      <c r="AD122" s="3" t="s">
        <v>72</v>
      </c>
      <c r="AE122" s="3" t="s">
        <v>518</v>
      </c>
      <c r="AF122" s="3" t="s">
        <v>278</v>
      </c>
      <c r="AG122" s="3" t="s">
        <v>232</v>
      </c>
      <c r="AH122" s="3" t="s">
        <v>519</v>
      </c>
      <c r="AI122" s="3" t="s">
        <v>108</v>
      </c>
      <c r="AJ122" s="3" t="s">
        <v>72</v>
      </c>
      <c r="AK122" s="3">
        <v>4</v>
      </c>
      <c r="AL122" s="3">
        <v>2</v>
      </c>
      <c r="AM122" s="3">
        <v>3</v>
      </c>
      <c r="AN122" s="3">
        <v>1</v>
      </c>
      <c r="AO122" s="3">
        <v>4</v>
      </c>
      <c r="AP122" s="3">
        <v>4</v>
      </c>
      <c r="AQ122" s="3">
        <v>4</v>
      </c>
      <c r="AR122" s="3">
        <v>4</v>
      </c>
      <c r="AS122" s="3">
        <v>1</v>
      </c>
      <c r="AT122" s="3">
        <v>2</v>
      </c>
      <c r="AU122" s="3">
        <v>1</v>
      </c>
      <c r="AV122" s="3">
        <v>4</v>
      </c>
      <c r="AW122" s="3">
        <v>4</v>
      </c>
      <c r="AX122" s="3" t="str">
        <f t="shared" si="1"/>
        <v>Sciences Politiques</v>
      </c>
    </row>
    <row r="123" spans="1:50" ht="76.5" x14ac:dyDescent="0.2">
      <c r="A123" s="2">
        <v>41795.511724536998</v>
      </c>
      <c r="B123" s="3" t="s">
        <v>77</v>
      </c>
      <c r="C123" s="3" t="s">
        <v>308</v>
      </c>
      <c r="D123" s="3">
        <v>1993</v>
      </c>
      <c r="E123" s="3" t="s">
        <v>51</v>
      </c>
      <c r="F123" s="3" t="s">
        <v>52</v>
      </c>
      <c r="G123" s="3" t="s">
        <v>123</v>
      </c>
      <c r="H123" s="3" t="s">
        <v>53</v>
      </c>
      <c r="I123" s="3" t="s">
        <v>63</v>
      </c>
      <c r="J123" s="3" t="s">
        <v>55</v>
      </c>
      <c r="K123" s="3" t="s">
        <v>55</v>
      </c>
      <c r="L123" s="3" t="s">
        <v>57</v>
      </c>
      <c r="M123" s="3" t="s">
        <v>57</v>
      </c>
      <c r="N123" s="3" t="s">
        <v>155</v>
      </c>
      <c r="O123" s="3" t="s">
        <v>80</v>
      </c>
      <c r="P123" s="3" t="s">
        <v>102</v>
      </c>
      <c r="Q123" s="3" t="s">
        <v>64</v>
      </c>
      <c r="R123" s="3" t="s">
        <v>64</v>
      </c>
      <c r="S123" s="3" t="s">
        <v>62</v>
      </c>
      <c r="T123" s="3" t="s">
        <v>81</v>
      </c>
      <c r="U123" s="3" t="s">
        <v>64</v>
      </c>
      <c r="V123" s="3" t="s">
        <v>91</v>
      </c>
      <c r="W123" s="3" t="s">
        <v>375</v>
      </c>
      <c r="X123" s="3" t="s">
        <v>83</v>
      </c>
      <c r="Y123" s="3" t="s">
        <v>69</v>
      </c>
      <c r="Z123" s="3" t="s">
        <v>67</v>
      </c>
      <c r="AA123" s="3" t="s">
        <v>94</v>
      </c>
      <c r="AB123" s="3" t="s">
        <v>227</v>
      </c>
      <c r="AC123" s="3" t="s">
        <v>96</v>
      </c>
      <c r="AD123" s="3" t="s">
        <v>113</v>
      </c>
      <c r="AE123" s="3" t="s">
        <v>520</v>
      </c>
      <c r="AF123" s="3" t="s">
        <v>74</v>
      </c>
      <c r="AG123" s="3" t="s">
        <v>133</v>
      </c>
      <c r="AH123" s="3" t="s">
        <v>192</v>
      </c>
      <c r="AI123" s="3" t="s">
        <v>72</v>
      </c>
      <c r="AJ123" s="3" t="s">
        <v>72</v>
      </c>
      <c r="AK123" s="3">
        <v>3</v>
      </c>
      <c r="AL123" s="3">
        <v>2</v>
      </c>
      <c r="AM123" s="3">
        <v>4</v>
      </c>
      <c r="AN123" s="3">
        <v>3</v>
      </c>
      <c r="AO123" s="3">
        <v>4</v>
      </c>
      <c r="AP123" s="3">
        <v>4</v>
      </c>
      <c r="AQ123" s="3">
        <v>4</v>
      </c>
      <c r="AR123" s="3">
        <v>2</v>
      </c>
      <c r="AS123" s="3">
        <v>1</v>
      </c>
      <c r="AT123" s="3">
        <v>3</v>
      </c>
      <c r="AU123" s="3">
        <v>4</v>
      </c>
      <c r="AV123" s="3">
        <v>3</v>
      </c>
      <c r="AW123" s="3">
        <v>1</v>
      </c>
      <c r="AX123" s="3" t="str">
        <f t="shared" si="1"/>
        <v>Communication</v>
      </c>
    </row>
    <row r="124" spans="1:50" ht="76.5" x14ac:dyDescent="0.2">
      <c r="A124" s="2">
        <v>41795.514085648101</v>
      </c>
      <c r="B124" s="3" t="s">
        <v>77</v>
      </c>
      <c r="C124" s="3" t="s">
        <v>50</v>
      </c>
      <c r="D124" s="3">
        <v>1991</v>
      </c>
      <c r="E124" s="3" t="s">
        <v>51</v>
      </c>
      <c r="F124" s="3" t="s">
        <v>52</v>
      </c>
      <c r="G124" s="3" t="s">
        <v>53</v>
      </c>
      <c r="H124" s="3" t="s">
        <v>54</v>
      </c>
      <c r="I124" s="3" t="s">
        <v>79</v>
      </c>
      <c r="J124" s="3" t="s">
        <v>55</v>
      </c>
      <c r="K124" s="3" t="s">
        <v>100</v>
      </c>
      <c r="L124" s="3" t="s">
        <v>57</v>
      </c>
      <c r="M124" s="3" t="s">
        <v>57</v>
      </c>
      <c r="N124" s="3" t="s">
        <v>59</v>
      </c>
      <c r="O124" s="3" t="s">
        <v>155</v>
      </c>
      <c r="P124" s="3" t="s">
        <v>101</v>
      </c>
      <c r="Q124" s="3" t="s">
        <v>81</v>
      </c>
      <c r="R124" s="3" t="s">
        <v>64</v>
      </c>
      <c r="S124" s="3" t="s">
        <v>81</v>
      </c>
      <c r="T124" s="3" t="s">
        <v>91</v>
      </c>
      <c r="U124" s="3" t="s">
        <v>91</v>
      </c>
      <c r="V124" s="3" t="s">
        <v>91</v>
      </c>
      <c r="W124" s="3" t="s">
        <v>276</v>
      </c>
      <c r="X124" s="3" t="s">
        <v>521</v>
      </c>
      <c r="Y124" s="3" t="s">
        <v>94</v>
      </c>
      <c r="Z124" s="3" t="s">
        <v>67</v>
      </c>
      <c r="AA124" s="3" t="s">
        <v>144</v>
      </c>
      <c r="AB124" s="3" t="s">
        <v>162</v>
      </c>
      <c r="AC124" s="3" t="s">
        <v>96</v>
      </c>
      <c r="AD124" s="3" t="s">
        <v>113</v>
      </c>
      <c r="AE124" s="3" t="s">
        <v>522</v>
      </c>
      <c r="AF124" s="3" t="s">
        <v>74</v>
      </c>
      <c r="AG124" s="3" t="s">
        <v>453</v>
      </c>
      <c r="AH124" s="3" t="s">
        <v>148</v>
      </c>
      <c r="AI124" s="3" t="s">
        <v>72</v>
      </c>
      <c r="AJ124" s="3" t="s">
        <v>72</v>
      </c>
      <c r="AK124" s="3">
        <v>4</v>
      </c>
      <c r="AL124" s="3">
        <v>1</v>
      </c>
      <c r="AM124" s="3">
        <v>2</v>
      </c>
      <c r="AN124" s="3">
        <v>2</v>
      </c>
      <c r="AO124" s="3">
        <v>1</v>
      </c>
      <c r="AP124" s="3">
        <v>3</v>
      </c>
      <c r="AQ124" s="3">
        <v>2</v>
      </c>
      <c r="AR124" s="3">
        <v>1</v>
      </c>
      <c r="AS124" s="3">
        <v>4</v>
      </c>
      <c r="AT124" s="3">
        <v>4</v>
      </c>
      <c r="AU124" s="3">
        <v>2</v>
      </c>
      <c r="AV124" s="3">
        <v>1</v>
      </c>
      <c r="AW124" s="3">
        <v>1</v>
      </c>
      <c r="AX124" s="3" t="str">
        <f t="shared" si="1"/>
        <v>Communication</v>
      </c>
    </row>
    <row r="125" spans="1:50" ht="89.25" hidden="1" x14ac:dyDescent="0.2">
      <c r="A125" s="2">
        <v>41795.517361111102</v>
      </c>
      <c r="B125" s="3" t="s">
        <v>49</v>
      </c>
      <c r="C125" s="3" t="s">
        <v>50</v>
      </c>
      <c r="D125" s="3">
        <v>1992</v>
      </c>
      <c r="E125" s="3" t="s">
        <v>51</v>
      </c>
      <c r="F125" s="3" t="s">
        <v>484</v>
      </c>
      <c r="G125" s="3" t="s">
        <v>53</v>
      </c>
      <c r="H125" s="3" t="s">
        <v>54</v>
      </c>
      <c r="I125" s="3" t="s">
        <v>79</v>
      </c>
      <c r="J125" s="3" t="s">
        <v>79</v>
      </c>
      <c r="K125" s="3" t="s">
        <v>79</v>
      </c>
      <c r="L125" s="3" t="s">
        <v>57</v>
      </c>
      <c r="M125" s="3" t="s">
        <v>100</v>
      </c>
      <c r="N125" s="3" t="s">
        <v>59</v>
      </c>
      <c r="O125" s="3" t="s">
        <v>90</v>
      </c>
      <c r="P125" s="3" t="s">
        <v>101</v>
      </c>
      <c r="Q125" s="3" t="s">
        <v>81</v>
      </c>
      <c r="R125" s="3" t="s">
        <v>81</v>
      </c>
      <c r="S125" s="3" t="s">
        <v>91</v>
      </c>
      <c r="T125" s="3" t="s">
        <v>81</v>
      </c>
      <c r="U125" s="3" t="s">
        <v>62</v>
      </c>
      <c r="V125" s="3" t="s">
        <v>64</v>
      </c>
      <c r="W125" s="3" t="s">
        <v>124</v>
      </c>
      <c r="X125" s="3" t="s">
        <v>130</v>
      </c>
      <c r="Y125" s="3" t="s">
        <v>94</v>
      </c>
      <c r="Z125" s="3" t="s">
        <v>144</v>
      </c>
      <c r="AA125" s="3" t="s">
        <v>173</v>
      </c>
      <c r="AB125" s="3" t="s">
        <v>523</v>
      </c>
      <c r="AC125" s="3" t="s">
        <v>71</v>
      </c>
      <c r="AD125" s="3" t="s">
        <v>72</v>
      </c>
      <c r="AE125" s="3" t="s">
        <v>524</v>
      </c>
      <c r="AF125" s="3" t="s">
        <v>74</v>
      </c>
      <c r="AG125" s="3" t="s">
        <v>175</v>
      </c>
      <c r="AH125" s="3" t="s">
        <v>211</v>
      </c>
      <c r="AI125" s="3" t="s">
        <v>108</v>
      </c>
      <c r="AJ125" s="3" t="s">
        <v>72</v>
      </c>
      <c r="AK125" s="3">
        <v>4</v>
      </c>
      <c r="AL125" s="3">
        <v>2</v>
      </c>
      <c r="AM125" s="3">
        <v>4</v>
      </c>
      <c r="AN125" s="3">
        <v>3</v>
      </c>
      <c r="AO125" s="3">
        <v>3</v>
      </c>
      <c r="AP125" s="3">
        <v>4</v>
      </c>
      <c r="AQ125" s="3">
        <v>4</v>
      </c>
      <c r="AR125" s="3">
        <v>2</v>
      </c>
      <c r="AS125" s="3">
        <v>2</v>
      </c>
      <c r="AT125" s="3">
        <v>3</v>
      </c>
      <c r="AU125" s="3">
        <v>1</v>
      </c>
      <c r="AV125" s="3">
        <v>3</v>
      </c>
      <c r="AW125" s="3">
        <v>2</v>
      </c>
      <c r="AX125" s="3" t="str">
        <f t="shared" si="1"/>
        <v>Sciences Politiques</v>
      </c>
    </row>
    <row r="126" spans="1:50" ht="25.5" hidden="1" x14ac:dyDescent="0.2">
      <c r="A126" s="2">
        <v>41795.520034722198</v>
      </c>
      <c r="B126" s="3" t="s">
        <v>77</v>
      </c>
      <c r="C126" s="3" t="s">
        <v>50</v>
      </c>
      <c r="D126" s="3">
        <v>1993</v>
      </c>
      <c r="E126" s="3" t="s">
        <v>201</v>
      </c>
      <c r="F126" s="3" t="s">
        <v>342</v>
      </c>
      <c r="G126" s="3" t="s">
        <v>123</v>
      </c>
      <c r="H126" s="3" t="s">
        <v>53</v>
      </c>
      <c r="I126" s="3" t="s">
        <v>57</v>
      </c>
      <c r="J126" s="3" t="s">
        <v>55</v>
      </c>
      <c r="K126" s="3" t="s">
        <v>55</v>
      </c>
      <c r="L126" s="3" t="s">
        <v>88</v>
      </c>
      <c r="M126" s="3" t="s">
        <v>57</v>
      </c>
      <c r="N126" s="3" t="s">
        <v>58</v>
      </c>
      <c r="O126" s="3" t="s">
        <v>155</v>
      </c>
      <c r="P126" s="3" t="s">
        <v>101</v>
      </c>
      <c r="Q126" s="3" t="s">
        <v>64</v>
      </c>
      <c r="R126" s="3" t="s">
        <v>62</v>
      </c>
      <c r="S126" s="3" t="s">
        <v>62</v>
      </c>
      <c r="T126" s="3" t="s">
        <v>62</v>
      </c>
      <c r="U126" s="3" t="s">
        <v>63</v>
      </c>
      <c r="V126" s="3" t="s">
        <v>62</v>
      </c>
      <c r="W126" s="3" t="s">
        <v>525</v>
      </c>
      <c r="X126" s="3" t="s">
        <v>83</v>
      </c>
      <c r="Y126" s="3" t="s">
        <v>173</v>
      </c>
      <c r="Z126" s="3" t="s">
        <v>173</v>
      </c>
      <c r="AA126" s="3" t="s">
        <v>173</v>
      </c>
      <c r="AB126" s="3" t="s">
        <v>468</v>
      </c>
      <c r="AC126" s="3" t="s">
        <v>85</v>
      </c>
      <c r="AD126" s="3" t="s">
        <v>113</v>
      </c>
      <c r="AE126" s="3" t="s">
        <v>526</v>
      </c>
      <c r="AF126" s="3" t="s">
        <v>74</v>
      </c>
      <c r="AG126" s="3" t="s">
        <v>170</v>
      </c>
      <c r="AH126" s="3" t="s">
        <v>134</v>
      </c>
      <c r="AI126" s="3" t="s">
        <v>72</v>
      </c>
      <c r="AJ126" s="3" t="s">
        <v>72</v>
      </c>
      <c r="AK126" s="3">
        <v>3</v>
      </c>
      <c r="AL126" s="3">
        <v>2</v>
      </c>
      <c r="AM126" s="3">
        <v>3</v>
      </c>
      <c r="AN126" s="3">
        <v>2</v>
      </c>
      <c r="AO126" s="3">
        <v>3</v>
      </c>
      <c r="AP126" s="3">
        <v>2</v>
      </c>
      <c r="AQ126" s="3">
        <v>3</v>
      </c>
      <c r="AR126" s="3">
        <v>2</v>
      </c>
      <c r="AS126" s="3">
        <v>3</v>
      </c>
      <c r="AT126" s="3">
        <v>2</v>
      </c>
      <c r="AU126" s="3">
        <v>3</v>
      </c>
      <c r="AV126" s="3">
        <v>2</v>
      </c>
      <c r="AW126" s="3">
        <v>2</v>
      </c>
      <c r="AX126" s="3" t="str">
        <f t="shared" si="1"/>
        <v>Autre</v>
      </c>
    </row>
    <row r="127" spans="1:50" ht="76.5" x14ac:dyDescent="0.2">
      <c r="A127" s="2">
        <v>41795.520486111098</v>
      </c>
      <c r="B127" s="3" t="s">
        <v>77</v>
      </c>
      <c r="C127" s="3" t="s">
        <v>50</v>
      </c>
      <c r="D127" s="3">
        <v>1992</v>
      </c>
      <c r="E127" s="3" t="s">
        <v>51</v>
      </c>
      <c r="F127" s="3" t="s">
        <v>52</v>
      </c>
      <c r="G127" s="3" t="s">
        <v>53</v>
      </c>
      <c r="H127" s="3" t="s">
        <v>54</v>
      </c>
      <c r="I127" s="3" t="s">
        <v>79</v>
      </c>
      <c r="J127" s="3" t="s">
        <v>100</v>
      </c>
      <c r="K127" s="3" t="s">
        <v>55</v>
      </c>
      <c r="L127" s="3" t="s">
        <v>57</v>
      </c>
      <c r="M127" s="3" t="s">
        <v>57</v>
      </c>
      <c r="N127" s="3" t="s">
        <v>101</v>
      </c>
      <c r="O127" s="3" t="s">
        <v>58</v>
      </c>
      <c r="P127" s="3" t="s">
        <v>80</v>
      </c>
      <c r="Q127" s="3" t="s">
        <v>91</v>
      </c>
      <c r="R127" s="3" t="s">
        <v>91</v>
      </c>
      <c r="S127" s="3" t="s">
        <v>62</v>
      </c>
      <c r="T127" s="3" t="s">
        <v>64</v>
      </c>
      <c r="U127" s="3" t="s">
        <v>63</v>
      </c>
      <c r="V127" s="3" t="s">
        <v>64</v>
      </c>
      <c r="W127" s="3" t="s">
        <v>527</v>
      </c>
      <c r="X127" s="3" t="s">
        <v>143</v>
      </c>
      <c r="Y127" s="3" t="s">
        <v>173</v>
      </c>
      <c r="Z127" s="3" t="s">
        <v>173</v>
      </c>
      <c r="AA127" s="3" t="s">
        <v>173</v>
      </c>
      <c r="AB127" s="3" t="s">
        <v>528</v>
      </c>
      <c r="AC127" s="3" t="s">
        <v>236</v>
      </c>
      <c r="AD127" s="3" t="s">
        <v>72</v>
      </c>
      <c r="AE127" s="3" t="s">
        <v>529</v>
      </c>
      <c r="AF127" s="3" t="s">
        <v>74</v>
      </c>
      <c r="AG127" s="3" t="s">
        <v>254</v>
      </c>
      <c r="AH127" s="3" t="s">
        <v>134</v>
      </c>
      <c r="AI127" s="3" t="s">
        <v>72</v>
      </c>
      <c r="AJ127" s="3" t="s">
        <v>108</v>
      </c>
      <c r="AK127" s="3">
        <v>4</v>
      </c>
      <c r="AL127" s="3">
        <v>2</v>
      </c>
      <c r="AM127" s="3">
        <v>2</v>
      </c>
      <c r="AN127" s="3">
        <v>4</v>
      </c>
      <c r="AO127" s="3">
        <v>2</v>
      </c>
      <c r="AP127" s="3">
        <v>3</v>
      </c>
      <c r="AQ127" s="3">
        <v>2</v>
      </c>
      <c r="AR127" s="3">
        <v>1</v>
      </c>
      <c r="AS127" s="3">
        <v>4</v>
      </c>
      <c r="AT127" s="3">
        <v>4</v>
      </c>
      <c r="AU127" s="3">
        <v>3</v>
      </c>
      <c r="AV127" s="3">
        <v>4</v>
      </c>
      <c r="AW127" s="3">
        <v>2</v>
      </c>
      <c r="AX127" s="3" t="str">
        <f t="shared" si="1"/>
        <v>Communication</v>
      </c>
    </row>
    <row r="128" spans="1:50" ht="76.5" x14ac:dyDescent="0.2">
      <c r="A128" s="2">
        <v>41795.525428240697</v>
      </c>
      <c r="B128" s="3" t="s">
        <v>77</v>
      </c>
      <c r="C128" s="3" t="s">
        <v>308</v>
      </c>
      <c r="D128" s="3">
        <v>1995</v>
      </c>
      <c r="E128" s="3" t="s">
        <v>51</v>
      </c>
      <c r="F128" s="3" t="s">
        <v>52</v>
      </c>
      <c r="G128" s="3" t="s">
        <v>530</v>
      </c>
      <c r="H128" s="3" t="s">
        <v>53</v>
      </c>
      <c r="I128" s="3" t="s">
        <v>55</v>
      </c>
      <c r="J128" s="3" t="s">
        <v>100</v>
      </c>
      <c r="K128" s="3" t="s">
        <v>63</v>
      </c>
      <c r="L128" s="3" t="s">
        <v>57</v>
      </c>
      <c r="M128" s="3" t="s">
        <v>63</v>
      </c>
      <c r="N128" s="3" t="s">
        <v>102</v>
      </c>
      <c r="O128" s="3" t="s">
        <v>101</v>
      </c>
      <c r="P128" s="3" t="s">
        <v>80</v>
      </c>
      <c r="Q128" s="3" t="s">
        <v>64</v>
      </c>
      <c r="R128" s="3" t="s">
        <v>62</v>
      </c>
      <c r="S128" s="3" t="s">
        <v>63</v>
      </c>
      <c r="T128" s="3" t="s">
        <v>62</v>
      </c>
      <c r="U128" s="3" t="s">
        <v>62</v>
      </c>
      <c r="V128" s="3" t="s">
        <v>81</v>
      </c>
      <c r="W128" s="3" t="s">
        <v>188</v>
      </c>
      <c r="X128" s="3" t="s">
        <v>83</v>
      </c>
      <c r="Y128" s="3" t="s">
        <v>173</v>
      </c>
      <c r="Z128" s="3" t="s">
        <v>173</v>
      </c>
      <c r="AA128" s="3" t="s">
        <v>173</v>
      </c>
      <c r="AB128" s="3" t="s">
        <v>531</v>
      </c>
      <c r="AC128" s="3" t="s">
        <v>85</v>
      </c>
      <c r="AD128" s="3" t="s">
        <v>113</v>
      </c>
      <c r="AE128" s="3" t="s">
        <v>277</v>
      </c>
      <c r="AF128" s="3" t="s">
        <v>74</v>
      </c>
      <c r="AG128" s="3" t="s">
        <v>457</v>
      </c>
      <c r="AH128" s="3" t="s">
        <v>192</v>
      </c>
      <c r="AI128" s="3" t="s">
        <v>108</v>
      </c>
      <c r="AJ128" s="3" t="s">
        <v>108</v>
      </c>
      <c r="AK128" s="3">
        <v>3</v>
      </c>
      <c r="AL128" s="3">
        <v>2</v>
      </c>
      <c r="AM128" s="3">
        <v>3</v>
      </c>
      <c r="AN128" s="3">
        <v>4</v>
      </c>
      <c r="AO128" s="3">
        <v>2</v>
      </c>
      <c r="AP128" s="3">
        <v>1</v>
      </c>
      <c r="AQ128" s="3">
        <v>1</v>
      </c>
      <c r="AR128" s="3">
        <v>2</v>
      </c>
      <c r="AS128" s="3">
        <v>4</v>
      </c>
      <c r="AT128" s="3">
        <v>4</v>
      </c>
      <c r="AU128" s="3">
        <v>2</v>
      </c>
      <c r="AV128" s="3">
        <v>2</v>
      </c>
      <c r="AW128" s="3">
        <v>2</v>
      </c>
      <c r="AX128" s="3" t="str">
        <f t="shared" si="1"/>
        <v>Communication</v>
      </c>
    </row>
    <row r="129" spans="1:50" ht="76.5" x14ac:dyDescent="0.2">
      <c r="A129" s="2">
        <v>41795.525543981501</v>
      </c>
      <c r="B129" s="3" t="s">
        <v>77</v>
      </c>
      <c r="C129" s="3" t="s">
        <v>50</v>
      </c>
      <c r="D129" s="3">
        <v>1991</v>
      </c>
      <c r="E129" s="3" t="s">
        <v>51</v>
      </c>
      <c r="F129" s="3" t="s">
        <v>52</v>
      </c>
      <c r="G129" s="3" t="s">
        <v>53</v>
      </c>
      <c r="H129" s="3" t="s">
        <v>54</v>
      </c>
      <c r="I129" s="3" t="s">
        <v>55</v>
      </c>
      <c r="J129" s="3" t="s">
        <v>57</v>
      </c>
      <c r="K129" s="3" t="s">
        <v>63</v>
      </c>
      <c r="L129" s="3" t="s">
        <v>88</v>
      </c>
      <c r="M129" s="3" t="s">
        <v>57</v>
      </c>
      <c r="N129" s="3" t="s">
        <v>102</v>
      </c>
      <c r="O129" s="3" t="s">
        <v>59</v>
      </c>
      <c r="P129" s="3" t="s">
        <v>58</v>
      </c>
      <c r="Q129" s="3" t="s">
        <v>62</v>
      </c>
      <c r="R129" s="3" t="s">
        <v>91</v>
      </c>
      <c r="S129" s="3" t="s">
        <v>63</v>
      </c>
      <c r="T129" s="3" t="s">
        <v>91</v>
      </c>
      <c r="U129" s="3" t="s">
        <v>91</v>
      </c>
      <c r="V129" s="3" t="s">
        <v>62</v>
      </c>
      <c r="W129" s="3" t="s">
        <v>124</v>
      </c>
      <c r="X129" s="3" t="s">
        <v>83</v>
      </c>
      <c r="Y129" s="3" t="s">
        <v>67</v>
      </c>
      <c r="Z129" s="3" t="s">
        <v>93</v>
      </c>
      <c r="AA129" s="3" t="s">
        <v>210</v>
      </c>
      <c r="AB129" s="3" t="s">
        <v>316</v>
      </c>
      <c r="AC129" s="3" t="s">
        <v>85</v>
      </c>
      <c r="AD129" s="3" t="s">
        <v>72</v>
      </c>
      <c r="AE129" s="3" t="s">
        <v>532</v>
      </c>
      <c r="AF129" s="3" t="s">
        <v>74</v>
      </c>
      <c r="AG129" s="3" t="s">
        <v>463</v>
      </c>
      <c r="AH129" s="3" t="s">
        <v>533</v>
      </c>
      <c r="AI129" s="3" t="s">
        <v>108</v>
      </c>
      <c r="AJ129" s="3" t="s">
        <v>108</v>
      </c>
      <c r="AK129" s="3">
        <v>2</v>
      </c>
      <c r="AL129" s="3">
        <v>2</v>
      </c>
      <c r="AM129" s="3">
        <v>3</v>
      </c>
      <c r="AN129" s="3">
        <v>3</v>
      </c>
      <c r="AO129" s="3">
        <v>2</v>
      </c>
      <c r="AP129" s="3">
        <v>1</v>
      </c>
      <c r="AQ129" s="3">
        <v>3</v>
      </c>
      <c r="AR129" s="3">
        <v>2</v>
      </c>
      <c r="AS129" s="3">
        <v>3</v>
      </c>
      <c r="AT129" s="3">
        <v>3</v>
      </c>
      <c r="AU129" s="3">
        <v>2</v>
      </c>
      <c r="AV129" s="3">
        <v>4</v>
      </c>
      <c r="AW129" s="3">
        <v>2</v>
      </c>
      <c r="AX129" s="3" t="str">
        <f t="shared" si="1"/>
        <v>Communication</v>
      </c>
    </row>
    <row r="130" spans="1:50" ht="76.5" x14ac:dyDescent="0.2">
      <c r="A130" s="2">
        <v>41795.526203703703</v>
      </c>
      <c r="B130" s="3" t="s">
        <v>77</v>
      </c>
      <c r="C130" s="3" t="s">
        <v>50</v>
      </c>
      <c r="D130" s="3">
        <v>1990</v>
      </c>
      <c r="E130" s="3" t="s">
        <v>51</v>
      </c>
      <c r="F130" s="3" t="s">
        <v>52</v>
      </c>
      <c r="G130" s="3" t="s">
        <v>53</v>
      </c>
      <c r="H130" s="3" t="s">
        <v>54</v>
      </c>
      <c r="I130" s="3" t="s">
        <v>57</v>
      </c>
      <c r="J130" s="3" t="s">
        <v>57</v>
      </c>
      <c r="K130" s="3" t="s">
        <v>55</v>
      </c>
      <c r="L130" s="3" t="s">
        <v>56</v>
      </c>
      <c r="M130" s="3" t="s">
        <v>88</v>
      </c>
      <c r="N130" s="3" t="s">
        <v>80</v>
      </c>
      <c r="O130" s="3" t="s">
        <v>102</v>
      </c>
      <c r="P130" s="3" t="s">
        <v>59</v>
      </c>
      <c r="Q130" s="3" t="s">
        <v>64</v>
      </c>
      <c r="R130" s="3" t="s">
        <v>81</v>
      </c>
      <c r="S130" s="3" t="s">
        <v>62</v>
      </c>
      <c r="T130" s="3" t="s">
        <v>81</v>
      </c>
      <c r="U130" s="3" t="s">
        <v>63</v>
      </c>
      <c r="V130" s="3" t="s">
        <v>63</v>
      </c>
      <c r="W130" s="3" t="s">
        <v>83</v>
      </c>
      <c r="X130" s="3" t="s">
        <v>83</v>
      </c>
      <c r="Y130" s="3" t="s">
        <v>67</v>
      </c>
      <c r="Z130" s="3" t="s">
        <v>93</v>
      </c>
      <c r="AA130" s="3" t="s">
        <v>94</v>
      </c>
      <c r="AB130" s="3" t="s">
        <v>371</v>
      </c>
      <c r="AC130" s="3" t="s">
        <v>85</v>
      </c>
      <c r="AD130" s="3" t="s">
        <v>72</v>
      </c>
      <c r="AE130" s="3" t="s">
        <v>113</v>
      </c>
      <c r="AF130" s="3" t="s">
        <v>74</v>
      </c>
      <c r="AG130" s="3" t="s">
        <v>534</v>
      </c>
      <c r="AH130" s="3" t="s">
        <v>121</v>
      </c>
      <c r="AI130" s="3" t="s">
        <v>72</v>
      </c>
      <c r="AJ130" s="3" t="s">
        <v>72</v>
      </c>
      <c r="AK130" s="3">
        <v>2</v>
      </c>
      <c r="AL130" s="3">
        <v>1</v>
      </c>
      <c r="AM130" s="3">
        <v>3</v>
      </c>
      <c r="AN130" s="3">
        <v>4</v>
      </c>
      <c r="AO130" s="3">
        <v>2</v>
      </c>
      <c r="AP130" s="3">
        <v>1</v>
      </c>
      <c r="AQ130" s="3">
        <v>1</v>
      </c>
      <c r="AR130" s="3">
        <v>3</v>
      </c>
      <c r="AS130" s="3">
        <v>2</v>
      </c>
      <c r="AT130" s="3">
        <v>3</v>
      </c>
      <c r="AU130" s="3">
        <v>2</v>
      </c>
      <c r="AV130" s="3">
        <v>3</v>
      </c>
      <c r="AW130" s="3">
        <v>2</v>
      </c>
      <c r="AX130" s="3" t="str">
        <f t="shared" si="1"/>
        <v>Communication</v>
      </c>
    </row>
    <row r="131" spans="1:50" ht="25.5" hidden="1" x14ac:dyDescent="0.2">
      <c r="A131" s="2">
        <v>41795.526562500003</v>
      </c>
      <c r="B131" s="3" t="s">
        <v>77</v>
      </c>
      <c r="C131" s="3" t="s">
        <v>50</v>
      </c>
      <c r="D131" s="3">
        <v>1993</v>
      </c>
      <c r="E131" s="3" t="s">
        <v>51</v>
      </c>
      <c r="F131" s="3" t="s">
        <v>535</v>
      </c>
      <c r="G131" s="3" t="s">
        <v>123</v>
      </c>
      <c r="H131" s="3" t="s">
        <v>53</v>
      </c>
      <c r="I131" s="3" t="s">
        <v>55</v>
      </c>
      <c r="J131" s="3" t="s">
        <v>79</v>
      </c>
      <c r="K131" s="3" t="s">
        <v>79</v>
      </c>
      <c r="L131" s="3" t="s">
        <v>57</v>
      </c>
      <c r="M131" s="3" t="s">
        <v>88</v>
      </c>
      <c r="N131" s="3" t="s">
        <v>80</v>
      </c>
      <c r="O131" s="3" t="s">
        <v>59</v>
      </c>
      <c r="P131" s="3" t="s">
        <v>102</v>
      </c>
      <c r="Q131" s="3" t="s">
        <v>64</v>
      </c>
      <c r="R131" s="3" t="s">
        <v>64</v>
      </c>
      <c r="S131" s="3" t="s">
        <v>62</v>
      </c>
      <c r="T131" s="3" t="s">
        <v>81</v>
      </c>
      <c r="U131" s="3" t="s">
        <v>63</v>
      </c>
      <c r="V131" s="3" t="s">
        <v>64</v>
      </c>
      <c r="W131" s="3" t="s">
        <v>65</v>
      </c>
      <c r="X131" s="3" t="s">
        <v>104</v>
      </c>
      <c r="Y131" s="3" t="s">
        <v>67</v>
      </c>
      <c r="Z131" s="3" t="s">
        <v>94</v>
      </c>
      <c r="AA131" s="3" t="s">
        <v>144</v>
      </c>
      <c r="AB131" s="3" t="s">
        <v>536</v>
      </c>
      <c r="AC131" s="3" t="s">
        <v>85</v>
      </c>
      <c r="AD131" s="3" t="s">
        <v>113</v>
      </c>
      <c r="AE131" s="3" t="s">
        <v>277</v>
      </c>
      <c r="AF131" s="3" t="s">
        <v>74</v>
      </c>
      <c r="AG131" s="3" t="s">
        <v>147</v>
      </c>
      <c r="AH131" s="3" t="s">
        <v>148</v>
      </c>
      <c r="AI131" s="3" t="s">
        <v>72</v>
      </c>
      <c r="AJ131" s="3" t="s">
        <v>72</v>
      </c>
      <c r="AK131" s="3">
        <v>3</v>
      </c>
      <c r="AL131" s="3">
        <v>2</v>
      </c>
      <c r="AM131" s="3">
        <v>3</v>
      </c>
      <c r="AN131" s="3">
        <v>3</v>
      </c>
      <c r="AO131" s="3">
        <v>2</v>
      </c>
      <c r="AP131" s="3">
        <v>2</v>
      </c>
      <c r="AQ131" s="3">
        <v>2</v>
      </c>
      <c r="AR131" s="3">
        <v>1</v>
      </c>
      <c r="AS131" s="3">
        <v>2</v>
      </c>
      <c r="AT131" s="3">
        <v>3</v>
      </c>
      <c r="AU131" s="3">
        <v>1</v>
      </c>
      <c r="AV131" s="3">
        <v>2</v>
      </c>
      <c r="AW131" s="3">
        <v>2</v>
      </c>
      <c r="AX131" s="3" t="str">
        <f t="shared" ref="AX131:AX194" si="2">IF(F131="Communication (journalisme, relations publiques, communication socio-éducative, ...)","Communication",IF(F131="Sciences politiques (sciences politiques, relations internationales, administration publique, ...)","Sciences Politiques",IF(F131="Sciences politiques","Sciences Politiques","Autre")))</f>
        <v>Autre</v>
      </c>
    </row>
    <row r="132" spans="1:50" ht="89.25" hidden="1" x14ac:dyDescent="0.2">
      <c r="A132" s="2">
        <v>41795.5284143518</v>
      </c>
      <c r="B132" s="3" t="s">
        <v>49</v>
      </c>
      <c r="C132" s="3" t="s">
        <v>50</v>
      </c>
      <c r="D132" s="3">
        <v>1995</v>
      </c>
      <c r="E132" s="3" t="s">
        <v>51</v>
      </c>
      <c r="F132" s="3" t="s">
        <v>484</v>
      </c>
      <c r="G132" s="3" t="s">
        <v>123</v>
      </c>
      <c r="H132" s="3" t="s">
        <v>53</v>
      </c>
      <c r="I132" s="3" t="s">
        <v>88</v>
      </c>
      <c r="J132" s="3" t="s">
        <v>79</v>
      </c>
      <c r="K132" s="3" t="s">
        <v>55</v>
      </c>
      <c r="L132" s="3" t="s">
        <v>56</v>
      </c>
      <c r="M132" s="3" t="s">
        <v>88</v>
      </c>
      <c r="N132" s="3" t="s">
        <v>101</v>
      </c>
      <c r="O132" s="3" t="s">
        <v>59</v>
      </c>
      <c r="P132" s="3" t="s">
        <v>80</v>
      </c>
      <c r="Q132" s="3" t="s">
        <v>91</v>
      </c>
      <c r="R132" s="3" t="s">
        <v>63</v>
      </c>
      <c r="S132" s="3" t="s">
        <v>81</v>
      </c>
      <c r="T132" s="3" t="s">
        <v>91</v>
      </c>
      <c r="U132" s="3" t="s">
        <v>63</v>
      </c>
      <c r="V132" s="3" t="s">
        <v>63</v>
      </c>
      <c r="W132" s="3" t="s">
        <v>124</v>
      </c>
      <c r="X132" s="3" t="s">
        <v>66</v>
      </c>
      <c r="Y132" s="3" t="s">
        <v>94</v>
      </c>
      <c r="Z132" s="3" t="s">
        <v>210</v>
      </c>
      <c r="AA132" s="3" t="s">
        <v>173</v>
      </c>
      <c r="AB132" s="3" t="s">
        <v>407</v>
      </c>
      <c r="AC132" s="3" t="s">
        <v>71</v>
      </c>
      <c r="AD132" s="3" t="s">
        <v>113</v>
      </c>
      <c r="AE132" s="3" t="s">
        <v>113</v>
      </c>
      <c r="AF132" s="3" t="s">
        <v>74</v>
      </c>
      <c r="AG132" s="3" t="s">
        <v>274</v>
      </c>
      <c r="AH132" s="3" t="s">
        <v>116</v>
      </c>
      <c r="AI132" s="3" t="s">
        <v>72</v>
      </c>
      <c r="AJ132" s="3" t="s">
        <v>72</v>
      </c>
      <c r="AK132" s="3">
        <v>1</v>
      </c>
      <c r="AL132" s="3">
        <v>1</v>
      </c>
      <c r="AM132" s="3">
        <v>3</v>
      </c>
      <c r="AN132" s="3">
        <v>3</v>
      </c>
      <c r="AO132" s="3">
        <v>2</v>
      </c>
      <c r="AP132" s="3">
        <v>1</v>
      </c>
      <c r="AQ132" s="3">
        <v>1</v>
      </c>
      <c r="AR132" s="3">
        <v>1</v>
      </c>
      <c r="AS132" s="3">
        <v>4</v>
      </c>
      <c r="AT132" s="3">
        <v>4</v>
      </c>
      <c r="AU132" s="3">
        <v>2</v>
      </c>
      <c r="AV132" s="3">
        <v>2</v>
      </c>
      <c r="AW132" s="3">
        <v>1</v>
      </c>
      <c r="AX132" s="3" t="str">
        <f t="shared" si="2"/>
        <v>Sciences Politiques</v>
      </c>
    </row>
    <row r="133" spans="1:50" ht="89.25" hidden="1" x14ac:dyDescent="0.2">
      <c r="A133" s="2">
        <v>41795.528715277796</v>
      </c>
      <c r="B133" s="3" t="s">
        <v>49</v>
      </c>
      <c r="C133" s="3" t="s">
        <v>50</v>
      </c>
      <c r="D133" s="3">
        <v>1990</v>
      </c>
      <c r="E133" s="3" t="s">
        <v>51</v>
      </c>
      <c r="F133" s="3" t="s">
        <v>484</v>
      </c>
      <c r="G133" s="3" t="s">
        <v>53</v>
      </c>
      <c r="H133" s="3" t="s">
        <v>54</v>
      </c>
      <c r="I133" s="3" t="s">
        <v>79</v>
      </c>
      <c r="J133" s="3" t="s">
        <v>100</v>
      </c>
      <c r="K133" s="3" t="s">
        <v>79</v>
      </c>
      <c r="L133" s="3" t="s">
        <v>57</v>
      </c>
      <c r="M133" s="3" t="s">
        <v>57</v>
      </c>
      <c r="N133" s="3" t="s">
        <v>101</v>
      </c>
      <c r="O133" s="3" t="s">
        <v>90</v>
      </c>
      <c r="P133" s="3" t="s">
        <v>102</v>
      </c>
      <c r="Q133" s="3" t="s">
        <v>91</v>
      </c>
      <c r="R133" s="3" t="s">
        <v>81</v>
      </c>
      <c r="S133" s="3" t="s">
        <v>81</v>
      </c>
      <c r="T133" s="3" t="s">
        <v>91</v>
      </c>
      <c r="U133" s="3" t="s">
        <v>81</v>
      </c>
      <c r="V133" s="3" t="s">
        <v>62</v>
      </c>
      <c r="W133" s="3" t="s">
        <v>380</v>
      </c>
      <c r="X133" s="3" t="s">
        <v>111</v>
      </c>
      <c r="Y133" s="3" t="s">
        <v>94</v>
      </c>
      <c r="Z133" s="3" t="s">
        <v>69</v>
      </c>
      <c r="AA133" s="3" t="s">
        <v>67</v>
      </c>
      <c r="AB133" s="3" t="s">
        <v>537</v>
      </c>
      <c r="AC133" s="3" t="s">
        <v>71</v>
      </c>
      <c r="AD133" s="3" t="s">
        <v>113</v>
      </c>
      <c r="AE133" s="3" t="s">
        <v>113</v>
      </c>
      <c r="AF133" s="3" t="s">
        <v>74</v>
      </c>
      <c r="AG133" s="3" t="s">
        <v>158</v>
      </c>
      <c r="AH133" s="3" t="s">
        <v>148</v>
      </c>
      <c r="AI133" s="3" t="s">
        <v>72</v>
      </c>
      <c r="AJ133" s="3" t="s">
        <v>72</v>
      </c>
      <c r="AK133" s="3">
        <v>3</v>
      </c>
      <c r="AL133" s="3">
        <v>1</v>
      </c>
      <c r="AM133" s="3">
        <v>2</v>
      </c>
      <c r="AN133" s="3">
        <v>3</v>
      </c>
      <c r="AO133" s="3">
        <v>4</v>
      </c>
      <c r="AP133" s="3">
        <v>4</v>
      </c>
      <c r="AQ133" s="3">
        <v>4</v>
      </c>
      <c r="AR133" s="3">
        <v>2</v>
      </c>
      <c r="AS133" s="3">
        <v>1</v>
      </c>
      <c r="AT133" s="3">
        <v>3</v>
      </c>
      <c r="AU133" s="3">
        <v>2</v>
      </c>
      <c r="AV133" s="3">
        <v>3</v>
      </c>
      <c r="AW133" s="3">
        <v>2</v>
      </c>
      <c r="AX133" s="3" t="str">
        <f t="shared" si="2"/>
        <v>Sciences Politiques</v>
      </c>
    </row>
    <row r="134" spans="1:50" ht="25.5" hidden="1" x14ac:dyDescent="0.2">
      <c r="A134" s="2">
        <v>41795.536851851801</v>
      </c>
      <c r="B134" s="3" t="s">
        <v>77</v>
      </c>
      <c r="C134" s="3" t="s">
        <v>50</v>
      </c>
      <c r="D134" s="3">
        <v>1990</v>
      </c>
      <c r="E134" s="3" t="s">
        <v>51</v>
      </c>
      <c r="F134" s="3" t="s">
        <v>538</v>
      </c>
      <c r="G134" s="3" t="s">
        <v>54</v>
      </c>
      <c r="H134" s="3" t="s">
        <v>54</v>
      </c>
      <c r="I134" s="3" t="s">
        <v>55</v>
      </c>
      <c r="J134" s="3" t="s">
        <v>100</v>
      </c>
      <c r="K134" s="3" t="s">
        <v>63</v>
      </c>
      <c r="L134" s="3" t="s">
        <v>79</v>
      </c>
      <c r="M134" s="3" t="s">
        <v>57</v>
      </c>
      <c r="N134" s="3" t="s">
        <v>58</v>
      </c>
      <c r="O134" s="3" t="s">
        <v>102</v>
      </c>
      <c r="P134" s="3" t="s">
        <v>101</v>
      </c>
      <c r="Q134" s="3" t="s">
        <v>81</v>
      </c>
      <c r="R134" s="3" t="s">
        <v>62</v>
      </c>
      <c r="S134" s="3" t="s">
        <v>62</v>
      </c>
      <c r="T134" s="3" t="s">
        <v>64</v>
      </c>
      <c r="U134" s="3" t="s">
        <v>62</v>
      </c>
      <c r="V134" s="3" t="s">
        <v>64</v>
      </c>
      <c r="W134" s="3" t="s">
        <v>124</v>
      </c>
      <c r="X134" s="3" t="s">
        <v>221</v>
      </c>
      <c r="Y134" s="3" t="s">
        <v>93</v>
      </c>
      <c r="Z134" s="3" t="s">
        <v>67</v>
      </c>
      <c r="AA134" s="3" t="s">
        <v>94</v>
      </c>
      <c r="AB134" s="3" t="s">
        <v>539</v>
      </c>
      <c r="AC134" s="3" t="s">
        <v>85</v>
      </c>
      <c r="AD134" s="3" t="s">
        <v>72</v>
      </c>
      <c r="AE134" s="3" t="s">
        <v>540</v>
      </c>
      <c r="AF134" s="3" t="s">
        <v>74</v>
      </c>
      <c r="AG134" s="3" t="s">
        <v>329</v>
      </c>
      <c r="AH134" s="3" t="s">
        <v>541</v>
      </c>
      <c r="AI134" s="3" t="s">
        <v>72</v>
      </c>
      <c r="AJ134" s="3" t="s">
        <v>72</v>
      </c>
      <c r="AK134" s="3">
        <v>4</v>
      </c>
      <c r="AL134" s="3">
        <v>3</v>
      </c>
      <c r="AM134" s="3">
        <v>2</v>
      </c>
      <c r="AN134" s="3">
        <v>2</v>
      </c>
      <c r="AO134" s="3">
        <v>2</v>
      </c>
      <c r="AP134" s="3">
        <v>2</v>
      </c>
      <c r="AQ134" s="3">
        <v>2</v>
      </c>
      <c r="AR134" s="3">
        <v>2</v>
      </c>
      <c r="AS134" s="3">
        <v>3</v>
      </c>
      <c r="AT134" s="3">
        <v>4</v>
      </c>
      <c r="AU134" s="3">
        <v>2</v>
      </c>
      <c r="AV134" s="3">
        <v>4</v>
      </c>
      <c r="AW134" s="3">
        <v>1</v>
      </c>
      <c r="AX134" s="3" t="str">
        <f t="shared" si="2"/>
        <v>Autre</v>
      </c>
    </row>
    <row r="135" spans="1:50" ht="76.5" x14ac:dyDescent="0.2">
      <c r="A135" s="2">
        <v>41795.538402777798</v>
      </c>
      <c r="B135" s="3" t="s">
        <v>49</v>
      </c>
      <c r="C135" s="3" t="s">
        <v>50</v>
      </c>
      <c r="D135" s="3">
        <v>1989</v>
      </c>
      <c r="E135" s="3" t="s">
        <v>51</v>
      </c>
      <c r="F135" s="3" t="s">
        <v>52</v>
      </c>
      <c r="G135" s="3" t="s">
        <v>53</v>
      </c>
      <c r="H135" s="3" t="s">
        <v>54</v>
      </c>
      <c r="I135" s="3" t="s">
        <v>57</v>
      </c>
      <c r="J135" s="3" t="s">
        <v>79</v>
      </c>
      <c r="K135" s="3" t="s">
        <v>100</v>
      </c>
      <c r="L135" s="3" t="s">
        <v>57</v>
      </c>
      <c r="M135" s="3" t="s">
        <v>63</v>
      </c>
      <c r="N135" s="3" t="s">
        <v>59</v>
      </c>
      <c r="O135" s="3" t="s">
        <v>102</v>
      </c>
      <c r="P135" s="3" t="s">
        <v>101</v>
      </c>
      <c r="Q135" s="3" t="s">
        <v>91</v>
      </c>
      <c r="R135" s="3" t="s">
        <v>81</v>
      </c>
      <c r="S135" s="3" t="s">
        <v>91</v>
      </c>
      <c r="T135" s="3" t="s">
        <v>91</v>
      </c>
      <c r="U135" s="3" t="s">
        <v>63</v>
      </c>
      <c r="V135" s="3" t="s">
        <v>63</v>
      </c>
      <c r="W135" s="3" t="s">
        <v>83</v>
      </c>
      <c r="X135" s="3" t="s">
        <v>104</v>
      </c>
      <c r="Y135" s="3" t="s">
        <v>67</v>
      </c>
      <c r="Z135" s="3" t="s">
        <v>69</v>
      </c>
      <c r="AA135" s="3" t="s">
        <v>144</v>
      </c>
      <c r="AB135" s="3" t="s">
        <v>389</v>
      </c>
      <c r="AC135" s="3" t="s">
        <v>85</v>
      </c>
      <c r="AD135" s="3" t="s">
        <v>113</v>
      </c>
      <c r="AE135" s="3" t="s">
        <v>542</v>
      </c>
      <c r="AF135" s="3" t="s">
        <v>74</v>
      </c>
      <c r="AG135" s="3" t="s">
        <v>435</v>
      </c>
      <c r="AH135" s="3" t="s">
        <v>543</v>
      </c>
      <c r="AI135" s="3" t="s">
        <v>72</v>
      </c>
      <c r="AJ135" s="3" t="s">
        <v>72</v>
      </c>
      <c r="AK135" s="3">
        <v>1</v>
      </c>
      <c r="AL135" s="3">
        <v>3</v>
      </c>
      <c r="AM135" s="3">
        <v>2</v>
      </c>
      <c r="AN135" s="3">
        <v>2</v>
      </c>
      <c r="AO135" s="3">
        <v>3</v>
      </c>
      <c r="AP135" s="3">
        <v>3</v>
      </c>
      <c r="AQ135" s="3">
        <v>3</v>
      </c>
      <c r="AR135" s="3">
        <v>3</v>
      </c>
      <c r="AS135" s="3">
        <v>2</v>
      </c>
      <c r="AT135" s="3">
        <v>2</v>
      </c>
      <c r="AU135" s="3">
        <v>3</v>
      </c>
      <c r="AV135" s="3">
        <v>1</v>
      </c>
      <c r="AW135" s="3">
        <v>3</v>
      </c>
      <c r="AX135" s="3" t="str">
        <f t="shared" si="2"/>
        <v>Communication</v>
      </c>
    </row>
    <row r="136" spans="1:50" ht="76.5" x14ac:dyDescent="0.2">
      <c r="A136" s="2">
        <v>41795.542488425897</v>
      </c>
      <c r="B136" s="3" t="s">
        <v>77</v>
      </c>
      <c r="C136" s="3" t="s">
        <v>50</v>
      </c>
      <c r="D136" s="3">
        <v>1991</v>
      </c>
      <c r="E136" s="3" t="s">
        <v>51</v>
      </c>
      <c r="F136" s="3" t="s">
        <v>52</v>
      </c>
      <c r="G136" s="3" t="s">
        <v>53</v>
      </c>
      <c r="H136" s="3" t="s">
        <v>54</v>
      </c>
      <c r="I136" s="3" t="s">
        <v>79</v>
      </c>
      <c r="J136" s="3" t="s">
        <v>100</v>
      </c>
      <c r="K136" s="3" t="s">
        <v>79</v>
      </c>
      <c r="L136" s="3" t="s">
        <v>57</v>
      </c>
      <c r="M136" s="3" t="s">
        <v>57</v>
      </c>
      <c r="N136" s="3" t="s">
        <v>90</v>
      </c>
      <c r="O136" s="3" t="s">
        <v>101</v>
      </c>
      <c r="P136" s="3" t="s">
        <v>155</v>
      </c>
      <c r="Q136" s="3" t="s">
        <v>81</v>
      </c>
      <c r="R136" s="3" t="s">
        <v>64</v>
      </c>
      <c r="S136" s="3" t="s">
        <v>91</v>
      </c>
      <c r="T136" s="3" t="s">
        <v>91</v>
      </c>
      <c r="U136" s="3" t="s">
        <v>64</v>
      </c>
      <c r="V136" s="3" t="s">
        <v>62</v>
      </c>
      <c r="W136" s="3" t="s">
        <v>65</v>
      </c>
      <c r="X136" s="3" t="s">
        <v>83</v>
      </c>
      <c r="Y136" s="3" t="s">
        <v>94</v>
      </c>
      <c r="Z136" s="3" t="s">
        <v>68</v>
      </c>
      <c r="AA136" s="3" t="s">
        <v>93</v>
      </c>
      <c r="AB136" s="3" t="s">
        <v>487</v>
      </c>
      <c r="AC136" s="3" t="s">
        <v>96</v>
      </c>
      <c r="AD136" s="3" t="s">
        <v>72</v>
      </c>
      <c r="AE136" s="3" t="s">
        <v>544</v>
      </c>
      <c r="AF136" s="3" t="s">
        <v>74</v>
      </c>
      <c r="AG136" s="3" t="s">
        <v>265</v>
      </c>
      <c r="AH136" s="3" t="s">
        <v>134</v>
      </c>
      <c r="AI136" s="3" t="s">
        <v>72</v>
      </c>
      <c r="AJ136" s="3" t="s">
        <v>72</v>
      </c>
      <c r="AK136" s="3">
        <v>3</v>
      </c>
      <c r="AL136" s="3">
        <v>3</v>
      </c>
      <c r="AM136" s="3">
        <v>3</v>
      </c>
      <c r="AN136" s="3">
        <v>2</v>
      </c>
      <c r="AO136" s="3">
        <v>2</v>
      </c>
      <c r="AP136" s="3">
        <v>4</v>
      </c>
      <c r="AQ136" s="3">
        <v>4</v>
      </c>
      <c r="AR136" s="3">
        <v>3</v>
      </c>
      <c r="AS136" s="3">
        <v>4</v>
      </c>
      <c r="AT136" s="3">
        <v>4</v>
      </c>
      <c r="AU136" s="3">
        <v>2</v>
      </c>
      <c r="AV136" s="3">
        <v>4</v>
      </c>
      <c r="AW136" s="3">
        <v>1</v>
      </c>
      <c r="AX136" s="3" t="str">
        <f t="shared" si="2"/>
        <v>Communication</v>
      </c>
    </row>
    <row r="137" spans="1:50" ht="89.25" hidden="1" x14ac:dyDescent="0.2">
      <c r="A137" s="2">
        <v>41795.551481481503</v>
      </c>
      <c r="B137" s="3" t="s">
        <v>49</v>
      </c>
      <c r="C137" s="3" t="s">
        <v>50</v>
      </c>
      <c r="D137" s="3">
        <v>1989</v>
      </c>
      <c r="E137" s="3" t="s">
        <v>51</v>
      </c>
      <c r="F137" s="3" t="s">
        <v>484</v>
      </c>
      <c r="G137" s="3" t="s">
        <v>53</v>
      </c>
      <c r="H137" s="3" t="s">
        <v>54</v>
      </c>
      <c r="I137" s="3" t="s">
        <v>100</v>
      </c>
      <c r="J137" s="3" t="s">
        <v>55</v>
      </c>
      <c r="K137" s="3" t="s">
        <v>55</v>
      </c>
      <c r="L137" s="3" t="s">
        <v>57</v>
      </c>
      <c r="M137" s="3" t="s">
        <v>57</v>
      </c>
      <c r="N137" s="3" t="s">
        <v>101</v>
      </c>
      <c r="O137" s="3" t="s">
        <v>207</v>
      </c>
      <c r="P137" s="3" t="s">
        <v>58</v>
      </c>
      <c r="Q137" s="3" t="s">
        <v>91</v>
      </c>
      <c r="R137" s="3" t="s">
        <v>62</v>
      </c>
      <c r="S137" s="3" t="s">
        <v>62</v>
      </c>
      <c r="T137" s="3" t="s">
        <v>62</v>
      </c>
      <c r="U137" s="3" t="s">
        <v>64</v>
      </c>
      <c r="V137" s="3" t="s">
        <v>63</v>
      </c>
      <c r="W137" s="3" t="s">
        <v>545</v>
      </c>
      <c r="X137" s="3" t="s">
        <v>104</v>
      </c>
      <c r="Y137" s="3" t="s">
        <v>69</v>
      </c>
      <c r="Z137" s="3" t="s">
        <v>69</v>
      </c>
      <c r="AA137" s="3" t="s">
        <v>69</v>
      </c>
      <c r="AB137" s="3" t="s">
        <v>499</v>
      </c>
      <c r="AC137" s="3" t="s">
        <v>71</v>
      </c>
      <c r="AD137" s="3" t="s">
        <v>113</v>
      </c>
      <c r="AE137" s="3" t="s">
        <v>120</v>
      </c>
      <c r="AF137" s="3" t="s">
        <v>74</v>
      </c>
      <c r="AG137" s="3" t="s">
        <v>546</v>
      </c>
      <c r="AH137" s="3" t="s">
        <v>148</v>
      </c>
      <c r="AI137" s="3" t="s">
        <v>72</v>
      </c>
      <c r="AJ137" s="3" t="s">
        <v>72</v>
      </c>
      <c r="AK137" s="3">
        <v>3</v>
      </c>
      <c r="AL137" s="3">
        <v>2</v>
      </c>
      <c r="AM137" s="3">
        <v>4</v>
      </c>
      <c r="AN137" s="3">
        <v>3</v>
      </c>
      <c r="AO137" s="3">
        <v>2</v>
      </c>
      <c r="AP137" s="3">
        <v>3</v>
      </c>
      <c r="AQ137" s="3">
        <v>3</v>
      </c>
      <c r="AR137" s="3">
        <v>2</v>
      </c>
      <c r="AS137" s="3">
        <v>4</v>
      </c>
      <c r="AT137" s="3">
        <v>3</v>
      </c>
      <c r="AU137" s="3">
        <v>2</v>
      </c>
      <c r="AV137" s="3">
        <v>4</v>
      </c>
      <c r="AW137" s="3">
        <v>1</v>
      </c>
      <c r="AX137" s="3" t="str">
        <f t="shared" si="2"/>
        <v>Sciences Politiques</v>
      </c>
    </row>
    <row r="138" spans="1:50" ht="89.25" hidden="1" x14ac:dyDescent="0.2">
      <c r="A138" s="2">
        <v>41795.563645833303</v>
      </c>
      <c r="B138" s="3" t="s">
        <v>77</v>
      </c>
      <c r="C138" s="3" t="s">
        <v>50</v>
      </c>
      <c r="D138" s="3">
        <v>1991</v>
      </c>
      <c r="E138" s="3" t="s">
        <v>51</v>
      </c>
      <c r="F138" s="3" t="s">
        <v>484</v>
      </c>
      <c r="G138" s="3" t="s">
        <v>53</v>
      </c>
      <c r="H138" s="3" t="s">
        <v>54</v>
      </c>
      <c r="I138" s="3" t="s">
        <v>79</v>
      </c>
      <c r="J138" s="3" t="s">
        <v>100</v>
      </c>
      <c r="K138" s="3" t="s">
        <v>55</v>
      </c>
      <c r="L138" s="3" t="s">
        <v>57</v>
      </c>
      <c r="M138" s="3" t="s">
        <v>55</v>
      </c>
      <c r="N138" s="3" t="s">
        <v>101</v>
      </c>
      <c r="O138" s="3" t="s">
        <v>59</v>
      </c>
      <c r="P138" s="3" t="s">
        <v>102</v>
      </c>
      <c r="Q138" s="3" t="s">
        <v>91</v>
      </c>
      <c r="R138" s="3" t="s">
        <v>62</v>
      </c>
      <c r="S138" s="3" t="s">
        <v>81</v>
      </c>
      <c r="T138" s="3" t="s">
        <v>81</v>
      </c>
      <c r="U138" s="3" t="s">
        <v>64</v>
      </c>
      <c r="V138" s="3" t="s">
        <v>62</v>
      </c>
      <c r="W138" s="3" t="s">
        <v>103</v>
      </c>
      <c r="X138" s="3" t="s">
        <v>143</v>
      </c>
      <c r="Y138" s="3" t="s">
        <v>69</v>
      </c>
      <c r="Z138" s="3" t="s">
        <v>94</v>
      </c>
      <c r="AA138" s="3" t="s">
        <v>69</v>
      </c>
      <c r="AB138" s="3" t="s">
        <v>547</v>
      </c>
      <c r="AC138" s="3" t="s">
        <v>71</v>
      </c>
      <c r="AD138" s="3" t="s">
        <v>113</v>
      </c>
      <c r="AE138" s="3" t="s">
        <v>548</v>
      </c>
      <c r="AF138" s="3" t="s">
        <v>74</v>
      </c>
      <c r="AG138" s="3" t="s">
        <v>121</v>
      </c>
      <c r="AH138" s="3" t="s">
        <v>526</v>
      </c>
      <c r="AI138" s="3" t="s">
        <v>108</v>
      </c>
      <c r="AJ138" s="3" t="s">
        <v>108</v>
      </c>
      <c r="AK138" s="3">
        <v>3</v>
      </c>
      <c r="AL138" s="3">
        <v>2</v>
      </c>
      <c r="AM138" s="3">
        <v>3</v>
      </c>
      <c r="AN138" s="3">
        <v>2</v>
      </c>
      <c r="AO138" s="3">
        <v>1</v>
      </c>
      <c r="AP138" s="3">
        <v>2</v>
      </c>
      <c r="AQ138" s="3">
        <v>2</v>
      </c>
      <c r="AR138" s="3">
        <v>2</v>
      </c>
      <c r="AS138" s="3">
        <v>3</v>
      </c>
      <c r="AT138" s="3">
        <v>3</v>
      </c>
      <c r="AU138" s="3">
        <v>3</v>
      </c>
      <c r="AV138" s="3">
        <v>1</v>
      </c>
      <c r="AW138" s="3">
        <v>2</v>
      </c>
      <c r="AX138" s="3" t="str">
        <f t="shared" si="2"/>
        <v>Sciences Politiques</v>
      </c>
    </row>
    <row r="139" spans="1:50" ht="76.5" x14ac:dyDescent="0.2">
      <c r="A139" s="2">
        <v>41795.571064814802</v>
      </c>
      <c r="B139" s="3" t="s">
        <v>77</v>
      </c>
      <c r="C139" s="3" t="s">
        <v>50</v>
      </c>
      <c r="D139" s="3">
        <v>1989</v>
      </c>
      <c r="E139" s="3" t="s">
        <v>51</v>
      </c>
      <c r="F139" s="3" t="s">
        <v>52</v>
      </c>
      <c r="G139" s="3" t="s">
        <v>53</v>
      </c>
      <c r="H139" s="3" t="s">
        <v>54</v>
      </c>
      <c r="I139" s="3" t="s">
        <v>57</v>
      </c>
      <c r="J139" s="3" t="s">
        <v>57</v>
      </c>
      <c r="K139" s="3" t="s">
        <v>57</v>
      </c>
      <c r="L139" s="3" t="s">
        <v>88</v>
      </c>
      <c r="M139" s="3" t="s">
        <v>88</v>
      </c>
      <c r="N139" s="3" t="s">
        <v>102</v>
      </c>
      <c r="O139" s="3" t="s">
        <v>101</v>
      </c>
      <c r="P139" s="3" t="s">
        <v>59</v>
      </c>
      <c r="Q139" s="3" t="s">
        <v>81</v>
      </c>
      <c r="R139" s="3" t="s">
        <v>91</v>
      </c>
      <c r="S139" s="3" t="s">
        <v>64</v>
      </c>
      <c r="T139" s="3" t="s">
        <v>81</v>
      </c>
      <c r="U139" s="3" t="s">
        <v>62</v>
      </c>
      <c r="V139" s="3" t="s">
        <v>64</v>
      </c>
      <c r="W139" s="3" t="s">
        <v>103</v>
      </c>
      <c r="X139" s="3" t="s">
        <v>83</v>
      </c>
      <c r="Y139" s="3" t="s">
        <v>67</v>
      </c>
      <c r="Z139" s="3" t="s">
        <v>93</v>
      </c>
      <c r="AA139" s="3" t="s">
        <v>94</v>
      </c>
      <c r="AB139" s="3" t="s">
        <v>95</v>
      </c>
      <c r="AC139" s="3" t="s">
        <v>71</v>
      </c>
      <c r="AD139" s="3" t="s">
        <v>72</v>
      </c>
      <c r="AE139" s="3" t="s">
        <v>549</v>
      </c>
      <c r="AF139" s="3" t="s">
        <v>74</v>
      </c>
      <c r="AG139" s="3" t="s">
        <v>329</v>
      </c>
      <c r="AH139" s="3" t="s">
        <v>134</v>
      </c>
      <c r="AI139" s="3" t="s">
        <v>72</v>
      </c>
      <c r="AJ139" s="3" t="s">
        <v>72</v>
      </c>
      <c r="AK139" s="3">
        <v>3</v>
      </c>
      <c r="AL139" s="3">
        <v>2</v>
      </c>
      <c r="AM139" s="3">
        <v>4</v>
      </c>
      <c r="AN139" s="3">
        <v>3</v>
      </c>
      <c r="AO139" s="3">
        <v>3</v>
      </c>
      <c r="AP139" s="3">
        <v>2</v>
      </c>
      <c r="AQ139" s="3">
        <v>2</v>
      </c>
      <c r="AR139" s="3">
        <v>1</v>
      </c>
      <c r="AS139" s="3">
        <v>4</v>
      </c>
      <c r="AT139" s="3">
        <v>4</v>
      </c>
      <c r="AU139" s="3">
        <v>3</v>
      </c>
      <c r="AV139" s="3">
        <v>3</v>
      </c>
      <c r="AW139" s="3">
        <v>1</v>
      </c>
      <c r="AX139" s="3" t="str">
        <f t="shared" si="2"/>
        <v>Communication</v>
      </c>
    </row>
    <row r="140" spans="1:50" ht="76.5" x14ac:dyDescent="0.2">
      <c r="A140" s="2">
        <v>41795.583761574097</v>
      </c>
      <c r="B140" s="3" t="s">
        <v>77</v>
      </c>
      <c r="C140" s="3" t="s">
        <v>50</v>
      </c>
      <c r="D140" s="3">
        <v>1994</v>
      </c>
      <c r="E140" s="3" t="s">
        <v>51</v>
      </c>
      <c r="F140" s="3" t="s">
        <v>52</v>
      </c>
      <c r="G140" s="3" t="s">
        <v>123</v>
      </c>
      <c r="H140" s="3" t="s">
        <v>53</v>
      </c>
      <c r="I140" s="3" t="s">
        <v>57</v>
      </c>
      <c r="J140" s="3" t="s">
        <v>55</v>
      </c>
      <c r="K140" s="3" t="s">
        <v>55</v>
      </c>
      <c r="L140" s="3" t="s">
        <v>79</v>
      </c>
      <c r="M140" s="3" t="s">
        <v>55</v>
      </c>
      <c r="N140" s="3" t="s">
        <v>101</v>
      </c>
      <c r="O140" s="3" t="s">
        <v>155</v>
      </c>
      <c r="P140" s="3" t="s">
        <v>401</v>
      </c>
      <c r="Q140" s="3" t="s">
        <v>62</v>
      </c>
      <c r="R140" s="3" t="s">
        <v>64</v>
      </c>
      <c r="S140" s="3" t="s">
        <v>62</v>
      </c>
      <c r="T140" s="3" t="s">
        <v>63</v>
      </c>
      <c r="U140" s="3" t="s">
        <v>63</v>
      </c>
      <c r="V140" s="3" t="s">
        <v>64</v>
      </c>
      <c r="W140" s="3" t="s">
        <v>447</v>
      </c>
      <c r="X140" s="3" t="s">
        <v>550</v>
      </c>
      <c r="Y140" s="3" t="s">
        <v>68</v>
      </c>
      <c r="Z140" s="3" t="s">
        <v>93</v>
      </c>
      <c r="AA140" s="3" t="s">
        <v>69</v>
      </c>
      <c r="AB140" s="3" t="s">
        <v>393</v>
      </c>
      <c r="AC140" s="3" t="s">
        <v>85</v>
      </c>
      <c r="AD140" s="3" t="s">
        <v>113</v>
      </c>
      <c r="AE140" s="3" t="s">
        <v>551</v>
      </c>
      <c r="AF140" s="3" t="s">
        <v>74</v>
      </c>
      <c r="AG140" s="3" t="s">
        <v>355</v>
      </c>
      <c r="AH140" s="3" t="s">
        <v>134</v>
      </c>
      <c r="AI140" s="3" t="s">
        <v>108</v>
      </c>
      <c r="AJ140" s="3" t="s">
        <v>72</v>
      </c>
      <c r="AK140" s="3">
        <v>2</v>
      </c>
      <c r="AL140" s="3">
        <v>1</v>
      </c>
      <c r="AM140" s="3">
        <v>2</v>
      </c>
      <c r="AN140" s="3">
        <v>3</v>
      </c>
      <c r="AO140" s="3">
        <v>4</v>
      </c>
      <c r="AP140" s="3">
        <v>3</v>
      </c>
      <c r="AQ140" s="3">
        <v>3</v>
      </c>
      <c r="AR140" s="3">
        <v>2</v>
      </c>
      <c r="AS140" s="3">
        <v>2</v>
      </c>
      <c r="AT140" s="3">
        <v>3</v>
      </c>
      <c r="AU140" s="3">
        <v>2</v>
      </c>
      <c r="AV140" s="3">
        <v>4</v>
      </c>
      <c r="AW140" s="3">
        <v>3</v>
      </c>
      <c r="AX140" s="3" t="str">
        <f t="shared" si="2"/>
        <v>Communication</v>
      </c>
    </row>
    <row r="141" spans="1:50" ht="25.5" hidden="1" x14ac:dyDescent="0.2">
      <c r="A141" s="2">
        <v>41795.611724536997</v>
      </c>
      <c r="B141" s="3" t="s">
        <v>49</v>
      </c>
      <c r="C141" s="3" t="s">
        <v>50</v>
      </c>
      <c r="D141" s="3">
        <v>1991</v>
      </c>
      <c r="E141" s="3" t="s">
        <v>51</v>
      </c>
      <c r="F141" s="3" t="s">
        <v>552</v>
      </c>
      <c r="G141" s="3" t="s">
        <v>53</v>
      </c>
      <c r="H141" s="3" t="s">
        <v>54</v>
      </c>
      <c r="I141" s="3" t="s">
        <v>55</v>
      </c>
      <c r="J141" s="3" t="s">
        <v>63</v>
      </c>
      <c r="K141" s="3" t="s">
        <v>100</v>
      </c>
      <c r="L141" s="3" t="s">
        <v>57</v>
      </c>
      <c r="M141" s="3" t="s">
        <v>57</v>
      </c>
      <c r="N141" s="3" t="s">
        <v>59</v>
      </c>
      <c r="O141" s="3" t="s">
        <v>90</v>
      </c>
      <c r="P141" s="3" t="s">
        <v>60</v>
      </c>
      <c r="Q141" s="3" t="s">
        <v>62</v>
      </c>
      <c r="R141" s="3" t="s">
        <v>64</v>
      </c>
      <c r="S141" s="3" t="s">
        <v>64</v>
      </c>
      <c r="T141" s="3" t="s">
        <v>91</v>
      </c>
      <c r="U141" s="3" t="s">
        <v>64</v>
      </c>
      <c r="V141" s="3" t="s">
        <v>63</v>
      </c>
      <c r="W141" s="3" t="s">
        <v>65</v>
      </c>
      <c r="X141" s="3" t="s">
        <v>83</v>
      </c>
      <c r="Y141" s="3" t="s">
        <v>94</v>
      </c>
      <c r="Z141" s="3" t="s">
        <v>69</v>
      </c>
      <c r="AA141" s="3" t="s">
        <v>69</v>
      </c>
      <c r="AB141" s="3" t="s">
        <v>553</v>
      </c>
      <c r="AC141" s="3" t="s">
        <v>85</v>
      </c>
      <c r="AD141" s="3" t="s">
        <v>113</v>
      </c>
      <c r="AE141" s="3" t="s">
        <v>120</v>
      </c>
      <c r="AF141" s="3" t="s">
        <v>74</v>
      </c>
      <c r="AG141" s="3" t="s">
        <v>121</v>
      </c>
      <c r="AH141" s="3" t="s">
        <v>246</v>
      </c>
      <c r="AI141" s="3" t="s">
        <v>108</v>
      </c>
      <c r="AJ141" s="3" t="s">
        <v>108</v>
      </c>
      <c r="AK141" s="3">
        <v>4</v>
      </c>
      <c r="AL141" s="3">
        <v>4</v>
      </c>
      <c r="AM141" s="3">
        <v>1</v>
      </c>
      <c r="AN141" s="3">
        <v>3</v>
      </c>
      <c r="AO141" s="3">
        <v>4</v>
      </c>
      <c r="AP141" s="3">
        <v>3</v>
      </c>
      <c r="AQ141" s="3">
        <v>3</v>
      </c>
      <c r="AR141" s="3">
        <v>2</v>
      </c>
      <c r="AS141" s="3">
        <v>1</v>
      </c>
      <c r="AT141" s="3">
        <v>1</v>
      </c>
      <c r="AU141" s="3">
        <v>2</v>
      </c>
      <c r="AV141" s="3">
        <v>4</v>
      </c>
      <c r="AW141" s="3">
        <v>4</v>
      </c>
      <c r="AX141" s="3" t="str">
        <f t="shared" si="2"/>
        <v>Autre</v>
      </c>
    </row>
    <row r="142" spans="1:50" ht="89.25" hidden="1" x14ac:dyDescent="0.2">
      <c r="A142" s="2">
        <v>41795.623993055597</v>
      </c>
      <c r="B142" s="3" t="s">
        <v>49</v>
      </c>
      <c r="C142" s="3" t="s">
        <v>50</v>
      </c>
      <c r="D142" s="3">
        <v>1991</v>
      </c>
      <c r="E142" s="3" t="s">
        <v>51</v>
      </c>
      <c r="F142" s="3" t="s">
        <v>484</v>
      </c>
      <c r="G142" s="3" t="s">
        <v>53</v>
      </c>
      <c r="H142" s="3" t="s">
        <v>54</v>
      </c>
      <c r="I142" s="3" t="s">
        <v>55</v>
      </c>
      <c r="J142" s="3" t="s">
        <v>79</v>
      </c>
      <c r="K142" s="3" t="s">
        <v>55</v>
      </c>
      <c r="L142" s="3" t="s">
        <v>88</v>
      </c>
      <c r="M142" s="3" t="s">
        <v>57</v>
      </c>
      <c r="N142" s="3" t="s">
        <v>59</v>
      </c>
      <c r="O142" s="3" t="s">
        <v>80</v>
      </c>
      <c r="P142" s="3" t="s">
        <v>69</v>
      </c>
      <c r="Q142" s="3" t="s">
        <v>62</v>
      </c>
      <c r="R142" s="3" t="s">
        <v>81</v>
      </c>
      <c r="S142" s="3" t="s">
        <v>62</v>
      </c>
      <c r="T142" s="3" t="s">
        <v>91</v>
      </c>
      <c r="U142" s="3" t="s">
        <v>81</v>
      </c>
      <c r="V142" s="3" t="s">
        <v>63</v>
      </c>
      <c r="W142" s="3" t="s">
        <v>554</v>
      </c>
      <c r="X142" s="3" t="s">
        <v>180</v>
      </c>
      <c r="Y142" s="3" t="s">
        <v>94</v>
      </c>
      <c r="Z142" s="3" t="s">
        <v>144</v>
      </c>
      <c r="AA142" s="3" t="s">
        <v>67</v>
      </c>
      <c r="AB142" s="3" t="s">
        <v>555</v>
      </c>
      <c r="AC142" s="3" t="s">
        <v>71</v>
      </c>
      <c r="AD142" s="3" t="s">
        <v>113</v>
      </c>
      <c r="AE142" s="3" t="s">
        <v>348</v>
      </c>
      <c r="AF142" s="3" t="s">
        <v>278</v>
      </c>
      <c r="AG142" s="3" t="s">
        <v>307</v>
      </c>
      <c r="AH142" s="3" t="s">
        <v>335</v>
      </c>
      <c r="AI142" s="3" t="s">
        <v>72</v>
      </c>
      <c r="AJ142" s="3" t="s">
        <v>113</v>
      </c>
      <c r="AK142" s="3">
        <v>4</v>
      </c>
      <c r="AL142" s="3">
        <v>3</v>
      </c>
      <c r="AM142" s="3">
        <v>2</v>
      </c>
      <c r="AN142" s="3">
        <v>3</v>
      </c>
      <c r="AO142" s="3">
        <v>4</v>
      </c>
      <c r="AP142" s="3">
        <v>4</v>
      </c>
      <c r="AQ142" s="3">
        <v>4</v>
      </c>
      <c r="AR142" s="3">
        <v>3</v>
      </c>
      <c r="AS142" s="3">
        <v>1</v>
      </c>
      <c r="AT142" s="3">
        <v>1</v>
      </c>
      <c r="AU142" s="3">
        <v>1</v>
      </c>
      <c r="AV142" s="3">
        <v>4</v>
      </c>
      <c r="AW142" s="3">
        <v>3</v>
      </c>
      <c r="AX142" s="3" t="str">
        <f t="shared" si="2"/>
        <v>Sciences Politiques</v>
      </c>
    </row>
    <row r="143" spans="1:50" ht="76.5" x14ac:dyDescent="0.2">
      <c r="A143" s="2">
        <v>41795.652928240699</v>
      </c>
      <c r="B143" s="3" t="s">
        <v>49</v>
      </c>
      <c r="C143" s="3" t="s">
        <v>50</v>
      </c>
      <c r="D143" s="3">
        <v>1994</v>
      </c>
      <c r="E143" s="3" t="s">
        <v>51</v>
      </c>
      <c r="F143" s="3" t="s">
        <v>52</v>
      </c>
      <c r="G143" s="3" t="s">
        <v>123</v>
      </c>
      <c r="H143" s="3" t="s">
        <v>53</v>
      </c>
      <c r="I143" s="3" t="s">
        <v>79</v>
      </c>
      <c r="J143" s="3" t="s">
        <v>55</v>
      </c>
      <c r="K143" s="3" t="s">
        <v>55</v>
      </c>
      <c r="L143" s="3" t="s">
        <v>57</v>
      </c>
      <c r="M143" s="3" t="s">
        <v>79</v>
      </c>
      <c r="N143" s="3" t="s">
        <v>59</v>
      </c>
      <c r="O143" s="3" t="s">
        <v>101</v>
      </c>
      <c r="P143" s="3" t="s">
        <v>58</v>
      </c>
      <c r="Q143" s="3" t="s">
        <v>81</v>
      </c>
      <c r="R143" s="3" t="s">
        <v>64</v>
      </c>
      <c r="S143" s="3" t="s">
        <v>64</v>
      </c>
      <c r="T143" s="3" t="s">
        <v>64</v>
      </c>
      <c r="U143" s="3" t="s">
        <v>62</v>
      </c>
      <c r="V143" s="3" t="s">
        <v>63</v>
      </c>
      <c r="W143" s="3" t="s">
        <v>83</v>
      </c>
      <c r="X143" s="3" t="s">
        <v>340</v>
      </c>
      <c r="Y143" s="3" t="s">
        <v>144</v>
      </c>
      <c r="Z143" s="3" t="s">
        <v>67</v>
      </c>
      <c r="AA143" s="3" t="s">
        <v>94</v>
      </c>
      <c r="AB143" s="3" t="s">
        <v>556</v>
      </c>
      <c r="AC143" s="3" t="s">
        <v>71</v>
      </c>
      <c r="AD143" s="3" t="s">
        <v>113</v>
      </c>
      <c r="AE143" s="3" t="s">
        <v>120</v>
      </c>
      <c r="AF143" s="3" t="s">
        <v>74</v>
      </c>
      <c r="AG143" s="3" t="s">
        <v>557</v>
      </c>
      <c r="AH143" s="3" t="s">
        <v>116</v>
      </c>
      <c r="AI143" s="3" t="s">
        <v>72</v>
      </c>
      <c r="AJ143" s="3" t="s">
        <v>72</v>
      </c>
      <c r="AK143" s="3">
        <v>4</v>
      </c>
      <c r="AL143" s="3">
        <v>1</v>
      </c>
      <c r="AM143" s="3">
        <v>2</v>
      </c>
      <c r="AN143" s="3">
        <v>3</v>
      </c>
      <c r="AO143" s="3">
        <v>2</v>
      </c>
      <c r="AP143" s="3">
        <v>3</v>
      </c>
      <c r="AQ143" s="3">
        <v>3</v>
      </c>
      <c r="AR143" s="3">
        <v>1</v>
      </c>
      <c r="AS143" s="3">
        <v>3</v>
      </c>
      <c r="AT143" s="3">
        <v>3</v>
      </c>
      <c r="AU143" s="3">
        <v>4</v>
      </c>
      <c r="AV143" s="3">
        <v>2</v>
      </c>
      <c r="AW143" s="3">
        <v>1</v>
      </c>
      <c r="AX143" s="3" t="str">
        <f t="shared" si="2"/>
        <v>Communication</v>
      </c>
    </row>
    <row r="144" spans="1:50" ht="89.25" hidden="1" x14ac:dyDescent="0.2">
      <c r="A144" s="2">
        <v>41795.653923611098</v>
      </c>
      <c r="B144" s="3" t="s">
        <v>77</v>
      </c>
      <c r="C144" s="3" t="s">
        <v>50</v>
      </c>
      <c r="D144" s="3">
        <v>1992</v>
      </c>
      <c r="E144" s="3" t="s">
        <v>51</v>
      </c>
      <c r="F144" s="3" t="s">
        <v>484</v>
      </c>
      <c r="G144" s="3" t="s">
        <v>385</v>
      </c>
      <c r="H144" s="3" t="s">
        <v>53</v>
      </c>
      <c r="I144" s="3" t="s">
        <v>57</v>
      </c>
      <c r="J144" s="3" t="s">
        <v>57</v>
      </c>
      <c r="K144" s="3" t="s">
        <v>55</v>
      </c>
      <c r="L144" s="3" t="s">
        <v>88</v>
      </c>
      <c r="M144" s="3" t="s">
        <v>57</v>
      </c>
      <c r="N144" s="3" t="s">
        <v>59</v>
      </c>
      <c r="O144" s="3" t="s">
        <v>101</v>
      </c>
      <c r="P144" s="3" t="s">
        <v>102</v>
      </c>
      <c r="Q144" s="3" t="s">
        <v>91</v>
      </c>
      <c r="R144" s="3" t="s">
        <v>63</v>
      </c>
      <c r="S144" s="3" t="s">
        <v>62</v>
      </c>
      <c r="T144" s="3" t="s">
        <v>91</v>
      </c>
      <c r="U144" s="3" t="s">
        <v>91</v>
      </c>
      <c r="V144" s="3" t="s">
        <v>64</v>
      </c>
      <c r="W144" s="3" t="s">
        <v>65</v>
      </c>
      <c r="X144" s="3" t="s">
        <v>104</v>
      </c>
      <c r="Y144" s="3" t="s">
        <v>69</v>
      </c>
      <c r="Z144" s="3" t="s">
        <v>69</v>
      </c>
      <c r="AA144" s="3" t="s">
        <v>67</v>
      </c>
      <c r="AB144" s="3" t="s">
        <v>468</v>
      </c>
      <c r="AC144" s="3" t="s">
        <v>71</v>
      </c>
      <c r="AD144" s="3" t="s">
        <v>113</v>
      </c>
      <c r="AE144" s="3" t="s">
        <v>120</v>
      </c>
      <c r="AF144" s="3" t="s">
        <v>74</v>
      </c>
      <c r="AG144" s="3" t="s">
        <v>558</v>
      </c>
      <c r="AH144" s="3" t="s">
        <v>559</v>
      </c>
      <c r="AI144" s="3" t="s">
        <v>72</v>
      </c>
      <c r="AJ144" s="3" t="s">
        <v>108</v>
      </c>
      <c r="AK144" s="3">
        <v>3</v>
      </c>
      <c r="AL144" s="3">
        <v>1</v>
      </c>
      <c r="AM144" s="3">
        <v>2</v>
      </c>
      <c r="AN144" s="3">
        <v>2</v>
      </c>
      <c r="AO144" s="3">
        <v>3</v>
      </c>
      <c r="AP144" s="3">
        <v>3</v>
      </c>
      <c r="AQ144" s="3">
        <v>3</v>
      </c>
      <c r="AR144" s="3">
        <v>3</v>
      </c>
      <c r="AS144" s="3">
        <v>1</v>
      </c>
      <c r="AT144" s="3">
        <v>2</v>
      </c>
      <c r="AU144" s="3">
        <v>3</v>
      </c>
      <c r="AV144" s="3">
        <v>4</v>
      </c>
      <c r="AW144" s="3">
        <v>2</v>
      </c>
      <c r="AX144" s="3" t="str">
        <f t="shared" si="2"/>
        <v>Sciences Politiques</v>
      </c>
    </row>
    <row r="145" spans="1:50" ht="77.25" thickBot="1" x14ac:dyDescent="0.25">
      <c r="A145" s="2">
        <v>41795.668877314798</v>
      </c>
      <c r="B145" s="3" t="s">
        <v>77</v>
      </c>
      <c r="C145" s="3" t="s">
        <v>50</v>
      </c>
      <c r="D145" s="3">
        <v>1991</v>
      </c>
      <c r="E145" s="3" t="s">
        <v>51</v>
      </c>
      <c r="F145" s="3" t="s">
        <v>52</v>
      </c>
      <c r="G145" s="3" t="s">
        <v>53</v>
      </c>
      <c r="H145" s="3" t="s">
        <v>54</v>
      </c>
      <c r="I145" s="3" t="s">
        <v>57</v>
      </c>
      <c r="J145" s="3" t="s">
        <v>57</v>
      </c>
      <c r="K145" s="3" t="s">
        <v>55</v>
      </c>
      <c r="L145" s="3" t="s">
        <v>57</v>
      </c>
      <c r="M145" s="3" t="s">
        <v>57</v>
      </c>
      <c r="N145" s="3" t="s">
        <v>59</v>
      </c>
      <c r="O145" s="3" t="s">
        <v>101</v>
      </c>
      <c r="P145" s="3" t="s">
        <v>102</v>
      </c>
      <c r="Q145" s="3" t="s">
        <v>91</v>
      </c>
      <c r="R145" s="3" t="s">
        <v>81</v>
      </c>
      <c r="S145" s="3" t="s">
        <v>62</v>
      </c>
      <c r="T145" s="3" t="s">
        <v>91</v>
      </c>
      <c r="U145" s="3" t="s">
        <v>64</v>
      </c>
      <c r="V145" s="3" t="s">
        <v>64</v>
      </c>
      <c r="W145" s="3" t="s">
        <v>380</v>
      </c>
      <c r="X145" s="3" t="s">
        <v>180</v>
      </c>
      <c r="Y145" s="3" t="s">
        <v>67</v>
      </c>
      <c r="Z145" s="3" t="s">
        <v>69</v>
      </c>
      <c r="AA145" s="3" t="s">
        <v>69</v>
      </c>
      <c r="AB145" s="3" t="s">
        <v>494</v>
      </c>
      <c r="AC145" s="3" t="s">
        <v>71</v>
      </c>
      <c r="AD145" s="3" t="s">
        <v>72</v>
      </c>
      <c r="AE145" s="3" t="s">
        <v>560</v>
      </c>
      <c r="AF145" s="3" t="s">
        <v>74</v>
      </c>
      <c r="AG145" s="3" t="s">
        <v>561</v>
      </c>
      <c r="AH145" s="3" t="s">
        <v>228</v>
      </c>
      <c r="AI145" s="3" t="s">
        <v>72</v>
      </c>
      <c r="AJ145" s="3" t="s">
        <v>108</v>
      </c>
      <c r="AK145" s="3">
        <v>4</v>
      </c>
      <c r="AL145" s="3">
        <v>2</v>
      </c>
      <c r="AM145" s="3">
        <v>2</v>
      </c>
      <c r="AN145" s="3">
        <v>4</v>
      </c>
      <c r="AO145" s="3">
        <v>3</v>
      </c>
      <c r="AP145" s="3">
        <v>3</v>
      </c>
      <c r="AQ145" s="3">
        <v>3</v>
      </c>
      <c r="AR145" s="3">
        <v>1</v>
      </c>
      <c r="AS145" s="3">
        <v>4</v>
      </c>
      <c r="AT145" s="3">
        <v>4</v>
      </c>
      <c r="AU145" s="3">
        <v>2</v>
      </c>
      <c r="AV145" s="3">
        <v>3</v>
      </c>
      <c r="AW145" s="3">
        <v>2</v>
      </c>
      <c r="AX145" s="3" t="str">
        <f t="shared" si="2"/>
        <v>Communication</v>
      </c>
    </row>
    <row r="146" spans="1:50" ht="39" hidden="1" thickBot="1" x14ac:dyDescent="0.25">
      <c r="A146" s="2">
        <v>41795.692685185197</v>
      </c>
      <c r="B146" s="3" t="s">
        <v>49</v>
      </c>
      <c r="C146" s="3" t="s">
        <v>50</v>
      </c>
      <c r="D146" s="3">
        <v>1994</v>
      </c>
      <c r="E146" s="3" t="s">
        <v>201</v>
      </c>
      <c r="F146" s="3" t="s">
        <v>535</v>
      </c>
      <c r="G146" s="3" t="s">
        <v>123</v>
      </c>
      <c r="H146" s="3" t="s">
        <v>53</v>
      </c>
      <c r="I146" s="3" t="s">
        <v>55</v>
      </c>
      <c r="J146" s="3" t="s">
        <v>57</v>
      </c>
      <c r="K146" s="3" t="s">
        <v>55</v>
      </c>
      <c r="L146" s="3" t="s">
        <v>56</v>
      </c>
      <c r="M146" s="3" t="s">
        <v>56</v>
      </c>
      <c r="N146" s="3" t="s">
        <v>102</v>
      </c>
      <c r="O146" s="3" t="s">
        <v>69</v>
      </c>
      <c r="P146" s="3" t="s">
        <v>60</v>
      </c>
      <c r="Q146" s="3" t="s">
        <v>81</v>
      </c>
      <c r="R146" s="3" t="s">
        <v>81</v>
      </c>
      <c r="S146" s="3" t="s">
        <v>81</v>
      </c>
      <c r="T146" s="3" t="s">
        <v>81</v>
      </c>
      <c r="U146" s="3" t="s">
        <v>81</v>
      </c>
      <c r="V146" s="3" t="s">
        <v>64</v>
      </c>
      <c r="W146" s="3" t="s">
        <v>244</v>
      </c>
      <c r="X146" s="3" t="s">
        <v>143</v>
      </c>
      <c r="Y146" s="3" t="s">
        <v>67</v>
      </c>
      <c r="Z146" s="3" t="s">
        <v>68</v>
      </c>
      <c r="AA146" s="3" t="s">
        <v>94</v>
      </c>
      <c r="AB146" s="3" t="s">
        <v>562</v>
      </c>
      <c r="AC146" s="3" t="s">
        <v>71</v>
      </c>
      <c r="AD146" s="3" t="s">
        <v>113</v>
      </c>
      <c r="AE146" s="3" t="s">
        <v>113</v>
      </c>
      <c r="AF146" s="3" t="s">
        <v>74</v>
      </c>
      <c r="AG146" s="3" t="s">
        <v>563</v>
      </c>
      <c r="AH146" s="3" t="s">
        <v>564</v>
      </c>
      <c r="AI146" s="3" t="s">
        <v>72</v>
      </c>
      <c r="AJ146" s="3" t="s">
        <v>72</v>
      </c>
      <c r="AK146" s="3">
        <v>3</v>
      </c>
      <c r="AL146" s="3">
        <v>1</v>
      </c>
      <c r="AM146" s="3">
        <v>3</v>
      </c>
      <c r="AN146" s="3">
        <v>3</v>
      </c>
      <c r="AO146" s="3">
        <v>2</v>
      </c>
      <c r="AP146" s="3">
        <v>2</v>
      </c>
      <c r="AQ146" s="3">
        <v>3</v>
      </c>
      <c r="AR146" s="3">
        <v>3</v>
      </c>
      <c r="AS146" s="3">
        <v>4</v>
      </c>
      <c r="AT146" s="3">
        <v>4</v>
      </c>
      <c r="AU146" s="3">
        <v>2</v>
      </c>
      <c r="AV146" s="3">
        <v>4</v>
      </c>
      <c r="AW146" s="3">
        <v>2</v>
      </c>
      <c r="AX146" s="3" t="str">
        <f t="shared" si="2"/>
        <v>Autre</v>
      </c>
    </row>
    <row r="147" spans="1:50" ht="13.5" hidden="1" thickBot="1" x14ac:dyDescent="0.25">
      <c r="A147" s="2">
        <v>41795.6938310185</v>
      </c>
      <c r="B147" s="3" t="s">
        <v>49</v>
      </c>
      <c r="C147" s="3" t="s">
        <v>50</v>
      </c>
      <c r="D147" s="3">
        <v>1994</v>
      </c>
      <c r="E147" s="3" t="s">
        <v>201</v>
      </c>
      <c r="F147" s="3" t="s">
        <v>361</v>
      </c>
      <c r="G147" s="3" t="s">
        <v>123</v>
      </c>
      <c r="H147" s="3" t="s">
        <v>53</v>
      </c>
      <c r="I147" s="3" t="s">
        <v>63</v>
      </c>
      <c r="J147" s="3" t="s">
        <v>55</v>
      </c>
      <c r="K147" s="3" t="s">
        <v>100</v>
      </c>
      <c r="L147" s="3" t="s">
        <v>57</v>
      </c>
      <c r="M147" s="3" t="s">
        <v>55</v>
      </c>
      <c r="N147" s="3" t="s">
        <v>59</v>
      </c>
      <c r="O147" s="3" t="s">
        <v>167</v>
      </c>
      <c r="P147" s="3" t="s">
        <v>60</v>
      </c>
      <c r="Q147" s="3" t="s">
        <v>63</v>
      </c>
      <c r="R147" s="3" t="s">
        <v>62</v>
      </c>
      <c r="S147" s="3" t="s">
        <v>62</v>
      </c>
      <c r="T147" s="3" t="s">
        <v>64</v>
      </c>
      <c r="U147" s="3" t="s">
        <v>64</v>
      </c>
      <c r="V147" s="3" t="s">
        <v>81</v>
      </c>
      <c r="W147" s="3" t="s">
        <v>83</v>
      </c>
      <c r="X147" s="3" t="s">
        <v>104</v>
      </c>
      <c r="Y147" s="3" t="s">
        <v>67</v>
      </c>
      <c r="Z147" s="3" t="s">
        <v>93</v>
      </c>
      <c r="AA147" s="3" t="s">
        <v>68</v>
      </c>
      <c r="AB147" s="3" t="s">
        <v>565</v>
      </c>
      <c r="AC147" s="3" t="s">
        <v>96</v>
      </c>
      <c r="AD147" s="3" t="s">
        <v>113</v>
      </c>
      <c r="AE147" s="3" t="s">
        <v>246</v>
      </c>
      <c r="AF147" s="3" t="s">
        <v>74</v>
      </c>
      <c r="AG147" s="3" t="s">
        <v>121</v>
      </c>
      <c r="AH147" s="3" t="s">
        <v>246</v>
      </c>
      <c r="AI147" s="3" t="s">
        <v>108</v>
      </c>
      <c r="AJ147" s="3" t="s">
        <v>113</v>
      </c>
      <c r="AK147" s="3">
        <v>3</v>
      </c>
      <c r="AL147" s="3">
        <v>2</v>
      </c>
      <c r="AM147" s="3">
        <v>1</v>
      </c>
      <c r="AN147" s="3">
        <v>1</v>
      </c>
      <c r="AO147" s="3">
        <v>3</v>
      </c>
      <c r="AP147" s="3">
        <v>4</v>
      </c>
      <c r="AQ147" s="3">
        <v>2</v>
      </c>
      <c r="AR147" s="3">
        <v>2</v>
      </c>
      <c r="AS147" s="3">
        <v>1</v>
      </c>
      <c r="AT147" s="3">
        <v>3</v>
      </c>
      <c r="AU147" s="3">
        <v>2</v>
      </c>
      <c r="AV147" s="3">
        <v>4</v>
      </c>
      <c r="AW147" s="3">
        <v>3</v>
      </c>
      <c r="AX147" s="3" t="str">
        <f t="shared" si="2"/>
        <v>Autre</v>
      </c>
    </row>
    <row r="148" spans="1:50" ht="26.25" hidden="1" thickBot="1" x14ac:dyDescent="0.25">
      <c r="A148" s="2">
        <v>41795.728460648199</v>
      </c>
      <c r="B148" s="3" t="s">
        <v>77</v>
      </c>
      <c r="C148" s="3" t="s">
        <v>50</v>
      </c>
      <c r="D148" s="3">
        <v>1991</v>
      </c>
      <c r="E148" s="3" t="s">
        <v>51</v>
      </c>
      <c r="F148" s="3" t="s">
        <v>141</v>
      </c>
      <c r="G148" s="3" t="s">
        <v>53</v>
      </c>
      <c r="H148" s="3" t="s">
        <v>54</v>
      </c>
      <c r="I148" s="3" t="s">
        <v>55</v>
      </c>
      <c r="J148" s="3" t="s">
        <v>63</v>
      </c>
      <c r="K148" s="3" t="s">
        <v>55</v>
      </c>
      <c r="L148" s="3" t="s">
        <v>88</v>
      </c>
      <c r="M148" s="3" t="s">
        <v>57</v>
      </c>
      <c r="N148" s="3" t="s">
        <v>155</v>
      </c>
      <c r="O148" s="3" t="s">
        <v>80</v>
      </c>
      <c r="P148" s="3" t="s">
        <v>60</v>
      </c>
      <c r="Q148" s="3" t="s">
        <v>62</v>
      </c>
      <c r="R148" s="3" t="s">
        <v>63</v>
      </c>
      <c r="S148" s="3" t="s">
        <v>63</v>
      </c>
      <c r="T148" s="3" t="s">
        <v>63</v>
      </c>
      <c r="U148" s="3" t="s">
        <v>63</v>
      </c>
      <c r="V148" s="3" t="s">
        <v>64</v>
      </c>
      <c r="W148" s="3" t="s">
        <v>566</v>
      </c>
      <c r="X148" s="3" t="s">
        <v>83</v>
      </c>
      <c r="Y148" s="3" t="s">
        <v>173</v>
      </c>
      <c r="Z148" s="3" t="s">
        <v>173</v>
      </c>
      <c r="AA148" s="3" t="s">
        <v>173</v>
      </c>
      <c r="AB148" s="3" t="s">
        <v>407</v>
      </c>
      <c r="AC148" s="3" t="s">
        <v>85</v>
      </c>
      <c r="AD148" s="3" t="s">
        <v>72</v>
      </c>
      <c r="AE148" s="3" t="s">
        <v>567</v>
      </c>
      <c r="AF148" s="3" t="s">
        <v>74</v>
      </c>
      <c r="AG148" s="3" t="s">
        <v>568</v>
      </c>
      <c r="AH148" s="3" t="s">
        <v>116</v>
      </c>
      <c r="AI148" s="3" t="s">
        <v>72</v>
      </c>
      <c r="AJ148" s="3" t="s">
        <v>72</v>
      </c>
      <c r="AK148" s="3">
        <v>4</v>
      </c>
      <c r="AL148" s="3">
        <v>3</v>
      </c>
      <c r="AM148" s="3">
        <v>1</v>
      </c>
      <c r="AN148" s="3">
        <v>2</v>
      </c>
      <c r="AO148" s="3">
        <v>1</v>
      </c>
      <c r="AP148" s="3">
        <v>1</v>
      </c>
      <c r="AQ148" s="3">
        <v>1</v>
      </c>
      <c r="AR148" s="3">
        <v>1</v>
      </c>
      <c r="AS148" s="3">
        <v>3</v>
      </c>
      <c r="AT148" s="3">
        <v>3</v>
      </c>
      <c r="AU148" s="3">
        <v>1</v>
      </c>
      <c r="AV148" s="3">
        <v>2</v>
      </c>
      <c r="AW148" s="3">
        <v>1</v>
      </c>
      <c r="AX148" s="3" t="str">
        <f t="shared" si="2"/>
        <v>Autre</v>
      </c>
    </row>
    <row r="149" spans="1:50" ht="90" hidden="1" thickBot="1" x14ac:dyDescent="0.25">
      <c r="A149" s="2">
        <v>41795.736192129603</v>
      </c>
      <c r="B149" s="3" t="s">
        <v>77</v>
      </c>
      <c r="C149" s="3" t="s">
        <v>50</v>
      </c>
      <c r="D149" s="3">
        <v>1991</v>
      </c>
      <c r="E149" s="3" t="s">
        <v>51</v>
      </c>
      <c r="F149" s="3" t="s">
        <v>484</v>
      </c>
      <c r="G149" s="3" t="s">
        <v>53</v>
      </c>
      <c r="H149" s="3" t="s">
        <v>54</v>
      </c>
      <c r="I149" s="3" t="s">
        <v>55</v>
      </c>
      <c r="J149" s="3" t="s">
        <v>100</v>
      </c>
      <c r="K149" s="3" t="s">
        <v>79</v>
      </c>
      <c r="L149" s="3" t="s">
        <v>79</v>
      </c>
      <c r="M149" s="3" t="s">
        <v>79</v>
      </c>
      <c r="N149" s="3" t="s">
        <v>59</v>
      </c>
      <c r="O149" s="3" t="s">
        <v>80</v>
      </c>
      <c r="P149" s="3" t="s">
        <v>69</v>
      </c>
      <c r="Q149" s="3" t="s">
        <v>81</v>
      </c>
      <c r="R149" s="3" t="s">
        <v>62</v>
      </c>
      <c r="S149" s="3" t="s">
        <v>81</v>
      </c>
      <c r="T149" s="3" t="s">
        <v>91</v>
      </c>
      <c r="U149" s="3" t="s">
        <v>81</v>
      </c>
      <c r="V149" s="3" t="s">
        <v>64</v>
      </c>
      <c r="W149" s="3" t="s">
        <v>65</v>
      </c>
      <c r="X149" s="3" t="s">
        <v>569</v>
      </c>
      <c r="Y149" s="3" t="s">
        <v>94</v>
      </c>
      <c r="Z149" s="3" t="s">
        <v>67</v>
      </c>
      <c r="AA149" s="3" t="s">
        <v>93</v>
      </c>
      <c r="AB149" s="3" t="s">
        <v>570</v>
      </c>
      <c r="AC149" s="3" t="s">
        <v>71</v>
      </c>
      <c r="AD149" s="3" t="s">
        <v>72</v>
      </c>
      <c r="AE149" s="3" t="s">
        <v>571</v>
      </c>
      <c r="AF149" s="3" t="s">
        <v>74</v>
      </c>
      <c r="AG149" s="3" t="s">
        <v>133</v>
      </c>
      <c r="AH149" s="3" t="s">
        <v>134</v>
      </c>
      <c r="AI149" s="3" t="s">
        <v>72</v>
      </c>
      <c r="AJ149" s="3" t="s">
        <v>72</v>
      </c>
      <c r="AK149" s="3">
        <v>4</v>
      </c>
      <c r="AL149" s="3">
        <v>1</v>
      </c>
      <c r="AM149" s="3">
        <v>4</v>
      </c>
      <c r="AN149" s="3">
        <v>4</v>
      </c>
      <c r="AO149" s="3">
        <v>1</v>
      </c>
      <c r="AP149" s="3">
        <v>3</v>
      </c>
      <c r="AQ149" s="3">
        <v>2</v>
      </c>
      <c r="AR149" s="3">
        <v>2</v>
      </c>
      <c r="AS149" s="3">
        <v>4</v>
      </c>
      <c r="AT149" s="3">
        <v>4</v>
      </c>
      <c r="AU149" s="3">
        <v>1</v>
      </c>
      <c r="AV149" s="3">
        <v>4</v>
      </c>
      <c r="AW149" s="3">
        <v>2</v>
      </c>
      <c r="AX149" s="3" t="str">
        <f t="shared" si="2"/>
        <v>Sciences Politiques</v>
      </c>
    </row>
    <row r="150" spans="1:50" ht="26.25" hidden="1" thickBot="1" x14ac:dyDescent="0.25">
      <c r="A150" s="2">
        <v>41795.7394907407</v>
      </c>
      <c r="B150" s="3" t="s">
        <v>77</v>
      </c>
      <c r="C150" s="3" t="s">
        <v>50</v>
      </c>
      <c r="D150" s="3">
        <v>1989</v>
      </c>
      <c r="E150" s="3" t="s">
        <v>153</v>
      </c>
      <c r="F150" s="3" t="s">
        <v>572</v>
      </c>
      <c r="G150" s="3" t="s">
        <v>123</v>
      </c>
      <c r="H150" s="3" t="s">
        <v>53</v>
      </c>
      <c r="I150" s="3" t="s">
        <v>57</v>
      </c>
      <c r="J150" s="3" t="s">
        <v>79</v>
      </c>
      <c r="K150" s="3" t="s">
        <v>55</v>
      </c>
      <c r="L150" s="3" t="s">
        <v>57</v>
      </c>
      <c r="M150" s="3" t="s">
        <v>79</v>
      </c>
      <c r="N150" s="3" t="s">
        <v>59</v>
      </c>
      <c r="O150" s="3" t="s">
        <v>102</v>
      </c>
      <c r="P150" s="3" t="s">
        <v>101</v>
      </c>
      <c r="Q150" s="3" t="s">
        <v>91</v>
      </c>
      <c r="R150" s="3" t="s">
        <v>81</v>
      </c>
      <c r="S150" s="3" t="s">
        <v>62</v>
      </c>
      <c r="T150" s="3" t="s">
        <v>91</v>
      </c>
      <c r="U150" s="3" t="s">
        <v>64</v>
      </c>
      <c r="V150" s="3" t="s">
        <v>63</v>
      </c>
      <c r="W150" s="3" t="s">
        <v>136</v>
      </c>
      <c r="X150" s="3" t="s">
        <v>83</v>
      </c>
      <c r="Y150" s="3" t="s">
        <v>93</v>
      </c>
      <c r="Z150" s="3" t="s">
        <v>94</v>
      </c>
      <c r="AA150" s="3" t="s">
        <v>67</v>
      </c>
      <c r="AB150" s="3" t="s">
        <v>573</v>
      </c>
      <c r="AC150" s="3" t="s">
        <v>96</v>
      </c>
      <c r="AD150" s="3" t="s">
        <v>113</v>
      </c>
      <c r="AE150" s="3" t="s">
        <v>277</v>
      </c>
      <c r="AF150" s="3" t="s">
        <v>74</v>
      </c>
      <c r="AG150" s="3" t="s">
        <v>158</v>
      </c>
      <c r="AH150" s="3" t="s">
        <v>129</v>
      </c>
      <c r="AI150" s="3" t="s">
        <v>72</v>
      </c>
      <c r="AJ150" s="3" t="s">
        <v>72</v>
      </c>
      <c r="AK150" s="3">
        <v>4</v>
      </c>
      <c r="AL150" s="3">
        <v>2</v>
      </c>
      <c r="AM150" s="3">
        <v>2</v>
      </c>
      <c r="AN150" s="3">
        <v>3</v>
      </c>
      <c r="AO150" s="3">
        <v>2</v>
      </c>
      <c r="AP150" s="3">
        <v>3</v>
      </c>
      <c r="AQ150" s="3">
        <v>3</v>
      </c>
      <c r="AR150" s="3">
        <v>1</v>
      </c>
      <c r="AS150" s="3">
        <v>2</v>
      </c>
      <c r="AT150" s="3">
        <v>2</v>
      </c>
      <c r="AU150" s="3">
        <v>1</v>
      </c>
      <c r="AV150" s="3">
        <v>4</v>
      </c>
      <c r="AW150" s="3">
        <v>2</v>
      </c>
      <c r="AX150" s="3" t="str">
        <f t="shared" si="2"/>
        <v>Autre</v>
      </c>
    </row>
    <row r="151" spans="1:50" ht="77.25" thickBot="1" x14ac:dyDescent="0.25">
      <c r="A151" s="11">
        <v>41793.997939814813</v>
      </c>
      <c r="B151" s="12" t="s">
        <v>49</v>
      </c>
      <c r="C151" s="12" t="s">
        <v>916</v>
      </c>
      <c r="D151" s="13">
        <v>1989</v>
      </c>
      <c r="E151" s="12" t="s">
        <v>51</v>
      </c>
      <c r="F151" s="12" t="s">
        <v>52</v>
      </c>
      <c r="G151" s="12" t="s">
        <v>123</v>
      </c>
      <c r="H151" s="12" t="s">
        <v>53</v>
      </c>
      <c r="I151" s="12" t="s">
        <v>55</v>
      </c>
      <c r="J151" s="12" t="s">
        <v>100</v>
      </c>
      <c r="K151" s="12" t="s">
        <v>55</v>
      </c>
      <c r="L151" s="12" t="s">
        <v>57</v>
      </c>
      <c r="M151" s="12" t="s">
        <v>79</v>
      </c>
      <c r="N151" s="12" t="s">
        <v>207</v>
      </c>
      <c r="O151" s="12" t="s">
        <v>155</v>
      </c>
      <c r="P151" s="12" t="s">
        <v>102</v>
      </c>
      <c r="Q151" s="12" t="s">
        <v>64</v>
      </c>
      <c r="R151" s="12" t="s">
        <v>64</v>
      </c>
      <c r="S151" s="12" t="s">
        <v>62</v>
      </c>
      <c r="T151" s="12" t="s">
        <v>64</v>
      </c>
      <c r="U151" s="12" t="s">
        <v>81</v>
      </c>
      <c r="V151" s="12" t="s">
        <v>81</v>
      </c>
      <c r="W151" s="12" t="s">
        <v>208</v>
      </c>
      <c r="X151" s="12" t="s">
        <v>209</v>
      </c>
      <c r="Y151" s="12" t="s">
        <v>67</v>
      </c>
      <c r="Z151" s="12" t="s">
        <v>94</v>
      </c>
      <c r="AA151" s="12" t="s">
        <v>210</v>
      </c>
      <c r="AB151" s="12" t="s">
        <v>156</v>
      </c>
      <c r="AC151" s="12" t="s">
        <v>96</v>
      </c>
      <c r="AD151" s="12" t="s">
        <v>72</v>
      </c>
      <c r="AE151" s="12" t="s">
        <v>917</v>
      </c>
      <c r="AF151" s="12" t="s">
        <v>74</v>
      </c>
      <c r="AG151" s="12" t="s">
        <v>918</v>
      </c>
      <c r="AH151" s="12" t="s">
        <v>211</v>
      </c>
      <c r="AI151" s="12" t="s">
        <v>72</v>
      </c>
      <c r="AJ151" s="12" t="s">
        <v>108</v>
      </c>
      <c r="AK151" s="13">
        <v>3</v>
      </c>
      <c r="AL151" s="13">
        <v>3</v>
      </c>
      <c r="AM151" s="13">
        <v>4</v>
      </c>
      <c r="AN151" s="13">
        <v>3</v>
      </c>
      <c r="AO151" s="13">
        <v>3</v>
      </c>
      <c r="AP151" s="13">
        <v>2</v>
      </c>
      <c r="AQ151" s="13">
        <v>3</v>
      </c>
      <c r="AR151" s="13">
        <v>2</v>
      </c>
      <c r="AS151" s="13">
        <v>3</v>
      </c>
      <c r="AT151" s="13">
        <v>3</v>
      </c>
      <c r="AU151" s="13">
        <v>2</v>
      </c>
      <c r="AV151" s="13">
        <v>1</v>
      </c>
      <c r="AW151" s="13">
        <v>3</v>
      </c>
      <c r="AX151" s="3" t="str">
        <f t="shared" si="2"/>
        <v>Communication</v>
      </c>
    </row>
    <row r="152" spans="1:50" ht="25.5" hidden="1" x14ac:dyDescent="0.2">
      <c r="A152" s="2">
        <v>41795.760162036997</v>
      </c>
      <c r="B152" s="3" t="s">
        <v>77</v>
      </c>
      <c r="C152" s="3" t="s">
        <v>50</v>
      </c>
      <c r="D152" s="3">
        <v>1991</v>
      </c>
      <c r="E152" s="3" t="s">
        <v>51</v>
      </c>
      <c r="F152" s="3" t="s">
        <v>324</v>
      </c>
      <c r="G152" s="3" t="s">
        <v>53</v>
      </c>
      <c r="H152" s="3" t="s">
        <v>54</v>
      </c>
      <c r="I152" s="3" t="s">
        <v>88</v>
      </c>
      <c r="J152" s="3" t="s">
        <v>55</v>
      </c>
      <c r="K152" s="3" t="s">
        <v>55</v>
      </c>
      <c r="L152" s="3" t="s">
        <v>57</v>
      </c>
      <c r="M152" s="3" t="s">
        <v>57</v>
      </c>
      <c r="N152" s="3" t="s">
        <v>101</v>
      </c>
      <c r="O152" s="3" t="s">
        <v>80</v>
      </c>
      <c r="P152" s="3" t="s">
        <v>155</v>
      </c>
      <c r="Q152" s="3" t="s">
        <v>91</v>
      </c>
      <c r="R152" s="3" t="s">
        <v>63</v>
      </c>
      <c r="S152" s="3" t="s">
        <v>62</v>
      </c>
      <c r="T152" s="3" t="s">
        <v>62</v>
      </c>
      <c r="U152" s="3" t="s">
        <v>63</v>
      </c>
      <c r="V152" s="3" t="s">
        <v>64</v>
      </c>
      <c r="W152" s="3" t="s">
        <v>83</v>
      </c>
      <c r="X152" s="3" t="s">
        <v>83</v>
      </c>
      <c r="Y152" s="3" t="s">
        <v>69</v>
      </c>
      <c r="Z152" s="3" t="s">
        <v>67</v>
      </c>
      <c r="AA152" s="3" t="s">
        <v>173</v>
      </c>
      <c r="AB152" s="3" t="s">
        <v>574</v>
      </c>
      <c r="AC152" s="3" t="s">
        <v>96</v>
      </c>
      <c r="AD152" s="3" t="s">
        <v>113</v>
      </c>
      <c r="AE152" s="3" t="s">
        <v>113</v>
      </c>
      <c r="AF152" s="3" t="s">
        <v>74</v>
      </c>
      <c r="AG152" s="3" t="s">
        <v>409</v>
      </c>
      <c r="AH152" s="3" t="s">
        <v>148</v>
      </c>
      <c r="AI152" s="3" t="s">
        <v>72</v>
      </c>
      <c r="AJ152" s="3" t="s">
        <v>72</v>
      </c>
      <c r="AK152" s="3">
        <v>4</v>
      </c>
      <c r="AL152" s="3">
        <v>3</v>
      </c>
      <c r="AM152" s="3">
        <v>2</v>
      </c>
      <c r="AN152" s="3">
        <v>2</v>
      </c>
      <c r="AO152" s="3">
        <v>1</v>
      </c>
      <c r="AP152" s="3">
        <v>1</v>
      </c>
      <c r="AQ152" s="3">
        <v>1</v>
      </c>
      <c r="AR152" s="3">
        <v>1</v>
      </c>
      <c r="AS152" s="3">
        <v>4</v>
      </c>
      <c r="AT152" s="3">
        <v>4</v>
      </c>
      <c r="AU152" s="3">
        <v>1</v>
      </c>
      <c r="AV152" s="3">
        <v>3</v>
      </c>
      <c r="AW152" s="3">
        <v>1</v>
      </c>
      <c r="AX152" s="3" t="str">
        <f t="shared" si="2"/>
        <v>Autre</v>
      </c>
    </row>
    <row r="153" spans="1:50" ht="89.25" hidden="1" x14ac:dyDescent="0.2">
      <c r="A153" s="2">
        <v>41795.769641203697</v>
      </c>
      <c r="B153" s="3" t="s">
        <v>77</v>
      </c>
      <c r="C153" s="3" t="s">
        <v>50</v>
      </c>
      <c r="D153" s="3">
        <v>1991</v>
      </c>
      <c r="E153" s="3" t="s">
        <v>51</v>
      </c>
      <c r="F153" s="3" t="s">
        <v>484</v>
      </c>
      <c r="G153" s="3" t="s">
        <v>53</v>
      </c>
      <c r="H153" s="3" t="s">
        <v>54</v>
      </c>
      <c r="I153" s="3" t="s">
        <v>55</v>
      </c>
      <c r="J153" s="3" t="s">
        <v>100</v>
      </c>
      <c r="K153" s="3" t="s">
        <v>100</v>
      </c>
      <c r="L153" s="3" t="s">
        <v>57</v>
      </c>
      <c r="M153" s="3" t="s">
        <v>79</v>
      </c>
      <c r="N153" s="3" t="s">
        <v>80</v>
      </c>
      <c r="O153" s="3" t="s">
        <v>60</v>
      </c>
      <c r="P153" s="3" t="s">
        <v>155</v>
      </c>
      <c r="Q153" s="3" t="s">
        <v>62</v>
      </c>
      <c r="R153" s="3" t="s">
        <v>81</v>
      </c>
      <c r="S153" s="3" t="s">
        <v>64</v>
      </c>
      <c r="T153" s="3" t="s">
        <v>64</v>
      </c>
      <c r="U153" s="3" t="s">
        <v>63</v>
      </c>
      <c r="V153" s="3" t="s">
        <v>91</v>
      </c>
      <c r="W153" s="3" t="s">
        <v>83</v>
      </c>
      <c r="X153" s="3" t="s">
        <v>83</v>
      </c>
      <c r="Y153" s="3" t="s">
        <v>67</v>
      </c>
      <c r="Z153" s="3" t="s">
        <v>94</v>
      </c>
      <c r="AA153" s="3" t="s">
        <v>93</v>
      </c>
      <c r="AB153" s="3" t="s">
        <v>539</v>
      </c>
      <c r="AC153" s="3" t="s">
        <v>96</v>
      </c>
      <c r="AD153" s="3" t="s">
        <v>113</v>
      </c>
      <c r="AE153" s="3" t="s">
        <v>120</v>
      </c>
      <c r="AF153" s="3" t="s">
        <v>74</v>
      </c>
      <c r="AG153" s="3" t="s">
        <v>457</v>
      </c>
      <c r="AH153" s="3" t="s">
        <v>159</v>
      </c>
      <c r="AI153" s="3" t="s">
        <v>72</v>
      </c>
      <c r="AJ153" s="3" t="s">
        <v>72</v>
      </c>
      <c r="AK153" s="3">
        <v>3</v>
      </c>
      <c r="AL153" s="3">
        <v>1</v>
      </c>
      <c r="AM153" s="3">
        <v>3</v>
      </c>
      <c r="AN153" s="3">
        <v>3</v>
      </c>
      <c r="AO153" s="3">
        <v>2</v>
      </c>
      <c r="AP153" s="3">
        <v>2</v>
      </c>
      <c r="AQ153" s="3">
        <v>2</v>
      </c>
      <c r="AR153" s="3">
        <v>1</v>
      </c>
      <c r="AS153" s="3">
        <v>2</v>
      </c>
      <c r="AT153" s="3">
        <v>3</v>
      </c>
      <c r="AU153" s="3">
        <v>3</v>
      </c>
      <c r="AV153" s="3">
        <v>3</v>
      </c>
      <c r="AW153" s="3">
        <v>2</v>
      </c>
      <c r="AX153" s="3" t="str">
        <f t="shared" si="2"/>
        <v>Sciences Politiques</v>
      </c>
    </row>
    <row r="154" spans="1:50" ht="25.5" hidden="1" x14ac:dyDescent="0.2">
      <c r="A154" s="2">
        <v>41795.773275462998</v>
      </c>
      <c r="B154" s="3" t="s">
        <v>77</v>
      </c>
      <c r="C154" s="3" t="s">
        <v>50</v>
      </c>
      <c r="D154" s="3">
        <v>1991</v>
      </c>
      <c r="E154" s="3" t="s">
        <v>201</v>
      </c>
      <c r="F154" s="3" t="s">
        <v>353</v>
      </c>
      <c r="G154" s="3" t="s">
        <v>53</v>
      </c>
      <c r="H154" s="3" t="s">
        <v>54</v>
      </c>
      <c r="I154" s="3" t="s">
        <v>88</v>
      </c>
      <c r="J154" s="3" t="s">
        <v>79</v>
      </c>
      <c r="K154" s="3" t="s">
        <v>63</v>
      </c>
      <c r="L154" s="3" t="s">
        <v>57</v>
      </c>
      <c r="M154" s="3" t="s">
        <v>79</v>
      </c>
      <c r="N154" s="3" t="s">
        <v>101</v>
      </c>
      <c r="O154" s="3" t="s">
        <v>59</v>
      </c>
      <c r="P154" s="3" t="s">
        <v>155</v>
      </c>
      <c r="Q154" s="3" t="s">
        <v>91</v>
      </c>
      <c r="R154" s="3" t="s">
        <v>64</v>
      </c>
      <c r="S154" s="3" t="s">
        <v>63</v>
      </c>
      <c r="T154" s="3" t="s">
        <v>81</v>
      </c>
      <c r="U154" s="3" t="s">
        <v>63</v>
      </c>
      <c r="V154" s="3" t="s">
        <v>64</v>
      </c>
      <c r="W154" s="3" t="s">
        <v>326</v>
      </c>
      <c r="X154" s="3" t="s">
        <v>125</v>
      </c>
      <c r="Y154" s="3" t="s">
        <v>93</v>
      </c>
      <c r="Z154" s="3" t="s">
        <v>173</v>
      </c>
      <c r="AA154" s="3" t="s">
        <v>173</v>
      </c>
      <c r="AB154" s="3" t="s">
        <v>575</v>
      </c>
      <c r="AC154" s="3" t="s">
        <v>85</v>
      </c>
      <c r="AD154" s="3" t="s">
        <v>113</v>
      </c>
      <c r="AE154" s="3" t="s">
        <v>113</v>
      </c>
      <c r="AF154" s="3" t="s">
        <v>74</v>
      </c>
      <c r="AG154" s="3" t="s">
        <v>175</v>
      </c>
      <c r="AH154" s="3" t="s">
        <v>255</v>
      </c>
      <c r="AI154" s="3" t="s">
        <v>72</v>
      </c>
      <c r="AJ154" s="3" t="s">
        <v>72</v>
      </c>
      <c r="AK154" s="3">
        <v>3</v>
      </c>
      <c r="AL154" s="3">
        <v>1</v>
      </c>
      <c r="AM154" s="3">
        <v>2</v>
      </c>
      <c r="AN154" s="3">
        <v>3</v>
      </c>
      <c r="AO154" s="3">
        <v>2</v>
      </c>
      <c r="AP154" s="3">
        <v>2</v>
      </c>
      <c r="AQ154" s="3">
        <v>2</v>
      </c>
      <c r="AR154" s="3">
        <v>1</v>
      </c>
      <c r="AS154" s="3">
        <v>3</v>
      </c>
      <c r="AT154" s="3">
        <v>3</v>
      </c>
      <c r="AU154" s="3">
        <v>2</v>
      </c>
      <c r="AV154" s="3">
        <v>4</v>
      </c>
      <c r="AW154" s="3">
        <v>1</v>
      </c>
      <c r="AX154" s="3" t="str">
        <f t="shared" si="2"/>
        <v>Autre</v>
      </c>
    </row>
    <row r="155" spans="1:50" ht="25.5" hidden="1" x14ac:dyDescent="0.2">
      <c r="A155" s="2">
        <v>41795.774664351899</v>
      </c>
      <c r="B155" s="3" t="s">
        <v>49</v>
      </c>
      <c r="C155" s="3" t="s">
        <v>50</v>
      </c>
      <c r="D155" s="3">
        <v>1991</v>
      </c>
      <c r="E155" s="3" t="s">
        <v>51</v>
      </c>
      <c r="F155" s="3" t="s">
        <v>141</v>
      </c>
      <c r="G155" s="3" t="s">
        <v>53</v>
      </c>
      <c r="H155" s="3" t="s">
        <v>54</v>
      </c>
      <c r="I155" s="3" t="s">
        <v>79</v>
      </c>
      <c r="J155" s="3" t="s">
        <v>100</v>
      </c>
      <c r="K155" s="3" t="s">
        <v>79</v>
      </c>
      <c r="L155" s="3" t="s">
        <v>57</v>
      </c>
      <c r="M155" s="3" t="s">
        <v>55</v>
      </c>
      <c r="N155" s="3" t="s">
        <v>59</v>
      </c>
      <c r="O155" s="3" t="s">
        <v>101</v>
      </c>
      <c r="P155" s="3" t="s">
        <v>60</v>
      </c>
      <c r="Q155" s="3" t="s">
        <v>91</v>
      </c>
      <c r="R155" s="3" t="s">
        <v>81</v>
      </c>
      <c r="S155" s="3" t="s">
        <v>81</v>
      </c>
      <c r="T155" s="3" t="s">
        <v>81</v>
      </c>
      <c r="U155" s="3" t="s">
        <v>64</v>
      </c>
      <c r="V155" s="3" t="s">
        <v>64</v>
      </c>
      <c r="W155" s="3" t="s">
        <v>527</v>
      </c>
      <c r="X155" s="3" t="s">
        <v>521</v>
      </c>
      <c r="Y155" s="3" t="s">
        <v>94</v>
      </c>
      <c r="Z155" s="3" t="s">
        <v>210</v>
      </c>
      <c r="AA155" s="3" t="s">
        <v>67</v>
      </c>
      <c r="AB155" s="3" t="s">
        <v>470</v>
      </c>
      <c r="AC155" s="3" t="s">
        <v>71</v>
      </c>
      <c r="AD155" s="3" t="s">
        <v>113</v>
      </c>
      <c r="AE155" s="3" t="s">
        <v>576</v>
      </c>
      <c r="AF155" s="3" t="s">
        <v>74</v>
      </c>
      <c r="AG155" s="3" t="s">
        <v>577</v>
      </c>
      <c r="AH155" s="3" t="s">
        <v>116</v>
      </c>
      <c r="AI155" s="3" t="s">
        <v>108</v>
      </c>
      <c r="AJ155" s="3" t="s">
        <v>72</v>
      </c>
      <c r="AK155" s="3">
        <v>4</v>
      </c>
      <c r="AL155" s="3">
        <v>3</v>
      </c>
      <c r="AM155" s="3">
        <v>2</v>
      </c>
      <c r="AN155" s="3">
        <v>1</v>
      </c>
      <c r="AO155" s="3">
        <v>3</v>
      </c>
      <c r="AP155" s="3">
        <v>4</v>
      </c>
      <c r="AQ155" s="3">
        <v>2</v>
      </c>
      <c r="AR155" s="3">
        <v>4</v>
      </c>
      <c r="AS155" s="3">
        <v>2</v>
      </c>
      <c r="AT155" s="3">
        <v>2</v>
      </c>
      <c r="AU155" s="3">
        <v>1</v>
      </c>
      <c r="AV155" s="3">
        <v>4</v>
      </c>
      <c r="AW155" s="3">
        <v>2</v>
      </c>
      <c r="AX155" s="3" t="str">
        <f t="shared" si="2"/>
        <v>Autre</v>
      </c>
    </row>
    <row r="156" spans="1:50" ht="89.25" hidden="1" x14ac:dyDescent="0.2">
      <c r="A156" s="2">
        <v>41795.7813888889</v>
      </c>
      <c r="B156" s="3" t="s">
        <v>77</v>
      </c>
      <c r="C156" s="3" t="s">
        <v>50</v>
      </c>
      <c r="D156" s="3">
        <v>1992</v>
      </c>
      <c r="E156" s="3" t="s">
        <v>51</v>
      </c>
      <c r="F156" s="3" t="s">
        <v>484</v>
      </c>
      <c r="G156" s="3" t="s">
        <v>53</v>
      </c>
      <c r="H156" s="3" t="s">
        <v>54</v>
      </c>
      <c r="I156" s="3" t="s">
        <v>55</v>
      </c>
      <c r="J156" s="3" t="s">
        <v>63</v>
      </c>
      <c r="K156" s="3" t="s">
        <v>79</v>
      </c>
      <c r="L156" s="3" t="s">
        <v>88</v>
      </c>
      <c r="M156" s="3" t="s">
        <v>57</v>
      </c>
      <c r="N156" s="3" t="s">
        <v>59</v>
      </c>
      <c r="O156" s="3" t="s">
        <v>90</v>
      </c>
      <c r="P156" s="3" t="s">
        <v>101</v>
      </c>
      <c r="Q156" s="3" t="s">
        <v>64</v>
      </c>
      <c r="R156" s="3" t="s">
        <v>64</v>
      </c>
      <c r="S156" s="3" t="s">
        <v>81</v>
      </c>
      <c r="T156" s="3" t="s">
        <v>91</v>
      </c>
      <c r="U156" s="3" t="s">
        <v>81</v>
      </c>
      <c r="V156" s="3" t="s">
        <v>63</v>
      </c>
      <c r="W156" s="3" t="s">
        <v>124</v>
      </c>
      <c r="X156" s="3" t="s">
        <v>104</v>
      </c>
      <c r="Y156" s="3" t="s">
        <v>94</v>
      </c>
      <c r="Z156" s="3" t="s">
        <v>68</v>
      </c>
      <c r="AA156" s="3" t="s">
        <v>67</v>
      </c>
      <c r="AB156" s="3" t="s">
        <v>95</v>
      </c>
      <c r="AC156" s="3" t="s">
        <v>71</v>
      </c>
      <c r="AD156" s="3" t="s">
        <v>113</v>
      </c>
      <c r="AE156" s="3" t="s">
        <v>120</v>
      </c>
      <c r="AF156" s="3" t="s">
        <v>74</v>
      </c>
      <c r="AG156" s="3" t="s">
        <v>578</v>
      </c>
      <c r="AH156" s="3" t="s">
        <v>225</v>
      </c>
      <c r="AI156" s="3" t="s">
        <v>72</v>
      </c>
      <c r="AJ156" s="3" t="s">
        <v>72</v>
      </c>
      <c r="AK156" s="3">
        <v>4</v>
      </c>
      <c r="AL156" s="3">
        <v>1</v>
      </c>
      <c r="AM156" s="3">
        <v>3</v>
      </c>
      <c r="AN156" s="3">
        <v>3</v>
      </c>
      <c r="AO156" s="3">
        <v>2</v>
      </c>
      <c r="AP156" s="3">
        <v>3</v>
      </c>
      <c r="AQ156" s="3">
        <v>3</v>
      </c>
      <c r="AR156" s="3">
        <v>2</v>
      </c>
      <c r="AS156" s="3">
        <v>2</v>
      </c>
      <c r="AT156" s="3">
        <v>3</v>
      </c>
      <c r="AU156" s="3">
        <v>3</v>
      </c>
      <c r="AV156" s="3">
        <v>4</v>
      </c>
      <c r="AW156" s="3">
        <v>2</v>
      </c>
      <c r="AX156" s="3" t="str">
        <f t="shared" si="2"/>
        <v>Sciences Politiques</v>
      </c>
    </row>
    <row r="157" spans="1:50" ht="89.25" hidden="1" x14ac:dyDescent="0.2">
      <c r="A157" s="2">
        <v>41795.792824074102</v>
      </c>
      <c r="B157" s="3" t="s">
        <v>49</v>
      </c>
      <c r="C157" s="3" t="s">
        <v>50</v>
      </c>
      <c r="D157" s="3">
        <v>1990</v>
      </c>
      <c r="E157" s="3" t="s">
        <v>51</v>
      </c>
      <c r="F157" s="3" t="s">
        <v>484</v>
      </c>
      <c r="G157" s="3" t="s">
        <v>53</v>
      </c>
      <c r="H157" s="3" t="s">
        <v>54</v>
      </c>
      <c r="I157" s="3" t="s">
        <v>55</v>
      </c>
      <c r="J157" s="3" t="s">
        <v>63</v>
      </c>
      <c r="K157" s="3" t="s">
        <v>79</v>
      </c>
      <c r="L157" s="3" t="s">
        <v>88</v>
      </c>
      <c r="M157" s="3" t="s">
        <v>88</v>
      </c>
      <c r="N157" s="3" t="s">
        <v>155</v>
      </c>
      <c r="O157" s="3" t="s">
        <v>101</v>
      </c>
      <c r="P157" s="3" t="s">
        <v>401</v>
      </c>
      <c r="Q157" s="3" t="s">
        <v>81</v>
      </c>
      <c r="R157" s="3" t="s">
        <v>63</v>
      </c>
      <c r="S157" s="3" t="s">
        <v>64</v>
      </c>
      <c r="T157" s="3" t="s">
        <v>91</v>
      </c>
      <c r="U157" s="3" t="s">
        <v>91</v>
      </c>
      <c r="V157" s="3" t="s">
        <v>81</v>
      </c>
      <c r="W157" s="3" t="s">
        <v>83</v>
      </c>
      <c r="X157" s="3" t="s">
        <v>521</v>
      </c>
      <c r="Y157" s="3" t="s">
        <v>69</v>
      </c>
      <c r="Z157" s="3" t="s">
        <v>94</v>
      </c>
      <c r="AA157" s="3" t="s">
        <v>67</v>
      </c>
      <c r="AB157" s="3" t="s">
        <v>156</v>
      </c>
      <c r="AC157" s="3" t="s">
        <v>71</v>
      </c>
      <c r="AD157" s="3" t="s">
        <v>72</v>
      </c>
      <c r="AE157" s="3" t="s">
        <v>579</v>
      </c>
      <c r="AF157" s="3" t="s">
        <v>74</v>
      </c>
      <c r="AG157" s="3" t="s">
        <v>332</v>
      </c>
      <c r="AH157" s="3" t="s">
        <v>580</v>
      </c>
      <c r="AI157" s="3" t="s">
        <v>72</v>
      </c>
      <c r="AJ157" s="3" t="s">
        <v>108</v>
      </c>
      <c r="AK157" s="3">
        <v>4</v>
      </c>
      <c r="AL157" s="3">
        <v>3</v>
      </c>
      <c r="AM157" s="3">
        <v>3</v>
      </c>
      <c r="AN157" s="3">
        <v>3</v>
      </c>
      <c r="AO157" s="3">
        <v>4</v>
      </c>
      <c r="AP157" s="3">
        <v>1</v>
      </c>
      <c r="AQ157" s="3">
        <v>3</v>
      </c>
      <c r="AR157" s="3">
        <v>2</v>
      </c>
      <c r="AS157" s="3">
        <v>3</v>
      </c>
      <c r="AT157" s="3">
        <v>3</v>
      </c>
      <c r="AU157" s="3">
        <v>3</v>
      </c>
      <c r="AV157" s="3">
        <v>4</v>
      </c>
      <c r="AW157" s="3">
        <v>2</v>
      </c>
      <c r="AX157" s="3" t="str">
        <f t="shared" si="2"/>
        <v>Sciences Politiques</v>
      </c>
    </row>
    <row r="158" spans="1:50" ht="89.25" hidden="1" x14ac:dyDescent="0.2">
      <c r="A158" s="2">
        <v>41795.802673611099</v>
      </c>
      <c r="B158" s="3" t="s">
        <v>49</v>
      </c>
      <c r="C158" s="3" t="s">
        <v>50</v>
      </c>
      <c r="D158" s="3">
        <v>1995</v>
      </c>
      <c r="E158" s="3" t="s">
        <v>51</v>
      </c>
      <c r="F158" s="3" t="s">
        <v>484</v>
      </c>
      <c r="G158" s="3" t="s">
        <v>123</v>
      </c>
      <c r="H158" s="3" t="s">
        <v>53</v>
      </c>
      <c r="I158" s="3" t="s">
        <v>79</v>
      </c>
      <c r="J158" s="3" t="s">
        <v>57</v>
      </c>
      <c r="K158" s="3" t="s">
        <v>79</v>
      </c>
      <c r="L158" s="3" t="s">
        <v>57</v>
      </c>
      <c r="M158" s="3" t="s">
        <v>79</v>
      </c>
      <c r="N158" s="3" t="s">
        <v>102</v>
      </c>
      <c r="O158" s="3" t="s">
        <v>59</v>
      </c>
      <c r="P158" s="3" t="s">
        <v>101</v>
      </c>
      <c r="Q158" s="3" t="s">
        <v>81</v>
      </c>
      <c r="R158" s="3" t="s">
        <v>91</v>
      </c>
      <c r="S158" s="3" t="s">
        <v>64</v>
      </c>
      <c r="T158" s="3" t="s">
        <v>81</v>
      </c>
      <c r="U158" s="3" t="s">
        <v>62</v>
      </c>
      <c r="V158" s="3" t="s">
        <v>63</v>
      </c>
      <c r="W158" s="3" t="s">
        <v>581</v>
      </c>
      <c r="X158" s="3" t="s">
        <v>431</v>
      </c>
      <c r="Y158" s="3" t="s">
        <v>94</v>
      </c>
      <c r="Z158" s="3" t="s">
        <v>144</v>
      </c>
      <c r="AA158" s="3" t="s">
        <v>210</v>
      </c>
      <c r="AB158" s="3" t="s">
        <v>582</v>
      </c>
      <c r="AC158" s="3" t="s">
        <v>71</v>
      </c>
      <c r="AD158" s="3" t="s">
        <v>72</v>
      </c>
      <c r="AE158" s="3" t="s">
        <v>583</v>
      </c>
      <c r="AF158" s="3" t="s">
        <v>74</v>
      </c>
      <c r="AG158" s="3" t="s">
        <v>584</v>
      </c>
      <c r="AH158" s="3" t="s">
        <v>585</v>
      </c>
      <c r="AI158" s="3" t="s">
        <v>72</v>
      </c>
      <c r="AJ158" s="3" t="s">
        <v>113</v>
      </c>
      <c r="AK158" s="3">
        <v>3</v>
      </c>
      <c r="AL158" s="3">
        <v>1</v>
      </c>
      <c r="AM158" s="3">
        <v>3</v>
      </c>
      <c r="AN158" s="3">
        <v>2</v>
      </c>
      <c r="AO158" s="3">
        <v>3</v>
      </c>
      <c r="AP158" s="3">
        <v>2</v>
      </c>
      <c r="AQ158" s="3">
        <v>2</v>
      </c>
      <c r="AR158" s="3">
        <v>2</v>
      </c>
      <c r="AS158" s="3">
        <v>1</v>
      </c>
      <c r="AT158" s="3">
        <v>1</v>
      </c>
      <c r="AU158" s="3">
        <v>3</v>
      </c>
      <c r="AV158" s="3">
        <v>1</v>
      </c>
      <c r="AW158" s="3">
        <v>2</v>
      </c>
      <c r="AX158" s="3" t="str">
        <f t="shared" si="2"/>
        <v>Sciences Politiques</v>
      </c>
    </row>
    <row r="159" spans="1:50" ht="76.5" x14ac:dyDescent="0.2">
      <c r="A159" s="2">
        <v>41795.833969907399</v>
      </c>
      <c r="B159" s="3" t="s">
        <v>77</v>
      </c>
      <c r="C159" s="3" t="s">
        <v>50</v>
      </c>
      <c r="D159" s="3">
        <v>1991</v>
      </c>
      <c r="E159" s="3" t="s">
        <v>51</v>
      </c>
      <c r="F159" s="3" t="s">
        <v>52</v>
      </c>
      <c r="G159" s="3" t="s">
        <v>53</v>
      </c>
      <c r="H159" s="3" t="s">
        <v>54</v>
      </c>
      <c r="I159" s="3" t="s">
        <v>79</v>
      </c>
      <c r="J159" s="3" t="s">
        <v>100</v>
      </c>
      <c r="K159" s="3" t="s">
        <v>55</v>
      </c>
      <c r="L159" s="3" t="s">
        <v>88</v>
      </c>
      <c r="M159" s="3" t="s">
        <v>88</v>
      </c>
      <c r="N159" s="3" t="s">
        <v>101</v>
      </c>
      <c r="O159" s="3" t="s">
        <v>155</v>
      </c>
      <c r="P159" s="3" t="s">
        <v>80</v>
      </c>
      <c r="Q159" s="3" t="s">
        <v>91</v>
      </c>
      <c r="R159" s="3" t="s">
        <v>81</v>
      </c>
      <c r="S159" s="3" t="s">
        <v>64</v>
      </c>
      <c r="T159" s="3" t="s">
        <v>81</v>
      </c>
      <c r="U159" s="3" t="s">
        <v>81</v>
      </c>
      <c r="V159" s="3" t="s">
        <v>91</v>
      </c>
      <c r="W159" s="3" t="s">
        <v>92</v>
      </c>
      <c r="X159" s="3" t="s">
        <v>104</v>
      </c>
      <c r="Y159" s="3" t="s">
        <v>67</v>
      </c>
      <c r="Z159" s="3" t="s">
        <v>93</v>
      </c>
      <c r="AA159" s="3" t="s">
        <v>144</v>
      </c>
      <c r="AB159" s="3" t="s">
        <v>222</v>
      </c>
      <c r="AC159" s="3" t="s">
        <v>236</v>
      </c>
      <c r="AD159" s="3" t="s">
        <v>72</v>
      </c>
      <c r="AE159" s="3" t="s">
        <v>586</v>
      </c>
      <c r="AF159" s="3" t="s">
        <v>74</v>
      </c>
      <c r="AG159" s="3" t="s">
        <v>587</v>
      </c>
      <c r="AH159" s="3" t="s">
        <v>148</v>
      </c>
      <c r="AI159" s="3" t="s">
        <v>108</v>
      </c>
      <c r="AJ159" s="3" t="s">
        <v>108</v>
      </c>
      <c r="AK159" s="3">
        <v>3</v>
      </c>
      <c r="AL159" s="3">
        <v>2</v>
      </c>
      <c r="AM159" s="3">
        <v>3</v>
      </c>
      <c r="AN159" s="3">
        <v>2</v>
      </c>
      <c r="AO159" s="3">
        <v>2</v>
      </c>
      <c r="AP159" s="3">
        <v>2</v>
      </c>
      <c r="AQ159" s="3">
        <v>2</v>
      </c>
      <c r="AR159" s="3">
        <v>1</v>
      </c>
      <c r="AS159" s="3">
        <v>3</v>
      </c>
      <c r="AT159" s="3">
        <v>4</v>
      </c>
      <c r="AU159" s="3">
        <v>2</v>
      </c>
      <c r="AV159" s="3">
        <v>4</v>
      </c>
      <c r="AW159" s="3">
        <v>1</v>
      </c>
      <c r="AX159" s="3" t="str">
        <f t="shared" si="2"/>
        <v>Communication</v>
      </c>
    </row>
    <row r="160" spans="1:50" ht="25.5" hidden="1" x14ac:dyDescent="0.2">
      <c r="A160" s="2">
        <v>41795.836215277799</v>
      </c>
      <c r="B160" s="3" t="s">
        <v>77</v>
      </c>
      <c r="C160" s="3" t="s">
        <v>50</v>
      </c>
      <c r="D160" s="3">
        <v>1993</v>
      </c>
      <c r="E160" s="3" t="s">
        <v>51</v>
      </c>
      <c r="F160" s="3" t="s">
        <v>588</v>
      </c>
      <c r="G160" s="3" t="s">
        <v>53</v>
      </c>
      <c r="H160" s="3" t="s">
        <v>54</v>
      </c>
      <c r="I160" s="3" t="s">
        <v>57</v>
      </c>
      <c r="J160" s="3" t="s">
        <v>100</v>
      </c>
      <c r="K160" s="3" t="s">
        <v>55</v>
      </c>
      <c r="L160" s="3" t="s">
        <v>88</v>
      </c>
      <c r="M160" s="3" t="s">
        <v>100</v>
      </c>
      <c r="N160" s="3" t="s">
        <v>101</v>
      </c>
      <c r="O160" s="3" t="s">
        <v>102</v>
      </c>
      <c r="P160" s="3" t="s">
        <v>155</v>
      </c>
      <c r="Q160" s="3" t="s">
        <v>81</v>
      </c>
      <c r="R160" s="3" t="s">
        <v>64</v>
      </c>
      <c r="S160" s="3" t="s">
        <v>62</v>
      </c>
      <c r="T160" s="3" t="s">
        <v>62</v>
      </c>
      <c r="U160" s="3" t="s">
        <v>62</v>
      </c>
      <c r="V160" s="3" t="s">
        <v>64</v>
      </c>
      <c r="W160" s="3" t="s">
        <v>103</v>
      </c>
      <c r="X160" s="3" t="s">
        <v>241</v>
      </c>
      <c r="Y160" s="3" t="s">
        <v>173</v>
      </c>
      <c r="Z160" s="3" t="s">
        <v>173</v>
      </c>
      <c r="AA160" s="3" t="s">
        <v>173</v>
      </c>
      <c r="AB160" s="3" t="s">
        <v>589</v>
      </c>
      <c r="AC160" s="3" t="s">
        <v>96</v>
      </c>
      <c r="AD160" s="3" t="s">
        <v>113</v>
      </c>
      <c r="AE160" s="3" t="s">
        <v>231</v>
      </c>
      <c r="AF160" s="3" t="s">
        <v>74</v>
      </c>
      <c r="AG160" s="3" t="s">
        <v>133</v>
      </c>
      <c r="AH160" s="3" t="s">
        <v>590</v>
      </c>
      <c r="AI160" s="3" t="s">
        <v>72</v>
      </c>
      <c r="AJ160" s="3" t="s">
        <v>72</v>
      </c>
      <c r="AK160" s="3">
        <v>4</v>
      </c>
      <c r="AL160" s="3">
        <v>3</v>
      </c>
      <c r="AM160" s="3">
        <v>1</v>
      </c>
      <c r="AN160" s="3">
        <v>2</v>
      </c>
      <c r="AO160" s="3">
        <v>4</v>
      </c>
      <c r="AP160" s="3">
        <v>4</v>
      </c>
      <c r="AQ160" s="3">
        <v>4</v>
      </c>
      <c r="AR160" s="3">
        <v>3</v>
      </c>
      <c r="AS160" s="3">
        <v>2</v>
      </c>
      <c r="AT160" s="3">
        <v>2</v>
      </c>
      <c r="AU160" s="3">
        <v>3</v>
      </c>
      <c r="AV160" s="3">
        <v>4</v>
      </c>
      <c r="AW160" s="3">
        <v>3</v>
      </c>
      <c r="AX160" s="3" t="str">
        <f t="shared" si="2"/>
        <v>Autre</v>
      </c>
    </row>
    <row r="161" spans="1:50" ht="25.5" hidden="1" x14ac:dyDescent="0.2">
      <c r="A161" s="2">
        <v>41795.8367476852</v>
      </c>
      <c r="B161" s="3" t="s">
        <v>77</v>
      </c>
      <c r="C161" s="3" t="s">
        <v>50</v>
      </c>
      <c r="D161" s="3">
        <v>1991</v>
      </c>
      <c r="E161" s="3" t="s">
        <v>51</v>
      </c>
      <c r="F161" s="3" t="s">
        <v>591</v>
      </c>
      <c r="G161" s="3" t="s">
        <v>385</v>
      </c>
      <c r="H161" s="3" t="s">
        <v>54</v>
      </c>
      <c r="I161" s="3" t="s">
        <v>55</v>
      </c>
      <c r="J161" s="3" t="s">
        <v>55</v>
      </c>
      <c r="K161" s="3" t="s">
        <v>100</v>
      </c>
      <c r="L161" s="3" t="s">
        <v>57</v>
      </c>
      <c r="M161" s="3" t="s">
        <v>55</v>
      </c>
      <c r="N161" s="3" t="s">
        <v>90</v>
      </c>
      <c r="O161" s="3" t="s">
        <v>155</v>
      </c>
      <c r="P161" s="3" t="s">
        <v>59</v>
      </c>
      <c r="Q161" s="3" t="s">
        <v>63</v>
      </c>
      <c r="R161" s="3" t="s">
        <v>63</v>
      </c>
      <c r="S161" s="3" t="s">
        <v>81</v>
      </c>
      <c r="T161" s="3" t="s">
        <v>62</v>
      </c>
      <c r="U161" s="3" t="s">
        <v>62</v>
      </c>
      <c r="V161" s="3" t="s">
        <v>81</v>
      </c>
      <c r="W161" s="3" t="s">
        <v>83</v>
      </c>
      <c r="X161" s="3" t="s">
        <v>83</v>
      </c>
      <c r="Y161" s="3" t="s">
        <v>69</v>
      </c>
      <c r="Z161" s="3" t="s">
        <v>69</v>
      </c>
      <c r="AA161" s="3" t="s">
        <v>68</v>
      </c>
      <c r="AB161" s="3" t="s">
        <v>592</v>
      </c>
      <c r="AC161" s="3" t="s">
        <v>85</v>
      </c>
      <c r="AD161" s="3" t="s">
        <v>113</v>
      </c>
      <c r="AE161" s="3" t="s">
        <v>277</v>
      </c>
      <c r="AF161" s="3" t="s">
        <v>74</v>
      </c>
      <c r="AG161" s="3" t="s">
        <v>121</v>
      </c>
      <c r="AH161" s="3" t="s">
        <v>277</v>
      </c>
      <c r="AI161" s="3" t="s">
        <v>72</v>
      </c>
      <c r="AJ161" s="3" t="s">
        <v>108</v>
      </c>
      <c r="AK161" s="3">
        <v>3</v>
      </c>
      <c r="AL161" s="3">
        <v>2</v>
      </c>
      <c r="AM161" s="3">
        <v>3</v>
      </c>
      <c r="AN161" s="3">
        <v>3</v>
      </c>
      <c r="AO161" s="3">
        <v>3</v>
      </c>
      <c r="AP161" s="3">
        <v>3</v>
      </c>
      <c r="AQ161" s="3">
        <v>4</v>
      </c>
      <c r="AR161" s="3">
        <v>2</v>
      </c>
      <c r="AS161" s="3">
        <v>2</v>
      </c>
      <c r="AT161" s="3">
        <v>3</v>
      </c>
      <c r="AU161" s="3">
        <v>1</v>
      </c>
      <c r="AV161" s="3">
        <v>4</v>
      </c>
      <c r="AW161" s="3">
        <v>2</v>
      </c>
      <c r="AX161" s="3" t="str">
        <f t="shared" si="2"/>
        <v>Autre</v>
      </c>
    </row>
    <row r="162" spans="1:50" ht="89.25" hidden="1" x14ac:dyDescent="0.2">
      <c r="A162" s="2">
        <v>41795.857812499999</v>
      </c>
      <c r="B162" s="3" t="s">
        <v>49</v>
      </c>
      <c r="C162" s="3" t="s">
        <v>50</v>
      </c>
      <c r="D162" s="3">
        <v>1993</v>
      </c>
      <c r="E162" s="3" t="s">
        <v>51</v>
      </c>
      <c r="F162" s="3" t="s">
        <v>484</v>
      </c>
      <c r="G162" s="3" t="s">
        <v>123</v>
      </c>
      <c r="H162" s="3" t="s">
        <v>53</v>
      </c>
      <c r="I162" s="3" t="s">
        <v>55</v>
      </c>
      <c r="J162" s="3" t="s">
        <v>55</v>
      </c>
      <c r="K162" s="3" t="s">
        <v>55</v>
      </c>
      <c r="L162" s="3" t="s">
        <v>88</v>
      </c>
      <c r="M162" s="3" t="s">
        <v>100</v>
      </c>
      <c r="N162" s="3" t="s">
        <v>59</v>
      </c>
      <c r="O162" s="3" t="s">
        <v>58</v>
      </c>
      <c r="P162" s="3" t="s">
        <v>226</v>
      </c>
      <c r="Q162" s="3" t="s">
        <v>62</v>
      </c>
      <c r="R162" s="3" t="s">
        <v>62</v>
      </c>
      <c r="S162" s="3" t="s">
        <v>64</v>
      </c>
      <c r="T162" s="3" t="s">
        <v>91</v>
      </c>
      <c r="U162" s="3" t="s">
        <v>81</v>
      </c>
      <c r="V162" s="3" t="s">
        <v>64</v>
      </c>
      <c r="W162" s="3" t="s">
        <v>65</v>
      </c>
      <c r="X162" s="3" t="s">
        <v>130</v>
      </c>
      <c r="Y162" s="3" t="s">
        <v>67</v>
      </c>
      <c r="Z162" s="3" t="s">
        <v>94</v>
      </c>
      <c r="AA162" s="3" t="s">
        <v>144</v>
      </c>
      <c r="AB162" s="3" t="s">
        <v>592</v>
      </c>
      <c r="AC162" s="3" t="s">
        <v>71</v>
      </c>
      <c r="AD162" s="3" t="s">
        <v>113</v>
      </c>
      <c r="AE162" s="3" t="s">
        <v>120</v>
      </c>
      <c r="AF162" s="3" t="s">
        <v>74</v>
      </c>
      <c r="AG162" s="3" t="s">
        <v>170</v>
      </c>
      <c r="AH162" s="3" t="s">
        <v>134</v>
      </c>
      <c r="AI162" s="3" t="s">
        <v>72</v>
      </c>
      <c r="AJ162" s="3" t="s">
        <v>72</v>
      </c>
      <c r="AK162" s="3">
        <v>3</v>
      </c>
      <c r="AL162" s="3">
        <v>1</v>
      </c>
      <c r="AM162" s="3">
        <v>2</v>
      </c>
      <c r="AN162" s="3">
        <v>2</v>
      </c>
      <c r="AO162" s="3">
        <v>2</v>
      </c>
      <c r="AP162" s="3">
        <v>2</v>
      </c>
      <c r="AQ162" s="3">
        <v>2</v>
      </c>
      <c r="AR162" s="3">
        <v>2</v>
      </c>
      <c r="AS162" s="3">
        <v>2</v>
      </c>
      <c r="AT162" s="3">
        <v>3</v>
      </c>
      <c r="AU162" s="3">
        <v>2</v>
      </c>
      <c r="AV162" s="3">
        <v>3</v>
      </c>
      <c r="AW162" s="3">
        <v>2</v>
      </c>
      <c r="AX162" s="3" t="str">
        <f t="shared" si="2"/>
        <v>Sciences Politiques</v>
      </c>
    </row>
    <row r="163" spans="1:50" ht="25.5" hidden="1" x14ac:dyDescent="0.2">
      <c r="A163" s="2">
        <v>41795.862129629597</v>
      </c>
      <c r="B163" s="3" t="s">
        <v>77</v>
      </c>
      <c r="C163" s="3" t="s">
        <v>50</v>
      </c>
      <c r="D163" s="3">
        <v>1991</v>
      </c>
      <c r="E163" s="3" t="s">
        <v>51</v>
      </c>
      <c r="F163" s="3" t="s">
        <v>267</v>
      </c>
      <c r="G163" s="3" t="s">
        <v>53</v>
      </c>
      <c r="H163" s="3" t="s">
        <v>54</v>
      </c>
      <c r="I163" s="3" t="s">
        <v>57</v>
      </c>
      <c r="J163" s="3" t="s">
        <v>79</v>
      </c>
      <c r="K163" s="3" t="s">
        <v>100</v>
      </c>
      <c r="L163" s="3" t="s">
        <v>88</v>
      </c>
      <c r="M163" s="3" t="s">
        <v>57</v>
      </c>
      <c r="N163" s="3" t="s">
        <v>101</v>
      </c>
      <c r="O163" s="3" t="s">
        <v>59</v>
      </c>
      <c r="P163" s="3" t="s">
        <v>102</v>
      </c>
      <c r="Q163" s="3" t="s">
        <v>91</v>
      </c>
      <c r="R163" s="3" t="s">
        <v>91</v>
      </c>
      <c r="S163" s="3" t="s">
        <v>62</v>
      </c>
      <c r="T163" s="3" t="s">
        <v>91</v>
      </c>
      <c r="U163" s="3" t="s">
        <v>81</v>
      </c>
      <c r="V163" s="3" t="s">
        <v>62</v>
      </c>
      <c r="W163" s="3" t="s">
        <v>481</v>
      </c>
      <c r="X163" s="3" t="s">
        <v>221</v>
      </c>
      <c r="Y163" s="3" t="s">
        <v>67</v>
      </c>
      <c r="Z163" s="3" t="s">
        <v>144</v>
      </c>
      <c r="AA163" s="3" t="s">
        <v>93</v>
      </c>
      <c r="AB163" s="3" t="s">
        <v>593</v>
      </c>
      <c r="AC163" s="3" t="s">
        <v>96</v>
      </c>
      <c r="AD163" s="3" t="s">
        <v>113</v>
      </c>
      <c r="AE163" s="3" t="s">
        <v>594</v>
      </c>
      <c r="AF163" s="3" t="s">
        <v>74</v>
      </c>
      <c r="AG163" s="3" t="s">
        <v>170</v>
      </c>
      <c r="AH163" s="3" t="s">
        <v>134</v>
      </c>
      <c r="AI163" s="3" t="s">
        <v>72</v>
      </c>
      <c r="AJ163" s="3" t="s">
        <v>108</v>
      </c>
      <c r="AK163" s="3">
        <v>4</v>
      </c>
      <c r="AL163" s="3">
        <v>3</v>
      </c>
      <c r="AM163" s="3">
        <v>2</v>
      </c>
      <c r="AN163" s="3">
        <v>3</v>
      </c>
      <c r="AO163" s="3">
        <v>2</v>
      </c>
      <c r="AP163" s="3">
        <v>3</v>
      </c>
      <c r="AQ163" s="3">
        <v>3</v>
      </c>
      <c r="AR163" s="3">
        <v>2</v>
      </c>
      <c r="AS163" s="3">
        <v>3</v>
      </c>
      <c r="AT163" s="3">
        <v>3</v>
      </c>
      <c r="AU163" s="3">
        <v>4</v>
      </c>
      <c r="AV163" s="3">
        <v>4</v>
      </c>
      <c r="AW163" s="3">
        <v>2</v>
      </c>
      <c r="AX163" s="3" t="str">
        <f t="shared" si="2"/>
        <v>Autre</v>
      </c>
    </row>
    <row r="164" spans="1:50" ht="89.25" hidden="1" x14ac:dyDescent="0.2">
      <c r="A164" s="2">
        <v>41795.869768518503</v>
      </c>
      <c r="B164" s="3" t="s">
        <v>49</v>
      </c>
      <c r="C164" s="3" t="s">
        <v>50</v>
      </c>
      <c r="D164" s="3">
        <v>1995</v>
      </c>
      <c r="E164" s="3" t="s">
        <v>51</v>
      </c>
      <c r="F164" s="3" t="s">
        <v>484</v>
      </c>
      <c r="G164" s="3" t="s">
        <v>123</v>
      </c>
      <c r="H164" s="3" t="s">
        <v>53</v>
      </c>
      <c r="I164" s="3" t="s">
        <v>57</v>
      </c>
      <c r="J164" s="3" t="s">
        <v>57</v>
      </c>
      <c r="K164" s="3" t="s">
        <v>55</v>
      </c>
      <c r="L164" s="3" t="s">
        <v>88</v>
      </c>
      <c r="M164" s="3" t="s">
        <v>79</v>
      </c>
      <c r="N164" s="3" t="s">
        <v>59</v>
      </c>
      <c r="O164" s="3" t="s">
        <v>101</v>
      </c>
      <c r="P164" s="3" t="s">
        <v>102</v>
      </c>
      <c r="Q164" s="3" t="s">
        <v>64</v>
      </c>
      <c r="R164" s="3" t="s">
        <v>91</v>
      </c>
      <c r="S164" s="3" t="s">
        <v>64</v>
      </c>
      <c r="T164" s="3" t="s">
        <v>91</v>
      </c>
      <c r="U164" s="3" t="s">
        <v>64</v>
      </c>
      <c r="V164" s="3" t="s">
        <v>63</v>
      </c>
      <c r="W164" s="3" t="s">
        <v>268</v>
      </c>
      <c r="X164" s="3" t="s">
        <v>83</v>
      </c>
      <c r="Y164" s="3" t="s">
        <v>94</v>
      </c>
      <c r="Z164" s="3" t="s">
        <v>67</v>
      </c>
      <c r="AA164" s="3" t="s">
        <v>69</v>
      </c>
      <c r="AB164" s="3" t="s">
        <v>445</v>
      </c>
      <c r="AC164" s="3" t="s">
        <v>71</v>
      </c>
      <c r="AD164" s="3" t="s">
        <v>72</v>
      </c>
      <c r="AE164" s="3" t="s">
        <v>595</v>
      </c>
      <c r="AF164" s="3" t="s">
        <v>74</v>
      </c>
      <c r="AG164" s="3" t="s">
        <v>158</v>
      </c>
      <c r="AH164" s="3" t="s">
        <v>159</v>
      </c>
      <c r="AI164" s="3" t="s">
        <v>72</v>
      </c>
      <c r="AJ164" s="3" t="s">
        <v>72</v>
      </c>
      <c r="AK164" s="3">
        <v>3</v>
      </c>
      <c r="AL164" s="3">
        <v>1</v>
      </c>
      <c r="AM164" s="3">
        <v>3</v>
      </c>
      <c r="AN164" s="3">
        <v>3</v>
      </c>
      <c r="AO164" s="3">
        <v>2</v>
      </c>
      <c r="AP164" s="3">
        <v>2</v>
      </c>
      <c r="AQ164" s="3">
        <v>3</v>
      </c>
      <c r="AR164" s="3">
        <v>1</v>
      </c>
      <c r="AS164" s="3">
        <v>4</v>
      </c>
      <c r="AT164" s="3">
        <v>3</v>
      </c>
      <c r="AU164" s="3">
        <v>1</v>
      </c>
      <c r="AV164" s="3">
        <v>2</v>
      </c>
      <c r="AW164" s="3">
        <v>1</v>
      </c>
      <c r="AX164" s="3" t="str">
        <f t="shared" si="2"/>
        <v>Sciences Politiques</v>
      </c>
    </row>
    <row r="165" spans="1:50" ht="89.25" hidden="1" x14ac:dyDescent="0.2">
      <c r="A165" s="2">
        <v>41795.895023148201</v>
      </c>
      <c r="B165" s="3" t="s">
        <v>49</v>
      </c>
      <c r="C165" s="3" t="s">
        <v>50</v>
      </c>
      <c r="D165" s="3">
        <v>1991</v>
      </c>
      <c r="E165" s="3" t="s">
        <v>51</v>
      </c>
      <c r="F165" s="3" t="s">
        <v>484</v>
      </c>
      <c r="G165" s="3" t="s">
        <v>53</v>
      </c>
      <c r="H165" s="3" t="s">
        <v>54</v>
      </c>
      <c r="I165" s="3" t="s">
        <v>57</v>
      </c>
      <c r="J165" s="3" t="s">
        <v>100</v>
      </c>
      <c r="K165" s="3" t="s">
        <v>55</v>
      </c>
      <c r="L165" s="3" t="s">
        <v>88</v>
      </c>
      <c r="M165" s="3" t="s">
        <v>57</v>
      </c>
      <c r="N165" s="3" t="s">
        <v>59</v>
      </c>
      <c r="O165" s="3" t="s">
        <v>101</v>
      </c>
      <c r="P165" s="3" t="s">
        <v>90</v>
      </c>
      <c r="Q165" s="3" t="s">
        <v>91</v>
      </c>
      <c r="R165" s="3" t="s">
        <v>64</v>
      </c>
      <c r="S165" s="3" t="s">
        <v>62</v>
      </c>
      <c r="T165" s="3" t="s">
        <v>91</v>
      </c>
      <c r="U165" s="3" t="s">
        <v>91</v>
      </c>
      <c r="V165" s="3" t="s">
        <v>63</v>
      </c>
      <c r="W165" s="3" t="s">
        <v>65</v>
      </c>
      <c r="X165" s="3" t="s">
        <v>66</v>
      </c>
      <c r="Y165" s="3" t="s">
        <v>67</v>
      </c>
      <c r="Z165" s="3" t="s">
        <v>94</v>
      </c>
      <c r="AA165" s="3" t="s">
        <v>210</v>
      </c>
      <c r="AB165" s="3" t="s">
        <v>168</v>
      </c>
      <c r="AC165" s="3" t="s">
        <v>71</v>
      </c>
      <c r="AD165" s="3" t="s">
        <v>72</v>
      </c>
      <c r="AE165" s="3" t="s">
        <v>596</v>
      </c>
      <c r="AF165" s="3" t="s">
        <v>74</v>
      </c>
      <c r="AG165" s="3" t="s">
        <v>409</v>
      </c>
      <c r="AH165" s="3" t="s">
        <v>519</v>
      </c>
      <c r="AI165" s="3" t="s">
        <v>72</v>
      </c>
      <c r="AJ165" s="3" t="s">
        <v>72</v>
      </c>
      <c r="AK165" s="3">
        <v>4</v>
      </c>
      <c r="AL165" s="3">
        <v>2</v>
      </c>
      <c r="AM165" s="3">
        <v>3</v>
      </c>
      <c r="AN165" s="3">
        <v>3</v>
      </c>
      <c r="AO165" s="3">
        <v>3</v>
      </c>
      <c r="AP165" s="3">
        <v>4</v>
      </c>
      <c r="AQ165" s="3">
        <v>4</v>
      </c>
      <c r="AR165" s="3">
        <v>4</v>
      </c>
      <c r="AS165" s="3">
        <v>3</v>
      </c>
      <c r="AT165" s="3">
        <v>3</v>
      </c>
      <c r="AU165" s="3">
        <v>2</v>
      </c>
      <c r="AV165" s="3">
        <v>4</v>
      </c>
      <c r="AW165" s="3">
        <v>2</v>
      </c>
      <c r="AX165" s="3" t="str">
        <f t="shared" si="2"/>
        <v>Sciences Politiques</v>
      </c>
    </row>
    <row r="166" spans="1:50" ht="89.25" hidden="1" x14ac:dyDescent="0.2">
      <c r="A166" s="2">
        <v>41795.917303240698</v>
      </c>
      <c r="B166" s="3" t="s">
        <v>49</v>
      </c>
      <c r="C166" s="3" t="s">
        <v>50</v>
      </c>
      <c r="D166" s="3">
        <v>1992</v>
      </c>
      <c r="E166" s="3" t="s">
        <v>51</v>
      </c>
      <c r="F166" s="3" t="s">
        <v>484</v>
      </c>
      <c r="G166" s="3" t="s">
        <v>53</v>
      </c>
      <c r="H166" s="3" t="s">
        <v>54</v>
      </c>
      <c r="I166" s="3" t="s">
        <v>100</v>
      </c>
      <c r="J166" s="3" t="s">
        <v>79</v>
      </c>
      <c r="K166" s="3" t="s">
        <v>55</v>
      </c>
      <c r="L166" s="3" t="s">
        <v>57</v>
      </c>
      <c r="M166" s="3" t="s">
        <v>55</v>
      </c>
      <c r="N166" s="3" t="s">
        <v>58</v>
      </c>
      <c r="O166" s="3" t="s">
        <v>102</v>
      </c>
      <c r="P166" s="3" t="s">
        <v>173</v>
      </c>
      <c r="Q166" s="3" t="s">
        <v>81</v>
      </c>
      <c r="R166" s="3" t="s">
        <v>81</v>
      </c>
      <c r="S166" s="3" t="s">
        <v>62</v>
      </c>
      <c r="T166" s="3" t="s">
        <v>81</v>
      </c>
      <c r="U166" s="3" t="s">
        <v>63</v>
      </c>
      <c r="V166" s="3" t="s">
        <v>63</v>
      </c>
      <c r="W166" s="3" t="s">
        <v>65</v>
      </c>
      <c r="X166" s="3" t="s">
        <v>66</v>
      </c>
      <c r="Y166" s="3" t="s">
        <v>173</v>
      </c>
      <c r="Z166" s="3" t="s">
        <v>173</v>
      </c>
      <c r="AA166" s="3" t="s">
        <v>173</v>
      </c>
      <c r="AB166" s="3" t="s">
        <v>470</v>
      </c>
      <c r="AC166" s="3" t="s">
        <v>96</v>
      </c>
      <c r="AD166" s="3" t="s">
        <v>113</v>
      </c>
      <c r="AE166" s="3" t="s">
        <v>597</v>
      </c>
      <c r="AF166" s="3" t="s">
        <v>74</v>
      </c>
      <c r="AG166" s="3" t="s">
        <v>378</v>
      </c>
      <c r="AH166" s="3" t="s">
        <v>159</v>
      </c>
      <c r="AI166" s="3" t="s">
        <v>72</v>
      </c>
      <c r="AJ166" s="3" t="s">
        <v>72</v>
      </c>
      <c r="AK166" s="3">
        <v>4</v>
      </c>
      <c r="AL166" s="3">
        <v>1</v>
      </c>
      <c r="AM166" s="3">
        <v>3</v>
      </c>
      <c r="AN166" s="3">
        <v>2</v>
      </c>
      <c r="AO166" s="3">
        <v>4</v>
      </c>
      <c r="AP166" s="3">
        <v>3</v>
      </c>
      <c r="AQ166" s="3">
        <v>4</v>
      </c>
      <c r="AR166" s="3">
        <v>4</v>
      </c>
      <c r="AS166" s="3">
        <v>4</v>
      </c>
      <c r="AT166" s="3">
        <v>4</v>
      </c>
      <c r="AU166" s="3">
        <v>4</v>
      </c>
      <c r="AV166" s="3">
        <v>4</v>
      </c>
      <c r="AW166" s="3">
        <v>3</v>
      </c>
      <c r="AX166" s="3" t="str">
        <f t="shared" si="2"/>
        <v>Sciences Politiques</v>
      </c>
    </row>
    <row r="167" spans="1:50" ht="76.5" x14ac:dyDescent="0.2">
      <c r="A167" s="2">
        <v>41795.9318055556</v>
      </c>
      <c r="B167" s="3" t="s">
        <v>77</v>
      </c>
      <c r="C167" s="3" t="s">
        <v>50</v>
      </c>
      <c r="D167" s="3">
        <v>1989</v>
      </c>
      <c r="E167" s="3" t="s">
        <v>51</v>
      </c>
      <c r="F167" s="3" t="s">
        <v>52</v>
      </c>
      <c r="G167" s="3" t="s">
        <v>53</v>
      </c>
      <c r="H167" s="3" t="s">
        <v>54</v>
      </c>
      <c r="I167" s="3" t="s">
        <v>79</v>
      </c>
      <c r="J167" s="3" t="s">
        <v>79</v>
      </c>
      <c r="K167" s="3" t="s">
        <v>55</v>
      </c>
      <c r="L167" s="3" t="s">
        <v>57</v>
      </c>
      <c r="M167" s="3" t="s">
        <v>79</v>
      </c>
      <c r="N167" s="3" t="s">
        <v>58</v>
      </c>
      <c r="O167" s="3" t="s">
        <v>101</v>
      </c>
      <c r="P167" s="3" t="s">
        <v>59</v>
      </c>
      <c r="Q167" s="3" t="s">
        <v>64</v>
      </c>
      <c r="R167" s="3" t="s">
        <v>81</v>
      </c>
      <c r="S167" s="3" t="s">
        <v>63</v>
      </c>
      <c r="T167" s="3" t="s">
        <v>64</v>
      </c>
      <c r="U167" s="3" t="s">
        <v>63</v>
      </c>
      <c r="V167" s="3" t="s">
        <v>81</v>
      </c>
      <c r="W167" s="3" t="s">
        <v>136</v>
      </c>
      <c r="X167" s="3" t="s">
        <v>83</v>
      </c>
      <c r="Y167" s="3" t="s">
        <v>67</v>
      </c>
      <c r="Z167" s="3" t="s">
        <v>210</v>
      </c>
      <c r="AA167" s="3" t="s">
        <v>94</v>
      </c>
      <c r="AB167" s="3" t="s">
        <v>598</v>
      </c>
      <c r="AC167" s="3" t="s">
        <v>236</v>
      </c>
      <c r="AD167" s="3" t="s">
        <v>72</v>
      </c>
      <c r="AE167" s="3" t="s">
        <v>599</v>
      </c>
      <c r="AF167" s="3" t="s">
        <v>74</v>
      </c>
      <c r="AG167" s="3" t="s">
        <v>600</v>
      </c>
      <c r="AH167" s="3" t="s">
        <v>373</v>
      </c>
      <c r="AI167" s="3" t="s">
        <v>72</v>
      </c>
      <c r="AJ167" s="3" t="s">
        <v>72</v>
      </c>
      <c r="AK167" s="3">
        <v>3</v>
      </c>
      <c r="AL167" s="3">
        <v>3</v>
      </c>
      <c r="AM167" s="3">
        <v>4</v>
      </c>
      <c r="AN167" s="3">
        <v>4</v>
      </c>
      <c r="AO167" s="3">
        <v>2</v>
      </c>
      <c r="AP167" s="3">
        <v>2</v>
      </c>
      <c r="AQ167" s="3">
        <v>2</v>
      </c>
      <c r="AR167" s="3">
        <v>1</v>
      </c>
      <c r="AS167" s="3">
        <v>4</v>
      </c>
      <c r="AT167" s="3">
        <v>4</v>
      </c>
      <c r="AU167" s="3">
        <v>3</v>
      </c>
      <c r="AV167" s="3">
        <v>2</v>
      </c>
      <c r="AW167" s="3">
        <v>1</v>
      </c>
      <c r="AX167" s="3" t="str">
        <f t="shared" si="2"/>
        <v>Communication</v>
      </c>
    </row>
    <row r="168" spans="1:50" ht="25.5" hidden="1" x14ac:dyDescent="0.2">
      <c r="A168" s="2">
        <v>41795.942303240699</v>
      </c>
      <c r="B168" s="3" t="s">
        <v>49</v>
      </c>
      <c r="C168" s="3" t="s">
        <v>50</v>
      </c>
      <c r="D168" s="3">
        <v>1994</v>
      </c>
      <c r="E168" s="3" t="s">
        <v>201</v>
      </c>
      <c r="F168" s="3" t="s">
        <v>601</v>
      </c>
      <c r="G168" s="3" t="s">
        <v>123</v>
      </c>
      <c r="H168" s="3" t="s">
        <v>53</v>
      </c>
      <c r="I168" s="3" t="s">
        <v>63</v>
      </c>
      <c r="J168" s="3" t="s">
        <v>63</v>
      </c>
      <c r="K168" s="3" t="s">
        <v>63</v>
      </c>
      <c r="L168" s="3" t="s">
        <v>57</v>
      </c>
      <c r="M168" s="3" t="s">
        <v>55</v>
      </c>
      <c r="N168" s="3" t="s">
        <v>80</v>
      </c>
      <c r="O168" s="3" t="s">
        <v>60</v>
      </c>
      <c r="P168" s="3" t="s">
        <v>155</v>
      </c>
      <c r="Q168" s="3" t="s">
        <v>62</v>
      </c>
      <c r="R168" s="3" t="s">
        <v>63</v>
      </c>
      <c r="S168" s="3" t="s">
        <v>62</v>
      </c>
      <c r="T168" s="3" t="s">
        <v>62</v>
      </c>
      <c r="U168" s="3" t="s">
        <v>62</v>
      </c>
      <c r="V168" s="3" t="s">
        <v>64</v>
      </c>
      <c r="W168" s="3" t="s">
        <v>83</v>
      </c>
      <c r="X168" s="3" t="s">
        <v>83</v>
      </c>
      <c r="Y168" s="3" t="s">
        <v>68</v>
      </c>
      <c r="Z168" s="3" t="s">
        <v>173</v>
      </c>
      <c r="AA168" s="3" t="s">
        <v>173</v>
      </c>
      <c r="AB168" s="3" t="s">
        <v>602</v>
      </c>
      <c r="AC168" s="3" t="s">
        <v>236</v>
      </c>
      <c r="AD168" s="3" t="s">
        <v>113</v>
      </c>
      <c r="AE168" s="3" t="s">
        <v>526</v>
      </c>
      <c r="AF168" s="3" t="s">
        <v>74</v>
      </c>
      <c r="AG168" s="3" t="s">
        <v>170</v>
      </c>
      <c r="AH168" s="3" t="s">
        <v>134</v>
      </c>
      <c r="AI168" s="3" t="s">
        <v>72</v>
      </c>
      <c r="AJ168" s="3" t="s">
        <v>108</v>
      </c>
      <c r="AK168" s="3">
        <v>3</v>
      </c>
      <c r="AL168" s="3">
        <v>2</v>
      </c>
      <c r="AM168" s="3">
        <v>2</v>
      </c>
      <c r="AN168" s="3">
        <v>3</v>
      </c>
      <c r="AO168" s="3">
        <v>3</v>
      </c>
      <c r="AP168" s="3">
        <v>2</v>
      </c>
      <c r="AQ168" s="3">
        <v>2</v>
      </c>
      <c r="AR168" s="3">
        <v>3</v>
      </c>
      <c r="AS168" s="3">
        <v>2</v>
      </c>
      <c r="AT168" s="3">
        <v>4</v>
      </c>
      <c r="AU168" s="3">
        <v>2</v>
      </c>
      <c r="AV168" s="3">
        <v>3</v>
      </c>
      <c r="AW168" s="3">
        <v>2</v>
      </c>
      <c r="AX168" s="3" t="str">
        <f t="shared" si="2"/>
        <v>Autre</v>
      </c>
    </row>
    <row r="169" spans="1:50" ht="25.5" hidden="1" x14ac:dyDescent="0.2">
      <c r="A169" s="2">
        <v>41795.988749999997</v>
      </c>
      <c r="B169" s="3" t="s">
        <v>77</v>
      </c>
      <c r="C169" s="3" t="s">
        <v>50</v>
      </c>
      <c r="D169" s="3">
        <v>1992</v>
      </c>
      <c r="E169" s="3" t="s">
        <v>51</v>
      </c>
      <c r="F169" s="3" t="s">
        <v>603</v>
      </c>
      <c r="G169" s="3" t="s">
        <v>53</v>
      </c>
      <c r="H169" s="3" t="s">
        <v>54</v>
      </c>
      <c r="I169" s="3" t="s">
        <v>55</v>
      </c>
      <c r="J169" s="3" t="s">
        <v>100</v>
      </c>
      <c r="K169" s="3" t="s">
        <v>55</v>
      </c>
      <c r="L169" s="3" t="s">
        <v>57</v>
      </c>
      <c r="M169" s="3" t="s">
        <v>55</v>
      </c>
      <c r="N169" s="3" t="s">
        <v>102</v>
      </c>
      <c r="O169" s="3" t="s">
        <v>155</v>
      </c>
      <c r="P169" s="3" t="s">
        <v>207</v>
      </c>
      <c r="Q169" s="3" t="s">
        <v>62</v>
      </c>
      <c r="R169" s="3" t="s">
        <v>64</v>
      </c>
      <c r="S169" s="3" t="s">
        <v>62</v>
      </c>
      <c r="T169" s="3" t="s">
        <v>62</v>
      </c>
      <c r="U169" s="3" t="s">
        <v>63</v>
      </c>
      <c r="V169" s="3" t="s">
        <v>64</v>
      </c>
      <c r="W169" s="3" t="s">
        <v>188</v>
      </c>
      <c r="X169" s="3" t="s">
        <v>83</v>
      </c>
      <c r="Y169" s="3" t="s">
        <v>67</v>
      </c>
      <c r="Z169" s="3" t="s">
        <v>94</v>
      </c>
      <c r="AA169" s="3" t="s">
        <v>173</v>
      </c>
      <c r="AB169" s="3" t="s">
        <v>253</v>
      </c>
      <c r="AC169" s="3" t="s">
        <v>96</v>
      </c>
      <c r="AD169" s="3" t="s">
        <v>113</v>
      </c>
      <c r="AE169" s="3" t="s">
        <v>246</v>
      </c>
      <c r="AF169" s="3" t="s">
        <v>74</v>
      </c>
      <c r="AG169" s="3" t="s">
        <v>265</v>
      </c>
      <c r="AH169" s="3" t="s">
        <v>192</v>
      </c>
      <c r="AI169" s="3" t="s">
        <v>72</v>
      </c>
      <c r="AJ169" s="3" t="s">
        <v>72</v>
      </c>
      <c r="AK169" s="3">
        <v>2</v>
      </c>
      <c r="AL169" s="3">
        <v>1</v>
      </c>
      <c r="AM169" s="3">
        <v>3</v>
      </c>
      <c r="AN169" s="3">
        <v>2</v>
      </c>
      <c r="AO169" s="3">
        <v>1</v>
      </c>
      <c r="AP169" s="3">
        <v>1</v>
      </c>
      <c r="AQ169" s="3">
        <v>1</v>
      </c>
      <c r="AR169" s="3">
        <v>1</v>
      </c>
      <c r="AS169" s="3">
        <v>4</v>
      </c>
      <c r="AT169" s="3">
        <v>4</v>
      </c>
      <c r="AU169" s="3">
        <v>3</v>
      </c>
      <c r="AV169" s="3">
        <v>3</v>
      </c>
      <c r="AW169" s="3">
        <v>1</v>
      </c>
      <c r="AX169" s="3" t="str">
        <f t="shared" si="2"/>
        <v>Autre</v>
      </c>
    </row>
    <row r="170" spans="1:50" ht="89.25" hidden="1" x14ac:dyDescent="0.2">
      <c r="A170" s="2">
        <v>41796.389386574097</v>
      </c>
      <c r="B170" s="3" t="s">
        <v>49</v>
      </c>
      <c r="C170" s="3" t="s">
        <v>50</v>
      </c>
      <c r="D170" s="3">
        <v>1991</v>
      </c>
      <c r="E170" s="3" t="s">
        <v>51</v>
      </c>
      <c r="F170" s="3" t="s">
        <v>484</v>
      </c>
      <c r="G170" s="3" t="s">
        <v>53</v>
      </c>
      <c r="H170" s="3" t="s">
        <v>54</v>
      </c>
      <c r="I170" s="3" t="s">
        <v>79</v>
      </c>
      <c r="J170" s="3" t="s">
        <v>63</v>
      </c>
      <c r="K170" s="3" t="s">
        <v>79</v>
      </c>
      <c r="L170" s="3" t="s">
        <v>57</v>
      </c>
      <c r="M170" s="3" t="s">
        <v>57</v>
      </c>
      <c r="N170" s="3" t="s">
        <v>59</v>
      </c>
      <c r="O170" s="3" t="s">
        <v>58</v>
      </c>
      <c r="P170" s="3" t="s">
        <v>90</v>
      </c>
      <c r="Q170" s="3" t="s">
        <v>81</v>
      </c>
      <c r="R170" s="3" t="s">
        <v>64</v>
      </c>
      <c r="S170" s="3" t="s">
        <v>81</v>
      </c>
      <c r="T170" s="3" t="s">
        <v>91</v>
      </c>
      <c r="U170" s="3" t="s">
        <v>91</v>
      </c>
      <c r="V170" s="3" t="s">
        <v>91</v>
      </c>
      <c r="W170" s="3" t="s">
        <v>65</v>
      </c>
      <c r="X170" s="3" t="s">
        <v>397</v>
      </c>
      <c r="Y170" s="3" t="s">
        <v>93</v>
      </c>
      <c r="Z170" s="3" t="s">
        <v>94</v>
      </c>
      <c r="AA170" s="3" t="s">
        <v>68</v>
      </c>
      <c r="AB170" s="3" t="s">
        <v>168</v>
      </c>
      <c r="AC170" s="3" t="s">
        <v>71</v>
      </c>
      <c r="AD170" s="3" t="s">
        <v>113</v>
      </c>
      <c r="AE170" s="3" t="s">
        <v>120</v>
      </c>
      <c r="AF170" s="3" t="s">
        <v>74</v>
      </c>
      <c r="AG170" s="3" t="s">
        <v>158</v>
      </c>
      <c r="AH170" s="3" t="s">
        <v>134</v>
      </c>
      <c r="AI170" s="3" t="s">
        <v>72</v>
      </c>
      <c r="AJ170" s="3" t="s">
        <v>72</v>
      </c>
      <c r="AK170" s="3">
        <v>4</v>
      </c>
      <c r="AL170" s="3">
        <v>4</v>
      </c>
      <c r="AM170" s="3">
        <v>2</v>
      </c>
      <c r="AN170" s="3">
        <v>3</v>
      </c>
      <c r="AO170" s="3">
        <v>4</v>
      </c>
      <c r="AP170" s="3">
        <v>4</v>
      </c>
      <c r="AQ170" s="3">
        <v>4</v>
      </c>
      <c r="AR170" s="3">
        <v>2</v>
      </c>
      <c r="AS170" s="3">
        <v>3</v>
      </c>
      <c r="AT170" s="3">
        <v>4</v>
      </c>
      <c r="AU170" s="3">
        <v>4</v>
      </c>
      <c r="AV170" s="3">
        <v>4</v>
      </c>
      <c r="AW170" s="3">
        <v>3</v>
      </c>
      <c r="AX170" s="3" t="str">
        <f t="shared" si="2"/>
        <v>Sciences Politiques</v>
      </c>
    </row>
    <row r="171" spans="1:50" ht="76.5" x14ac:dyDescent="0.2">
      <c r="A171" s="2">
        <v>41796.392210648199</v>
      </c>
      <c r="B171" s="3" t="s">
        <v>77</v>
      </c>
      <c r="C171" s="3" t="s">
        <v>308</v>
      </c>
      <c r="D171" s="3">
        <v>1990</v>
      </c>
      <c r="E171" s="3" t="s">
        <v>51</v>
      </c>
      <c r="F171" s="3" t="s">
        <v>52</v>
      </c>
      <c r="G171" s="3" t="s">
        <v>604</v>
      </c>
      <c r="H171" s="3" t="s">
        <v>54</v>
      </c>
      <c r="I171" s="3" t="s">
        <v>79</v>
      </c>
      <c r="J171" s="3" t="s">
        <v>63</v>
      </c>
      <c r="K171" s="3" t="s">
        <v>63</v>
      </c>
      <c r="L171" s="3" t="s">
        <v>57</v>
      </c>
      <c r="M171" s="3" t="s">
        <v>57</v>
      </c>
      <c r="N171" s="3" t="s">
        <v>59</v>
      </c>
      <c r="O171" s="3" t="s">
        <v>155</v>
      </c>
      <c r="P171" s="3" t="s">
        <v>58</v>
      </c>
      <c r="Q171" s="3" t="s">
        <v>63</v>
      </c>
      <c r="R171" s="3" t="s">
        <v>62</v>
      </c>
      <c r="S171" s="3" t="s">
        <v>62</v>
      </c>
      <c r="T171" s="3" t="s">
        <v>91</v>
      </c>
      <c r="U171" s="3" t="s">
        <v>81</v>
      </c>
      <c r="V171" s="3" t="s">
        <v>64</v>
      </c>
      <c r="W171" s="3" t="s">
        <v>176</v>
      </c>
      <c r="X171" s="3" t="s">
        <v>83</v>
      </c>
      <c r="Y171" s="3" t="s">
        <v>67</v>
      </c>
      <c r="Z171" s="3" t="s">
        <v>68</v>
      </c>
      <c r="AA171" s="3" t="s">
        <v>94</v>
      </c>
      <c r="AB171" s="3" t="s">
        <v>605</v>
      </c>
      <c r="AC171" s="3" t="s">
        <v>71</v>
      </c>
      <c r="AD171" s="3" t="s">
        <v>72</v>
      </c>
      <c r="AE171" s="3" t="s">
        <v>606</v>
      </c>
      <c r="AF171" s="3" t="s">
        <v>74</v>
      </c>
      <c r="AG171" s="3" t="s">
        <v>607</v>
      </c>
      <c r="AH171" s="3" t="s">
        <v>99</v>
      </c>
      <c r="AI171" s="3" t="s">
        <v>72</v>
      </c>
      <c r="AJ171" s="3" t="s">
        <v>72</v>
      </c>
      <c r="AK171" s="3">
        <v>4</v>
      </c>
      <c r="AL171" s="3">
        <v>2</v>
      </c>
      <c r="AM171" s="3">
        <v>3</v>
      </c>
      <c r="AN171" s="3">
        <v>4</v>
      </c>
      <c r="AO171" s="3">
        <v>2</v>
      </c>
      <c r="AP171" s="3">
        <v>3</v>
      </c>
      <c r="AQ171" s="3">
        <v>2</v>
      </c>
      <c r="AR171" s="3">
        <v>4</v>
      </c>
      <c r="AS171" s="3">
        <v>2</v>
      </c>
      <c r="AT171" s="3">
        <v>2</v>
      </c>
      <c r="AU171" s="3">
        <v>3</v>
      </c>
      <c r="AV171" s="3">
        <v>3</v>
      </c>
      <c r="AW171" s="3">
        <v>2</v>
      </c>
      <c r="AX171" s="3" t="str">
        <f t="shared" si="2"/>
        <v>Communication</v>
      </c>
    </row>
    <row r="172" spans="1:50" ht="76.5" x14ac:dyDescent="0.2">
      <c r="A172" s="2">
        <v>41796.578136574099</v>
      </c>
      <c r="B172" s="3" t="s">
        <v>77</v>
      </c>
      <c r="C172" s="3" t="s">
        <v>50</v>
      </c>
      <c r="D172" s="3">
        <v>1994</v>
      </c>
      <c r="E172" s="3" t="s">
        <v>51</v>
      </c>
      <c r="F172" s="3" t="s">
        <v>52</v>
      </c>
      <c r="G172" s="3" t="s">
        <v>123</v>
      </c>
      <c r="H172" s="3" t="s">
        <v>53</v>
      </c>
      <c r="I172" s="3" t="s">
        <v>57</v>
      </c>
      <c r="J172" s="3" t="s">
        <v>55</v>
      </c>
      <c r="K172" s="3" t="s">
        <v>55</v>
      </c>
      <c r="L172" s="3" t="s">
        <v>57</v>
      </c>
      <c r="M172" s="3" t="s">
        <v>57</v>
      </c>
      <c r="N172" s="3" t="s">
        <v>58</v>
      </c>
      <c r="O172" s="3" t="s">
        <v>59</v>
      </c>
      <c r="P172" s="3" t="s">
        <v>101</v>
      </c>
      <c r="Q172" s="3" t="s">
        <v>64</v>
      </c>
      <c r="R172" s="3" t="s">
        <v>62</v>
      </c>
      <c r="S172" s="3" t="s">
        <v>62</v>
      </c>
      <c r="T172" s="3" t="s">
        <v>81</v>
      </c>
      <c r="U172" s="3" t="s">
        <v>81</v>
      </c>
      <c r="V172" s="3" t="s">
        <v>64</v>
      </c>
      <c r="W172" s="3" t="s">
        <v>608</v>
      </c>
      <c r="X172" s="3" t="s">
        <v>83</v>
      </c>
      <c r="Y172" s="3" t="s">
        <v>67</v>
      </c>
      <c r="Z172" s="3" t="s">
        <v>68</v>
      </c>
      <c r="AA172" s="3" t="s">
        <v>93</v>
      </c>
      <c r="AB172" s="3" t="s">
        <v>325</v>
      </c>
      <c r="AC172" s="3" t="s">
        <v>85</v>
      </c>
      <c r="AD172" s="3" t="s">
        <v>113</v>
      </c>
      <c r="AE172" s="3" t="s">
        <v>120</v>
      </c>
      <c r="AF172" s="3" t="s">
        <v>74</v>
      </c>
      <c r="AG172" s="3" t="s">
        <v>607</v>
      </c>
      <c r="AH172" s="3" t="s">
        <v>559</v>
      </c>
      <c r="AI172" s="3" t="s">
        <v>72</v>
      </c>
      <c r="AJ172" s="3" t="s">
        <v>72</v>
      </c>
      <c r="AK172" s="3">
        <v>1</v>
      </c>
      <c r="AL172" s="3">
        <v>1</v>
      </c>
      <c r="AM172" s="3">
        <v>3</v>
      </c>
      <c r="AN172" s="3">
        <v>2</v>
      </c>
      <c r="AO172" s="3">
        <v>2</v>
      </c>
      <c r="AP172" s="3">
        <v>1</v>
      </c>
      <c r="AQ172" s="3">
        <v>1</v>
      </c>
      <c r="AR172" s="3">
        <v>2</v>
      </c>
      <c r="AS172" s="3">
        <v>3</v>
      </c>
      <c r="AT172" s="3">
        <v>3</v>
      </c>
      <c r="AU172" s="3">
        <v>2</v>
      </c>
      <c r="AV172" s="3">
        <v>4</v>
      </c>
      <c r="AW172" s="3">
        <v>1</v>
      </c>
      <c r="AX172" s="3" t="str">
        <f t="shared" si="2"/>
        <v>Communication</v>
      </c>
    </row>
    <row r="173" spans="1:50" ht="89.25" hidden="1" x14ac:dyDescent="0.2">
      <c r="A173" s="2">
        <v>41796.583425925899</v>
      </c>
      <c r="B173" s="3" t="s">
        <v>77</v>
      </c>
      <c r="C173" s="3" t="s">
        <v>50</v>
      </c>
      <c r="D173" s="3">
        <v>1995</v>
      </c>
      <c r="E173" s="3" t="s">
        <v>51</v>
      </c>
      <c r="F173" s="3" t="s">
        <v>484</v>
      </c>
      <c r="G173" s="3" t="s">
        <v>123</v>
      </c>
      <c r="H173" s="3" t="s">
        <v>53</v>
      </c>
      <c r="I173" s="3" t="s">
        <v>100</v>
      </c>
      <c r="J173" s="3" t="s">
        <v>100</v>
      </c>
      <c r="K173" s="3" t="s">
        <v>55</v>
      </c>
      <c r="L173" s="3" t="s">
        <v>88</v>
      </c>
      <c r="M173" s="3" t="s">
        <v>55</v>
      </c>
      <c r="N173" s="3" t="s">
        <v>101</v>
      </c>
      <c r="O173" s="3" t="s">
        <v>90</v>
      </c>
      <c r="P173" s="3" t="s">
        <v>60</v>
      </c>
      <c r="Q173" s="3" t="s">
        <v>91</v>
      </c>
      <c r="R173" s="3" t="s">
        <v>64</v>
      </c>
      <c r="S173" s="3" t="s">
        <v>64</v>
      </c>
      <c r="T173" s="3" t="s">
        <v>62</v>
      </c>
      <c r="U173" s="3" t="s">
        <v>63</v>
      </c>
      <c r="V173" s="3" t="s">
        <v>64</v>
      </c>
      <c r="W173" s="3" t="s">
        <v>124</v>
      </c>
      <c r="X173" s="3" t="s">
        <v>66</v>
      </c>
      <c r="Y173" s="3" t="s">
        <v>94</v>
      </c>
      <c r="Z173" s="3" t="s">
        <v>67</v>
      </c>
      <c r="AA173" s="3" t="s">
        <v>93</v>
      </c>
      <c r="AB173" s="3" t="s">
        <v>357</v>
      </c>
      <c r="AC173" s="3" t="s">
        <v>71</v>
      </c>
      <c r="AD173" s="3" t="s">
        <v>72</v>
      </c>
      <c r="AE173" s="3" t="s">
        <v>609</v>
      </c>
      <c r="AF173" s="3" t="s">
        <v>74</v>
      </c>
      <c r="AG173" s="3" t="s">
        <v>610</v>
      </c>
      <c r="AH173" s="3" t="s">
        <v>159</v>
      </c>
      <c r="AI173" s="3" t="s">
        <v>108</v>
      </c>
      <c r="AJ173" s="3" t="s">
        <v>113</v>
      </c>
      <c r="AK173" s="3">
        <v>4</v>
      </c>
      <c r="AL173" s="3">
        <v>3</v>
      </c>
      <c r="AM173" s="3">
        <v>2</v>
      </c>
      <c r="AN173" s="3">
        <v>3</v>
      </c>
      <c r="AO173" s="3">
        <v>3</v>
      </c>
      <c r="AP173" s="3">
        <v>2</v>
      </c>
      <c r="AQ173" s="3">
        <v>3</v>
      </c>
      <c r="AR173" s="3">
        <v>1</v>
      </c>
      <c r="AS173" s="3">
        <v>4</v>
      </c>
      <c r="AT173" s="3">
        <v>4</v>
      </c>
      <c r="AU173" s="3">
        <v>3</v>
      </c>
      <c r="AV173" s="3">
        <v>4</v>
      </c>
      <c r="AW173" s="3">
        <v>2</v>
      </c>
      <c r="AX173" s="3" t="str">
        <f t="shared" si="2"/>
        <v>Sciences Politiques</v>
      </c>
    </row>
    <row r="174" spans="1:50" ht="89.25" hidden="1" x14ac:dyDescent="0.2">
      <c r="A174" s="2">
        <v>41796.583935185197</v>
      </c>
      <c r="B174" s="3" t="s">
        <v>49</v>
      </c>
      <c r="C174" s="3" t="s">
        <v>50</v>
      </c>
      <c r="D174" s="3">
        <v>1993</v>
      </c>
      <c r="E174" s="3" t="s">
        <v>51</v>
      </c>
      <c r="F174" s="3" t="s">
        <v>484</v>
      </c>
      <c r="G174" s="3" t="s">
        <v>123</v>
      </c>
      <c r="H174" s="3" t="s">
        <v>54</v>
      </c>
      <c r="I174" s="3" t="s">
        <v>100</v>
      </c>
      <c r="J174" s="3" t="s">
        <v>55</v>
      </c>
      <c r="K174" s="3" t="s">
        <v>100</v>
      </c>
      <c r="L174" s="3" t="s">
        <v>57</v>
      </c>
      <c r="M174" s="3" t="s">
        <v>57</v>
      </c>
      <c r="N174" s="3" t="s">
        <v>59</v>
      </c>
      <c r="O174" s="3" t="s">
        <v>90</v>
      </c>
      <c r="P174" s="3" t="s">
        <v>101</v>
      </c>
      <c r="Q174" s="3" t="s">
        <v>91</v>
      </c>
      <c r="R174" s="3" t="s">
        <v>64</v>
      </c>
      <c r="S174" s="3" t="s">
        <v>81</v>
      </c>
      <c r="T174" s="3" t="s">
        <v>81</v>
      </c>
      <c r="U174" s="3" t="s">
        <v>64</v>
      </c>
      <c r="V174" s="3" t="s">
        <v>63</v>
      </c>
      <c r="W174" s="3" t="s">
        <v>611</v>
      </c>
      <c r="X174" s="3" t="s">
        <v>450</v>
      </c>
      <c r="Y174" s="3" t="s">
        <v>94</v>
      </c>
      <c r="Z174" s="3" t="s">
        <v>67</v>
      </c>
      <c r="AA174" s="3" t="s">
        <v>93</v>
      </c>
      <c r="AB174" s="3" t="s">
        <v>357</v>
      </c>
      <c r="AC174" s="3" t="s">
        <v>96</v>
      </c>
      <c r="AD174" s="3" t="s">
        <v>113</v>
      </c>
      <c r="AE174" s="3" t="s">
        <v>113</v>
      </c>
      <c r="AF174" s="3" t="s">
        <v>74</v>
      </c>
      <c r="AG174" s="3" t="s">
        <v>612</v>
      </c>
      <c r="AH174" s="3" t="s">
        <v>225</v>
      </c>
      <c r="AI174" s="3" t="s">
        <v>72</v>
      </c>
      <c r="AJ174" s="3" t="s">
        <v>72</v>
      </c>
      <c r="AK174" s="3">
        <v>4</v>
      </c>
      <c r="AL174" s="3">
        <v>2</v>
      </c>
      <c r="AM174" s="3">
        <v>3</v>
      </c>
      <c r="AN174" s="3">
        <v>1</v>
      </c>
      <c r="AO174" s="3">
        <v>2</v>
      </c>
      <c r="AP174" s="3">
        <v>3</v>
      </c>
      <c r="AQ174" s="3">
        <v>2</v>
      </c>
      <c r="AR174" s="3">
        <v>1</v>
      </c>
      <c r="AS174" s="3">
        <v>3</v>
      </c>
      <c r="AT174" s="3">
        <v>3</v>
      </c>
      <c r="AU174" s="3">
        <v>4</v>
      </c>
      <c r="AV174" s="3">
        <v>3</v>
      </c>
      <c r="AW174" s="3">
        <v>2</v>
      </c>
      <c r="AX174" s="3" t="str">
        <f t="shared" si="2"/>
        <v>Sciences Politiques</v>
      </c>
    </row>
    <row r="175" spans="1:50" ht="89.25" hidden="1" x14ac:dyDescent="0.2">
      <c r="A175" s="2">
        <v>41796.598680555602</v>
      </c>
      <c r="B175" s="3" t="s">
        <v>49</v>
      </c>
      <c r="C175" s="3" t="s">
        <v>50</v>
      </c>
      <c r="D175" s="3">
        <v>1994</v>
      </c>
      <c r="E175" s="3" t="s">
        <v>51</v>
      </c>
      <c r="F175" s="3" t="s">
        <v>484</v>
      </c>
      <c r="G175" s="3" t="s">
        <v>123</v>
      </c>
      <c r="H175" s="3" t="s">
        <v>53</v>
      </c>
      <c r="I175" s="3" t="s">
        <v>79</v>
      </c>
      <c r="J175" s="3" t="s">
        <v>63</v>
      </c>
      <c r="K175" s="3" t="s">
        <v>55</v>
      </c>
      <c r="L175" s="3" t="s">
        <v>88</v>
      </c>
      <c r="M175" s="3" t="s">
        <v>55</v>
      </c>
      <c r="N175" s="3" t="s">
        <v>59</v>
      </c>
      <c r="O175" s="3" t="s">
        <v>101</v>
      </c>
      <c r="P175" s="3" t="s">
        <v>58</v>
      </c>
      <c r="Q175" s="3" t="s">
        <v>91</v>
      </c>
      <c r="R175" s="3" t="s">
        <v>62</v>
      </c>
      <c r="S175" s="3" t="s">
        <v>64</v>
      </c>
      <c r="T175" s="3" t="s">
        <v>91</v>
      </c>
      <c r="U175" s="3" t="s">
        <v>91</v>
      </c>
      <c r="V175" s="3" t="s">
        <v>64</v>
      </c>
      <c r="W175" s="3" t="s">
        <v>298</v>
      </c>
      <c r="X175" s="3" t="s">
        <v>130</v>
      </c>
      <c r="Y175" s="3" t="s">
        <v>94</v>
      </c>
      <c r="Z175" s="3" t="s">
        <v>67</v>
      </c>
      <c r="AA175" s="3" t="s">
        <v>144</v>
      </c>
      <c r="AB175" s="3" t="s">
        <v>470</v>
      </c>
      <c r="AC175" s="3" t="s">
        <v>71</v>
      </c>
      <c r="AD175" s="3" t="s">
        <v>113</v>
      </c>
      <c r="AE175" s="3" t="s">
        <v>366</v>
      </c>
      <c r="AF175" s="3" t="s">
        <v>74</v>
      </c>
      <c r="AG175" s="3" t="s">
        <v>561</v>
      </c>
      <c r="AH175" s="3" t="s">
        <v>148</v>
      </c>
      <c r="AI175" s="3" t="s">
        <v>72</v>
      </c>
      <c r="AJ175" s="3" t="s">
        <v>72</v>
      </c>
      <c r="AK175" s="3">
        <v>3</v>
      </c>
      <c r="AL175" s="3">
        <v>2</v>
      </c>
      <c r="AM175" s="3">
        <v>4</v>
      </c>
      <c r="AN175" s="3">
        <v>4</v>
      </c>
      <c r="AO175" s="3">
        <v>2</v>
      </c>
      <c r="AP175" s="3">
        <v>2</v>
      </c>
      <c r="AQ175" s="3">
        <v>3</v>
      </c>
      <c r="AR175" s="3">
        <v>3</v>
      </c>
      <c r="AS175" s="3">
        <v>4</v>
      </c>
      <c r="AT175" s="3">
        <v>4</v>
      </c>
      <c r="AU175" s="3">
        <v>1</v>
      </c>
      <c r="AV175" s="3">
        <v>3</v>
      </c>
      <c r="AW175" s="3">
        <v>2</v>
      </c>
      <c r="AX175" s="3" t="str">
        <f t="shared" si="2"/>
        <v>Sciences Politiques</v>
      </c>
    </row>
    <row r="176" spans="1:50" ht="89.25" hidden="1" x14ac:dyDescent="0.2">
      <c r="A176" s="2">
        <v>41796.606273148202</v>
      </c>
      <c r="B176" s="3" t="s">
        <v>77</v>
      </c>
      <c r="C176" s="3" t="s">
        <v>50</v>
      </c>
      <c r="D176" s="3">
        <v>1992</v>
      </c>
      <c r="E176" s="3" t="s">
        <v>51</v>
      </c>
      <c r="F176" s="3" t="s">
        <v>484</v>
      </c>
      <c r="G176" s="3" t="s">
        <v>123</v>
      </c>
      <c r="H176" s="3" t="s">
        <v>53</v>
      </c>
      <c r="I176" s="3" t="s">
        <v>57</v>
      </c>
      <c r="J176" s="3" t="s">
        <v>63</v>
      </c>
      <c r="K176" s="3" t="s">
        <v>63</v>
      </c>
      <c r="L176" s="3" t="s">
        <v>57</v>
      </c>
      <c r="M176" s="3" t="s">
        <v>57</v>
      </c>
      <c r="N176" s="3" t="s">
        <v>101</v>
      </c>
      <c r="O176" s="3" t="s">
        <v>58</v>
      </c>
      <c r="P176" s="3" t="s">
        <v>90</v>
      </c>
      <c r="Q176" s="3" t="s">
        <v>64</v>
      </c>
      <c r="R176" s="3" t="s">
        <v>64</v>
      </c>
      <c r="S176" s="3" t="s">
        <v>64</v>
      </c>
      <c r="T176" s="3" t="s">
        <v>62</v>
      </c>
      <c r="U176" s="3" t="s">
        <v>63</v>
      </c>
      <c r="V176" s="3" t="s">
        <v>64</v>
      </c>
      <c r="W176" s="3" t="s">
        <v>326</v>
      </c>
      <c r="X176" s="3" t="s">
        <v>613</v>
      </c>
      <c r="Y176" s="3" t="s">
        <v>94</v>
      </c>
      <c r="Z176" s="3" t="s">
        <v>67</v>
      </c>
      <c r="AA176" s="3" t="s">
        <v>68</v>
      </c>
      <c r="AB176" s="3" t="s">
        <v>138</v>
      </c>
      <c r="AC176" s="3" t="s">
        <v>96</v>
      </c>
      <c r="AD176" s="3" t="s">
        <v>113</v>
      </c>
      <c r="AE176" s="3" t="s">
        <v>614</v>
      </c>
      <c r="AF176" s="3" t="s">
        <v>74</v>
      </c>
      <c r="AG176" s="3" t="s">
        <v>98</v>
      </c>
      <c r="AH176" s="3" t="s">
        <v>615</v>
      </c>
      <c r="AI176" s="3" t="s">
        <v>72</v>
      </c>
      <c r="AJ176" s="3" t="s">
        <v>72</v>
      </c>
      <c r="AK176" s="3">
        <v>2</v>
      </c>
      <c r="AL176" s="3">
        <v>2</v>
      </c>
      <c r="AM176" s="3">
        <v>2</v>
      </c>
      <c r="AN176" s="3">
        <v>2</v>
      </c>
      <c r="AO176" s="3">
        <v>2</v>
      </c>
      <c r="AP176" s="3">
        <v>2</v>
      </c>
      <c r="AQ176" s="3">
        <v>2</v>
      </c>
      <c r="AR176" s="3">
        <v>2</v>
      </c>
      <c r="AS176" s="3">
        <v>1</v>
      </c>
      <c r="AT176" s="3">
        <v>1</v>
      </c>
      <c r="AU176" s="3">
        <v>3</v>
      </c>
      <c r="AV176" s="3">
        <v>1</v>
      </c>
      <c r="AW176" s="3">
        <v>4</v>
      </c>
      <c r="AX176" s="3" t="str">
        <f t="shared" si="2"/>
        <v>Sciences Politiques</v>
      </c>
    </row>
    <row r="177" spans="1:50" ht="89.25" hidden="1" x14ac:dyDescent="0.2">
      <c r="A177" s="2">
        <v>41796.617986111101</v>
      </c>
      <c r="B177" s="3" t="s">
        <v>49</v>
      </c>
      <c r="C177" s="3" t="s">
        <v>50</v>
      </c>
      <c r="D177" s="3">
        <v>1993</v>
      </c>
      <c r="E177" s="3" t="s">
        <v>51</v>
      </c>
      <c r="F177" s="3" t="s">
        <v>484</v>
      </c>
      <c r="G177" s="3" t="s">
        <v>604</v>
      </c>
      <c r="H177" s="3" t="s">
        <v>53</v>
      </c>
      <c r="I177" s="3" t="s">
        <v>55</v>
      </c>
      <c r="J177" s="3" t="s">
        <v>63</v>
      </c>
      <c r="K177" s="3" t="s">
        <v>79</v>
      </c>
      <c r="L177" s="3" t="s">
        <v>56</v>
      </c>
      <c r="M177" s="3" t="s">
        <v>57</v>
      </c>
      <c r="N177" s="3" t="s">
        <v>59</v>
      </c>
      <c r="O177" s="3" t="s">
        <v>58</v>
      </c>
      <c r="P177" s="3" t="s">
        <v>90</v>
      </c>
      <c r="Q177" s="3" t="s">
        <v>91</v>
      </c>
      <c r="R177" s="3" t="s">
        <v>62</v>
      </c>
      <c r="S177" s="3" t="s">
        <v>81</v>
      </c>
      <c r="T177" s="3" t="s">
        <v>91</v>
      </c>
      <c r="U177" s="3" t="s">
        <v>91</v>
      </c>
      <c r="V177" s="3" t="s">
        <v>91</v>
      </c>
      <c r="W177" s="3" t="s">
        <v>124</v>
      </c>
      <c r="X177" s="3" t="s">
        <v>180</v>
      </c>
      <c r="Y177" s="3" t="s">
        <v>67</v>
      </c>
      <c r="Z177" s="3" t="s">
        <v>94</v>
      </c>
      <c r="AA177" s="3" t="s">
        <v>210</v>
      </c>
      <c r="AB177" s="3" t="s">
        <v>138</v>
      </c>
      <c r="AC177" s="3" t="s">
        <v>71</v>
      </c>
      <c r="AD177" s="3" t="s">
        <v>113</v>
      </c>
      <c r="AE177" s="3" t="s">
        <v>616</v>
      </c>
      <c r="AF177" s="3" t="s">
        <v>74</v>
      </c>
      <c r="AG177" s="3" t="s">
        <v>158</v>
      </c>
      <c r="AH177" s="3" t="s">
        <v>617</v>
      </c>
      <c r="AI177" s="3" t="s">
        <v>72</v>
      </c>
      <c r="AJ177" s="3" t="s">
        <v>72</v>
      </c>
      <c r="AK177" s="3">
        <v>3</v>
      </c>
      <c r="AL177" s="3">
        <v>2</v>
      </c>
      <c r="AM177" s="3">
        <v>1</v>
      </c>
      <c r="AN177" s="3">
        <v>3</v>
      </c>
      <c r="AO177" s="3">
        <v>4</v>
      </c>
      <c r="AP177" s="3">
        <v>3</v>
      </c>
      <c r="AQ177" s="3">
        <v>3</v>
      </c>
      <c r="AR177" s="3">
        <v>3</v>
      </c>
      <c r="AS177" s="3">
        <v>2</v>
      </c>
      <c r="AT177" s="3">
        <v>4</v>
      </c>
      <c r="AU177" s="3">
        <v>2</v>
      </c>
      <c r="AV177" s="3">
        <v>4</v>
      </c>
      <c r="AW177" s="3">
        <v>2</v>
      </c>
      <c r="AX177" s="3" t="str">
        <f t="shared" si="2"/>
        <v>Sciences Politiques</v>
      </c>
    </row>
    <row r="178" spans="1:50" hidden="1" x14ac:dyDescent="0.2">
      <c r="A178" s="2">
        <v>41796.696504629603</v>
      </c>
      <c r="B178" s="3" t="s">
        <v>49</v>
      </c>
      <c r="C178" s="3" t="s">
        <v>50</v>
      </c>
      <c r="D178" s="3">
        <v>1991</v>
      </c>
      <c r="E178" s="3" t="s">
        <v>51</v>
      </c>
      <c r="F178" s="3" t="s">
        <v>618</v>
      </c>
      <c r="G178" s="3" t="s">
        <v>413</v>
      </c>
      <c r="H178" s="3" t="s">
        <v>53</v>
      </c>
      <c r="I178" s="3" t="s">
        <v>63</v>
      </c>
      <c r="J178" s="3" t="s">
        <v>55</v>
      </c>
      <c r="K178" s="3" t="s">
        <v>55</v>
      </c>
      <c r="L178" s="3" t="s">
        <v>56</v>
      </c>
      <c r="M178" s="3" t="s">
        <v>57</v>
      </c>
      <c r="N178" s="3" t="s">
        <v>59</v>
      </c>
      <c r="O178" s="3" t="s">
        <v>102</v>
      </c>
      <c r="P178" s="3" t="s">
        <v>58</v>
      </c>
      <c r="Q178" s="3" t="s">
        <v>62</v>
      </c>
      <c r="R178" s="3" t="s">
        <v>64</v>
      </c>
      <c r="S178" s="3" t="s">
        <v>62</v>
      </c>
      <c r="T178" s="3" t="s">
        <v>91</v>
      </c>
      <c r="U178" s="3" t="s">
        <v>62</v>
      </c>
      <c r="V178" s="3" t="s">
        <v>63</v>
      </c>
      <c r="W178" s="3" t="s">
        <v>83</v>
      </c>
      <c r="X178" s="3" t="s">
        <v>83</v>
      </c>
      <c r="Y178" s="3" t="s">
        <v>69</v>
      </c>
      <c r="Z178" s="3" t="s">
        <v>69</v>
      </c>
      <c r="AA178" s="3" t="s">
        <v>67</v>
      </c>
      <c r="AB178" s="3" t="s">
        <v>327</v>
      </c>
      <c r="AC178" s="3" t="s">
        <v>71</v>
      </c>
      <c r="AD178" s="3" t="s">
        <v>113</v>
      </c>
      <c r="AE178" s="3" t="s">
        <v>120</v>
      </c>
      <c r="AF178" s="3" t="s">
        <v>74</v>
      </c>
      <c r="AG178" s="3" t="s">
        <v>232</v>
      </c>
      <c r="AH178" s="3" t="s">
        <v>233</v>
      </c>
      <c r="AI178" s="3" t="s">
        <v>72</v>
      </c>
      <c r="AJ178" s="3" t="s">
        <v>113</v>
      </c>
      <c r="AK178" s="3">
        <v>4</v>
      </c>
      <c r="AL178" s="3">
        <v>2</v>
      </c>
      <c r="AM178" s="3">
        <v>3</v>
      </c>
      <c r="AN178" s="3">
        <v>2</v>
      </c>
      <c r="AO178" s="3">
        <v>3</v>
      </c>
      <c r="AP178" s="3">
        <v>2</v>
      </c>
      <c r="AQ178" s="3">
        <v>2</v>
      </c>
      <c r="AR178" s="3">
        <v>1</v>
      </c>
      <c r="AS178" s="3">
        <v>3</v>
      </c>
      <c r="AT178" s="3">
        <v>1</v>
      </c>
      <c r="AU178" s="3">
        <v>4</v>
      </c>
      <c r="AV178" s="3">
        <v>4</v>
      </c>
      <c r="AW178" s="3">
        <v>2</v>
      </c>
      <c r="AX178" s="3" t="str">
        <f t="shared" si="2"/>
        <v>Autre</v>
      </c>
    </row>
    <row r="179" spans="1:50" ht="76.5" x14ac:dyDescent="0.2">
      <c r="A179" s="2">
        <v>41796.7471643518</v>
      </c>
      <c r="B179" s="3" t="s">
        <v>49</v>
      </c>
      <c r="C179" s="3" t="s">
        <v>50</v>
      </c>
      <c r="D179" s="3">
        <v>1992</v>
      </c>
      <c r="E179" s="3" t="s">
        <v>51</v>
      </c>
      <c r="F179" s="3" t="s">
        <v>52</v>
      </c>
      <c r="G179" s="3" t="s">
        <v>53</v>
      </c>
      <c r="H179" s="3" t="s">
        <v>54</v>
      </c>
      <c r="I179" s="3" t="s">
        <v>79</v>
      </c>
      <c r="J179" s="3" t="s">
        <v>55</v>
      </c>
      <c r="K179" s="3" t="s">
        <v>79</v>
      </c>
      <c r="L179" s="3" t="s">
        <v>57</v>
      </c>
      <c r="M179" s="3" t="s">
        <v>57</v>
      </c>
      <c r="N179" s="3" t="s">
        <v>59</v>
      </c>
      <c r="O179" s="3" t="s">
        <v>90</v>
      </c>
      <c r="P179" s="3" t="s">
        <v>58</v>
      </c>
      <c r="Q179" s="3" t="s">
        <v>81</v>
      </c>
      <c r="R179" s="3" t="s">
        <v>81</v>
      </c>
      <c r="S179" s="3" t="s">
        <v>81</v>
      </c>
      <c r="T179" s="3" t="s">
        <v>91</v>
      </c>
      <c r="U179" s="3" t="s">
        <v>64</v>
      </c>
      <c r="V179" s="3" t="s">
        <v>62</v>
      </c>
      <c r="W179" s="3" t="s">
        <v>375</v>
      </c>
      <c r="X179" s="3" t="s">
        <v>619</v>
      </c>
      <c r="Y179" s="3" t="s">
        <v>94</v>
      </c>
      <c r="Z179" s="3" t="s">
        <v>67</v>
      </c>
      <c r="AA179" s="3" t="s">
        <v>69</v>
      </c>
      <c r="AB179" s="3" t="s">
        <v>445</v>
      </c>
      <c r="AC179" s="3" t="s">
        <v>96</v>
      </c>
      <c r="AD179" s="3" t="s">
        <v>72</v>
      </c>
      <c r="AE179" s="3" t="s">
        <v>620</v>
      </c>
      <c r="AF179" s="3" t="s">
        <v>74</v>
      </c>
      <c r="AG179" s="3" t="s">
        <v>457</v>
      </c>
      <c r="AH179" s="3" t="s">
        <v>580</v>
      </c>
      <c r="AI179" s="3" t="s">
        <v>72</v>
      </c>
      <c r="AJ179" s="3" t="s">
        <v>72</v>
      </c>
      <c r="AK179" s="3">
        <v>4</v>
      </c>
      <c r="AL179" s="3">
        <v>2</v>
      </c>
      <c r="AM179" s="3">
        <v>2</v>
      </c>
      <c r="AN179" s="3">
        <v>3</v>
      </c>
      <c r="AO179" s="3">
        <v>4</v>
      </c>
      <c r="AP179" s="3">
        <v>4</v>
      </c>
      <c r="AQ179" s="3">
        <v>4</v>
      </c>
      <c r="AR179" s="3">
        <v>3</v>
      </c>
      <c r="AS179" s="3">
        <v>3</v>
      </c>
      <c r="AT179" s="3">
        <v>4</v>
      </c>
      <c r="AU179" s="3">
        <v>3</v>
      </c>
      <c r="AV179" s="3">
        <v>2</v>
      </c>
      <c r="AW179" s="3">
        <v>2</v>
      </c>
      <c r="AX179" s="3" t="str">
        <f t="shared" si="2"/>
        <v>Communication</v>
      </c>
    </row>
    <row r="180" spans="1:50" ht="76.5" x14ac:dyDescent="0.2">
      <c r="A180" s="2">
        <v>41796.753518518497</v>
      </c>
      <c r="B180" s="3" t="s">
        <v>77</v>
      </c>
      <c r="C180" s="3" t="s">
        <v>78</v>
      </c>
      <c r="D180" s="3">
        <v>1992</v>
      </c>
      <c r="E180" s="3" t="s">
        <v>51</v>
      </c>
      <c r="F180" s="3" t="s">
        <v>52</v>
      </c>
      <c r="G180" s="3" t="s">
        <v>621</v>
      </c>
      <c r="H180" s="3" t="s">
        <v>54</v>
      </c>
      <c r="I180" s="3" t="s">
        <v>57</v>
      </c>
      <c r="J180" s="3" t="s">
        <v>55</v>
      </c>
      <c r="K180" s="3" t="s">
        <v>79</v>
      </c>
      <c r="L180" s="3" t="s">
        <v>88</v>
      </c>
      <c r="M180" s="3" t="s">
        <v>57</v>
      </c>
      <c r="N180" s="3" t="s">
        <v>59</v>
      </c>
      <c r="O180" s="3" t="s">
        <v>90</v>
      </c>
      <c r="P180" s="3" t="s">
        <v>101</v>
      </c>
      <c r="Q180" s="3" t="s">
        <v>91</v>
      </c>
      <c r="R180" s="3" t="s">
        <v>64</v>
      </c>
      <c r="S180" s="3" t="s">
        <v>81</v>
      </c>
      <c r="T180" s="3" t="s">
        <v>91</v>
      </c>
      <c r="U180" s="3" t="s">
        <v>81</v>
      </c>
      <c r="V180" s="3" t="s">
        <v>64</v>
      </c>
      <c r="W180" s="3" t="s">
        <v>581</v>
      </c>
      <c r="X180" s="3" t="s">
        <v>83</v>
      </c>
      <c r="Y180" s="3" t="s">
        <v>67</v>
      </c>
      <c r="Z180" s="3" t="s">
        <v>94</v>
      </c>
      <c r="AA180" s="3" t="s">
        <v>69</v>
      </c>
      <c r="AB180" s="3" t="s">
        <v>531</v>
      </c>
      <c r="AC180" s="3" t="s">
        <v>96</v>
      </c>
      <c r="AD180" s="3" t="s">
        <v>72</v>
      </c>
      <c r="AE180" s="3" t="s">
        <v>622</v>
      </c>
      <c r="AF180" s="3" t="s">
        <v>74</v>
      </c>
      <c r="AG180" s="3" t="s">
        <v>623</v>
      </c>
      <c r="AH180" s="3" t="s">
        <v>148</v>
      </c>
      <c r="AI180" s="3" t="s">
        <v>72</v>
      </c>
      <c r="AJ180" s="3" t="s">
        <v>72</v>
      </c>
      <c r="AK180" s="3">
        <v>4</v>
      </c>
      <c r="AL180" s="3">
        <v>2</v>
      </c>
      <c r="AM180" s="3">
        <v>2</v>
      </c>
      <c r="AN180" s="3">
        <v>1</v>
      </c>
      <c r="AO180" s="3">
        <v>1</v>
      </c>
      <c r="AP180" s="3">
        <v>2</v>
      </c>
      <c r="AQ180" s="3">
        <v>2</v>
      </c>
      <c r="AR180" s="3">
        <v>1</v>
      </c>
      <c r="AS180" s="3">
        <v>3</v>
      </c>
      <c r="AT180" s="3">
        <v>3</v>
      </c>
      <c r="AU180" s="3">
        <v>3</v>
      </c>
      <c r="AV180" s="3">
        <v>4</v>
      </c>
      <c r="AW180" s="3">
        <v>1</v>
      </c>
      <c r="AX180" s="3" t="str">
        <f t="shared" si="2"/>
        <v>Communication</v>
      </c>
    </row>
    <row r="181" spans="1:50" ht="76.5" x14ac:dyDescent="0.2">
      <c r="A181" s="2">
        <v>41796.755486111098</v>
      </c>
      <c r="B181" s="3" t="s">
        <v>77</v>
      </c>
      <c r="C181" s="3" t="s">
        <v>624</v>
      </c>
      <c r="D181" s="3">
        <v>1989</v>
      </c>
      <c r="E181" s="3" t="s">
        <v>51</v>
      </c>
      <c r="F181" s="3" t="s">
        <v>52</v>
      </c>
      <c r="G181" s="3" t="s">
        <v>53</v>
      </c>
      <c r="H181" s="3" t="s">
        <v>54</v>
      </c>
      <c r="I181" s="3" t="s">
        <v>55</v>
      </c>
      <c r="J181" s="3" t="s">
        <v>55</v>
      </c>
      <c r="K181" s="3" t="s">
        <v>55</v>
      </c>
      <c r="L181" s="3" t="s">
        <v>56</v>
      </c>
      <c r="M181" s="3" t="s">
        <v>57</v>
      </c>
      <c r="N181" s="3" t="s">
        <v>155</v>
      </c>
      <c r="O181" s="3" t="s">
        <v>59</v>
      </c>
      <c r="P181" s="3" t="s">
        <v>58</v>
      </c>
      <c r="Q181" s="3" t="s">
        <v>62</v>
      </c>
      <c r="R181" s="3" t="s">
        <v>62</v>
      </c>
      <c r="S181" s="3" t="s">
        <v>62</v>
      </c>
      <c r="T181" s="3" t="s">
        <v>81</v>
      </c>
      <c r="U181" s="3" t="s">
        <v>91</v>
      </c>
      <c r="V181" s="3" t="s">
        <v>91</v>
      </c>
      <c r="W181" s="3" t="s">
        <v>625</v>
      </c>
      <c r="X181" s="3" t="s">
        <v>83</v>
      </c>
      <c r="Y181" s="3" t="s">
        <v>69</v>
      </c>
      <c r="Z181" s="3" t="s">
        <v>69</v>
      </c>
      <c r="AA181" s="3" t="s">
        <v>69</v>
      </c>
      <c r="AB181" s="3" t="s">
        <v>626</v>
      </c>
      <c r="AC181" s="3" t="s">
        <v>96</v>
      </c>
      <c r="AD181" s="3" t="s">
        <v>113</v>
      </c>
      <c r="AE181" s="3" t="s">
        <v>113</v>
      </c>
      <c r="AF181" s="3" t="s">
        <v>74</v>
      </c>
      <c r="AG181" s="3" t="s">
        <v>378</v>
      </c>
      <c r="AH181" s="3" t="s">
        <v>148</v>
      </c>
      <c r="AI181" s="3" t="s">
        <v>72</v>
      </c>
      <c r="AJ181" s="3" t="s">
        <v>72</v>
      </c>
      <c r="AK181" s="3">
        <v>4</v>
      </c>
      <c r="AL181" s="3">
        <v>3</v>
      </c>
      <c r="AM181" s="3">
        <v>4</v>
      </c>
      <c r="AN181" s="3">
        <v>4</v>
      </c>
      <c r="AO181" s="3">
        <v>4</v>
      </c>
      <c r="AP181" s="3">
        <v>2</v>
      </c>
      <c r="AQ181" s="3">
        <v>2</v>
      </c>
      <c r="AR181" s="3">
        <v>3</v>
      </c>
      <c r="AS181" s="3">
        <v>4</v>
      </c>
      <c r="AT181" s="3">
        <v>4</v>
      </c>
      <c r="AU181" s="3">
        <v>3</v>
      </c>
      <c r="AV181" s="3">
        <v>4</v>
      </c>
      <c r="AW181" s="3">
        <v>2</v>
      </c>
      <c r="AX181" s="3" t="str">
        <f t="shared" si="2"/>
        <v>Communication</v>
      </c>
    </row>
    <row r="182" spans="1:50" ht="85.5" hidden="1" customHeight="1" x14ac:dyDescent="0.2">
      <c r="A182" s="2">
        <v>41796.759722222203</v>
      </c>
      <c r="B182" s="3" t="s">
        <v>49</v>
      </c>
      <c r="C182" s="3" t="s">
        <v>50</v>
      </c>
      <c r="D182" s="3">
        <v>1993</v>
      </c>
      <c r="E182" s="3" t="s">
        <v>347</v>
      </c>
      <c r="F182" s="3" t="s">
        <v>484</v>
      </c>
      <c r="G182" s="3" t="s">
        <v>123</v>
      </c>
      <c r="H182" s="3" t="s">
        <v>53</v>
      </c>
      <c r="I182" s="3" t="s">
        <v>88</v>
      </c>
      <c r="J182" s="3" t="s">
        <v>79</v>
      </c>
      <c r="K182" s="3" t="s">
        <v>79</v>
      </c>
      <c r="L182" s="3" t="s">
        <v>57</v>
      </c>
      <c r="M182" s="3" t="s">
        <v>63</v>
      </c>
      <c r="N182" s="3" t="s">
        <v>59</v>
      </c>
      <c r="O182" s="3" t="s">
        <v>90</v>
      </c>
      <c r="P182" s="3" t="s">
        <v>101</v>
      </c>
      <c r="Q182" s="3" t="s">
        <v>91</v>
      </c>
      <c r="R182" s="3" t="s">
        <v>64</v>
      </c>
      <c r="S182" s="3" t="s">
        <v>91</v>
      </c>
      <c r="T182" s="3" t="s">
        <v>81</v>
      </c>
      <c r="U182" s="3" t="s">
        <v>64</v>
      </c>
      <c r="V182" s="3" t="s">
        <v>64</v>
      </c>
      <c r="W182" s="3" t="s">
        <v>124</v>
      </c>
      <c r="X182" s="3" t="s">
        <v>386</v>
      </c>
      <c r="Y182" s="3" t="s">
        <v>67</v>
      </c>
      <c r="Z182" s="3" t="s">
        <v>94</v>
      </c>
      <c r="AA182" s="3" t="s">
        <v>69</v>
      </c>
      <c r="AB182" s="3" t="s">
        <v>627</v>
      </c>
      <c r="AC182" s="3" t="s">
        <v>96</v>
      </c>
      <c r="AD182" s="3" t="s">
        <v>113</v>
      </c>
      <c r="AE182" s="3" t="s">
        <v>120</v>
      </c>
      <c r="AF182" s="3" t="s">
        <v>74</v>
      </c>
      <c r="AG182" s="3" t="s">
        <v>628</v>
      </c>
      <c r="AH182" s="3" t="s">
        <v>629</v>
      </c>
      <c r="AI182" s="3" t="s">
        <v>72</v>
      </c>
      <c r="AJ182" s="3" t="s">
        <v>108</v>
      </c>
      <c r="AK182" s="3">
        <v>3</v>
      </c>
      <c r="AL182" s="3">
        <v>2</v>
      </c>
      <c r="AM182" s="3">
        <v>2</v>
      </c>
      <c r="AN182" s="3">
        <v>2</v>
      </c>
      <c r="AO182" s="3">
        <v>2</v>
      </c>
      <c r="AP182" s="3">
        <v>3</v>
      </c>
      <c r="AQ182" s="3">
        <v>3</v>
      </c>
      <c r="AR182" s="3">
        <v>2</v>
      </c>
      <c r="AS182" s="3">
        <v>1</v>
      </c>
      <c r="AT182" s="3">
        <v>2</v>
      </c>
      <c r="AU182" s="3">
        <v>2</v>
      </c>
      <c r="AV182" s="3">
        <v>3</v>
      </c>
      <c r="AW182" s="3">
        <v>3</v>
      </c>
      <c r="AX182" s="3" t="str">
        <f t="shared" si="2"/>
        <v>Sciences Politiques</v>
      </c>
    </row>
    <row r="183" spans="1:50" ht="89.25" hidden="1" x14ac:dyDescent="0.2">
      <c r="A183" s="2">
        <v>41796.762673611098</v>
      </c>
      <c r="B183" s="3" t="s">
        <v>49</v>
      </c>
      <c r="C183" s="3" t="s">
        <v>50</v>
      </c>
      <c r="D183" s="3">
        <v>1994</v>
      </c>
      <c r="E183" s="3" t="s">
        <v>347</v>
      </c>
      <c r="F183" s="3" t="s">
        <v>484</v>
      </c>
      <c r="G183" s="3" t="s">
        <v>123</v>
      </c>
      <c r="H183" s="3" t="s">
        <v>53</v>
      </c>
      <c r="I183" s="3" t="s">
        <v>57</v>
      </c>
      <c r="J183" s="3" t="s">
        <v>55</v>
      </c>
      <c r="K183" s="3" t="s">
        <v>79</v>
      </c>
      <c r="L183" s="3" t="s">
        <v>57</v>
      </c>
      <c r="M183" s="3" t="s">
        <v>55</v>
      </c>
      <c r="N183" s="3" t="s">
        <v>101</v>
      </c>
      <c r="O183" s="3" t="s">
        <v>59</v>
      </c>
      <c r="P183" s="3" t="s">
        <v>90</v>
      </c>
      <c r="Q183" s="3" t="s">
        <v>81</v>
      </c>
      <c r="R183" s="3" t="s">
        <v>64</v>
      </c>
      <c r="S183" s="3" t="s">
        <v>81</v>
      </c>
      <c r="T183" s="3" t="s">
        <v>81</v>
      </c>
      <c r="U183" s="3" t="s">
        <v>62</v>
      </c>
      <c r="V183" s="3" t="s">
        <v>62</v>
      </c>
      <c r="W183" s="3" t="s">
        <v>250</v>
      </c>
      <c r="X183" s="3" t="s">
        <v>221</v>
      </c>
      <c r="Y183" s="3" t="s">
        <v>94</v>
      </c>
      <c r="Z183" s="3" t="s">
        <v>67</v>
      </c>
      <c r="AA183" s="3" t="s">
        <v>144</v>
      </c>
      <c r="AB183" s="3" t="s">
        <v>630</v>
      </c>
      <c r="AC183" s="3" t="s">
        <v>96</v>
      </c>
      <c r="AD183" s="3" t="s">
        <v>113</v>
      </c>
      <c r="AE183" s="3" t="s">
        <v>631</v>
      </c>
      <c r="AF183" s="3" t="s">
        <v>74</v>
      </c>
      <c r="AG183" s="3" t="s">
        <v>133</v>
      </c>
      <c r="AH183" s="3" t="s">
        <v>116</v>
      </c>
      <c r="AI183" s="3" t="s">
        <v>72</v>
      </c>
      <c r="AJ183" s="3" t="s">
        <v>72</v>
      </c>
      <c r="AK183" s="3">
        <v>2</v>
      </c>
      <c r="AL183" s="3">
        <v>2</v>
      </c>
      <c r="AM183" s="3">
        <v>2</v>
      </c>
      <c r="AN183" s="3">
        <v>3</v>
      </c>
      <c r="AO183" s="3">
        <v>2</v>
      </c>
      <c r="AP183" s="3">
        <v>2</v>
      </c>
      <c r="AQ183" s="3">
        <v>2</v>
      </c>
      <c r="AR183" s="3">
        <v>3</v>
      </c>
      <c r="AS183" s="3">
        <v>3</v>
      </c>
      <c r="AT183" s="3">
        <v>3</v>
      </c>
      <c r="AU183" s="3">
        <v>2</v>
      </c>
      <c r="AV183" s="3">
        <v>4</v>
      </c>
      <c r="AW183" s="3">
        <v>2</v>
      </c>
      <c r="AX183" s="3" t="str">
        <f t="shared" si="2"/>
        <v>Sciences Politiques</v>
      </c>
    </row>
    <row r="184" spans="1:50" ht="76.5" x14ac:dyDescent="0.2">
      <c r="A184" s="2">
        <v>41796.764710648102</v>
      </c>
      <c r="B184" s="3" t="s">
        <v>49</v>
      </c>
      <c r="C184" s="3" t="s">
        <v>50</v>
      </c>
      <c r="D184" s="3">
        <v>1991</v>
      </c>
      <c r="E184" s="3" t="s">
        <v>51</v>
      </c>
      <c r="F184" s="3" t="s">
        <v>52</v>
      </c>
      <c r="G184" s="3" t="s">
        <v>53</v>
      </c>
      <c r="H184" s="3" t="s">
        <v>54</v>
      </c>
      <c r="I184" s="3" t="s">
        <v>57</v>
      </c>
      <c r="J184" s="3" t="s">
        <v>100</v>
      </c>
      <c r="K184" s="3" t="s">
        <v>79</v>
      </c>
      <c r="L184" s="3" t="s">
        <v>56</v>
      </c>
      <c r="M184" s="3" t="s">
        <v>100</v>
      </c>
      <c r="N184" s="3" t="s">
        <v>59</v>
      </c>
      <c r="O184" s="3" t="s">
        <v>58</v>
      </c>
      <c r="P184" s="3" t="s">
        <v>101</v>
      </c>
      <c r="Q184" s="3" t="s">
        <v>81</v>
      </c>
      <c r="R184" s="3" t="s">
        <v>62</v>
      </c>
      <c r="S184" s="3" t="s">
        <v>91</v>
      </c>
      <c r="T184" s="3" t="s">
        <v>91</v>
      </c>
      <c r="U184" s="3" t="s">
        <v>64</v>
      </c>
      <c r="V184" s="3" t="s">
        <v>81</v>
      </c>
      <c r="W184" s="3" t="s">
        <v>65</v>
      </c>
      <c r="X184" s="3" t="s">
        <v>245</v>
      </c>
      <c r="Y184" s="3" t="s">
        <v>69</v>
      </c>
      <c r="Z184" s="3" t="s">
        <v>67</v>
      </c>
      <c r="AA184" s="3" t="s">
        <v>67</v>
      </c>
      <c r="AB184" s="3" t="s">
        <v>632</v>
      </c>
      <c r="AC184" s="3" t="s">
        <v>85</v>
      </c>
      <c r="AD184" s="3" t="s">
        <v>113</v>
      </c>
      <c r="AE184" s="3" t="s">
        <v>113</v>
      </c>
      <c r="AF184" s="3" t="s">
        <v>74</v>
      </c>
      <c r="AG184" s="3" t="s">
        <v>568</v>
      </c>
      <c r="AH184" s="3" t="s">
        <v>116</v>
      </c>
      <c r="AI184" s="3" t="s">
        <v>72</v>
      </c>
      <c r="AJ184" s="3" t="s">
        <v>72</v>
      </c>
      <c r="AK184" s="3">
        <v>3</v>
      </c>
      <c r="AL184" s="3">
        <v>2</v>
      </c>
      <c r="AM184" s="3">
        <v>2</v>
      </c>
      <c r="AN184" s="3">
        <v>2</v>
      </c>
      <c r="AO184" s="3">
        <v>3</v>
      </c>
      <c r="AP184" s="3">
        <v>1</v>
      </c>
      <c r="AQ184" s="3">
        <v>3</v>
      </c>
      <c r="AR184" s="3">
        <v>2</v>
      </c>
      <c r="AS184" s="3">
        <v>2</v>
      </c>
      <c r="AT184" s="3">
        <v>4</v>
      </c>
      <c r="AU184" s="3">
        <v>1</v>
      </c>
      <c r="AV184" s="3">
        <v>4</v>
      </c>
      <c r="AW184" s="3">
        <v>3</v>
      </c>
      <c r="AX184" s="3" t="str">
        <f t="shared" si="2"/>
        <v>Communication</v>
      </c>
    </row>
    <row r="185" spans="1:50" hidden="1" x14ac:dyDescent="0.2">
      <c r="A185" s="2">
        <v>41796.770266203697</v>
      </c>
      <c r="B185" s="3" t="s">
        <v>77</v>
      </c>
      <c r="C185" s="3" t="s">
        <v>50</v>
      </c>
      <c r="D185" s="3">
        <v>1995</v>
      </c>
      <c r="E185" s="3" t="s">
        <v>347</v>
      </c>
      <c r="F185" s="3" t="s">
        <v>324</v>
      </c>
      <c r="G185" s="3" t="s">
        <v>123</v>
      </c>
      <c r="H185" s="3" t="s">
        <v>53</v>
      </c>
      <c r="I185" s="3" t="s">
        <v>57</v>
      </c>
      <c r="J185" s="3" t="s">
        <v>100</v>
      </c>
      <c r="K185" s="3" t="s">
        <v>100</v>
      </c>
      <c r="L185" s="3" t="s">
        <v>88</v>
      </c>
      <c r="M185" s="3" t="s">
        <v>55</v>
      </c>
      <c r="N185" s="3" t="s">
        <v>101</v>
      </c>
      <c r="O185" s="3" t="s">
        <v>59</v>
      </c>
      <c r="P185" s="3" t="s">
        <v>90</v>
      </c>
      <c r="Q185" s="3" t="s">
        <v>91</v>
      </c>
      <c r="R185" s="3" t="s">
        <v>81</v>
      </c>
      <c r="S185" s="3" t="s">
        <v>81</v>
      </c>
      <c r="T185" s="3" t="s">
        <v>81</v>
      </c>
      <c r="U185" s="3" t="s">
        <v>62</v>
      </c>
      <c r="V185" s="3" t="s">
        <v>63</v>
      </c>
      <c r="W185" s="3" t="s">
        <v>527</v>
      </c>
      <c r="X185" s="3" t="s">
        <v>83</v>
      </c>
      <c r="Y185" s="3" t="s">
        <v>67</v>
      </c>
      <c r="Z185" s="3" t="s">
        <v>94</v>
      </c>
      <c r="AA185" s="3" t="s">
        <v>69</v>
      </c>
      <c r="AB185" s="3" t="s">
        <v>445</v>
      </c>
      <c r="AC185" s="3" t="s">
        <v>71</v>
      </c>
      <c r="AD185" s="3" t="s">
        <v>113</v>
      </c>
      <c r="AE185" s="3" t="s">
        <v>633</v>
      </c>
      <c r="AF185" s="3" t="s">
        <v>74</v>
      </c>
      <c r="AG185" s="3" t="s">
        <v>254</v>
      </c>
      <c r="AH185" s="3" t="s">
        <v>116</v>
      </c>
      <c r="AI185" s="3" t="s">
        <v>72</v>
      </c>
      <c r="AJ185" s="3" t="s">
        <v>72</v>
      </c>
      <c r="AK185" s="3">
        <v>2</v>
      </c>
      <c r="AL185" s="3">
        <v>2</v>
      </c>
      <c r="AM185" s="3">
        <v>2</v>
      </c>
      <c r="AN185" s="3">
        <v>3</v>
      </c>
      <c r="AO185" s="3">
        <v>2</v>
      </c>
      <c r="AP185" s="3">
        <v>2</v>
      </c>
      <c r="AQ185" s="3">
        <v>1</v>
      </c>
      <c r="AR185" s="3">
        <v>3</v>
      </c>
      <c r="AS185" s="3">
        <v>2</v>
      </c>
      <c r="AT185" s="3">
        <v>2</v>
      </c>
      <c r="AU185" s="3">
        <v>4</v>
      </c>
      <c r="AV185" s="3">
        <v>2</v>
      </c>
      <c r="AW185" s="3">
        <v>2</v>
      </c>
      <c r="AX185" s="3" t="str">
        <f t="shared" si="2"/>
        <v>Autre</v>
      </c>
    </row>
    <row r="186" spans="1:50" ht="89.25" hidden="1" x14ac:dyDescent="0.2">
      <c r="A186" s="2">
        <v>41796.781481481499</v>
      </c>
      <c r="B186" s="3" t="s">
        <v>49</v>
      </c>
      <c r="C186" s="3" t="s">
        <v>50</v>
      </c>
      <c r="D186" s="3">
        <v>1992</v>
      </c>
      <c r="E186" s="3" t="s">
        <v>51</v>
      </c>
      <c r="F186" s="3" t="s">
        <v>484</v>
      </c>
      <c r="G186" s="3" t="s">
        <v>123</v>
      </c>
      <c r="H186" s="3" t="s">
        <v>53</v>
      </c>
      <c r="I186" s="3" t="s">
        <v>79</v>
      </c>
      <c r="J186" s="3" t="s">
        <v>55</v>
      </c>
      <c r="K186" s="3" t="s">
        <v>55</v>
      </c>
      <c r="L186" s="3" t="s">
        <v>57</v>
      </c>
      <c r="M186" s="3" t="s">
        <v>57</v>
      </c>
      <c r="N186" s="3" t="s">
        <v>80</v>
      </c>
      <c r="O186" s="3" t="s">
        <v>59</v>
      </c>
      <c r="P186" s="3" t="s">
        <v>101</v>
      </c>
      <c r="Q186" s="3" t="s">
        <v>81</v>
      </c>
      <c r="R186" s="3" t="s">
        <v>62</v>
      </c>
      <c r="S186" s="3" t="s">
        <v>63</v>
      </c>
      <c r="T186" s="3" t="s">
        <v>91</v>
      </c>
      <c r="U186" s="3" t="s">
        <v>91</v>
      </c>
      <c r="V186" s="3" t="s">
        <v>63</v>
      </c>
      <c r="W186" s="3" t="s">
        <v>375</v>
      </c>
      <c r="X186" s="3" t="s">
        <v>180</v>
      </c>
      <c r="Y186" s="3" t="s">
        <v>69</v>
      </c>
      <c r="Z186" s="3" t="s">
        <v>94</v>
      </c>
      <c r="AA186" s="3" t="s">
        <v>67</v>
      </c>
      <c r="AB186" s="3" t="s">
        <v>112</v>
      </c>
      <c r="AC186" s="3" t="s">
        <v>71</v>
      </c>
      <c r="AD186" s="3" t="s">
        <v>72</v>
      </c>
      <c r="AE186" s="3" t="s">
        <v>634</v>
      </c>
      <c r="AF186" s="3" t="s">
        <v>278</v>
      </c>
      <c r="AG186" s="3" t="s">
        <v>294</v>
      </c>
      <c r="AH186" s="3" t="s">
        <v>294</v>
      </c>
      <c r="AI186" s="3" t="s">
        <v>72</v>
      </c>
      <c r="AJ186" s="3" t="s">
        <v>108</v>
      </c>
      <c r="AK186" s="3">
        <v>4</v>
      </c>
      <c r="AL186" s="3">
        <v>1</v>
      </c>
      <c r="AM186" s="3">
        <v>2</v>
      </c>
      <c r="AN186" s="3">
        <v>2</v>
      </c>
      <c r="AO186" s="3">
        <v>1</v>
      </c>
      <c r="AP186" s="3">
        <v>1</v>
      </c>
      <c r="AQ186" s="3">
        <v>3</v>
      </c>
      <c r="AR186" s="3">
        <v>3</v>
      </c>
      <c r="AS186" s="3">
        <v>4</v>
      </c>
      <c r="AT186" s="3">
        <v>3</v>
      </c>
      <c r="AU186" s="3">
        <v>4</v>
      </c>
      <c r="AV186" s="3">
        <v>2</v>
      </c>
      <c r="AW186" s="3">
        <v>1</v>
      </c>
      <c r="AX186" s="3" t="str">
        <f t="shared" si="2"/>
        <v>Sciences Politiques</v>
      </c>
    </row>
    <row r="187" spans="1:50" ht="89.25" hidden="1" x14ac:dyDescent="0.2">
      <c r="A187" s="2">
        <v>41796.823553240698</v>
      </c>
      <c r="B187" s="3" t="s">
        <v>77</v>
      </c>
      <c r="C187" s="3" t="s">
        <v>50</v>
      </c>
      <c r="D187" s="3">
        <v>1995</v>
      </c>
      <c r="E187" s="3" t="s">
        <v>347</v>
      </c>
      <c r="F187" s="3" t="s">
        <v>484</v>
      </c>
      <c r="G187" s="3" t="s">
        <v>123</v>
      </c>
      <c r="H187" s="3" t="s">
        <v>53</v>
      </c>
      <c r="I187" s="3" t="s">
        <v>79</v>
      </c>
      <c r="J187" s="3" t="s">
        <v>100</v>
      </c>
      <c r="K187" s="3" t="s">
        <v>100</v>
      </c>
      <c r="L187" s="3" t="s">
        <v>57</v>
      </c>
      <c r="M187" s="3" t="s">
        <v>79</v>
      </c>
      <c r="N187" s="3" t="s">
        <v>59</v>
      </c>
      <c r="O187" s="3" t="s">
        <v>101</v>
      </c>
      <c r="P187" s="3" t="s">
        <v>102</v>
      </c>
      <c r="Q187" s="3" t="s">
        <v>81</v>
      </c>
      <c r="R187" s="3" t="s">
        <v>91</v>
      </c>
      <c r="S187" s="3" t="s">
        <v>64</v>
      </c>
      <c r="T187" s="3" t="s">
        <v>91</v>
      </c>
      <c r="U187" s="3" t="s">
        <v>64</v>
      </c>
      <c r="V187" s="3" t="s">
        <v>63</v>
      </c>
      <c r="W187" s="3" t="s">
        <v>65</v>
      </c>
      <c r="X187" s="3" t="s">
        <v>66</v>
      </c>
      <c r="Y187" s="3" t="s">
        <v>67</v>
      </c>
      <c r="Z187" s="3" t="s">
        <v>94</v>
      </c>
      <c r="AA187" s="3" t="s">
        <v>69</v>
      </c>
      <c r="AB187" s="3" t="s">
        <v>635</v>
      </c>
      <c r="AC187" s="3" t="s">
        <v>96</v>
      </c>
      <c r="AD187" s="3" t="s">
        <v>113</v>
      </c>
      <c r="AE187" s="3" t="s">
        <v>348</v>
      </c>
      <c r="AF187" s="3" t="s">
        <v>74</v>
      </c>
      <c r="AG187" s="3" t="s">
        <v>568</v>
      </c>
      <c r="AH187" s="3" t="s">
        <v>225</v>
      </c>
      <c r="AI187" s="3" t="s">
        <v>72</v>
      </c>
      <c r="AJ187" s="3" t="s">
        <v>108</v>
      </c>
      <c r="AK187" s="3">
        <v>2</v>
      </c>
      <c r="AL187" s="3">
        <v>2</v>
      </c>
      <c r="AM187" s="3">
        <v>2</v>
      </c>
      <c r="AN187" s="3">
        <v>3</v>
      </c>
      <c r="AO187" s="3">
        <v>3</v>
      </c>
      <c r="AP187" s="3">
        <v>3</v>
      </c>
      <c r="AQ187" s="3">
        <v>4</v>
      </c>
      <c r="AR187" s="3">
        <v>4</v>
      </c>
      <c r="AS187" s="3">
        <v>4</v>
      </c>
      <c r="AT187" s="3">
        <v>4</v>
      </c>
      <c r="AU187" s="3">
        <v>1</v>
      </c>
      <c r="AV187" s="3">
        <v>4</v>
      </c>
      <c r="AW187" s="3">
        <v>2</v>
      </c>
      <c r="AX187" s="3" t="str">
        <f t="shared" si="2"/>
        <v>Sciences Politiques</v>
      </c>
    </row>
    <row r="188" spans="1:50" ht="76.5" x14ac:dyDescent="0.2">
      <c r="A188" s="2">
        <v>41796.834930555597</v>
      </c>
      <c r="B188" s="3" t="s">
        <v>49</v>
      </c>
      <c r="C188" s="3" t="s">
        <v>50</v>
      </c>
      <c r="D188" s="3">
        <v>1992</v>
      </c>
      <c r="E188" s="3" t="s">
        <v>51</v>
      </c>
      <c r="F188" s="3" t="s">
        <v>52</v>
      </c>
      <c r="G188" s="3" t="s">
        <v>53</v>
      </c>
      <c r="H188" s="3" t="s">
        <v>54</v>
      </c>
      <c r="I188" s="3" t="s">
        <v>57</v>
      </c>
      <c r="J188" s="3" t="s">
        <v>57</v>
      </c>
      <c r="K188" s="3" t="s">
        <v>57</v>
      </c>
      <c r="L188" s="3" t="s">
        <v>88</v>
      </c>
      <c r="M188" s="3" t="s">
        <v>57</v>
      </c>
      <c r="N188" s="3" t="s">
        <v>59</v>
      </c>
      <c r="O188" s="3" t="s">
        <v>90</v>
      </c>
      <c r="P188" s="3" t="s">
        <v>58</v>
      </c>
      <c r="Q188" s="3" t="s">
        <v>81</v>
      </c>
      <c r="R188" s="3" t="s">
        <v>91</v>
      </c>
      <c r="S188" s="3" t="s">
        <v>91</v>
      </c>
      <c r="T188" s="3" t="s">
        <v>91</v>
      </c>
      <c r="U188" s="3" t="s">
        <v>64</v>
      </c>
      <c r="V188" s="3" t="s">
        <v>62</v>
      </c>
      <c r="W188" s="3" t="s">
        <v>65</v>
      </c>
      <c r="X188" s="3" t="s">
        <v>125</v>
      </c>
      <c r="Y188" s="3" t="s">
        <v>67</v>
      </c>
      <c r="Z188" s="3" t="s">
        <v>144</v>
      </c>
      <c r="AA188" s="3" t="s">
        <v>69</v>
      </c>
      <c r="AB188" s="3" t="s">
        <v>636</v>
      </c>
      <c r="AC188" s="3" t="s">
        <v>71</v>
      </c>
      <c r="AD188" s="3" t="s">
        <v>72</v>
      </c>
      <c r="AE188" s="3" t="s">
        <v>637</v>
      </c>
      <c r="AF188" s="3" t="s">
        <v>74</v>
      </c>
      <c r="AG188" s="3" t="s">
        <v>396</v>
      </c>
      <c r="AH188" s="3" t="s">
        <v>134</v>
      </c>
      <c r="AI188" s="3" t="s">
        <v>72</v>
      </c>
      <c r="AJ188" s="3" t="s">
        <v>108</v>
      </c>
      <c r="AK188" s="3">
        <v>4</v>
      </c>
      <c r="AL188" s="3">
        <v>2</v>
      </c>
      <c r="AM188" s="3">
        <v>4</v>
      </c>
      <c r="AN188" s="3">
        <v>3</v>
      </c>
      <c r="AO188" s="3">
        <v>2</v>
      </c>
      <c r="AP188" s="3">
        <v>3</v>
      </c>
      <c r="AQ188" s="3">
        <v>3</v>
      </c>
      <c r="AR188" s="3">
        <v>3</v>
      </c>
      <c r="AS188" s="3">
        <v>2</v>
      </c>
      <c r="AT188" s="3">
        <v>4</v>
      </c>
      <c r="AU188" s="3">
        <v>2</v>
      </c>
      <c r="AV188" s="3">
        <v>3</v>
      </c>
      <c r="AW188" s="3">
        <v>2</v>
      </c>
      <c r="AX188" s="3" t="str">
        <f t="shared" si="2"/>
        <v>Communication</v>
      </c>
    </row>
    <row r="189" spans="1:50" ht="89.25" hidden="1" x14ac:dyDescent="0.2">
      <c r="A189" s="2">
        <v>41796.840555555602</v>
      </c>
      <c r="B189" s="3" t="s">
        <v>49</v>
      </c>
      <c r="C189" s="3" t="s">
        <v>50</v>
      </c>
      <c r="D189" s="3">
        <v>1992</v>
      </c>
      <c r="E189" s="3" t="s">
        <v>51</v>
      </c>
      <c r="F189" s="3" t="s">
        <v>484</v>
      </c>
      <c r="G189" s="3" t="s">
        <v>123</v>
      </c>
      <c r="H189" s="3" t="s">
        <v>53</v>
      </c>
      <c r="I189" s="3" t="s">
        <v>63</v>
      </c>
      <c r="J189" s="3" t="s">
        <v>57</v>
      </c>
      <c r="K189" s="3" t="s">
        <v>79</v>
      </c>
      <c r="L189" s="3" t="s">
        <v>57</v>
      </c>
      <c r="M189" s="3" t="s">
        <v>55</v>
      </c>
      <c r="N189" s="3" t="s">
        <v>90</v>
      </c>
      <c r="O189" s="3" t="s">
        <v>102</v>
      </c>
      <c r="P189" s="3" t="s">
        <v>58</v>
      </c>
      <c r="Q189" s="3" t="s">
        <v>63</v>
      </c>
      <c r="R189" s="3" t="s">
        <v>91</v>
      </c>
      <c r="S189" s="3" t="s">
        <v>91</v>
      </c>
      <c r="T189" s="3" t="s">
        <v>64</v>
      </c>
      <c r="U189" s="3" t="s">
        <v>63</v>
      </c>
      <c r="V189" s="3" t="s">
        <v>63</v>
      </c>
      <c r="W189" s="3" t="s">
        <v>83</v>
      </c>
      <c r="X189" s="3" t="s">
        <v>83</v>
      </c>
      <c r="Y189" s="3" t="s">
        <v>94</v>
      </c>
      <c r="Z189" s="3" t="s">
        <v>173</v>
      </c>
      <c r="AA189" s="3" t="s">
        <v>173</v>
      </c>
      <c r="AB189" s="3" t="s">
        <v>574</v>
      </c>
      <c r="AC189" s="3" t="s">
        <v>71</v>
      </c>
      <c r="AD189" s="3" t="s">
        <v>72</v>
      </c>
      <c r="AE189" s="3" t="s">
        <v>120</v>
      </c>
      <c r="AF189" s="3" t="s">
        <v>74</v>
      </c>
      <c r="AG189" s="3" t="s">
        <v>265</v>
      </c>
      <c r="AH189" s="3" t="s">
        <v>134</v>
      </c>
      <c r="AI189" s="3" t="s">
        <v>72</v>
      </c>
      <c r="AJ189" s="3" t="s">
        <v>72</v>
      </c>
      <c r="AK189" s="3">
        <v>4</v>
      </c>
      <c r="AL189" s="3">
        <v>2</v>
      </c>
      <c r="AM189" s="3">
        <v>3</v>
      </c>
      <c r="AN189" s="3">
        <v>3</v>
      </c>
      <c r="AO189" s="3">
        <v>2</v>
      </c>
      <c r="AP189" s="3">
        <v>3</v>
      </c>
      <c r="AQ189" s="3">
        <v>3</v>
      </c>
      <c r="AR189" s="3">
        <v>2</v>
      </c>
      <c r="AS189" s="3">
        <v>3</v>
      </c>
      <c r="AT189" s="3">
        <v>3</v>
      </c>
      <c r="AU189" s="3">
        <v>4</v>
      </c>
      <c r="AV189" s="3">
        <v>4</v>
      </c>
      <c r="AW189" s="3">
        <v>2</v>
      </c>
      <c r="AX189" s="3" t="str">
        <f t="shared" si="2"/>
        <v>Sciences Politiques</v>
      </c>
    </row>
    <row r="190" spans="1:50" ht="89.25" hidden="1" x14ac:dyDescent="0.2">
      <c r="A190" s="2">
        <v>41796.878564814797</v>
      </c>
      <c r="B190" s="3" t="s">
        <v>77</v>
      </c>
      <c r="C190" s="3" t="s">
        <v>50</v>
      </c>
      <c r="D190" s="3">
        <v>1995</v>
      </c>
      <c r="E190" s="3" t="s">
        <v>51</v>
      </c>
      <c r="F190" s="3" t="s">
        <v>484</v>
      </c>
      <c r="G190" s="3" t="s">
        <v>123</v>
      </c>
      <c r="H190" s="3" t="s">
        <v>53</v>
      </c>
      <c r="I190" s="3" t="s">
        <v>79</v>
      </c>
      <c r="J190" s="3" t="s">
        <v>79</v>
      </c>
      <c r="K190" s="3" t="s">
        <v>79</v>
      </c>
      <c r="L190" s="3" t="s">
        <v>79</v>
      </c>
      <c r="M190" s="3" t="s">
        <v>57</v>
      </c>
      <c r="N190" s="3" t="s">
        <v>90</v>
      </c>
      <c r="O190" s="3" t="s">
        <v>101</v>
      </c>
      <c r="P190" s="3" t="s">
        <v>102</v>
      </c>
      <c r="Q190" s="3" t="s">
        <v>81</v>
      </c>
      <c r="R190" s="3" t="s">
        <v>64</v>
      </c>
      <c r="S190" s="3" t="s">
        <v>81</v>
      </c>
      <c r="T190" s="3" t="s">
        <v>62</v>
      </c>
      <c r="U190" s="3" t="s">
        <v>63</v>
      </c>
      <c r="V190" s="3" t="s">
        <v>63</v>
      </c>
      <c r="W190" s="3" t="s">
        <v>65</v>
      </c>
      <c r="X190" s="3" t="s">
        <v>104</v>
      </c>
      <c r="Y190" s="3" t="s">
        <v>67</v>
      </c>
      <c r="Z190" s="3" t="s">
        <v>94</v>
      </c>
      <c r="AA190" s="3" t="s">
        <v>173</v>
      </c>
      <c r="AB190" s="3" t="s">
        <v>605</v>
      </c>
      <c r="AC190" s="3" t="s">
        <v>71</v>
      </c>
      <c r="AD190" s="3" t="s">
        <v>113</v>
      </c>
      <c r="AE190" s="3" t="s">
        <v>638</v>
      </c>
      <c r="AF190" s="3" t="s">
        <v>74</v>
      </c>
      <c r="AG190" s="3" t="s">
        <v>158</v>
      </c>
      <c r="AH190" s="3" t="s">
        <v>225</v>
      </c>
      <c r="AI190" s="3" t="s">
        <v>72</v>
      </c>
      <c r="AJ190" s="3" t="s">
        <v>72</v>
      </c>
      <c r="AK190" s="3">
        <v>4</v>
      </c>
      <c r="AL190" s="3">
        <v>1</v>
      </c>
      <c r="AM190" s="3">
        <v>4</v>
      </c>
      <c r="AN190" s="3">
        <v>4</v>
      </c>
      <c r="AO190" s="3">
        <v>4</v>
      </c>
      <c r="AP190" s="3">
        <v>4</v>
      </c>
      <c r="AQ190" s="3">
        <v>3</v>
      </c>
      <c r="AR190" s="3">
        <v>1</v>
      </c>
      <c r="AS190" s="3">
        <v>3</v>
      </c>
      <c r="AT190" s="3">
        <v>3</v>
      </c>
      <c r="AU190" s="3">
        <v>4</v>
      </c>
      <c r="AV190" s="3">
        <v>4</v>
      </c>
      <c r="AW190" s="3">
        <v>2</v>
      </c>
      <c r="AX190" s="3" t="str">
        <f t="shared" si="2"/>
        <v>Sciences Politiques</v>
      </c>
    </row>
    <row r="191" spans="1:50" ht="89.25" hidden="1" x14ac:dyDescent="0.2">
      <c r="A191" s="2">
        <v>41796.911018518498</v>
      </c>
      <c r="B191" s="3" t="s">
        <v>49</v>
      </c>
      <c r="C191" s="3" t="s">
        <v>50</v>
      </c>
      <c r="D191" s="3">
        <v>1992</v>
      </c>
      <c r="E191" s="3" t="s">
        <v>51</v>
      </c>
      <c r="F191" s="3" t="s">
        <v>484</v>
      </c>
      <c r="G191" s="3" t="s">
        <v>53</v>
      </c>
      <c r="H191" s="3" t="s">
        <v>54</v>
      </c>
      <c r="I191" s="3" t="s">
        <v>79</v>
      </c>
      <c r="J191" s="3" t="s">
        <v>100</v>
      </c>
      <c r="K191" s="3" t="s">
        <v>55</v>
      </c>
      <c r="L191" s="3" t="s">
        <v>88</v>
      </c>
      <c r="M191" s="3" t="s">
        <v>100</v>
      </c>
      <c r="N191" s="3" t="s">
        <v>59</v>
      </c>
      <c r="O191" s="3" t="s">
        <v>101</v>
      </c>
      <c r="P191" s="3" t="s">
        <v>207</v>
      </c>
      <c r="Q191" s="3" t="s">
        <v>91</v>
      </c>
      <c r="R191" s="3" t="s">
        <v>81</v>
      </c>
      <c r="S191" s="3" t="s">
        <v>62</v>
      </c>
      <c r="T191" s="3" t="s">
        <v>81</v>
      </c>
      <c r="U191" s="3" t="s">
        <v>62</v>
      </c>
      <c r="V191" s="3" t="s">
        <v>63</v>
      </c>
      <c r="W191" s="3" t="s">
        <v>124</v>
      </c>
      <c r="X191" s="3" t="s">
        <v>245</v>
      </c>
      <c r="Y191" s="3" t="s">
        <v>69</v>
      </c>
      <c r="Z191" s="3" t="s">
        <v>93</v>
      </c>
      <c r="AA191" s="3" t="s">
        <v>67</v>
      </c>
      <c r="AB191" s="3" t="s">
        <v>639</v>
      </c>
      <c r="AC191" s="3" t="s">
        <v>71</v>
      </c>
      <c r="AD191" s="3" t="s">
        <v>113</v>
      </c>
      <c r="AE191" s="3" t="s">
        <v>640</v>
      </c>
      <c r="AF191" s="3" t="s">
        <v>74</v>
      </c>
      <c r="AG191" s="3" t="s">
        <v>265</v>
      </c>
      <c r="AH191" s="3" t="s">
        <v>580</v>
      </c>
      <c r="AI191" s="3" t="s">
        <v>72</v>
      </c>
      <c r="AJ191" s="3" t="s">
        <v>113</v>
      </c>
      <c r="AK191" s="3">
        <v>3</v>
      </c>
      <c r="AL191" s="3">
        <v>3</v>
      </c>
      <c r="AM191" s="3">
        <v>3</v>
      </c>
      <c r="AN191" s="3">
        <v>3</v>
      </c>
      <c r="AO191" s="3">
        <v>3</v>
      </c>
      <c r="AP191" s="3">
        <v>4</v>
      </c>
      <c r="AQ191" s="3">
        <v>4</v>
      </c>
      <c r="AR191" s="3">
        <v>4</v>
      </c>
      <c r="AS191" s="3">
        <v>3</v>
      </c>
      <c r="AT191" s="3">
        <v>2</v>
      </c>
      <c r="AU191" s="3">
        <v>2</v>
      </c>
      <c r="AV191" s="3">
        <v>4</v>
      </c>
      <c r="AW191" s="3">
        <v>3</v>
      </c>
      <c r="AX191" s="3" t="str">
        <f t="shared" si="2"/>
        <v>Sciences Politiques</v>
      </c>
    </row>
    <row r="192" spans="1:50" ht="89.25" hidden="1" x14ac:dyDescent="0.2">
      <c r="A192" s="2">
        <v>41796.955347222203</v>
      </c>
      <c r="B192" s="3" t="s">
        <v>49</v>
      </c>
      <c r="C192" s="3" t="s">
        <v>50</v>
      </c>
      <c r="D192" s="3">
        <v>1995</v>
      </c>
      <c r="E192" s="3" t="s">
        <v>347</v>
      </c>
      <c r="F192" s="3" t="s">
        <v>484</v>
      </c>
      <c r="G192" s="3" t="s">
        <v>123</v>
      </c>
      <c r="H192" s="3" t="s">
        <v>53</v>
      </c>
      <c r="I192" s="3" t="s">
        <v>79</v>
      </c>
      <c r="J192" s="3" t="s">
        <v>100</v>
      </c>
      <c r="K192" s="3" t="s">
        <v>100</v>
      </c>
      <c r="L192" s="3" t="s">
        <v>79</v>
      </c>
      <c r="M192" s="3" t="s">
        <v>79</v>
      </c>
      <c r="N192" s="3" t="s">
        <v>90</v>
      </c>
      <c r="O192" s="3" t="s">
        <v>101</v>
      </c>
      <c r="P192" s="3" t="s">
        <v>102</v>
      </c>
      <c r="Q192" s="3" t="s">
        <v>91</v>
      </c>
      <c r="R192" s="3" t="s">
        <v>81</v>
      </c>
      <c r="S192" s="3" t="s">
        <v>81</v>
      </c>
      <c r="T192" s="3" t="s">
        <v>64</v>
      </c>
      <c r="U192" s="3" t="s">
        <v>63</v>
      </c>
      <c r="V192" s="3" t="s">
        <v>64</v>
      </c>
      <c r="W192" s="3" t="s">
        <v>65</v>
      </c>
      <c r="X192" s="3" t="s">
        <v>125</v>
      </c>
      <c r="Y192" s="3" t="s">
        <v>94</v>
      </c>
      <c r="Z192" s="3" t="s">
        <v>67</v>
      </c>
      <c r="AA192" s="3" t="s">
        <v>173</v>
      </c>
      <c r="AB192" s="3" t="s">
        <v>168</v>
      </c>
      <c r="AC192" s="3" t="s">
        <v>71</v>
      </c>
      <c r="AD192" s="3" t="s">
        <v>113</v>
      </c>
      <c r="AE192" s="3" t="s">
        <v>120</v>
      </c>
      <c r="AF192" s="3" t="s">
        <v>278</v>
      </c>
      <c r="AG192" s="3" t="s">
        <v>463</v>
      </c>
      <c r="AH192" s="3" t="s">
        <v>206</v>
      </c>
      <c r="AI192" s="3" t="s">
        <v>72</v>
      </c>
      <c r="AJ192" s="3" t="s">
        <v>72</v>
      </c>
      <c r="AK192" s="3">
        <v>4</v>
      </c>
      <c r="AL192" s="3">
        <v>3</v>
      </c>
      <c r="AM192" s="3">
        <v>2</v>
      </c>
      <c r="AN192" s="3">
        <v>3</v>
      </c>
      <c r="AO192" s="3">
        <v>3</v>
      </c>
      <c r="AP192" s="3">
        <v>4</v>
      </c>
      <c r="AQ192" s="3">
        <v>3</v>
      </c>
      <c r="AR192" s="3">
        <v>4</v>
      </c>
      <c r="AS192" s="3">
        <v>1</v>
      </c>
      <c r="AT192" s="3">
        <v>4</v>
      </c>
      <c r="AU192" s="3">
        <v>1</v>
      </c>
      <c r="AV192" s="3">
        <v>4</v>
      </c>
      <c r="AW192" s="3">
        <v>3</v>
      </c>
      <c r="AX192" s="3" t="str">
        <f t="shared" si="2"/>
        <v>Sciences Politiques</v>
      </c>
    </row>
    <row r="193" spans="1:50" ht="76.5" x14ac:dyDescent="0.2">
      <c r="A193" s="2">
        <v>41797.291979166701</v>
      </c>
      <c r="B193" s="3" t="s">
        <v>49</v>
      </c>
      <c r="C193" s="3" t="s">
        <v>50</v>
      </c>
      <c r="D193" s="3">
        <v>1989</v>
      </c>
      <c r="E193" s="3" t="s">
        <v>51</v>
      </c>
      <c r="F193" s="3" t="s">
        <v>52</v>
      </c>
      <c r="G193" s="3" t="s">
        <v>54</v>
      </c>
      <c r="H193" s="3" t="s">
        <v>54</v>
      </c>
      <c r="I193" s="3" t="s">
        <v>79</v>
      </c>
      <c r="J193" s="3" t="s">
        <v>100</v>
      </c>
      <c r="K193" s="3" t="s">
        <v>57</v>
      </c>
      <c r="L193" s="3" t="s">
        <v>56</v>
      </c>
      <c r="M193" s="3" t="s">
        <v>57</v>
      </c>
      <c r="N193" s="3" t="s">
        <v>90</v>
      </c>
      <c r="O193" s="3" t="s">
        <v>59</v>
      </c>
      <c r="P193" s="3" t="s">
        <v>102</v>
      </c>
      <c r="Q193" s="3" t="s">
        <v>64</v>
      </c>
      <c r="R193" s="3" t="s">
        <v>64</v>
      </c>
      <c r="S193" s="3" t="s">
        <v>91</v>
      </c>
      <c r="T193" s="3" t="s">
        <v>81</v>
      </c>
      <c r="U193" s="3" t="s">
        <v>62</v>
      </c>
      <c r="V193" s="3" t="s">
        <v>62</v>
      </c>
      <c r="W193" s="3" t="s">
        <v>65</v>
      </c>
      <c r="X193" s="3" t="s">
        <v>83</v>
      </c>
      <c r="Y193" s="3" t="s">
        <v>94</v>
      </c>
      <c r="Z193" s="3" t="s">
        <v>67</v>
      </c>
      <c r="AA193" s="3" t="s">
        <v>144</v>
      </c>
      <c r="AB193" s="3" t="s">
        <v>641</v>
      </c>
      <c r="AC193" s="3" t="s">
        <v>96</v>
      </c>
      <c r="AD193" s="3" t="s">
        <v>113</v>
      </c>
      <c r="AE193" s="3" t="s">
        <v>642</v>
      </c>
      <c r="AF193" s="3" t="s">
        <v>74</v>
      </c>
      <c r="AG193" s="3" t="s">
        <v>133</v>
      </c>
      <c r="AH193" s="3" t="s">
        <v>134</v>
      </c>
      <c r="AI193" s="3" t="s">
        <v>72</v>
      </c>
      <c r="AJ193" s="3" t="s">
        <v>72</v>
      </c>
      <c r="AK193" s="3">
        <v>2</v>
      </c>
      <c r="AL193" s="3">
        <v>2</v>
      </c>
      <c r="AM193" s="3">
        <v>1</v>
      </c>
      <c r="AN193" s="3">
        <v>2</v>
      </c>
      <c r="AO193" s="3">
        <v>2</v>
      </c>
      <c r="AP193" s="3">
        <v>1</v>
      </c>
      <c r="AQ193" s="3">
        <v>1</v>
      </c>
      <c r="AR193" s="3">
        <v>3</v>
      </c>
      <c r="AS193" s="3">
        <v>1</v>
      </c>
      <c r="AT193" s="3">
        <v>3</v>
      </c>
      <c r="AU193" s="3">
        <v>3</v>
      </c>
      <c r="AV193" s="3">
        <v>2</v>
      </c>
      <c r="AW193" s="3">
        <v>1</v>
      </c>
      <c r="AX193" s="3" t="str">
        <f t="shared" si="2"/>
        <v>Communication</v>
      </c>
    </row>
    <row r="194" spans="1:50" ht="89.25" hidden="1" x14ac:dyDescent="0.2">
      <c r="A194" s="2">
        <v>41797.484490740702</v>
      </c>
      <c r="B194" s="3" t="s">
        <v>49</v>
      </c>
      <c r="C194" s="3" t="s">
        <v>50</v>
      </c>
      <c r="D194" s="3">
        <v>1993</v>
      </c>
      <c r="E194" s="3" t="s">
        <v>51</v>
      </c>
      <c r="F194" s="3" t="s">
        <v>484</v>
      </c>
      <c r="G194" s="3" t="s">
        <v>123</v>
      </c>
      <c r="H194" s="3" t="s">
        <v>53</v>
      </c>
      <c r="I194" s="3" t="s">
        <v>55</v>
      </c>
      <c r="J194" s="3" t="s">
        <v>55</v>
      </c>
      <c r="K194" s="3" t="s">
        <v>100</v>
      </c>
      <c r="L194" s="3" t="s">
        <v>57</v>
      </c>
      <c r="M194" s="3" t="s">
        <v>57</v>
      </c>
      <c r="N194" s="3" t="s">
        <v>59</v>
      </c>
      <c r="O194" s="3" t="s">
        <v>90</v>
      </c>
      <c r="P194" s="3" t="s">
        <v>58</v>
      </c>
      <c r="Q194" s="3" t="s">
        <v>64</v>
      </c>
      <c r="R194" s="3" t="s">
        <v>62</v>
      </c>
      <c r="S194" s="3" t="s">
        <v>91</v>
      </c>
      <c r="T194" s="3" t="s">
        <v>91</v>
      </c>
      <c r="U194" s="3" t="s">
        <v>64</v>
      </c>
      <c r="V194" s="3" t="s">
        <v>63</v>
      </c>
      <c r="W194" s="3" t="s">
        <v>113</v>
      </c>
      <c r="X194" s="3" t="s">
        <v>113</v>
      </c>
      <c r="Y194" s="3" t="s">
        <v>94</v>
      </c>
      <c r="Z194" s="3" t="s">
        <v>69</v>
      </c>
      <c r="AA194" s="3" t="s">
        <v>69</v>
      </c>
      <c r="AB194" s="3" t="s">
        <v>643</v>
      </c>
      <c r="AC194" s="3" t="s">
        <v>71</v>
      </c>
      <c r="AD194" s="3" t="s">
        <v>72</v>
      </c>
      <c r="AE194" s="3" t="s">
        <v>644</v>
      </c>
      <c r="AF194" s="3" t="s">
        <v>278</v>
      </c>
      <c r="AG194" s="3" t="s">
        <v>121</v>
      </c>
      <c r="AH194" s="3" t="s">
        <v>645</v>
      </c>
      <c r="AI194" s="3" t="s">
        <v>108</v>
      </c>
      <c r="AJ194" s="3" t="s">
        <v>108</v>
      </c>
      <c r="AK194" s="3">
        <v>3</v>
      </c>
      <c r="AL194" s="3">
        <v>2</v>
      </c>
      <c r="AM194" s="3">
        <v>2</v>
      </c>
      <c r="AN194" s="3">
        <v>2</v>
      </c>
      <c r="AO194" s="3">
        <v>2</v>
      </c>
      <c r="AP194" s="3">
        <v>3</v>
      </c>
      <c r="AQ194" s="3">
        <v>4</v>
      </c>
      <c r="AR194" s="3">
        <v>3</v>
      </c>
      <c r="AS194" s="3">
        <v>2</v>
      </c>
      <c r="AT194" s="3">
        <v>3</v>
      </c>
      <c r="AU194" s="3">
        <v>2</v>
      </c>
      <c r="AV194" s="3">
        <v>4</v>
      </c>
      <c r="AW194" s="3">
        <v>4</v>
      </c>
      <c r="AX194" s="3" t="str">
        <f t="shared" si="2"/>
        <v>Sciences Politiques</v>
      </c>
    </row>
    <row r="195" spans="1:50" ht="89.25" hidden="1" x14ac:dyDescent="0.2">
      <c r="A195" s="2">
        <v>41797.574780092596</v>
      </c>
      <c r="B195" s="3" t="s">
        <v>77</v>
      </c>
      <c r="C195" s="3" t="s">
        <v>50</v>
      </c>
      <c r="D195" s="3">
        <v>1994</v>
      </c>
      <c r="E195" s="3" t="s">
        <v>51</v>
      </c>
      <c r="F195" s="3" t="s">
        <v>484</v>
      </c>
      <c r="G195" s="3" t="s">
        <v>123</v>
      </c>
      <c r="H195" s="3" t="s">
        <v>53</v>
      </c>
      <c r="I195" s="3" t="s">
        <v>63</v>
      </c>
      <c r="J195" s="3" t="s">
        <v>100</v>
      </c>
      <c r="K195" s="3" t="s">
        <v>55</v>
      </c>
      <c r="L195" s="3" t="s">
        <v>57</v>
      </c>
      <c r="M195" s="3" t="s">
        <v>100</v>
      </c>
      <c r="N195" s="3" t="s">
        <v>155</v>
      </c>
      <c r="O195" s="3" t="s">
        <v>59</v>
      </c>
      <c r="P195" s="3" t="s">
        <v>58</v>
      </c>
      <c r="Q195" s="3" t="s">
        <v>62</v>
      </c>
      <c r="R195" s="3" t="s">
        <v>91</v>
      </c>
      <c r="S195" s="3" t="s">
        <v>62</v>
      </c>
      <c r="T195" s="3" t="s">
        <v>91</v>
      </c>
      <c r="U195" s="3" t="s">
        <v>63</v>
      </c>
      <c r="V195" s="3" t="s">
        <v>62</v>
      </c>
      <c r="W195" s="3" t="s">
        <v>326</v>
      </c>
      <c r="X195" s="3" t="s">
        <v>241</v>
      </c>
      <c r="Y195" s="3" t="s">
        <v>67</v>
      </c>
      <c r="Z195" s="3" t="s">
        <v>94</v>
      </c>
      <c r="AA195" s="3" t="s">
        <v>69</v>
      </c>
      <c r="AB195" s="3" t="s">
        <v>646</v>
      </c>
      <c r="AC195" s="3" t="s">
        <v>71</v>
      </c>
      <c r="AD195" s="3" t="s">
        <v>72</v>
      </c>
      <c r="AE195" s="3" t="s">
        <v>647</v>
      </c>
      <c r="AF195" s="3" t="s">
        <v>74</v>
      </c>
      <c r="AG195" s="3" t="s">
        <v>648</v>
      </c>
      <c r="AH195" s="3" t="s">
        <v>649</v>
      </c>
      <c r="AI195" s="3" t="s">
        <v>72</v>
      </c>
      <c r="AJ195" s="3" t="s">
        <v>72</v>
      </c>
      <c r="AK195" s="3">
        <v>3</v>
      </c>
      <c r="AL195" s="3">
        <v>2</v>
      </c>
      <c r="AM195" s="3">
        <v>3</v>
      </c>
      <c r="AN195" s="3">
        <v>3</v>
      </c>
      <c r="AO195" s="3">
        <v>3</v>
      </c>
      <c r="AP195" s="3">
        <v>3</v>
      </c>
      <c r="AQ195" s="3">
        <v>3</v>
      </c>
      <c r="AR195" s="3">
        <v>3</v>
      </c>
      <c r="AS195" s="3">
        <v>3</v>
      </c>
      <c r="AT195" s="3">
        <v>3</v>
      </c>
      <c r="AU195" s="3">
        <v>3</v>
      </c>
      <c r="AV195" s="3">
        <v>3</v>
      </c>
      <c r="AW195" s="3">
        <v>3</v>
      </c>
      <c r="AX195" s="3" t="str">
        <f t="shared" ref="AX195:AX258" si="3">IF(F195="Communication (journalisme, relations publiques, communication socio-éducative, ...)","Communication",IF(F195="Sciences politiques (sciences politiques, relations internationales, administration publique, ...)","Sciences Politiques",IF(F195="Sciences politiques","Sciences Politiques","Autre")))</f>
        <v>Sciences Politiques</v>
      </c>
    </row>
    <row r="196" spans="1:50" ht="89.25" hidden="1" x14ac:dyDescent="0.2">
      <c r="A196" s="2">
        <v>41797.674201388902</v>
      </c>
      <c r="B196" s="3" t="s">
        <v>49</v>
      </c>
      <c r="C196" s="3" t="s">
        <v>50</v>
      </c>
      <c r="D196" s="3">
        <v>1991</v>
      </c>
      <c r="E196" s="3" t="s">
        <v>51</v>
      </c>
      <c r="F196" s="3" t="s">
        <v>484</v>
      </c>
      <c r="G196" s="3" t="s">
        <v>53</v>
      </c>
      <c r="H196" s="3" t="s">
        <v>54</v>
      </c>
      <c r="I196" s="3" t="s">
        <v>57</v>
      </c>
      <c r="J196" s="3" t="s">
        <v>55</v>
      </c>
      <c r="K196" s="3" t="s">
        <v>100</v>
      </c>
      <c r="L196" s="3" t="s">
        <v>88</v>
      </c>
      <c r="M196" s="3" t="s">
        <v>55</v>
      </c>
      <c r="N196" s="3" t="s">
        <v>167</v>
      </c>
      <c r="O196" s="3" t="s">
        <v>60</v>
      </c>
      <c r="P196" s="3" t="s">
        <v>101</v>
      </c>
      <c r="Q196" s="3" t="s">
        <v>81</v>
      </c>
      <c r="R196" s="3" t="s">
        <v>62</v>
      </c>
      <c r="S196" s="3" t="s">
        <v>62</v>
      </c>
      <c r="T196" s="3" t="s">
        <v>81</v>
      </c>
      <c r="U196" s="3" t="s">
        <v>81</v>
      </c>
      <c r="V196" s="3" t="s">
        <v>81</v>
      </c>
      <c r="W196" s="3" t="s">
        <v>65</v>
      </c>
      <c r="X196" s="3" t="s">
        <v>650</v>
      </c>
      <c r="Y196" s="3" t="s">
        <v>67</v>
      </c>
      <c r="Z196" s="3" t="s">
        <v>94</v>
      </c>
      <c r="AA196" s="3" t="s">
        <v>69</v>
      </c>
      <c r="AB196" s="3" t="s">
        <v>156</v>
      </c>
      <c r="AC196" s="3" t="s">
        <v>71</v>
      </c>
      <c r="AD196" s="3" t="s">
        <v>72</v>
      </c>
      <c r="AE196" s="3" t="s">
        <v>651</v>
      </c>
      <c r="AF196" s="3" t="s">
        <v>74</v>
      </c>
      <c r="AG196" s="3" t="s">
        <v>652</v>
      </c>
      <c r="AH196" s="3" t="s">
        <v>116</v>
      </c>
      <c r="AI196" s="3" t="s">
        <v>72</v>
      </c>
      <c r="AJ196" s="3" t="s">
        <v>72</v>
      </c>
      <c r="AK196" s="3">
        <v>4</v>
      </c>
      <c r="AL196" s="3">
        <v>1</v>
      </c>
      <c r="AM196" s="3">
        <v>4</v>
      </c>
      <c r="AN196" s="3">
        <v>3</v>
      </c>
      <c r="AO196" s="3">
        <v>2</v>
      </c>
      <c r="AP196" s="3">
        <v>1</v>
      </c>
      <c r="AQ196" s="3">
        <v>1</v>
      </c>
      <c r="AR196" s="3">
        <v>2</v>
      </c>
      <c r="AS196" s="3">
        <v>4</v>
      </c>
      <c r="AT196" s="3">
        <v>4</v>
      </c>
      <c r="AU196" s="3">
        <v>3</v>
      </c>
      <c r="AV196" s="3">
        <v>3</v>
      </c>
      <c r="AW196" s="3">
        <v>2</v>
      </c>
      <c r="AX196" s="3" t="str">
        <f t="shared" si="3"/>
        <v>Sciences Politiques</v>
      </c>
    </row>
    <row r="197" spans="1:50" ht="89.25" hidden="1" x14ac:dyDescent="0.2">
      <c r="A197" s="2">
        <v>41797.684826388897</v>
      </c>
      <c r="B197" s="3" t="s">
        <v>77</v>
      </c>
      <c r="C197" s="3" t="s">
        <v>50</v>
      </c>
      <c r="D197" s="3">
        <v>1991</v>
      </c>
      <c r="E197" s="3" t="s">
        <v>51</v>
      </c>
      <c r="F197" s="3" t="s">
        <v>484</v>
      </c>
      <c r="G197" s="3" t="s">
        <v>53</v>
      </c>
      <c r="H197" s="3" t="s">
        <v>54</v>
      </c>
      <c r="I197" s="3" t="s">
        <v>55</v>
      </c>
      <c r="J197" s="3" t="s">
        <v>100</v>
      </c>
      <c r="K197" s="3" t="s">
        <v>63</v>
      </c>
      <c r="L197" s="3" t="s">
        <v>88</v>
      </c>
      <c r="M197" s="3" t="s">
        <v>57</v>
      </c>
      <c r="N197" s="3" t="s">
        <v>155</v>
      </c>
      <c r="O197" s="3" t="s">
        <v>102</v>
      </c>
      <c r="P197" s="3" t="s">
        <v>101</v>
      </c>
      <c r="Q197" s="3" t="s">
        <v>64</v>
      </c>
      <c r="R197" s="3" t="s">
        <v>64</v>
      </c>
      <c r="S197" s="3" t="s">
        <v>63</v>
      </c>
      <c r="T197" s="3" t="s">
        <v>64</v>
      </c>
      <c r="U197" s="3" t="s">
        <v>62</v>
      </c>
      <c r="V197" s="3" t="s">
        <v>91</v>
      </c>
      <c r="W197" s="3" t="s">
        <v>653</v>
      </c>
      <c r="X197" s="3" t="s">
        <v>613</v>
      </c>
      <c r="Y197" s="3" t="s">
        <v>68</v>
      </c>
      <c r="Z197" s="3" t="s">
        <v>67</v>
      </c>
      <c r="AA197" s="3" t="s">
        <v>69</v>
      </c>
      <c r="AB197" s="3" t="s">
        <v>507</v>
      </c>
      <c r="AC197" s="3" t="s">
        <v>71</v>
      </c>
      <c r="AD197" s="3" t="s">
        <v>72</v>
      </c>
      <c r="AE197" s="3" t="s">
        <v>654</v>
      </c>
      <c r="AF197" s="3" t="s">
        <v>74</v>
      </c>
      <c r="AG197" s="3" t="s">
        <v>98</v>
      </c>
      <c r="AH197" s="3" t="s">
        <v>116</v>
      </c>
      <c r="AI197" s="3" t="s">
        <v>72</v>
      </c>
      <c r="AJ197" s="3" t="s">
        <v>72</v>
      </c>
      <c r="AK197" s="3">
        <v>4</v>
      </c>
      <c r="AL197" s="3">
        <v>3</v>
      </c>
      <c r="AM197" s="3">
        <v>2</v>
      </c>
      <c r="AN197" s="3">
        <v>2</v>
      </c>
      <c r="AO197" s="3">
        <v>4</v>
      </c>
      <c r="AP197" s="3">
        <v>3</v>
      </c>
      <c r="AQ197" s="3">
        <v>3</v>
      </c>
      <c r="AR197" s="3">
        <v>4</v>
      </c>
      <c r="AS197" s="3">
        <v>4</v>
      </c>
      <c r="AT197" s="3">
        <v>4</v>
      </c>
      <c r="AU197" s="3">
        <v>1</v>
      </c>
      <c r="AV197" s="3">
        <v>4</v>
      </c>
      <c r="AW197" s="3">
        <v>3</v>
      </c>
      <c r="AX197" s="3" t="str">
        <f t="shared" si="3"/>
        <v>Sciences Politiques</v>
      </c>
    </row>
    <row r="198" spans="1:50" ht="38.25" hidden="1" x14ac:dyDescent="0.2">
      <c r="A198" s="2">
        <v>41797.729421296302</v>
      </c>
      <c r="B198" s="3" t="s">
        <v>49</v>
      </c>
      <c r="C198" s="3" t="s">
        <v>50</v>
      </c>
      <c r="D198" s="3">
        <v>1993</v>
      </c>
      <c r="E198" s="3" t="s">
        <v>51</v>
      </c>
      <c r="F198" s="3" t="s">
        <v>655</v>
      </c>
      <c r="G198" s="3" t="s">
        <v>123</v>
      </c>
      <c r="H198" s="3" t="s">
        <v>53</v>
      </c>
      <c r="I198" s="3" t="s">
        <v>57</v>
      </c>
      <c r="J198" s="3" t="s">
        <v>55</v>
      </c>
      <c r="K198" s="3" t="s">
        <v>100</v>
      </c>
      <c r="L198" s="3" t="s">
        <v>88</v>
      </c>
      <c r="M198" s="3" t="s">
        <v>79</v>
      </c>
      <c r="N198" s="3" t="s">
        <v>155</v>
      </c>
      <c r="O198" s="3" t="s">
        <v>90</v>
      </c>
      <c r="P198" s="3" t="s">
        <v>101</v>
      </c>
      <c r="Q198" s="3" t="s">
        <v>62</v>
      </c>
      <c r="R198" s="3" t="s">
        <v>62</v>
      </c>
      <c r="S198" s="3" t="s">
        <v>64</v>
      </c>
      <c r="T198" s="3" t="s">
        <v>81</v>
      </c>
      <c r="U198" s="3" t="s">
        <v>81</v>
      </c>
      <c r="V198" s="3" t="s">
        <v>64</v>
      </c>
      <c r="W198" s="3" t="s">
        <v>176</v>
      </c>
      <c r="X198" s="3" t="s">
        <v>83</v>
      </c>
      <c r="Y198" s="3" t="s">
        <v>93</v>
      </c>
      <c r="Z198" s="3" t="s">
        <v>144</v>
      </c>
      <c r="AA198" s="3" t="s">
        <v>94</v>
      </c>
      <c r="AB198" s="3" t="s">
        <v>656</v>
      </c>
      <c r="AC198" s="3" t="s">
        <v>85</v>
      </c>
      <c r="AD198" s="3" t="s">
        <v>72</v>
      </c>
      <c r="AE198" s="3" t="s">
        <v>657</v>
      </c>
      <c r="AF198" s="3" t="s">
        <v>74</v>
      </c>
      <c r="AG198" s="3" t="s">
        <v>164</v>
      </c>
      <c r="AH198" s="3" t="s">
        <v>255</v>
      </c>
      <c r="AI198" s="3" t="s">
        <v>108</v>
      </c>
      <c r="AJ198" s="3" t="s">
        <v>108</v>
      </c>
      <c r="AK198" s="3">
        <v>3</v>
      </c>
      <c r="AL198" s="3">
        <v>3</v>
      </c>
      <c r="AM198" s="3">
        <v>2</v>
      </c>
      <c r="AN198" s="3">
        <v>2</v>
      </c>
      <c r="AO198" s="3">
        <v>3</v>
      </c>
      <c r="AP198" s="3">
        <v>2</v>
      </c>
      <c r="AQ198" s="3">
        <v>2</v>
      </c>
      <c r="AR198" s="3">
        <v>4</v>
      </c>
      <c r="AS198" s="3">
        <v>3</v>
      </c>
      <c r="AT198" s="3">
        <v>3</v>
      </c>
      <c r="AU198" s="3">
        <v>2</v>
      </c>
      <c r="AV198" s="3">
        <v>3</v>
      </c>
      <c r="AW198" s="3">
        <v>3</v>
      </c>
      <c r="AX198" s="3" t="str">
        <f t="shared" si="3"/>
        <v>Autre</v>
      </c>
    </row>
    <row r="199" spans="1:50" ht="25.5" hidden="1" x14ac:dyDescent="0.2">
      <c r="A199" s="2">
        <v>41797.788101851802</v>
      </c>
      <c r="B199" s="3" t="s">
        <v>49</v>
      </c>
      <c r="C199" s="3" t="s">
        <v>50</v>
      </c>
      <c r="D199" s="3">
        <v>1991</v>
      </c>
      <c r="E199" s="3" t="s">
        <v>51</v>
      </c>
      <c r="F199" s="3" t="s">
        <v>658</v>
      </c>
      <c r="G199" s="3" t="s">
        <v>53</v>
      </c>
      <c r="H199" s="3" t="s">
        <v>54</v>
      </c>
      <c r="I199" s="3" t="s">
        <v>55</v>
      </c>
      <c r="J199" s="3" t="s">
        <v>55</v>
      </c>
      <c r="K199" s="3" t="s">
        <v>55</v>
      </c>
      <c r="L199" s="3" t="s">
        <v>57</v>
      </c>
      <c r="M199" s="3" t="s">
        <v>100</v>
      </c>
      <c r="N199" s="3" t="s">
        <v>58</v>
      </c>
      <c r="O199" s="3" t="s">
        <v>155</v>
      </c>
      <c r="P199" s="3" t="s">
        <v>59</v>
      </c>
      <c r="Q199" s="3" t="s">
        <v>64</v>
      </c>
      <c r="R199" s="3" t="s">
        <v>62</v>
      </c>
      <c r="S199" s="3" t="s">
        <v>63</v>
      </c>
      <c r="T199" s="3" t="s">
        <v>64</v>
      </c>
      <c r="U199" s="3" t="s">
        <v>62</v>
      </c>
      <c r="V199" s="3" t="s">
        <v>64</v>
      </c>
      <c r="W199" s="3" t="s">
        <v>83</v>
      </c>
      <c r="X199" s="3" t="s">
        <v>83</v>
      </c>
      <c r="Y199" s="3" t="s">
        <v>94</v>
      </c>
      <c r="Z199" s="3" t="s">
        <v>67</v>
      </c>
      <c r="AA199" s="3" t="s">
        <v>93</v>
      </c>
      <c r="AB199" s="3" t="s">
        <v>414</v>
      </c>
      <c r="AC199" s="3" t="s">
        <v>96</v>
      </c>
      <c r="AD199" s="3" t="s">
        <v>113</v>
      </c>
      <c r="AE199" s="3" t="s">
        <v>659</v>
      </c>
      <c r="AF199" s="3" t="s">
        <v>74</v>
      </c>
      <c r="AG199" s="3" t="s">
        <v>409</v>
      </c>
      <c r="AH199" s="3" t="s">
        <v>148</v>
      </c>
      <c r="AI199" s="3" t="s">
        <v>72</v>
      </c>
      <c r="AJ199" s="3" t="s">
        <v>72</v>
      </c>
      <c r="AK199" s="3">
        <v>4</v>
      </c>
      <c r="AL199" s="3">
        <v>2</v>
      </c>
      <c r="AM199" s="3">
        <v>3</v>
      </c>
      <c r="AN199" s="3">
        <v>4</v>
      </c>
      <c r="AO199" s="3">
        <v>3</v>
      </c>
      <c r="AP199" s="3">
        <v>3</v>
      </c>
      <c r="AQ199" s="3">
        <v>3</v>
      </c>
      <c r="AR199" s="3">
        <v>2</v>
      </c>
      <c r="AS199" s="3">
        <v>4</v>
      </c>
      <c r="AT199" s="3">
        <v>4</v>
      </c>
      <c r="AU199" s="3">
        <v>2</v>
      </c>
      <c r="AV199" s="3">
        <v>4</v>
      </c>
      <c r="AW199" s="3">
        <v>3</v>
      </c>
      <c r="AX199" s="3" t="str">
        <f t="shared" si="3"/>
        <v>Autre</v>
      </c>
    </row>
    <row r="200" spans="1:50" ht="76.5" x14ac:dyDescent="0.2">
      <c r="A200" s="3"/>
      <c r="B200" s="3" t="s">
        <v>49</v>
      </c>
      <c r="C200" s="3" t="s">
        <v>50</v>
      </c>
      <c r="D200" s="3">
        <v>1995</v>
      </c>
      <c r="E200" s="3" t="s">
        <v>51</v>
      </c>
      <c r="F200" s="3" t="s">
        <v>52</v>
      </c>
      <c r="G200" s="3" t="s">
        <v>123</v>
      </c>
      <c r="H200" s="3" t="s">
        <v>53</v>
      </c>
      <c r="I200" s="3" t="s">
        <v>57</v>
      </c>
      <c r="J200" s="3" t="s">
        <v>55</v>
      </c>
      <c r="K200" s="3" t="s">
        <v>55</v>
      </c>
      <c r="L200" s="3" t="s">
        <v>88</v>
      </c>
      <c r="M200" s="3" t="s">
        <v>88</v>
      </c>
      <c r="N200" s="3" t="s">
        <v>58</v>
      </c>
      <c r="O200" s="3" t="s">
        <v>401</v>
      </c>
      <c r="P200" s="3" t="s">
        <v>80</v>
      </c>
      <c r="Q200" s="3" t="s">
        <v>91</v>
      </c>
      <c r="R200" s="3" t="s">
        <v>64</v>
      </c>
      <c r="S200" s="3" t="s">
        <v>64</v>
      </c>
      <c r="T200" s="3" t="s">
        <v>62</v>
      </c>
      <c r="U200" s="3" t="s">
        <v>62</v>
      </c>
      <c r="V200" s="3" t="s">
        <v>62</v>
      </c>
      <c r="W200" s="3" t="s">
        <v>660</v>
      </c>
      <c r="X200" s="3" t="s">
        <v>83</v>
      </c>
      <c r="Y200" s="3" t="s">
        <v>67</v>
      </c>
      <c r="Z200" s="3" t="s">
        <v>144</v>
      </c>
      <c r="AA200" s="3" t="s">
        <v>68</v>
      </c>
      <c r="AB200" s="3" t="s">
        <v>341</v>
      </c>
      <c r="AC200" s="3" t="s">
        <v>85</v>
      </c>
      <c r="AD200" s="3" t="s">
        <v>113</v>
      </c>
      <c r="AE200" s="3" t="s">
        <v>246</v>
      </c>
      <c r="AF200" s="3" t="s">
        <v>74</v>
      </c>
      <c r="AG200" s="3" t="s">
        <v>661</v>
      </c>
      <c r="AH200" s="3" t="s">
        <v>662</v>
      </c>
      <c r="AI200" s="3" t="s">
        <v>72</v>
      </c>
      <c r="AJ200" s="3" t="s">
        <v>72</v>
      </c>
      <c r="AK200" s="3">
        <v>3</v>
      </c>
      <c r="AL200" s="3">
        <v>2</v>
      </c>
      <c r="AM200" s="3">
        <v>3</v>
      </c>
      <c r="AN200" s="3">
        <v>3</v>
      </c>
      <c r="AO200" s="3">
        <v>2</v>
      </c>
      <c r="AP200" s="3">
        <v>1</v>
      </c>
      <c r="AQ200" s="3">
        <v>1</v>
      </c>
      <c r="AR200" s="3">
        <v>1</v>
      </c>
      <c r="AS200" s="3">
        <v>4</v>
      </c>
      <c r="AT200" s="3">
        <v>4</v>
      </c>
      <c r="AU200" s="3">
        <v>4</v>
      </c>
      <c r="AV200" s="3">
        <v>3</v>
      </c>
      <c r="AW200" s="3">
        <v>4</v>
      </c>
      <c r="AX200" s="3" t="str">
        <f t="shared" si="3"/>
        <v>Communication</v>
      </c>
    </row>
    <row r="201" spans="1:50" ht="76.5" x14ac:dyDescent="0.2">
      <c r="A201" s="3"/>
      <c r="B201" s="3" t="s">
        <v>77</v>
      </c>
      <c r="C201" s="3" t="s">
        <v>50</v>
      </c>
      <c r="D201" s="3">
        <v>1995</v>
      </c>
      <c r="E201" s="3" t="s">
        <v>51</v>
      </c>
      <c r="F201" s="3" t="s">
        <v>52</v>
      </c>
      <c r="G201" s="3" t="s">
        <v>123</v>
      </c>
      <c r="H201" s="3" t="s">
        <v>53</v>
      </c>
      <c r="I201" s="3" t="s">
        <v>57</v>
      </c>
      <c r="J201" s="3" t="s">
        <v>55</v>
      </c>
      <c r="K201" s="3" t="s">
        <v>63</v>
      </c>
      <c r="L201" s="3" t="s">
        <v>57</v>
      </c>
      <c r="M201" s="3" t="s">
        <v>57</v>
      </c>
      <c r="N201" s="3" t="s">
        <v>102</v>
      </c>
      <c r="O201" s="3" t="s">
        <v>58</v>
      </c>
      <c r="P201" s="3" t="s">
        <v>60</v>
      </c>
      <c r="Q201" s="3" t="s">
        <v>81</v>
      </c>
      <c r="R201" s="3" t="s">
        <v>91</v>
      </c>
      <c r="S201" s="3" t="s">
        <v>62</v>
      </c>
      <c r="T201" s="3" t="s">
        <v>62</v>
      </c>
      <c r="U201" s="3" t="s">
        <v>62</v>
      </c>
      <c r="V201" s="3" t="s">
        <v>62</v>
      </c>
      <c r="W201" s="3" t="s">
        <v>663</v>
      </c>
      <c r="X201" s="3" t="s">
        <v>83</v>
      </c>
      <c r="Y201" s="3" t="s">
        <v>67</v>
      </c>
      <c r="Z201" s="3" t="s">
        <v>94</v>
      </c>
      <c r="AA201" s="3" t="s">
        <v>93</v>
      </c>
      <c r="AB201" s="3" t="s">
        <v>646</v>
      </c>
      <c r="AC201" s="3" t="s">
        <v>96</v>
      </c>
      <c r="AD201" s="3" t="s">
        <v>113</v>
      </c>
      <c r="AE201" s="3" t="s">
        <v>246</v>
      </c>
      <c r="AF201" s="3" t="s">
        <v>74</v>
      </c>
      <c r="AG201" s="3" t="s">
        <v>664</v>
      </c>
      <c r="AH201" s="3" t="s">
        <v>255</v>
      </c>
      <c r="AI201" s="3" t="s">
        <v>72</v>
      </c>
      <c r="AJ201" s="3" t="s">
        <v>72</v>
      </c>
      <c r="AK201" s="3">
        <v>3</v>
      </c>
      <c r="AL201" s="3">
        <v>2</v>
      </c>
      <c r="AM201" s="3">
        <v>3</v>
      </c>
      <c r="AN201" s="3">
        <v>2</v>
      </c>
      <c r="AO201" s="3">
        <v>1</v>
      </c>
      <c r="AP201" s="3">
        <v>1</v>
      </c>
      <c r="AQ201" s="3">
        <v>1</v>
      </c>
      <c r="AR201" s="3">
        <v>2</v>
      </c>
      <c r="AS201" s="3">
        <v>2</v>
      </c>
      <c r="AT201" s="3">
        <v>2</v>
      </c>
      <c r="AU201" s="3">
        <v>2</v>
      </c>
      <c r="AV201" s="3">
        <v>3</v>
      </c>
      <c r="AW201" s="3">
        <v>2</v>
      </c>
      <c r="AX201" s="3" t="str">
        <f t="shared" si="3"/>
        <v>Communication</v>
      </c>
    </row>
    <row r="202" spans="1:50" ht="89.25" hidden="1" x14ac:dyDescent="0.2">
      <c r="A202" s="2">
        <v>41797.867337962998</v>
      </c>
      <c r="B202" s="3" t="s">
        <v>77</v>
      </c>
      <c r="C202" s="3" t="s">
        <v>50</v>
      </c>
      <c r="D202" s="3">
        <v>1991</v>
      </c>
      <c r="E202" s="3" t="s">
        <v>51</v>
      </c>
      <c r="F202" s="3" t="s">
        <v>484</v>
      </c>
      <c r="G202" s="3" t="s">
        <v>53</v>
      </c>
      <c r="H202" s="3" t="s">
        <v>54</v>
      </c>
      <c r="I202" s="3" t="s">
        <v>55</v>
      </c>
      <c r="J202" s="3" t="s">
        <v>55</v>
      </c>
      <c r="K202" s="3" t="s">
        <v>55</v>
      </c>
      <c r="L202" s="3" t="s">
        <v>88</v>
      </c>
      <c r="M202" s="3" t="s">
        <v>57</v>
      </c>
      <c r="N202" s="3" t="s">
        <v>80</v>
      </c>
      <c r="O202" s="3" t="s">
        <v>155</v>
      </c>
      <c r="P202" s="3" t="s">
        <v>101</v>
      </c>
      <c r="Q202" s="3" t="s">
        <v>62</v>
      </c>
      <c r="R202" s="3" t="s">
        <v>62</v>
      </c>
      <c r="S202" s="3" t="s">
        <v>62</v>
      </c>
      <c r="T202" s="3" t="s">
        <v>64</v>
      </c>
      <c r="U202" s="3" t="s">
        <v>64</v>
      </c>
      <c r="V202" s="3" t="s">
        <v>91</v>
      </c>
      <c r="W202" s="3" t="s">
        <v>581</v>
      </c>
      <c r="X202" s="3" t="s">
        <v>665</v>
      </c>
      <c r="Y202" s="3" t="s">
        <v>94</v>
      </c>
      <c r="Z202" s="3" t="s">
        <v>67</v>
      </c>
      <c r="AA202" s="3" t="s">
        <v>69</v>
      </c>
      <c r="AB202" s="3" t="s">
        <v>95</v>
      </c>
      <c r="AC202" s="3" t="s">
        <v>71</v>
      </c>
      <c r="AD202" s="3" t="s">
        <v>113</v>
      </c>
      <c r="AE202" s="3" t="s">
        <v>246</v>
      </c>
      <c r="AF202" s="3" t="s">
        <v>74</v>
      </c>
      <c r="AG202" s="3" t="s">
        <v>435</v>
      </c>
      <c r="AH202" s="3" t="s">
        <v>666</v>
      </c>
      <c r="AI202" s="3" t="s">
        <v>72</v>
      </c>
      <c r="AJ202" s="3" t="s">
        <v>72</v>
      </c>
      <c r="AK202" s="3">
        <v>3</v>
      </c>
      <c r="AL202" s="3">
        <v>1</v>
      </c>
      <c r="AM202" s="3">
        <v>3</v>
      </c>
      <c r="AN202" s="3">
        <v>3</v>
      </c>
      <c r="AO202" s="3">
        <v>1</v>
      </c>
      <c r="AP202" s="3">
        <v>2</v>
      </c>
      <c r="AQ202" s="3">
        <v>2</v>
      </c>
      <c r="AR202" s="3">
        <v>1</v>
      </c>
      <c r="AS202" s="3">
        <v>3</v>
      </c>
      <c r="AT202" s="3">
        <v>4</v>
      </c>
      <c r="AU202" s="3">
        <v>2</v>
      </c>
      <c r="AV202" s="3">
        <v>3</v>
      </c>
      <c r="AW202" s="3">
        <v>2</v>
      </c>
      <c r="AX202" s="3" t="str">
        <f t="shared" si="3"/>
        <v>Sciences Politiques</v>
      </c>
    </row>
    <row r="203" spans="1:50" ht="89.25" hidden="1" x14ac:dyDescent="0.2">
      <c r="A203" s="3"/>
      <c r="B203" s="3" t="s">
        <v>49</v>
      </c>
      <c r="C203" s="3" t="s">
        <v>50</v>
      </c>
      <c r="D203" s="3">
        <v>1993</v>
      </c>
      <c r="E203" s="3" t="s">
        <v>51</v>
      </c>
      <c r="F203" s="3" t="s">
        <v>484</v>
      </c>
      <c r="G203" s="3" t="s">
        <v>123</v>
      </c>
      <c r="H203" s="3" t="s">
        <v>53</v>
      </c>
      <c r="I203" s="3" t="s">
        <v>57</v>
      </c>
      <c r="J203" s="3" t="s">
        <v>100</v>
      </c>
      <c r="K203" s="3" t="s">
        <v>55</v>
      </c>
      <c r="L203" s="3" t="s">
        <v>57</v>
      </c>
      <c r="M203" s="3" t="s">
        <v>57</v>
      </c>
      <c r="N203" s="3" t="s">
        <v>59</v>
      </c>
      <c r="O203" s="3" t="s">
        <v>58</v>
      </c>
      <c r="P203" s="3" t="s">
        <v>102</v>
      </c>
      <c r="Q203" s="3" t="s">
        <v>81</v>
      </c>
      <c r="R203" s="3" t="s">
        <v>81</v>
      </c>
      <c r="S203" s="3" t="s">
        <v>64</v>
      </c>
      <c r="T203" s="3" t="s">
        <v>91</v>
      </c>
      <c r="U203" s="3" t="s">
        <v>63</v>
      </c>
      <c r="V203" s="3" t="s">
        <v>63</v>
      </c>
      <c r="W203" s="3" t="s">
        <v>581</v>
      </c>
      <c r="X203" s="3" t="s">
        <v>125</v>
      </c>
      <c r="Y203" s="3" t="s">
        <v>67</v>
      </c>
      <c r="Z203" s="3" t="s">
        <v>94</v>
      </c>
      <c r="AA203" s="3" t="s">
        <v>173</v>
      </c>
      <c r="AB203" s="3" t="s">
        <v>445</v>
      </c>
      <c r="AC203" s="3" t="s">
        <v>96</v>
      </c>
      <c r="AD203" s="3" t="s">
        <v>113</v>
      </c>
      <c r="AE203" s="3" t="s">
        <v>246</v>
      </c>
      <c r="AF203" s="3" t="s">
        <v>278</v>
      </c>
      <c r="AG203" s="3" t="s">
        <v>667</v>
      </c>
      <c r="AH203" s="3" t="s">
        <v>116</v>
      </c>
      <c r="AI203" s="3" t="s">
        <v>72</v>
      </c>
      <c r="AJ203" s="3" t="s">
        <v>108</v>
      </c>
      <c r="AK203" s="3">
        <v>3</v>
      </c>
      <c r="AL203" s="3">
        <v>2</v>
      </c>
      <c r="AM203" s="3">
        <v>3</v>
      </c>
      <c r="AN203" s="3">
        <v>3</v>
      </c>
      <c r="AO203" s="3">
        <v>3</v>
      </c>
      <c r="AP203" s="3">
        <v>3</v>
      </c>
      <c r="AQ203" s="3">
        <v>2</v>
      </c>
      <c r="AR203" s="3">
        <v>2</v>
      </c>
      <c r="AS203" s="3">
        <v>3</v>
      </c>
      <c r="AT203" s="3">
        <v>4</v>
      </c>
      <c r="AU203" s="3">
        <v>2</v>
      </c>
      <c r="AV203" s="3">
        <v>2</v>
      </c>
      <c r="AW203" s="3">
        <v>3</v>
      </c>
      <c r="AX203" s="3" t="str">
        <f t="shared" si="3"/>
        <v>Sciences Politiques</v>
      </c>
    </row>
    <row r="204" spans="1:50" ht="89.25" hidden="1" x14ac:dyDescent="0.2">
      <c r="A204" s="2">
        <v>41797.892569444397</v>
      </c>
      <c r="B204" s="3" t="s">
        <v>77</v>
      </c>
      <c r="C204" s="3" t="s">
        <v>50</v>
      </c>
      <c r="D204" s="3">
        <v>1991</v>
      </c>
      <c r="E204" s="3" t="s">
        <v>51</v>
      </c>
      <c r="F204" s="3" t="s">
        <v>484</v>
      </c>
      <c r="G204" s="3" t="s">
        <v>123</v>
      </c>
      <c r="H204" s="3" t="s">
        <v>53</v>
      </c>
      <c r="I204" s="3" t="s">
        <v>55</v>
      </c>
      <c r="J204" s="3" t="s">
        <v>55</v>
      </c>
      <c r="K204" s="3" t="s">
        <v>55</v>
      </c>
      <c r="L204" s="3" t="s">
        <v>57</v>
      </c>
      <c r="M204" s="3" t="s">
        <v>88</v>
      </c>
      <c r="N204" s="3" t="s">
        <v>101</v>
      </c>
      <c r="O204" s="3" t="s">
        <v>155</v>
      </c>
      <c r="P204" s="3" t="s">
        <v>59</v>
      </c>
      <c r="Q204" s="3" t="s">
        <v>81</v>
      </c>
      <c r="R204" s="3" t="s">
        <v>81</v>
      </c>
      <c r="S204" s="3" t="s">
        <v>64</v>
      </c>
      <c r="T204" s="3" t="s">
        <v>81</v>
      </c>
      <c r="U204" s="3" t="s">
        <v>81</v>
      </c>
      <c r="V204" s="3" t="s">
        <v>91</v>
      </c>
      <c r="W204" s="3" t="s">
        <v>124</v>
      </c>
      <c r="X204" s="3" t="s">
        <v>668</v>
      </c>
      <c r="Y204" s="3" t="s">
        <v>67</v>
      </c>
      <c r="Z204" s="3" t="s">
        <v>69</v>
      </c>
      <c r="AA204" s="3" t="s">
        <v>68</v>
      </c>
      <c r="AB204" s="3" t="s">
        <v>669</v>
      </c>
      <c r="AC204" s="3" t="s">
        <v>71</v>
      </c>
      <c r="AD204" s="3" t="s">
        <v>113</v>
      </c>
      <c r="AE204" s="3" t="s">
        <v>670</v>
      </c>
      <c r="AF204" s="3" t="s">
        <v>74</v>
      </c>
      <c r="AG204" s="3" t="s">
        <v>409</v>
      </c>
      <c r="AH204" s="3" t="s">
        <v>134</v>
      </c>
      <c r="AI204" s="3" t="s">
        <v>72</v>
      </c>
      <c r="AJ204" s="3" t="s">
        <v>72</v>
      </c>
      <c r="AK204" s="3">
        <v>4</v>
      </c>
      <c r="AL204" s="3">
        <v>2</v>
      </c>
      <c r="AM204" s="3">
        <v>3</v>
      </c>
      <c r="AN204" s="3">
        <v>4</v>
      </c>
      <c r="AO204" s="3">
        <v>3</v>
      </c>
      <c r="AP204" s="3">
        <v>4</v>
      </c>
      <c r="AQ204" s="3">
        <v>3</v>
      </c>
      <c r="AR204" s="3">
        <v>2</v>
      </c>
      <c r="AS204" s="3">
        <v>2</v>
      </c>
      <c r="AT204" s="3">
        <v>3</v>
      </c>
      <c r="AU204" s="3">
        <v>3</v>
      </c>
      <c r="AV204" s="3">
        <v>4</v>
      </c>
      <c r="AW204" s="3">
        <v>2</v>
      </c>
      <c r="AX204" s="3" t="str">
        <f t="shared" si="3"/>
        <v>Sciences Politiques</v>
      </c>
    </row>
    <row r="205" spans="1:50" ht="38.25" hidden="1" x14ac:dyDescent="0.2">
      <c r="A205" s="2">
        <v>41798.020115740699</v>
      </c>
      <c r="B205" s="3" t="s">
        <v>49</v>
      </c>
      <c r="C205" s="3" t="s">
        <v>50</v>
      </c>
      <c r="D205" s="3">
        <v>1994</v>
      </c>
      <c r="E205" s="3" t="s">
        <v>51</v>
      </c>
      <c r="F205" s="3" t="s">
        <v>671</v>
      </c>
      <c r="G205" s="3" t="s">
        <v>385</v>
      </c>
      <c r="H205" s="3" t="s">
        <v>53</v>
      </c>
      <c r="I205" s="3" t="s">
        <v>55</v>
      </c>
      <c r="J205" s="3" t="s">
        <v>100</v>
      </c>
      <c r="K205" s="3" t="s">
        <v>63</v>
      </c>
      <c r="L205" s="3" t="s">
        <v>88</v>
      </c>
      <c r="M205" s="3" t="s">
        <v>88</v>
      </c>
      <c r="N205" s="3" t="s">
        <v>59</v>
      </c>
      <c r="O205" s="3" t="s">
        <v>226</v>
      </c>
      <c r="P205" s="3" t="s">
        <v>101</v>
      </c>
      <c r="Q205" s="3" t="s">
        <v>63</v>
      </c>
      <c r="R205" s="3" t="s">
        <v>62</v>
      </c>
      <c r="S205" s="3" t="s">
        <v>63</v>
      </c>
      <c r="T205" s="3" t="s">
        <v>91</v>
      </c>
      <c r="U205" s="3" t="s">
        <v>81</v>
      </c>
      <c r="V205" s="3" t="s">
        <v>62</v>
      </c>
      <c r="W205" s="3" t="s">
        <v>161</v>
      </c>
      <c r="X205" s="3" t="s">
        <v>83</v>
      </c>
      <c r="Y205" s="3" t="s">
        <v>67</v>
      </c>
      <c r="Z205" s="3" t="s">
        <v>93</v>
      </c>
      <c r="AA205" s="3" t="s">
        <v>94</v>
      </c>
      <c r="AB205" s="3" t="s">
        <v>672</v>
      </c>
      <c r="AC205" s="3" t="s">
        <v>96</v>
      </c>
      <c r="AD205" s="3" t="s">
        <v>72</v>
      </c>
      <c r="AE205" s="3" t="s">
        <v>673</v>
      </c>
      <c r="AF205" s="3" t="s">
        <v>74</v>
      </c>
      <c r="AG205" s="3" t="s">
        <v>133</v>
      </c>
      <c r="AH205" s="3" t="s">
        <v>159</v>
      </c>
      <c r="AI205" s="3" t="s">
        <v>72</v>
      </c>
      <c r="AJ205" s="3" t="s">
        <v>113</v>
      </c>
      <c r="AK205" s="3">
        <v>4</v>
      </c>
      <c r="AL205" s="3">
        <v>2</v>
      </c>
      <c r="AM205" s="3">
        <v>2</v>
      </c>
      <c r="AN205" s="3">
        <v>2</v>
      </c>
      <c r="AO205" s="3">
        <v>1</v>
      </c>
      <c r="AP205" s="3">
        <v>3</v>
      </c>
      <c r="AQ205" s="3">
        <v>3</v>
      </c>
      <c r="AR205" s="3">
        <v>4</v>
      </c>
      <c r="AS205" s="3">
        <v>2</v>
      </c>
      <c r="AT205" s="3">
        <v>2</v>
      </c>
      <c r="AU205" s="3">
        <v>1</v>
      </c>
      <c r="AV205" s="3">
        <v>1</v>
      </c>
      <c r="AW205" s="3">
        <v>2</v>
      </c>
      <c r="AX205" s="3" t="str">
        <f t="shared" si="3"/>
        <v>Autre</v>
      </c>
    </row>
    <row r="206" spans="1:50" ht="89.25" hidden="1" x14ac:dyDescent="0.2">
      <c r="A206" s="2">
        <v>41798.021076388897</v>
      </c>
      <c r="B206" s="3" t="s">
        <v>77</v>
      </c>
      <c r="C206" s="3" t="s">
        <v>50</v>
      </c>
      <c r="D206" s="3">
        <v>1992</v>
      </c>
      <c r="E206" s="3" t="s">
        <v>51</v>
      </c>
      <c r="F206" s="3" t="s">
        <v>484</v>
      </c>
      <c r="G206" s="3" t="s">
        <v>53</v>
      </c>
      <c r="H206" s="3" t="s">
        <v>54</v>
      </c>
      <c r="I206" s="3" t="s">
        <v>55</v>
      </c>
      <c r="J206" s="3" t="s">
        <v>55</v>
      </c>
      <c r="K206" s="3" t="s">
        <v>55</v>
      </c>
      <c r="L206" s="3" t="s">
        <v>57</v>
      </c>
      <c r="M206" s="3" t="s">
        <v>57</v>
      </c>
      <c r="N206" s="3" t="s">
        <v>58</v>
      </c>
      <c r="O206" s="3" t="s">
        <v>59</v>
      </c>
      <c r="P206" s="3" t="s">
        <v>90</v>
      </c>
      <c r="Q206" s="3" t="s">
        <v>81</v>
      </c>
      <c r="R206" s="3" t="s">
        <v>62</v>
      </c>
      <c r="S206" s="3" t="s">
        <v>81</v>
      </c>
      <c r="T206" s="3" t="s">
        <v>64</v>
      </c>
      <c r="U206" s="3" t="s">
        <v>64</v>
      </c>
      <c r="V206" s="3" t="s">
        <v>62</v>
      </c>
      <c r="W206" s="3" t="s">
        <v>124</v>
      </c>
      <c r="X206" s="3" t="s">
        <v>83</v>
      </c>
      <c r="Y206" s="3" t="s">
        <v>93</v>
      </c>
      <c r="Z206" s="3" t="s">
        <v>94</v>
      </c>
      <c r="AA206" s="3" t="s">
        <v>67</v>
      </c>
      <c r="AB206" s="3" t="s">
        <v>119</v>
      </c>
      <c r="AC206" s="3" t="s">
        <v>71</v>
      </c>
      <c r="AD206" s="3" t="s">
        <v>72</v>
      </c>
      <c r="AE206" s="3" t="s">
        <v>674</v>
      </c>
      <c r="AF206" s="3" t="s">
        <v>74</v>
      </c>
      <c r="AG206" s="3" t="s">
        <v>675</v>
      </c>
      <c r="AH206" s="3" t="s">
        <v>129</v>
      </c>
      <c r="AI206" s="3" t="s">
        <v>108</v>
      </c>
      <c r="AJ206" s="3" t="s">
        <v>72</v>
      </c>
      <c r="AK206" s="3">
        <v>4</v>
      </c>
      <c r="AL206" s="3">
        <v>3</v>
      </c>
      <c r="AM206" s="3">
        <v>2</v>
      </c>
      <c r="AN206" s="3">
        <v>2</v>
      </c>
      <c r="AO206" s="3">
        <v>4</v>
      </c>
      <c r="AP206" s="3">
        <v>4</v>
      </c>
      <c r="AQ206" s="3">
        <v>4</v>
      </c>
      <c r="AR206" s="3">
        <v>1</v>
      </c>
      <c r="AS206" s="3">
        <v>2</v>
      </c>
      <c r="AT206" s="3">
        <v>3</v>
      </c>
      <c r="AU206" s="3">
        <v>3</v>
      </c>
      <c r="AV206" s="3">
        <v>4</v>
      </c>
      <c r="AW206" s="3">
        <v>2</v>
      </c>
      <c r="AX206" s="3" t="str">
        <f t="shared" si="3"/>
        <v>Sciences Politiques</v>
      </c>
    </row>
    <row r="207" spans="1:50" ht="89.25" hidden="1" x14ac:dyDescent="0.2">
      <c r="A207" s="2">
        <v>41798.712905092601</v>
      </c>
      <c r="B207" s="3" t="s">
        <v>77</v>
      </c>
      <c r="C207" s="3" t="s">
        <v>50</v>
      </c>
      <c r="D207" s="3">
        <v>1991</v>
      </c>
      <c r="E207" s="3" t="s">
        <v>51</v>
      </c>
      <c r="F207" s="3" t="s">
        <v>484</v>
      </c>
      <c r="G207" s="3" t="s">
        <v>53</v>
      </c>
      <c r="H207" s="3" t="s">
        <v>54</v>
      </c>
      <c r="I207" s="3" t="s">
        <v>55</v>
      </c>
      <c r="J207" s="3" t="s">
        <v>79</v>
      </c>
      <c r="K207" s="3" t="s">
        <v>100</v>
      </c>
      <c r="L207" s="3" t="s">
        <v>88</v>
      </c>
      <c r="M207" s="3" t="s">
        <v>55</v>
      </c>
      <c r="N207" s="3" t="s">
        <v>59</v>
      </c>
      <c r="O207" s="3" t="s">
        <v>80</v>
      </c>
      <c r="P207" s="3" t="s">
        <v>167</v>
      </c>
      <c r="Q207" s="3" t="s">
        <v>81</v>
      </c>
      <c r="R207" s="3" t="s">
        <v>91</v>
      </c>
      <c r="S207" s="3" t="s">
        <v>81</v>
      </c>
      <c r="T207" s="3" t="s">
        <v>91</v>
      </c>
      <c r="U207" s="3" t="s">
        <v>81</v>
      </c>
      <c r="V207" s="3" t="s">
        <v>62</v>
      </c>
      <c r="W207" s="3" t="s">
        <v>375</v>
      </c>
      <c r="X207" s="3" t="s">
        <v>677</v>
      </c>
      <c r="Y207" s="3" t="s">
        <v>67</v>
      </c>
      <c r="Z207" s="3" t="s">
        <v>94</v>
      </c>
      <c r="AA207" s="3" t="s">
        <v>69</v>
      </c>
      <c r="AB207" s="3" t="s">
        <v>678</v>
      </c>
      <c r="AC207" s="3" t="s">
        <v>71</v>
      </c>
      <c r="AD207" s="3" t="s">
        <v>113</v>
      </c>
      <c r="AE207" s="3" t="s">
        <v>679</v>
      </c>
      <c r="AF207" s="3" t="s">
        <v>74</v>
      </c>
      <c r="AG207" s="3" t="s">
        <v>378</v>
      </c>
      <c r="AH207" s="3" t="s">
        <v>148</v>
      </c>
      <c r="AI207" s="3" t="s">
        <v>72</v>
      </c>
      <c r="AJ207" s="3" t="s">
        <v>72</v>
      </c>
      <c r="AK207" s="3">
        <v>4</v>
      </c>
      <c r="AL207" s="3">
        <v>3</v>
      </c>
      <c r="AM207" s="3">
        <v>4</v>
      </c>
      <c r="AN207" s="3">
        <v>4</v>
      </c>
      <c r="AO207" s="3">
        <v>1</v>
      </c>
      <c r="AP207" s="3">
        <v>2</v>
      </c>
      <c r="AQ207" s="3">
        <v>3</v>
      </c>
      <c r="AR207" s="3">
        <v>2</v>
      </c>
      <c r="AS207" s="3">
        <v>3</v>
      </c>
      <c r="AT207" s="3">
        <v>4</v>
      </c>
      <c r="AU207" s="3">
        <v>1</v>
      </c>
      <c r="AV207" s="3">
        <v>3</v>
      </c>
      <c r="AW207" s="3">
        <v>1</v>
      </c>
      <c r="AX207" s="3" t="str">
        <f t="shared" si="3"/>
        <v>Sciences Politiques</v>
      </c>
    </row>
    <row r="208" spans="1:50" ht="89.25" hidden="1" x14ac:dyDescent="0.2">
      <c r="A208" s="2">
        <v>41798.713877314804</v>
      </c>
      <c r="B208" s="3" t="s">
        <v>77</v>
      </c>
      <c r="C208" s="3" t="s">
        <v>50</v>
      </c>
      <c r="D208" s="3">
        <v>1991</v>
      </c>
      <c r="E208" s="3" t="s">
        <v>51</v>
      </c>
      <c r="F208" s="3" t="s">
        <v>484</v>
      </c>
      <c r="G208" s="3" t="s">
        <v>53</v>
      </c>
      <c r="H208" s="3" t="s">
        <v>54</v>
      </c>
      <c r="I208" s="3" t="s">
        <v>55</v>
      </c>
      <c r="J208" s="3" t="s">
        <v>55</v>
      </c>
      <c r="K208" s="3" t="s">
        <v>79</v>
      </c>
      <c r="L208" s="3" t="s">
        <v>57</v>
      </c>
      <c r="M208" s="3" t="s">
        <v>57</v>
      </c>
      <c r="N208" s="3" t="s">
        <v>59</v>
      </c>
      <c r="O208" s="3" t="s">
        <v>401</v>
      </c>
      <c r="P208" s="3" t="s">
        <v>58</v>
      </c>
      <c r="Q208" s="3" t="s">
        <v>81</v>
      </c>
      <c r="R208" s="3" t="s">
        <v>62</v>
      </c>
      <c r="S208" s="3" t="s">
        <v>62</v>
      </c>
      <c r="T208" s="3" t="s">
        <v>91</v>
      </c>
      <c r="U208" s="3" t="s">
        <v>91</v>
      </c>
      <c r="V208" s="3" t="s">
        <v>91</v>
      </c>
      <c r="W208" s="3" t="s">
        <v>680</v>
      </c>
      <c r="X208" s="3" t="s">
        <v>83</v>
      </c>
      <c r="Y208" s="3" t="s">
        <v>94</v>
      </c>
      <c r="Z208" s="3" t="s">
        <v>69</v>
      </c>
      <c r="AA208" s="3" t="s">
        <v>69</v>
      </c>
      <c r="AB208" s="3" t="s">
        <v>230</v>
      </c>
      <c r="AC208" s="3" t="s">
        <v>71</v>
      </c>
      <c r="AD208" s="3" t="s">
        <v>113</v>
      </c>
      <c r="AE208" s="3" t="s">
        <v>681</v>
      </c>
      <c r="AF208" s="3" t="s">
        <v>74</v>
      </c>
      <c r="AG208" s="3" t="s">
        <v>441</v>
      </c>
      <c r="AH208" s="3" t="s">
        <v>159</v>
      </c>
      <c r="AI208" s="3" t="s">
        <v>72</v>
      </c>
      <c r="AJ208" s="3" t="s">
        <v>108</v>
      </c>
      <c r="AK208" s="3">
        <v>4</v>
      </c>
      <c r="AL208" s="3">
        <v>3</v>
      </c>
      <c r="AM208" s="3">
        <v>2</v>
      </c>
      <c r="AN208" s="3">
        <v>4</v>
      </c>
      <c r="AO208" s="3">
        <v>3</v>
      </c>
      <c r="AP208" s="3">
        <v>2</v>
      </c>
      <c r="AQ208" s="3">
        <v>3</v>
      </c>
      <c r="AR208" s="3">
        <v>3</v>
      </c>
      <c r="AS208" s="3">
        <v>3</v>
      </c>
      <c r="AT208" s="3">
        <v>4</v>
      </c>
      <c r="AU208" s="3">
        <v>2</v>
      </c>
      <c r="AV208" s="3">
        <v>4</v>
      </c>
      <c r="AW208" s="3">
        <v>2</v>
      </c>
      <c r="AX208" s="3" t="str">
        <f t="shared" si="3"/>
        <v>Sciences Politiques</v>
      </c>
    </row>
    <row r="209" spans="1:50" ht="89.25" hidden="1" x14ac:dyDescent="0.2">
      <c r="A209" s="2">
        <v>41798.7244907407</v>
      </c>
      <c r="B209" s="3" t="s">
        <v>77</v>
      </c>
      <c r="C209" s="3" t="s">
        <v>50</v>
      </c>
      <c r="D209" s="3">
        <v>1990</v>
      </c>
      <c r="E209" s="3" t="s">
        <v>51</v>
      </c>
      <c r="F209" s="3" t="s">
        <v>484</v>
      </c>
      <c r="G209" s="3" t="s">
        <v>53</v>
      </c>
      <c r="H209" s="3" t="s">
        <v>54</v>
      </c>
      <c r="I209" s="3" t="s">
        <v>55</v>
      </c>
      <c r="J209" s="3" t="s">
        <v>79</v>
      </c>
      <c r="K209" s="3" t="s">
        <v>79</v>
      </c>
      <c r="L209" s="3" t="s">
        <v>57</v>
      </c>
      <c r="M209" s="3" t="s">
        <v>57</v>
      </c>
      <c r="N209" s="3" t="s">
        <v>90</v>
      </c>
      <c r="O209" s="3" t="s">
        <v>59</v>
      </c>
      <c r="P209" s="3" t="s">
        <v>80</v>
      </c>
      <c r="Q209" s="3" t="s">
        <v>62</v>
      </c>
      <c r="R209" s="3" t="s">
        <v>81</v>
      </c>
      <c r="S209" s="3" t="s">
        <v>91</v>
      </c>
      <c r="T209" s="3" t="s">
        <v>91</v>
      </c>
      <c r="U209" s="3" t="s">
        <v>62</v>
      </c>
      <c r="V209" s="3" t="s">
        <v>63</v>
      </c>
      <c r="W209" s="3" t="s">
        <v>124</v>
      </c>
      <c r="X209" s="3" t="s">
        <v>83</v>
      </c>
      <c r="Y209" s="3" t="s">
        <v>67</v>
      </c>
      <c r="Z209" s="3" t="s">
        <v>94</v>
      </c>
      <c r="AA209" s="3" t="s">
        <v>68</v>
      </c>
      <c r="AB209" s="3" t="s">
        <v>445</v>
      </c>
      <c r="AC209" s="3" t="s">
        <v>96</v>
      </c>
      <c r="AD209" s="3" t="s">
        <v>72</v>
      </c>
      <c r="AE209" s="3" t="s">
        <v>682</v>
      </c>
      <c r="AF209" s="3" t="s">
        <v>74</v>
      </c>
      <c r="AG209" s="3" t="s">
        <v>175</v>
      </c>
      <c r="AH209" s="3" t="s">
        <v>683</v>
      </c>
      <c r="AI209" s="3" t="s">
        <v>72</v>
      </c>
      <c r="AJ209" s="3" t="s">
        <v>72</v>
      </c>
      <c r="AK209" s="3">
        <v>3</v>
      </c>
      <c r="AL209" s="3">
        <v>2</v>
      </c>
      <c r="AM209" s="3">
        <v>3</v>
      </c>
      <c r="AN209" s="3">
        <v>3</v>
      </c>
      <c r="AO209" s="3">
        <v>3</v>
      </c>
      <c r="AP209" s="3">
        <v>3</v>
      </c>
      <c r="AQ209" s="3">
        <v>3</v>
      </c>
      <c r="AR209" s="3">
        <v>2</v>
      </c>
      <c r="AS209" s="3">
        <v>3</v>
      </c>
      <c r="AT209" s="3">
        <v>3</v>
      </c>
      <c r="AU209" s="3">
        <v>3</v>
      </c>
      <c r="AV209" s="3">
        <v>3</v>
      </c>
      <c r="AW209" s="3">
        <v>2</v>
      </c>
      <c r="AX209" s="3" t="str">
        <f t="shared" si="3"/>
        <v>Sciences Politiques</v>
      </c>
    </row>
    <row r="210" spans="1:50" ht="90" hidden="1" thickBot="1" x14ac:dyDescent="0.25">
      <c r="A210" s="11">
        <v>41800.80431712963</v>
      </c>
      <c r="B210" s="12" t="s">
        <v>77</v>
      </c>
      <c r="C210" s="12" t="s">
        <v>50</v>
      </c>
      <c r="D210" s="13">
        <v>1995</v>
      </c>
      <c r="E210" s="12" t="s">
        <v>153</v>
      </c>
      <c r="F210" s="12" t="s">
        <v>484</v>
      </c>
      <c r="G210" s="12" t="s">
        <v>123</v>
      </c>
      <c r="H210" s="12" t="s">
        <v>53</v>
      </c>
      <c r="I210" s="12" t="s">
        <v>55</v>
      </c>
      <c r="J210" s="12" t="s">
        <v>55</v>
      </c>
      <c r="K210" s="12" t="s">
        <v>63</v>
      </c>
      <c r="L210" s="12" t="s">
        <v>149</v>
      </c>
      <c r="M210" s="12" t="s">
        <v>88</v>
      </c>
      <c r="N210" s="12" t="s">
        <v>59</v>
      </c>
      <c r="O210" s="12" t="s">
        <v>80</v>
      </c>
      <c r="P210" s="12" t="s">
        <v>60</v>
      </c>
      <c r="Q210" s="12" t="s">
        <v>81</v>
      </c>
      <c r="R210" s="12" t="s">
        <v>62</v>
      </c>
      <c r="S210" s="12" t="s">
        <v>63</v>
      </c>
      <c r="T210" s="12" t="s">
        <v>81</v>
      </c>
      <c r="U210" s="12" t="s">
        <v>63</v>
      </c>
      <c r="V210" s="12" t="s">
        <v>64</v>
      </c>
      <c r="W210" s="12" t="s">
        <v>83</v>
      </c>
      <c r="X210" s="12" t="s">
        <v>83</v>
      </c>
      <c r="Y210" s="12" t="s">
        <v>67</v>
      </c>
      <c r="Z210" s="12" t="s">
        <v>69</v>
      </c>
      <c r="AA210" s="12" t="s">
        <v>173</v>
      </c>
      <c r="AB210" s="12" t="s">
        <v>639</v>
      </c>
      <c r="AC210" s="12" t="s">
        <v>71</v>
      </c>
      <c r="AD210" s="12" t="s">
        <v>113</v>
      </c>
      <c r="AE210" s="12" t="s">
        <v>113</v>
      </c>
      <c r="AF210" s="12" t="s">
        <v>74</v>
      </c>
      <c r="AG210" s="12" t="s">
        <v>121</v>
      </c>
      <c r="AH210" s="12" t="s">
        <v>173</v>
      </c>
      <c r="AI210" s="12" t="s">
        <v>72</v>
      </c>
      <c r="AJ210" s="12" t="s">
        <v>108</v>
      </c>
      <c r="AK210" s="13">
        <v>4</v>
      </c>
      <c r="AL210" s="13">
        <v>2</v>
      </c>
      <c r="AM210" s="13">
        <v>1</v>
      </c>
      <c r="AN210" s="13">
        <v>4</v>
      </c>
      <c r="AO210" s="13">
        <v>4</v>
      </c>
      <c r="AP210" s="13">
        <v>4</v>
      </c>
      <c r="AQ210" s="13">
        <v>4</v>
      </c>
      <c r="AR210" s="13">
        <v>4</v>
      </c>
      <c r="AS210" s="13">
        <v>3</v>
      </c>
      <c r="AT210" s="13">
        <v>1</v>
      </c>
      <c r="AU210" s="13">
        <v>1</v>
      </c>
      <c r="AV210" s="13">
        <v>4</v>
      </c>
      <c r="AW210" s="13">
        <v>2</v>
      </c>
      <c r="AX210" s="3" t="str">
        <f t="shared" si="3"/>
        <v>Sciences Politiques</v>
      </c>
    </row>
    <row r="211" spans="1:50" ht="89.25" hidden="1" x14ac:dyDescent="0.2">
      <c r="A211" s="2">
        <v>41798.818217592598</v>
      </c>
      <c r="B211" s="3" t="s">
        <v>77</v>
      </c>
      <c r="C211" s="3" t="s">
        <v>50</v>
      </c>
      <c r="D211" s="3">
        <v>1991</v>
      </c>
      <c r="E211" s="3" t="s">
        <v>51</v>
      </c>
      <c r="F211" s="3" t="s">
        <v>484</v>
      </c>
      <c r="G211" s="3" t="s">
        <v>53</v>
      </c>
      <c r="H211" s="3" t="s">
        <v>54</v>
      </c>
      <c r="I211" s="3" t="s">
        <v>79</v>
      </c>
      <c r="J211" s="3" t="s">
        <v>100</v>
      </c>
      <c r="K211" s="3" t="s">
        <v>100</v>
      </c>
      <c r="L211" s="3" t="s">
        <v>57</v>
      </c>
      <c r="M211" s="3" t="s">
        <v>57</v>
      </c>
      <c r="N211" s="3" t="s">
        <v>101</v>
      </c>
      <c r="O211" s="3" t="s">
        <v>59</v>
      </c>
      <c r="P211" s="3" t="s">
        <v>207</v>
      </c>
      <c r="Q211" s="3" t="s">
        <v>64</v>
      </c>
      <c r="R211" s="3" t="s">
        <v>62</v>
      </c>
      <c r="S211" s="3" t="s">
        <v>64</v>
      </c>
      <c r="T211" s="3" t="s">
        <v>81</v>
      </c>
      <c r="U211" s="3" t="s">
        <v>64</v>
      </c>
      <c r="V211" s="3" t="s">
        <v>62</v>
      </c>
      <c r="W211" s="3" t="s">
        <v>684</v>
      </c>
      <c r="X211" s="3" t="s">
        <v>83</v>
      </c>
      <c r="Y211" s="3" t="s">
        <v>94</v>
      </c>
      <c r="Z211" s="3" t="s">
        <v>67</v>
      </c>
      <c r="AA211" s="3" t="s">
        <v>68</v>
      </c>
      <c r="AB211" s="3" t="s">
        <v>95</v>
      </c>
      <c r="AC211" s="3" t="s">
        <v>96</v>
      </c>
      <c r="AD211" s="3" t="s">
        <v>113</v>
      </c>
      <c r="AE211" s="3" t="s">
        <v>685</v>
      </c>
      <c r="AF211" s="3" t="s">
        <v>74</v>
      </c>
      <c r="AG211" s="3" t="s">
        <v>409</v>
      </c>
      <c r="AH211" s="3" t="s">
        <v>159</v>
      </c>
      <c r="AI211" s="3" t="s">
        <v>108</v>
      </c>
      <c r="AJ211" s="3" t="s">
        <v>108</v>
      </c>
      <c r="AK211" s="3">
        <v>3</v>
      </c>
      <c r="AL211" s="3">
        <v>2</v>
      </c>
      <c r="AM211" s="3">
        <v>2</v>
      </c>
      <c r="AN211" s="3">
        <v>3</v>
      </c>
      <c r="AO211" s="3">
        <v>2</v>
      </c>
      <c r="AP211" s="3">
        <v>3</v>
      </c>
      <c r="AQ211" s="3">
        <v>3</v>
      </c>
      <c r="AR211" s="3">
        <v>2</v>
      </c>
      <c r="AS211" s="3">
        <v>2</v>
      </c>
      <c r="AT211" s="3">
        <v>3</v>
      </c>
      <c r="AU211" s="3">
        <v>3</v>
      </c>
      <c r="AV211" s="3">
        <v>4</v>
      </c>
      <c r="AW211" s="3">
        <v>3</v>
      </c>
      <c r="AX211" s="3" t="str">
        <f t="shared" si="3"/>
        <v>Sciences Politiques</v>
      </c>
    </row>
    <row r="212" spans="1:50" ht="89.25" hidden="1" x14ac:dyDescent="0.2">
      <c r="A212" s="2">
        <v>41798.839872685203</v>
      </c>
      <c r="B212" s="3" t="s">
        <v>49</v>
      </c>
      <c r="C212" s="3" t="s">
        <v>50</v>
      </c>
      <c r="D212" s="3">
        <v>1989</v>
      </c>
      <c r="E212" s="3" t="s">
        <v>51</v>
      </c>
      <c r="F212" s="3" t="s">
        <v>484</v>
      </c>
      <c r="G212" s="3" t="s">
        <v>53</v>
      </c>
      <c r="H212" s="3" t="s">
        <v>54</v>
      </c>
      <c r="I212" s="3" t="s">
        <v>55</v>
      </c>
      <c r="J212" s="3" t="s">
        <v>100</v>
      </c>
      <c r="K212" s="3" t="s">
        <v>100</v>
      </c>
      <c r="L212" s="3" t="s">
        <v>57</v>
      </c>
      <c r="M212" s="3" t="s">
        <v>79</v>
      </c>
      <c r="N212" s="3" t="s">
        <v>59</v>
      </c>
      <c r="O212" s="3" t="s">
        <v>167</v>
      </c>
      <c r="P212" s="3" t="s">
        <v>80</v>
      </c>
      <c r="Q212" s="3" t="s">
        <v>81</v>
      </c>
      <c r="R212" s="3" t="s">
        <v>64</v>
      </c>
      <c r="S212" s="3" t="s">
        <v>81</v>
      </c>
      <c r="T212" s="3" t="s">
        <v>91</v>
      </c>
      <c r="U212" s="3" t="s">
        <v>91</v>
      </c>
      <c r="V212" s="3" t="s">
        <v>64</v>
      </c>
      <c r="W212" s="3" t="s">
        <v>686</v>
      </c>
      <c r="X212" s="3" t="s">
        <v>510</v>
      </c>
      <c r="Y212" s="3" t="s">
        <v>67</v>
      </c>
      <c r="Z212" s="3" t="s">
        <v>94</v>
      </c>
      <c r="AA212" s="3" t="s">
        <v>210</v>
      </c>
      <c r="AB212" s="3" t="s">
        <v>687</v>
      </c>
      <c r="AC212" s="3" t="s">
        <v>71</v>
      </c>
      <c r="AD212" s="3" t="s">
        <v>72</v>
      </c>
      <c r="AE212" s="3" t="s">
        <v>688</v>
      </c>
      <c r="AF212" s="3" t="s">
        <v>74</v>
      </c>
      <c r="AG212" s="3" t="s">
        <v>133</v>
      </c>
      <c r="AH212" s="3" t="s">
        <v>541</v>
      </c>
      <c r="AI212" s="3" t="s">
        <v>72</v>
      </c>
      <c r="AJ212" s="3" t="s">
        <v>72</v>
      </c>
      <c r="AK212" s="3">
        <v>4</v>
      </c>
      <c r="AL212" s="3">
        <v>2</v>
      </c>
      <c r="AM212" s="3">
        <v>2</v>
      </c>
      <c r="AN212" s="3">
        <v>2</v>
      </c>
      <c r="AO212" s="3">
        <v>3</v>
      </c>
      <c r="AP212" s="3">
        <v>2</v>
      </c>
      <c r="AQ212" s="3">
        <v>3</v>
      </c>
      <c r="AR212" s="3">
        <v>2</v>
      </c>
      <c r="AS212" s="3">
        <v>3</v>
      </c>
      <c r="AT212" s="3">
        <v>4</v>
      </c>
      <c r="AU212" s="3">
        <v>2</v>
      </c>
      <c r="AV212" s="3">
        <v>3</v>
      </c>
      <c r="AW212" s="3">
        <v>2</v>
      </c>
      <c r="AX212" s="3" t="str">
        <f t="shared" si="3"/>
        <v>Sciences Politiques</v>
      </c>
    </row>
    <row r="213" spans="1:50" ht="89.25" hidden="1" x14ac:dyDescent="0.2">
      <c r="A213" s="2">
        <v>41798.850358796299</v>
      </c>
      <c r="B213" s="3" t="s">
        <v>77</v>
      </c>
      <c r="C213" s="3" t="s">
        <v>50</v>
      </c>
      <c r="D213" s="3">
        <v>1991</v>
      </c>
      <c r="E213" s="3" t="s">
        <v>51</v>
      </c>
      <c r="F213" s="3" t="s">
        <v>484</v>
      </c>
      <c r="G213" s="3" t="s">
        <v>53</v>
      </c>
      <c r="H213" s="3" t="s">
        <v>54</v>
      </c>
      <c r="I213" s="3" t="s">
        <v>55</v>
      </c>
      <c r="J213" s="3" t="s">
        <v>79</v>
      </c>
      <c r="K213" s="3" t="s">
        <v>100</v>
      </c>
      <c r="L213" s="3" t="s">
        <v>57</v>
      </c>
      <c r="M213" s="3" t="s">
        <v>79</v>
      </c>
      <c r="N213" s="3" t="s">
        <v>59</v>
      </c>
      <c r="O213" s="3" t="s">
        <v>90</v>
      </c>
      <c r="P213" s="3" t="s">
        <v>101</v>
      </c>
      <c r="Q213" s="3" t="s">
        <v>81</v>
      </c>
      <c r="R213" s="3" t="s">
        <v>81</v>
      </c>
      <c r="S213" s="3" t="s">
        <v>64</v>
      </c>
      <c r="T213" s="3" t="s">
        <v>81</v>
      </c>
      <c r="U213" s="3" t="s">
        <v>63</v>
      </c>
      <c r="V213" s="3" t="s">
        <v>63</v>
      </c>
      <c r="W213" s="3" t="s">
        <v>83</v>
      </c>
      <c r="X213" s="3" t="s">
        <v>431</v>
      </c>
      <c r="Y213" s="3" t="s">
        <v>67</v>
      </c>
      <c r="Z213" s="3" t="s">
        <v>94</v>
      </c>
      <c r="AA213" s="3" t="s">
        <v>68</v>
      </c>
      <c r="AB213" s="3" t="s">
        <v>291</v>
      </c>
      <c r="AC213" s="3" t="s">
        <v>96</v>
      </c>
      <c r="AD213" s="3" t="s">
        <v>113</v>
      </c>
      <c r="AE213" s="3" t="s">
        <v>689</v>
      </c>
      <c r="AF213" s="3" t="s">
        <v>74</v>
      </c>
      <c r="AG213" s="3" t="s">
        <v>158</v>
      </c>
      <c r="AH213" s="3" t="s">
        <v>159</v>
      </c>
      <c r="AI213" s="3" t="s">
        <v>72</v>
      </c>
      <c r="AJ213" s="3" t="s">
        <v>72</v>
      </c>
      <c r="AK213" s="3">
        <v>4</v>
      </c>
      <c r="AL213" s="3">
        <v>3</v>
      </c>
      <c r="AM213" s="3">
        <v>3</v>
      </c>
      <c r="AN213" s="3">
        <v>3</v>
      </c>
      <c r="AO213" s="3">
        <v>2</v>
      </c>
      <c r="AP213" s="3">
        <v>2</v>
      </c>
      <c r="AQ213" s="3">
        <v>1</v>
      </c>
      <c r="AR213" s="3">
        <v>3</v>
      </c>
      <c r="AS213" s="3">
        <v>4</v>
      </c>
      <c r="AT213" s="3">
        <v>2</v>
      </c>
      <c r="AU213" s="3">
        <v>4</v>
      </c>
      <c r="AV213" s="3">
        <v>4</v>
      </c>
      <c r="AW213" s="3">
        <v>2</v>
      </c>
      <c r="AX213" s="3" t="str">
        <f t="shared" si="3"/>
        <v>Sciences Politiques</v>
      </c>
    </row>
    <row r="214" spans="1:50" ht="76.5" x14ac:dyDescent="0.2">
      <c r="A214" s="2">
        <v>41799.409479166701</v>
      </c>
      <c r="B214" s="3" t="s">
        <v>77</v>
      </c>
      <c r="C214" s="3" t="s">
        <v>50</v>
      </c>
      <c r="D214" s="3">
        <v>1991</v>
      </c>
      <c r="E214" s="3" t="s">
        <v>51</v>
      </c>
      <c r="F214" s="3" t="s">
        <v>52</v>
      </c>
      <c r="G214" s="3" t="s">
        <v>53</v>
      </c>
      <c r="H214" s="3" t="s">
        <v>54</v>
      </c>
      <c r="I214" s="3" t="s">
        <v>55</v>
      </c>
      <c r="J214" s="3" t="s">
        <v>55</v>
      </c>
      <c r="K214" s="3" t="s">
        <v>55</v>
      </c>
      <c r="L214" s="3" t="s">
        <v>149</v>
      </c>
      <c r="M214" s="3" t="s">
        <v>57</v>
      </c>
      <c r="N214" s="3" t="s">
        <v>80</v>
      </c>
      <c r="O214" s="3" t="s">
        <v>60</v>
      </c>
      <c r="P214" s="3" t="s">
        <v>101</v>
      </c>
      <c r="Q214" s="3" t="s">
        <v>64</v>
      </c>
      <c r="R214" s="3" t="s">
        <v>64</v>
      </c>
      <c r="S214" s="3" t="s">
        <v>62</v>
      </c>
      <c r="T214" s="3" t="s">
        <v>62</v>
      </c>
      <c r="U214" s="3" t="s">
        <v>63</v>
      </c>
      <c r="V214" s="3" t="s">
        <v>81</v>
      </c>
      <c r="W214" s="3" t="s">
        <v>83</v>
      </c>
      <c r="X214" s="3" t="s">
        <v>83</v>
      </c>
      <c r="Y214" s="3" t="s">
        <v>173</v>
      </c>
      <c r="Z214" s="3" t="s">
        <v>173</v>
      </c>
      <c r="AA214" s="3" t="s">
        <v>173</v>
      </c>
      <c r="AB214" s="3" t="s">
        <v>690</v>
      </c>
      <c r="AC214" s="3" t="s">
        <v>96</v>
      </c>
      <c r="AD214" s="3" t="s">
        <v>72</v>
      </c>
      <c r="AE214" s="3" t="s">
        <v>691</v>
      </c>
      <c r="AF214" s="3" t="s">
        <v>74</v>
      </c>
      <c r="AG214" s="3" t="s">
        <v>457</v>
      </c>
      <c r="AH214" s="3" t="s">
        <v>248</v>
      </c>
      <c r="AI214" s="3" t="s">
        <v>72</v>
      </c>
      <c r="AJ214" s="3" t="s">
        <v>72</v>
      </c>
      <c r="AK214" s="3">
        <v>3</v>
      </c>
      <c r="AL214" s="3">
        <v>2</v>
      </c>
      <c r="AM214" s="3">
        <v>2</v>
      </c>
      <c r="AN214" s="3">
        <v>2</v>
      </c>
      <c r="AO214" s="3">
        <v>2</v>
      </c>
      <c r="AP214" s="3">
        <v>2</v>
      </c>
      <c r="AQ214" s="3">
        <v>2</v>
      </c>
      <c r="AR214" s="3">
        <v>2</v>
      </c>
      <c r="AS214" s="3">
        <v>3</v>
      </c>
      <c r="AT214" s="3">
        <v>3</v>
      </c>
      <c r="AU214" s="3">
        <v>3</v>
      </c>
      <c r="AV214" s="3">
        <v>3</v>
      </c>
      <c r="AW214" s="3">
        <v>2</v>
      </c>
      <c r="AX214" s="3" t="str">
        <f t="shared" si="3"/>
        <v>Communication</v>
      </c>
    </row>
    <row r="215" spans="1:50" ht="89.25" hidden="1" x14ac:dyDescent="0.2">
      <c r="A215" s="2">
        <v>41799.415439814802</v>
      </c>
      <c r="B215" s="3" t="s">
        <v>77</v>
      </c>
      <c r="C215" s="3" t="s">
        <v>50</v>
      </c>
      <c r="D215" s="3">
        <v>1992</v>
      </c>
      <c r="E215" s="3" t="s">
        <v>51</v>
      </c>
      <c r="F215" s="3" t="s">
        <v>484</v>
      </c>
      <c r="G215" s="3" t="s">
        <v>53</v>
      </c>
      <c r="H215" s="3" t="s">
        <v>54</v>
      </c>
      <c r="I215" s="3" t="s">
        <v>63</v>
      </c>
      <c r="J215" s="3" t="s">
        <v>63</v>
      </c>
      <c r="K215" s="3" t="s">
        <v>55</v>
      </c>
      <c r="L215" s="3" t="s">
        <v>57</v>
      </c>
      <c r="M215" s="3" t="s">
        <v>57</v>
      </c>
      <c r="N215" s="3" t="s">
        <v>59</v>
      </c>
      <c r="O215" s="3" t="s">
        <v>90</v>
      </c>
      <c r="P215" s="3" t="s">
        <v>155</v>
      </c>
      <c r="Q215" s="3" t="s">
        <v>63</v>
      </c>
      <c r="R215" s="3" t="s">
        <v>63</v>
      </c>
      <c r="S215" s="3" t="s">
        <v>64</v>
      </c>
      <c r="T215" s="3" t="s">
        <v>64</v>
      </c>
      <c r="U215" s="3" t="s">
        <v>64</v>
      </c>
      <c r="V215" s="3" t="s">
        <v>62</v>
      </c>
      <c r="W215" s="3" t="s">
        <v>83</v>
      </c>
      <c r="X215" s="3" t="s">
        <v>83</v>
      </c>
      <c r="Y215" s="3" t="s">
        <v>69</v>
      </c>
      <c r="Z215" s="3" t="s">
        <v>67</v>
      </c>
      <c r="AA215" s="3" t="s">
        <v>69</v>
      </c>
      <c r="AB215" s="3" t="s">
        <v>445</v>
      </c>
      <c r="AC215" s="3" t="s">
        <v>96</v>
      </c>
      <c r="AD215" s="3" t="s">
        <v>113</v>
      </c>
      <c r="AE215" s="3" t="s">
        <v>120</v>
      </c>
      <c r="AF215" s="3" t="s">
        <v>74</v>
      </c>
      <c r="AG215" s="3" t="s">
        <v>164</v>
      </c>
      <c r="AH215" s="3" t="s">
        <v>134</v>
      </c>
      <c r="AI215" s="3" t="s">
        <v>72</v>
      </c>
      <c r="AJ215" s="3" t="s">
        <v>108</v>
      </c>
      <c r="AK215" s="3">
        <v>1</v>
      </c>
      <c r="AL215" s="3">
        <v>1</v>
      </c>
      <c r="AM215" s="3">
        <v>4</v>
      </c>
      <c r="AN215" s="3">
        <v>4</v>
      </c>
      <c r="AO215" s="3">
        <v>1</v>
      </c>
      <c r="AP215" s="3">
        <v>1</v>
      </c>
      <c r="AQ215" s="3">
        <v>1</v>
      </c>
      <c r="AR215" s="3">
        <v>4</v>
      </c>
      <c r="AS215" s="3">
        <v>1</v>
      </c>
      <c r="AT215" s="3">
        <v>1</v>
      </c>
      <c r="AU215" s="3">
        <v>1</v>
      </c>
      <c r="AV215" s="3">
        <v>1</v>
      </c>
      <c r="AW215" s="3">
        <v>3</v>
      </c>
      <c r="AX215" s="3" t="str">
        <f t="shared" si="3"/>
        <v>Sciences Politiques</v>
      </c>
    </row>
    <row r="216" spans="1:50" ht="89.25" hidden="1" x14ac:dyDescent="0.2">
      <c r="A216" s="2">
        <v>41799.727893518502</v>
      </c>
      <c r="B216" s="3" t="s">
        <v>77</v>
      </c>
      <c r="C216" s="3" t="s">
        <v>50</v>
      </c>
      <c r="D216" s="3">
        <v>1991</v>
      </c>
      <c r="E216" s="3" t="s">
        <v>367</v>
      </c>
      <c r="F216" s="3" t="s">
        <v>484</v>
      </c>
      <c r="G216" s="3" t="s">
        <v>123</v>
      </c>
      <c r="H216" s="3" t="s">
        <v>53</v>
      </c>
      <c r="I216" s="3" t="s">
        <v>55</v>
      </c>
      <c r="J216" s="3" t="s">
        <v>63</v>
      </c>
      <c r="K216" s="3" t="s">
        <v>55</v>
      </c>
      <c r="L216" s="3" t="s">
        <v>88</v>
      </c>
      <c r="M216" s="3" t="s">
        <v>63</v>
      </c>
      <c r="N216" s="3" t="s">
        <v>101</v>
      </c>
      <c r="O216" s="3" t="s">
        <v>155</v>
      </c>
      <c r="P216" s="3" t="s">
        <v>58</v>
      </c>
      <c r="Q216" s="3" t="s">
        <v>64</v>
      </c>
      <c r="R216" s="3" t="s">
        <v>64</v>
      </c>
      <c r="S216" s="3" t="s">
        <v>62</v>
      </c>
      <c r="T216" s="3" t="s">
        <v>62</v>
      </c>
      <c r="U216" s="3" t="s">
        <v>63</v>
      </c>
      <c r="V216" s="3" t="s">
        <v>64</v>
      </c>
      <c r="W216" s="3" t="s">
        <v>136</v>
      </c>
      <c r="X216" s="3" t="s">
        <v>245</v>
      </c>
      <c r="Y216" s="3" t="s">
        <v>68</v>
      </c>
      <c r="Z216" s="3" t="s">
        <v>173</v>
      </c>
      <c r="AA216" s="3" t="s">
        <v>173</v>
      </c>
      <c r="AB216" s="3" t="s">
        <v>676</v>
      </c>
      <c r="AC216" s="3" t="s">
        <v>96</v>
      </c>
      <c r="AD216" s="3" t="s">
        <v>113</v>
      </c>
      <c r="AE216" s="3" t="s">
        <v>692</v>
      </c>
      <c r="AF216" s="3" t="s">
        <v>74</v>
      </c>
      <c r="AG216" s="3" t="s">
        <v>254</v>
      </c>
      <c r="AH216" s="3" t="s">
        <v>541</v>
      </c>
      <c r="AI216" s="3" t="s">
        <v>72</v>
      </c>
      <c r="AJ216" s="3" t="s">
        <v>72</v>
      </c>
      <c r="AK216" s="3">
        <v>2</v>
      </c>
      <c r="AL216" s="3">
        <v>1</v>
      </c>
      <c r="AM216" s="3">
        <v>2</v>
      </c>
      <c r="AN216" s="3">
        <v>2</v>
      </c>
      <c r="AO216" s="3">
        <v>2</v>
      </c>
      <c r="AP216" s="3">
        <v>2</v>
      </c>
      <c r="AQ216" s="3">
        <v>3</v>
      </c>
      <c r="AR216" s="3">
        <v>2</v>
      </c>
      <c r="AS216" s="3">
        <v>2</v>
      </c>
      <c r="AT216" s="3">
        <v>3</v>
      </c>
      <c r="AU216" s="3">
        <v>2</v>
      </c>
      <c r="AV216" s="3">
        <v>2</v>
      </c>
      <c r="AW216" s="3">
        <v>1</v>
      </c>
      <c r="AX216" s="3" t="str">
        <f t="shared" si="3"/>
        <v>Sciences Politiques</v>
      </c>
    </row>
    <row r="217" spans="1:50" ht="89.25" hidden="1" x14ac:dyDescent="0.2">
      <c r="A217" s="2">
        <v>41799.728425925903</v>
      </c>
      <c r="B217" s="3" t="s">
        <v>77</v>
      </c>
      <c r="C217" s="3" t="s">
        <v>50</v>
      </c>
      <c r="D217" s="3">
        <v>1995</v>
      </c>
      <c r="E217" s="3" t="s">
        <v>153</v>
      </c>
      <c r="F217" s="3" t="s">
        <v>484</v>
      </c>
      <c r="G217" s="3" t="s">
        <v>123</v>
      </c>
      <c r="H217" s="3" t="s">
        <v>53</v>
      </c>
      <c r="I217" s="3" t="s">
        <v>57</v>
      </c>
      <c r="J217" s="3" t="s">
        <v>79</v>
      </c>
      <c r="K217" s="3" t="s">
        <v>79</v>
      </c>
      <c r="L217" s="3" t="s">
        <v>88</v>
      </c>
      <c r="M217" s="3" t="s">
        <v>55</v>
      </c>
      <c r="N217" s="3" t="s">
        <v>59</v>
      </c>
      <c r="O217" s="3" t="s">
        <v>58</v>
      </c>
      <c r="P217" s="3" t="s">
        <v>101</v>
      </c>
      <c r="Q217" s="3" t="s">
        <v>91</v>
      </c>
      <c r="R217" s="3" t="s">
        <v>91</v>
      </c>
      <c r="S217" s="3" t="s">
        <v>81</v>
      </c>
      <c r="T217" s="3" t="s">
        <v>91</v>
      </c>
      <c r="U217" s="3" t="s">
        <v>91</v>
      </c>
      <c r="V217" s="3" t="s">
        <v>81</v>
      </c>
      <c r="W217" s="3" t="s">
        <v>509</v>
      </c>
      <c r="X217" s="3" t="s">
        <v>569</v>
      </c>
      <c r="Y217" s="3" t="s">
        <v>67</v>
      </c>
      <c r="Z217" s="3" t="s">
        <v>69</v>
      </c>
      <c r="AA217" s="3" t="s">
        <v>94</v>
      </c>
      <c r="AB217" s="3" t="s">
        <v>185</v>
      </c>
      <c r="AC217" s="3" t="s">
        <v>71</v>
      </c>
      <c r="AD217" s="3" t="s">
        <v>113</v>
      </c>
      <c r="AE217" s="3" t="s">
        <v>113</v>
      </c>
      <c r="AF217" s="3" t="s">
        <v>74</v>
      </c>
      <c r="AG217" s="3" t="s">
        <v>693</v>
      </c>
      <c r="AH217" s="3" t="s">
        <v>148</v>
      </c>
      <c r="AI217" s="3" t="s">
        <v>72</v>
      </c>
      <c r="AJ217" s="3" t="s">
        <v>72</v>
      </c>
      <c r="AK217" s="3">
        <v>3</v>
      </c>
      <c r="AL217" s="3">
        <v>1</v>
      </c>
      <c r="AM217" s="3">
        <v>3</v>
      </c>
      <c r="AN217" s="3">
        <v>3</v>
      </c>
      <c r="AO217" s="3">
        <v>2</v>
      </c>
      <c r="AP217" s="3">
        <v>2</v>
      </c>
      <c r="AQ217" s="3">
        <v>3</v>
      </c>
      <c r="AR217" s="3">
        <v>1</v>
      </c>
      <c r="AS217" s="3">
        <v>3</v>
      </c>
      <c r="AT217" s="3">
        <v>4</v>
      </c>
      <c r="AU217" s="3">
        <v>2</v>
      </c>
      <c r="AV217" s="3">
        <v>3</v>
      </c>
      <c r="AW217" s="3">
        <v>2</v>
      </c>
      <c r="AX217" s="3" t="str">
        <f t="shared" si="3"/>
        <v>Sciences Politiques</v>
      </c>
    </row>
    <row r="218" spans="1:50" ht="89.25" hidden="1" x14ac:dyDescent="0.2">
      <c r="A218" s="2">
        <v>41799.728796296302</v>
      </c>
      <c r="B218" s="3" t="s">
        <v>49</v>
      </c>
      <c r="C218" s="3" t="s">
        <v>50</v>
      </c>
      <c r="D218" s="3">
        <v>1993</v>
      </c>
      <c r="E218" s="3" t="s">
        <v>367</v>
      </c>
      <c r="F218" s="3" t="s">
        <v>484</v>
      </c>
      <c r="G218" s="3" t="s">
        <v>123</v>
      </c>
      <c r="H218" s="3" t="s">
        <v>53</v>
      </c>
      <c r="I218" s="3" t="s">
        <v>79</v>
      </c>
      <c r="J218" s="3" t="s">
        <v>55</v>
      </c>
      <c r="K218" s="3" t="s">
        <v>55</v>
      </c>
      <c r="L218" s="3" t="s">
        <v>88</v>
      </c>
      <c r="M218" s="3" t="s">
        <v>55</v>
      </c>
      <c r="N218" s="3" t="s">
        <v>59</v>
      </c>
      <c r="O218" s="3" t="s">
        <v>101</v>
      </c>
      <c r="P218" s="3" t="s">
        <v>90</v>
      </c>
      <c r="Q218" s="3" t="s">
        <v>81</v>
      </c>
      <c r="R218" s="3" t="s">
        <v>62</v>
      </c>
      <c r="S218" s="3" t="s">
        <v>64</v>
      </c>
      <c r="T218" s="3" t="s">
        <v>91</v>
      </c>
      <c r="U218" s="3" t="s">
        <v>64</v>
      </c>
      <c r="V218" s="3" t="s">
        <v>62</v>
      </c>
      <c r="W218" s="3" t="s">
        <v>65</v>
      </c>
      <c r="X218" s="3" t="s">
        <v>83</v>
      </c>
      <c r="Y218" s="3" t="s">
        <v>67</v>
      </c>
      <c r="Z218" s="3" t="s">
        <v>94</v>
      </c>
      <c r="AA218" s="3" t="s">
        <v>68</v>
      </c>
      <c r="AB218" s="3" t="s">
        <v>389</v>
      </c>
      <c r="AC218" s="3" t="s">
        <v>71</v>
      </c>
      <c r="AD218" s="3" t="s">
        <v>72</v>
      </c>
      <c r="AE218" s="3" t="s">
        <v>694</v>
      </c>
      <c r="AF218" s="3" t="s">
        <v>278</v>
      </c>
      <c r="AG218" s="3" t="s">
        <v>170</v>
      </c>
      <c r="AH218" s="3" t="s">
        <v>192</v>
      </c>
      <c r="AI218" s="3" t="s">
        <v>108</v>
      </c>
      <c r="AJ218" s="3" t="s">
        <v>108</v>
      </c>
      <c r="AK218" s="3">
        <v>3</v>
      </c>
      <c r="AL218" s="3">
        <v>2</v>
      </c>
      <c r="AM218" s="3">
        <v>2</v>
      </c>
      <c r="AN218" s="3">
        <v>3</v>
      </c>
      <c r="AO218" s="3">
        <v>4</v>
      </c>
      <c r="AP218" s="3">
        <v>4</v>
      </c>
      <c r="AQ218" s="3">
        <v>3</v>
      </c>
      <c r="AR218" s="3">
        <v>3</v>
      </c>
      <c r="AS218" s="3">
        <v>3</v>
      </c>
      <c r="AT218" s="3">
        <v>3</v>
      </c>
      <c r="AU218" s="3">
        <v>3</v>
      </c>
      <c r="AV218" s="3">
        <v>4</v>
      </c>
      <c r="AW218" s="3">
        <v>3</v>
      </c>
      <c r="AX218" s="3" t="str">
        <f t="shared" si="3"/>
        <v>Sciences Politiques</v>
      </c>
    </row>
    <row r="219" spans="1:50" ht="90" hidden="1" thickBot="1" x14ac:dyDescent="0.25">
      <c r="A219" s="11">
        <v>41800.931111111109</v>
      </c>
      <c r="B219" s="12" t="s">
        <v>77</v>
      </c>
      <c r="C219" s="12" t="s">
        <v>50</v>
      </c>
      <c r="D219" s="13">
        <v>1992</v>
      </c>
      <c r="E219" s="12" t="s">
        <v>51</v>
      </c>
      <c r="F219" s="12" t="s">
        <v>484</v>
      </c>
      <c r="G219" s="12" t="s">
        <v>53</v>
      </c>
      <c r="H219" s="12" t="s">
        <v>54</v>
      </c>
      <c r="I219" s="12" t="s">
        <v>57</v>
      </c>
      <c r="J219" s="12" t="s">
        <v>55</v>
      </c>
      <c r="K219" s="12" t="s">
        <v>55</v>
      </c>
      <c r="L219" s="12" t="s">
        <v>57</v>
      </c>
      <c r="M219" s="12" t="s">
        <v>57</v>
      </c>
      <c r="N219" s="12" t="s">
        <v>101</v>
      </c>
      <c r="O219" s="12" t="s">
        <v>59</v>
      </c>
      <c r="P219" s="12" t="s">
        <v>155</v>
      </c>
      <c r="Q219" s="12" t="s">
        <v>91</v>
      </c>
      <c r="R219" s="12" t="s">
        <v>64</v>
      </c>
      <c r="S219" s="12" t="s">
        <v>62</v>
      </c>
      <c r="T219" s="12" t="s">
        <v>62</v>
      </c>
      <c r="U219" s="12" t="s">
        <v>64</v>
      </c>
      <c r="V219" s="12" t="s">
        <v>63</v>
      </c>
      <c r="W219" s="12" t="s">
        <v>124</v>
      </c>
      <c r="X219" s="12" t="s">
        <v>521</v>
      </c>
      <c r="Y219" s="12" t="s">
        <v>67</v>
      </c>
      <c r="Z219" s="12" t="s">
        <v>93</v>
      </c>
      <c r="AA219" s="12" t="s">
        <v>144</v>
      </c>
      <c r="AB219" s="12" t="s">
        <v>470</v>
      </c>
      <c r="AC219" s="12" t="s">
        <v>71</v>
      </c>
      <c r="AD219" s="12" t="s">
        <v>113</v>
      </c>
      <c r="AE219" s="12" t="s">
        <v>113</v>
      </c>
      <c r="AF219" s="12" t="s">
        <v>74</v>
      </c>
      <c r="AG219" s="12" t="s">
        <v>435</v>
      </c>
      <c r="AH219" s="12" t="s">
        <v>781</v>
      </c>
      <c r="AI219" s="12" t="s">
        <v>72</v>
      </c>
      <c r="AJ219" s="12" t="s">
        <v>72</v>
      </c>
      <c r="AK219" s="13">
        <v>3</v>
      </c>
      <c r="AL219" s="13">
        <v>2</v>
      </c>
      <c r="AM219" s="13">
        <v>2</v>
      </c>
      <c r="AN219" s="13">
        <v>3</v>
      </c>
      <c r="AO219" s="13">
        <v>3</v>
      </c>
      <c r="AP219" s="13">
        <v>2</v>
      </c>
      <c r="AQ219" s="13">
        <v>2</v>
      </c>
      <c r="AR219" s="13">
        <v>2</v>
      </c>
      <c r="AS219" s="13">
        <v>3</v>
      </c>
      <c r="AT219" s="13">
        <v>3</v>
      </c>
      <c r="AU219" s="13">
        <v>3</v>
      </c>
      <c r="AV219" s="13">
        <v>3</v>
      </c>
      <c r="AW219" s="13">
        <v>2</v>
      </c>
      <c r="AX219" s="3" t="str">
        <f t="shared" si="3"/>
        <v>Sciences Politiques</v>
      </c>
    </row>
    <row r="220" spans="1:50" ht="89.25" hidden="1" x14ac:dyDescent="0.2">
      <c r="A220" s="2">
        <v>41799.730520833298</v>
      </c>
      <c r="B220" s="3" t="s">
        <v>77</v>
      </c>
      <c r="C220" s="3" t="s">
        <v>50</v>
      </c>
      <c r="D220" s="3">
        <v>1990</v>
      </c>
      <c r="E220" s="3" t="s">
        <v>367</v>
      </c>
      <c r="F220" s="3" t="s">
        <v>484</v>
      </c>
      <c r="G220" s="3" t="s">
        <v>123</v>
      </c>
      <c r="H220" s="3" t="s">
        <v>53</v>
      </c>
      <c r="I220" s="3" t="s">
        <v>88</v>
      </c>
      <c r="J220" s="3" t="s">
        <v>63</v>
      </c>
      <c r="K220" s="3" t="s">
        <v>79</v>
      </c>
      <c r="L220" s="3" t="s">
        <v>88</v>
      </c>
      <c r="M220" s="3" t="s">
        <v>57</v>
      </c>
      <c r="N220" s="3" t="s">
        <v>101</v>
      </c>
      <c r="O220" s="3" t="s">
        <v>58</v>
      </c>
      <c r="P220" s="3" t="s">
        <v>90</v>
      </c>
      <c r="Q220" s="3" t="s">
        <v>91</v>
      </c>
      <c r="R220" s="3" t="s">
        <v>81</v>
      </c>
      <c r="S220" s="3" t="s">
        <v>81</v>
      </c>
      <c r="T220" s="3" t="s">
        <v>81</v>
      </c>
      <c r="U220" s="3" t="s">
        <v>81</v>
      </c>
      <c r="V220" s="3" t="s">
        <v>91</v>
      </c>
      <c r="W220" s="3" t="s">
        <v>188</v>
      </c>
      <c r="X220" s="3" t="s">
        <v>241</v>
      </c>
      <c r="Y220" s="3" t="s">
        <v>67</v>
      </c>
      <c r="Z220" s="3" t="s">
        <v>94</v>
      </c>
      <c r="AA220" s="3" t="s">
        <v>68</v>
      </c>
      <c r="AB220" s="3" t="s">
        <v>696</v>
      </c>
      <c r="AC220" s="3" t="s">
        <v>96</v>
      </c>
      <c r="AD220" s="3" t="s">
        <v>113</v>
      </c>
      <c r="AE220" s="3" t="s">
        <v>697</v>
      </c>
      <c r="AF220" s="3" t="s">
        <v>74</v>
      </c>
      <c r="AG220" s="3" t="s">
        <v>435</v>
      </c>
      <c r="AH220" s="3" t="s">
        <v>698</v>
      </c>
      <c r="AI220" s="3" t="s">
        <v>72</v>
      </c>
      <c r="AJ220" s="3" t="s">
        <v>72</v>
      </c>
      <c r="AK220" s="3">
        <v>3</v>
      </c>
      <c r="AL220" s="3">
        <v>3</v>
      </c>
      <c r="AM220" s="3">
        <v>2</v>
      </c>
      <c r="AN220" s="3">
        <v>3</v>
      </c>
      <c r="AO220" s="3">
        <v>3</v>
      </c>
      <c r="AP220" s="3">
        <v>2</v>
      </c>
      <c r="AQ220" s="3">
        <v>2</v>
      </c>
      <c r="AR220" s="3">
        <v>2</v>
      </c>
      <c r="AS220" s="3">
        <v>3</v>
      </c>
      <c r="AT220" s="3">
        <v>2</v>
      </c>
      <c r="AU220" s="3">
        <v>3</v>
      </c>
      <c r="AV220" s="3">
        <v>3</v>
      </c>
      <c r="AW220" s="3">
        <v>1</v>
      </c>
      <c r="AX220" s="3" t="str">
        <f t="shared" si="3"/>
        <v>Sciences Politiques</v>
      </c>
    </row>
    <row r="221" spans="1:50" ht="89.25" hidden="1" x14ac:dyDescent="0.2">
      <c r="A221" s="2">
        <v>41799.730590277803</v>
      </c>
      <c r="B221" s="3" t="s">
        <v>77</v>
      </c>
      <c r="C221" s="3" t="s">
        <v>50</v>
      </c>
      <c r="D221" s="3">
        <v>1990</v>
      </c>
      <c r="E221" s="3" t="s">
        <v>367</v>
      </c>
      <c r="F221" s="3" t="s">
        <v>484</v>
      </c>
      <c r="G221" s="3" t="s">
        <v>123</v>
      </c>
      <c r="H221" s="3" t="s">
        <v>53</v>
      </c>
      <c r="I221" s="3" t="s">
        <v>88</v>
      </c>
      <c r="J221" s="3" t="s">
        <v>63</v>
      </c>
      <c r="K221" s="3" t="s">
        <v>79</v>
      </c>
      <c r="L221" s="3" t="s">
        <v>88</v>
      </c>
      <c r="M221" s="3" t="s">
        <v>57</v>
      </c>
      <c r="N221" s="3" t="s">
        <v>101</v>
      </c>
      <c r="O221" s="3" t="s">
        <v>58</v>
      </c>
      <c r="P221" s="3" t="s">
        <v>90</v>
      </c>
      <c r="Q221" s="3" t="s">
        <v>91</v>
      </c>
      <c r="R221" s="3" t="s">
        <v>81</v>
      </c>
      <c r="S221" s="3" t="s">
        <v>81</v>
      </c>
      <c r="T221" s="3" t="s">
        <v>81</v>
      </c>
      <c r="U221" s="3" t="s">
        <v>81</v>
      </c>
      <c r="V221" s="3" t="s">
        <v>91</v>
      </c>
      <c r="W221" s="3" t="s">
        <v>188</v>
      </c>
      <c r="X221" s="3" t="s">
        <v>241</v>
      </c>
      <c r="Y221" s="3" t="s">
        <v>67</v>
      </c>
      <c r="Z221" s="3" t="s">
        <v>94</v>
      </c>
      <c r="AA221" s="3" t="s">
        <v>68</v>
      </c>
      <c r="AB221" s="3" t="s">
        <v>696</v>
      </c>
      <c r="AC221" s="3" t="s">
        <v>96</v>
      </c>
      <c r="AD221" s="3" t="s">
        <v>113</v>
      </c>
      <c r="AE221" s="3" t="s">
        <v>697</v>
      </c>
      <c r="AF221" s="3" t="s">
        <v>74</v>
      </c>
      <c r="AG221" s="3" t="s">
        <v>435</v>
      </c>
      <c r="AH221" s="3" t="s">
        <v>698</v>
      </c>
      <c r="AI221" s="3" t="s">
        <v>72</v>
      </c>
      <c r="AJ221" s="3" t="s">
        <v>72</v>
      </c>
      <c r="AK221" s="3">
        <v>3</v>
      </c>
      <c r="AL221" s="3">
        <v>3</v>
      </c>
      <c r="AM221" s="3">
        <v>2</v>
      </c>
      <c r="AN221" s="3">
        <v>3</v>
      </c>
      <c r="AO221" s="3">
        <v>3</v>
      </c>
      <c r="AP221" s="3">
        <v>2</v>
      </c>
      <c r="AQ221" s="3">
        <v>2</v>
      </c>
      <c r="AR221" s="3">
        <v>2</v>
      </c>
      <c r="AS221" s="3">
        <v>3</v>
      </c>
      <c r="AT221" s="3">
        <v>2</v>
      </c>
      <c r="AU221" s="3">
        <v>3</v>
      </c>
      <c r="AV221" s="3">
        <v>3</v>
      </c>
      <c r="AW221" s="3">
        <v>1</v>
      </c>
      <c r="AX221" s="3" t="str">
        <f t="shared" si="3"/>
        <v>Sciences Politiques</v>
      </c>
    </row>
    <row r="222" spans="1:50" ht="89.25" hidden="1" x14ac:dyDescent="0.2">
      <c r="A222" s="2">
        <v>41799.731030092596</v>
      </c>
      <c r="B222" s="3" t="s">
        <v>77</v>
      </c>
      <c r="C222" s="3" t="s">
        <v>50</v>
      </c>
      <c r="D222" s="3">
        <v>1993</v>
      </c>
      <c r="E222" s="3" t="s">
        <v>153</v>
      </c>
      <c r="F222" s="3" t="s">
        <v>484</v>
      </c>
      <c r="G222" s="3" t="s">
        <v>123</v>
      </c>
      <c r="H222" s="3" t="s">
        <v>53</v>
      </c>
      <c r="I222" s="3" t="s">
        <v>63</v>
      </c>
      <c r="J222" s="3" t="s">
        <v>55</v>
      </c>
      <c r="K222" s="3" t="s">
        <v>55</v>
      </c>
      <c r="L222" s="3" t="s">
        <v>56</v>
      </c>
      <c r="M222" s="3" t="s">
        <v>57</v>
      </c>
      <c r="N222" s="3" t="s">
        <v>59</v>
      </c>
      <c r="O222" s="3" t="s">
        <v>90</v>
      </c>
      <c r="P222" s="3" t="s">
        <v>102</v>
      </c>
      <c r="Q222" s="3" t="s">
        <v>64</v>
      </c>
      <c r="R222" s="3" t="s">
        <v>64</v>
      </c>
      <c r="S222" s="3" t="s">
        <v>64</v>
      </c>
      <c r="T222" s="3" t="s">
        <v>81</v>
      </c>
      <c r="U222" s="3" t="s">
        <v>64</v>
      </c>
      <c r="V222" s="3" t="s">
        <v>91</v>
      </c>
      <c r="W222" s="3" t="s">
        <v>176</v>
      </c>
      <c r="X222" s="3" t="s">
        <v>699</v>
      </c>
      <c r="Y222" s="3" t="s">
        <v>94</v>
      </c>
      <c r="Z222" s="3" t="s">
        <v>67</v>
      </c>
      <c r="AA222" s="3" t="s">
        <v>69</v>
      </c>
      <c r="AB222" s="3" t="s">
        <v>181</v>
      </c>
      <c r="AC222" s="3" t="s">
        <v>96</v>
      </c>
      <c r="AD222" s="3" t="s">
        <v>72</v>
      </c>
      <c r="AE222" s="3" t="s">
        <v>700</v>
      </c>
      <c r="AF222" s="3" t="s">
        <v>74</v>
      </c>
      <c r="AG222" s="3" t="s">
        <v>701</v>
      </c>
      <c r="AH222" s="3" t="s">
        <v>99</v>
      </c>
      <c r="AI222" s="3" t="s">
        <v>72</v>
      </c>
      <c r="AJ222" s="3" t="s">
        <v>72</v>
      </c>
      <c r="AK222" s="3">
        <v>3</v>
      </c>
      <c r="AL222" s="3">
        <v>2</v>
      </c>
      <c r="AM222" s="3">
        <v>1</v>
      </c>
      <c r="AN222" s="3">
        <v>3</v>
      </c>
      <c r="AO222" s="3">
        <v>2</v>
      </c>
      <c r="AP222" s="3">
        <v>2</v>
      </c>
      <c r="AQ222" s="3">
        <v>2</v>
      </c>
      <c r="AR222" s="3">
        <v>2</v>
      </c>
      <c r="AS222" s="3">
        <v>2</v>
      </c>
      <c r="AT222" s="3">
        <v>3</v>
      </c>
      <c r="AU222" s="3">
        <v>2</v>
      </c>
      <c r="AV222" s="3">
        <v>3</v>
      </c>
      <c r="AW222" s="3">
        <v>2</v>
      </c>
      <c r="AX222" s="3" t="str">
        <f t="shared" si="3"/>
        <v>Sciences Politiques</v>
      </c>
    </row>
    <row r="223" spans="1:50" ht="76.5" x14ac:dyDescent="0.2">
      <c r="A223" s="2">
        <v>41799.731388888897</v>
      </c>
      <c r="B223" s="3" t="s">
        <v>49</v>
      </c>
      <c r="C223" s="3" t="s">
        <v>50</v>
      </c>
      <c r="D223" s="3">
        <v>1994</v>
      </c>
      <c r="E223" s="3" t="s">
        <v>51</v>
      </c>
      <c r="F223" s="3" t="s">
        <v>52</v>
      </c>
      <c r="G223" s="3" t="s">
        <v>123</v>
      </c>
      <c r="H223" s="3" t="s">
        <v>53</v>
      </c>
      <c r="I223" s="3" t="s">
        <v>100</v>
      </c>
      <c r="J223" s="3" t="s">
        <v>55</v>
      </c>
      <c r="K223" s="3" t="s">
        <v>55</v>
      </c>
      <c r="L223" s="3" t="s">
        <v>56</v>
      </c>
      <c r="M223" s="3" t="s">
        <v>55</v>
      </c>
      <c r="N223" s="3" t="s">
        <v>59</v>
      </c>
      <c r="O223" s="3" t="s">
        <v>155</v>
      </c>
      <c r="P223" s="3" t="s">
        <v>101</v>
      </c>
      <c r="Q223" s="3" t="s">
        <v>81</v>
      </c>
      <c r="R223" s="3" t="s">
        <v>62</v>
      </c>
      <c r="S223" s="3" t="s">
        <v>62</v>
      </c>
      <c r="T223" s="3" t="s">
        <v>91</v>
      </c>
      <c r="U223" s="3" t="s">
        <v>64</v>
      </c>
      <c r="V223" s="3" t="s">
        <v>81</v>
      </c>
      <c r="W223" s="3" t="s">
        <v>83</v>
      </c>
      <c r="X223" s="3" t="s">
        <v>83</v>
      </c>
      <c r="Y223" s="3" t="s">
        <v>94</v>
      </c>
      <c r="Z223" s="3" t="s">
        <v>67</v>
      </c>
      <c r="AA223" s="3" t="s">
        <v>69</v>
      </c>
      <c r="AB223" s="3" t="s">
        <v>646</v>
      </c>
      <c r="AC223" s="3" t="s">
        <v>96</v>
      </c>
      <c r="AD223" s="3" t="s">
        <v>72</v>
      </c>
      <c r="AE223" s="3" t="s">
        <v>702</v>
      </c>
      <c r="AF223" s="3" t="s">
        <v>74</v>
      </c>
      <c r="AG223" s="3" t="s">
        <v>703</v>
      </c>
      <c r="AH223" s="3" t="s">
        <v>704</v>
      </c>
      <c r="AI223" s="3" t="s">
        <v>72</v>
      </c>
      <c r="AJ223" s="3" t="s">
        <v>72</v>
      </c>
      <c r="AK223" s="3">
        <v>4</v>
      </c>
      <c r="AL223" s="3">
        <v>1</v>
      </c>
      <c r="AM223" s="3">
        <v>2</v>
      </c>
      <c r="AN223" s="3">
        <v>3</v>
      </c>
      <c r="AO223" s="3">
        <v>2</v>
      </c>
      <c r="AP223" s="3">
        <v>3</v>
      </c>
      <c r="AQ223" s="3">
        <v>2</v>
      </c>
      <c r="AR223" s="3">
        <v>1</v>
      </c>
      <c r="AS223" s="3">
        <v>2</v>
      </c>
      <c r="AT223" s="3">
        <v>2</v>
      </c>
      <c r="AU223" s="3">
        <v>3</v>
      </c>
      <c r="AV223" s="3">
        <v>4</v>
      </c>
      <c r="AW223" s="3">
        <v>2</v>
      </c>
      <c r="AX223" s="3" t="str">
        <f t="shared" si="3"/>
        <v>Communication</v>
      </c>
    </row>
    <row r="224" spans="1:50" ht="89.25" hidden="1" x14ac:dyDescent="0.2">
      <c r="A224" s="2">
        <v>41799.7335185185</v>
      </c>
      <c r="B224" s="3" t="s">
        <v>77</v>
      </c>
      <c r="C224" s="3" t="s">
        <v>50</v>
      </c>
      <c r="D224" s="3">
        <v>1993</v>
      </c>
      <c r="E224" s="3" t="s">
        <v>153</v>
      </c>
      <c r="F224" s="3" t="s">
        <v>484</v>
      </c>
      <c r="G224" s="3" t="s">
        <v>123</v>
      </c>
      <c r="H224" s="3" t="s">
        <v>53</v>
      </c>
      <c r="I224" s="3" t="s">
        <v>56</v>
      </c>
      <c r="J224" s="3" t="s">
        <v>88</v>
      </c>
      <c r="K224" s="3" t="s">
        <v>100</v>
      </c>
      <c r="L224" s="3" t="s">
        <v>56</v>
      </c>
      <c r="M224" s="3" t="s">
        <v>57</v>
      </c>
      <c r="N224" s="3" t="s">
        <v>80</v>
      </c>
      <c r="O224" s="3" t="s">
        <v>60</v>
      </c>
      <c r="P224" s="3" t="s">
        <v>101</v>
      </c>
      <c r="Q224" s="3" t="s">
        <v>81</v>
      </c>
      <c r="R224" s="3" t="s">
        <v>63</v>
      </c>
      <c r="S224" s="3" t="s">
        <v>64</v>
      </c>
      <c r="T224" s="3" t="s">
        <v>63</v>
      </c>
      <c r="U224" s="3" t="s">
        <v>63</v>
      </c>
      <c r="V224" s="3" t="s">
        <v>62</v>
      </c>
      <c r="W224" s="3" t="s">
        <v>83</v>
      </c>
      <c r="X224" s="3" t="s">
        <v>143</v>
      </c>
      <c r="Y224" s="3" t="s">
        <v>68</v>
      </c>
      <c r="Z224" s="3" t="s">
        <v>69</v>
      </c>
      <c r="AA224" s="3" t="s">
        <v>69</v>
      </c>
      <c r="AB224" s="3" t="s">
        <v>705</v>
      </c>
      <c r="AC224" s="3" t="s">
        <v>71</v>
      </c>
      <c r="AD224" s="3" t="s">
        <v>113</v>
      </c>
      <c r="AE224" s="3" t="s">
        <v>706</v>
      </c>
      <c r="AF224" s="3" t="s">
        <v>278</v>
      </c>
      <c r="AG224" s="3" t="s">
        <v>121</v>
      </c>
      <c r="AH224" s="3" t="s">
        <v>706</v>
      </c>
      <c r="AI224" s="3" t="s">
        <v>113</v>
      </c>
      <c r="AJ224" s="3" t="s">
        <v>113</v>
      </c>
      <c r="AK224" s="3">
        <v>3</v>
      </c>
      <c r="AL224" s="3">
        <v>3</v>
      </c>
      <c r="AM224" s="3">
        <v>4</v>
      </c>
      <c r="AN224" s="3">
        <v>4</v>
      </c>
      <c r="AO224" s="3">
        <v>4</v>
      </c>
      <c r="AP224" s="3">
        <v>3</v>
      </c>
      <c r="AQ224" s="3">
        <v>1</v>
      </c>
      <c r="AR224" s="3">
        <v>2</v>
      </c>
      <c r="AS224" s="3">
        <v>2</v>
      </c>
      <c r="AT224" s="3">
        <v>2</v>
      </c>
      <c r="AU224" s="3">
        <v>1</v>
      </c>
      <c r="AV224" s="3">
        <v>4</v>
      </c>
      <c r="AW224" s="3">
        <v>4</v>
      </c>
      <c r="AX224" s="3" t="str">
        <f t="shared" si="3"/>
        <v>Sciences Politiques</v>
      </c>
    </row>
    <row r="225" spans="1:50" ht="76.5" x14ac:dyDescent="0.2">
      <c r="A225" s="2">
        <v>41799.733599537001</v>
      </c>
      <c r="B225" s="3" t="s">
        <v>77</v>
      </c>
      <c r="C225" s="3" t="s">
        <v>50</v>
      </c>
      <c r="D225" s="3">
        <v>1994</v>
      </c>
      <c r="E225" s="3" t="s">
        <v>51</v>
      </c>
      <c r="F225" s="3" t="s">
        <v>52</v>
      </c>
      <c r="G225" s="3" t="s">
        <v>123</v>
      </c>
      <c r="H225" s="3" t="s">
        <v>53</v>
      </c>
      <c r="I225" s="3" t="s">
        <v>88</v>
      </c>
      <c r="J225" s="3" t="s">
        <v>56</v>
      </c>
      <c r="K225" s="3" t="s">
        <v>79</v>
      </c>
      <c r="L225" s="3" t="s">
        <v>88</v>
      </c>
      <c r="M225" s="3" t="s">
        <v>79</v>
      </c>
      <c r="N225" s="3" t="s">
        <v>101</v>
      </c>
      <c r="O225" s="3" t="s">
        <v>59</v>
      </c>
      <c r="P225" s="3" t="s">
        <v>90</v>
      </c>
      <c r="Q225" s="3" t="s">
        <v>91</v>
      </c>
      <c r="R225" s="3" t="s">
        <v>91</v>
      </c>
      <c r="S225" s="3" t="s">
        <v>81</v>
      </c>
      <c r="T225" s="3" t="s">
        <v>81</v>
      </c>
      <c r="U225" s="3" t="s">
        <v>63</v>
      </c>
      <c r="V225" s="3" t="s">
        <v>63</v>
      </c>
      <c r="W225" s="3" t="s">
        <v>65</v>
      </c>
      <c r="X225" s="3" t="s">
        <v>431</v>
      </c>
      <c r="Y225" s="3" t="s">
        <v>67</v>
      </c>
      <c r="Z225" s="3" t="s">
        <v>173</v>
      </c>
      <c r="AA225" s="3" t="s">
        <v>173</v>
      </c>
      <c r="AB225" s="3" t="s">
        <v>707</v>
      </c>
      <c r="AC225" s="3" t="s">
        <v>96</v>
      </c>
      <c r="AD225" s="3" t="s">
        <v>113</v>
      </c>
      <c r="AE225" s="3" t="s">
        <v>708</v>
      </c>
      <c r="AF225" s="3" t="s">
        <v>74</v>
      </c>
      <c r="AG225" s="3" t="s">
        <v>709</v>
      </c>
      <c r="AH225" s="3" t="s">
        <v>710</v>
      </c>
      <c r="AI225" s="3" t="s">
        <v>108</v>
      </c>
      <c r="AJ225" s="3" t="s">
        <v>72</v>
      </c>
      <c r="AK225" s="3">
        <v>4</v>
      </c>
      <c r="AL225" s="3">
        <v>2</v>
      </c>
      <c r="AM225" s="3">
        <v>3</v>
      </c>
      <c r="AN225" s="3">
        <v>4</v>
      </c>
      <c r="AO225" s="3">
        <v>2</v>
      </c>
      <c r="AP225" s="3">
        <v>3</v>
      </c>
      <c r="AQ225" s="3">
        <v>3</v>
      </c>
      <c r="AR225" s="3">
        <v>2</v>
      </c>
      <c r="AS225" s="3">
        <v>3</v>
      </c>
      <c r="AT225" s="3">
        <v>3</v>
      </c>
      <c r="AU225" s="3">
        <v>2</v>
      </c>
      <c r="AV225" s="3">
        <v>3</v>
      </c>
      <c r="AW225" s="3">
        <v>3</v>
      </c>
      <c r="AX225" s="3" t="str">
        <f t="shared" si="3"/>
        <v>Communication</v>
      </c>
    </row>
    <row r="226" spans="1:50" ht="89.25" hidden="1" x14ac:dyDescent="0.2">
      <c r="A226" s="2">
        <v>41799.734155092599</v>
      </c>
      <c r="B226" s="3" t="s">
        <v>77</v>
      </c>
      <c r="C226" s="3" t="s">
        <v>50</v>
      </c>
      <c r="D226" s="3">
        <v>1992</v>
      </c>
      <c r="E226" s="3" t="s">
        <v>153</v>
      </c>
      <c r="F226" s="3" t="s">
        <v>484</v>
      </c>
      <c r="G226" s="3" t="s">
        <v>123</v>
      </c>
      <c r="H226" s="3" t="s">
        <v>54</v>
      </c>
      <c r="I226" s="3" t="s">
        <v>57</v>
      </c>
      <c r="J226" s="3" t="s">
        <v>100</v>
      </c>
      <c r="K226" s="3" t="s">
        <v>100</v>
      </c>
      <c r="L226" s="3" t="s">
        <v>88</v>
      </c>
      <c r="M226" s="3" t="s">
        <v>55</v>
      </c>
      <c r="N226" s="3" t="s">
        <v>59</v>
      </c>
      <c r="O226" s="3" t="s">
        <v>58</v>
      </c>
      <c r="P226" s="3" t="s">
        <v>155</v>
      </c>
      <c r="Q226" s="3" t="s">
        <v>81</v>
      </c>
      <c r="R226" s="3" t="s">
        <v>62</v>
      </c>
      <c r="S226" s="3" t="s">
        <v>64</v>
      </c>
      <c r="T226" s="3" t="s">
        <v>91</v>
      </c>
      <c r="U226" s="3" t="s">
        <v>64</v>
      </c>
      <c r="V226" s="3" t="s">
        <v>62</v>
      </c>
      <c r="W226" s="3" t="s">
        <v>276</v>
      </c>
      <c r="X226" s="3" t="s">
        <v>125</v>
      </c>
      <c r="Y226" s="3" t="s">
        <v>67</v>
      </c>
      <c r="Z226" s="3" t="s">
        <v>94</v>
      </c>
      <c r="AA226" s="3" t="s">
        <v>68</v>
      </c>
      <c r="AB226" s="3" t="s">
        <v>316</v>
      </c>
      <c r="AC226" s="3" t="s">
        <v>96</v>
      </c>
      <c r="AD226" s="3" t="s">
        <v>113</v>
      </c>
      <c r="AE226" s="3" t="s">
        <v>711</v>
      </c>
      <c r="AF226" s="3" t="s">
        <v>74</v>
      </c>
      <c r="AG226" s="3" t="s">
        <v>121</v>
      </c>
      <c r="AH226" s="3" t="s">
        <v>121</v>
      </c>
      <c r="AI226" s="3" t="s">
        <v>72</v>
      </c>
      <c r="AJ226" s="3" t="s">
        <v>72</v>
      </c>
      <c r="AK226" s="3">
        <v>3</v>
      </c>
      <c r="AL226" s="3">
        <v>3</v>
      </c>
      <c r="AM226" s="3">
        <v>2</v>
      </c>
      <c r="AN226" s="3">
        <v>2</v>
      </c>
      <c r="AO226" s="3">
        <v>3</v>
      </c>
      <c r="AP226" s="3">
        <v>3</v>
      </c>
      <c r="AQ226" s="3">
        <v>3</v>
      </c>
      <c r="AR226" s="3">
        <v>3</v>
      </c>
      <c r="AS226" s="3">
        <v>3</v>
      </c>
      <c r="AT226" s="3">
        <v>3</v>
      </c>
      <c r="AU226" s="3">
        <v>2</v>
      </c>
      <c r="AV226" s="3">
        <v>2</v>
      </c>
      <c r="AW226" s="3">
        <v>2</v>
      </c>
      <c r="AX226" s="3" t="str">
        <f t="shared" si="3"/>
        <v>Sciences Politiques</v>
      </c>
    </row>
    <row r="227" spans="1:50" ht="89.25" hidden="1" x14ac:dyDescent="0.2">
      <c r="A227" s="2">
        <v>41799.736006944397</v>
      </c>
      <c r="B227" s="3" t="s">
        <v>49</v>
      </c>
      <c r="C227" s="3" t="s">
        <v>50</v>
      </c>
      <c r="D227" s="3">
        <v>1994</v>
      </c>
      <c r="E227" s="3" t="s">
        <v>51</v>
      </c>
      <c r="F227" s="3" t="s">
        <v>484</v>
      </c>
      <c r="G227" s="3" t="s">
        <v>123</v>
      </c>
      <c r="H227" s="3" t="s">
        <v>53</v>
      </c>
      <c r="I227" s="3" t="s">
        <v>79</v>
      </c>
      <c r="J227" s="3" t="s">
        <v>55</v>
      </c>
      <c r="K227" s="3" t="s">
        <v>100</v>
      </c>
      <c r="L227" s="3" t="s">
        <v>57</v>
      </c>
      <c r="M227" s="3" t="s">
        <v>57</v>
      </c>
      <c r="N227" s="3" t="s">
        <v>59</v>
      </c>
      <c r="O227" s="3" t="s">
        <v>101</v>
      </c>
      <c r="P227" s="3" t="s">
        <v>90</v>
      </c>
      <c r="Q227" s="3" t="s">
        <v>81</v>
      </c>
      <c r="R227" s="3" t="s">
        <v>62</v>
      </c>
      <c r="S227" s="3" t="s">
        <v>64</v>
      </c>
      <c r="T227" s="3" t="s">
        <v>91</v>
      </c>
      <c r="U227" s="3" t="s">
        <v>64</v>
      </c>
      <c r="V227" s="3" t="s">
        <v>62</v>
      </c>
      <c r="W227" s="3" t="s">
        <v>124</v>
      </c>
      <c r="X227" s="3" t="s">
        <v>337</v>
      </c>
      <c r="Y227" s="3" t="s">
        <v>94</v>
      </c>
      <c r="Z227" s="3" t="s">
        <v>67</v>
      </c>
      <c r="AA227" s="3" t="s">
        <v>210</v>
      </c>
      <c r="AB227" s="3" t="s">
        <v>168</v>
      </c>
      <c r="AC227" s="3" t="s">
        <v>71</v>
      </c>
      <c r="AD227" s="3" t="s">
        <v>113</v>
      </c>
      <c r="AE227" s="3" t="s">
        <v>712</v>
      </c>
      <c r="AF227" s="3" t="s">
        <v>74</v>
      </c>
      <c r="AG227" s="3" t="s">
        <v>378</v>
      </c>
      <c r="AH227" s="3" t="s">
        <v>159</v>
      </c>
      <c r="AI227" s="3" t="s">
        <v>108</v>
      </c>
      <c r="AJ227" s="3" t="s">
        <v>108</v>
      </c>
      <c r="AK227" s="3">
        <v>3</v>
      </c>
      <c r="AL227" s="3">
        <v>3</v>
      </c>
      <c r="AM227" s="3">
        <v>4</v>
      </c>
      <c r="AN227" s="3">
        <v>2</v>
      </c>
      <c r="AO227" s="3">
        <v>3</v>
      </c>
      <c r="AP227" s="3">
        <v>3</v>
      </c>
      <c r="AQ227" s="3">
        <v>3</v>
      </c>
      <c r="AR227" s="3">
        <v>2</v>
      </c>
      <c r="AS227" s="3">
        <v>2</v>
      </c>
      <c r="AT227" s="3">
        <v>3</v>
      </c>
      <c r="AU227" s="3">
        <v>1</v>
      </c>
      <c r="AV227" s="3">
        <v>4</v>
      </c>
      <c r="AW227" s="3">
        <v>2</v>
      </c>
      <c r="AX227" s="3" t="str">
        <f t="shared" si="3"/>
        <v>Sciences Politiques</v>
      </c>
    </row>
    <row r="228" spans="1:50" ht="89.25" hidden="1" x14ac:dyDescent="0.2">
      <c r="A228" s="2">
        <v>41799.737025463</v>
      </c>
      <c r="B228" s="3" t="s">
        <v>77</v>
      </c>
      <c r="C228" s="3" t="s">
        <v>50</v>
      </c>
      <c r="D228" s="3">
        <v>1994</v>
      </c>
      <c r="E228" s="3" t="s">
        <v>367</v>
      </c>
      <c r="F228" s="3" t="s">
        <v>484</v>
      </c>
      <c r="G228" s="3" t="s">
        <v>123</v>
      </c>
      <c r="H228" s="3" t="s">
        <v>53</v>
      </c>
      <c r="I228" s="3" t="s">
        <v>55</v>
      </c>
      <c r="J228" s="3" t="s">
        <v>100</v>
      </c>
      <c r="K228" s="3" t="s">
        <v>100</v>
      </c>
      <c r="L228" s="3" t="s">
        <v>57</v>
      </c>
      <c r="M228" s="3" t="s">
        <v>55</v>
      </c>
      <c r="N228" s="3" t="s">
        <v>90</v>
      </c>
      <c r="O228" s="3" t="s">
        <v>102</v>
      </c>
      <c r="P228" s="3" t="s">
        <v>101</v>
      </c>
      <c r="Q228" s="3" t="s">
        <v>81</v>
      </c>
      <c r="R228" s="3" t="s">
        <v>81</v>
      </c>
      <c r="S228" s="3" t="s">
        <v>81</v>
      </c>
      <c r="T228" s="3" t="s">
        <v>62</v>
      </c>
      <c r="U228" s="3" t="s">
        <v>63</v>
      </c>
      <c r="V228" s="3" t="s">
        <v>64</v>
      </c>
      <c r="W228" s="3" t="s">
        <v>124</v>
      </c>
      <c r="X228" s="3" t="s">
        <v>104</v>
      </c>
      <c r="Y228" s="3" t="s">
        <v>69</v>
      </c>
      <c r="Z228" s="3" t="s">
        <v>68</v>
      </c>
      <c r="AA228" s="3" t="s">
        <v>94</v>
      </c>
      <c r="AB228" s="3" t="s">
        <v>325</v>
      </c>
      <c r="AC228" s="3" t="s">
        <v>96</v>
      </c>
      <c r="AD228" s="3" t="s">
        <v>113</v>
      </c>
      <c r="AE228" s="3" t="s">
        <v>120</v>
      </c>
      <c r="AF228" s="3" t="s">
        <v>74</v>
      </c>
      <c r="AG228" s="3" t="s">
        <v>713</v>
      </c>
      <c r="AH228" s="3" t="s">
        <v>314</v>
      </c>
      <c r="AI228" s="3" t="s">
        <v>72</v>
      </c>
      <c r="AJ228" s="3" t="s">
        <v>72</v>
      </c>
      <c r="AK228" s="3">
        <v>4</v>
      </c>
      <c r="AL228" s="3">
        <v>2</v>
      </c>
      <c r="AM228" s="3">
        <v>2</v>
      </c>
      <c r="AN228" s="3">
        <v>2</v>
      </c>
      <c r="AO228" s="3">
        <v>4</v>
      </c>
      <c r="AP228" s="3">
        <v>3</v>
      </c>
      <c r="AQ228" s="3">
        <v>2</v>
      </c>
      <c r="AR228" s="3">
        <v>2</v>
      </c>
      <c r="AS228" s="3">
        <v>3</v>
      </c>
      <c r="AT228" s="3">
        <v>4</v>
      </c>
      <c r="AU228" s="3">
        <v>2</v>
      </c>
      <c r="AV228" s="3">
        <v>3</v>
      </c>
      <c r="AW228" s="3">
        <v>1</v>
      </c>
      <c r="AX228" s="3" t="str">
        <f t="shared" si="3"/>
        <v>Sciences Politiques</v>
      </c>
    </row>
    <row r="229" spans="1:50" ht="89.25" hidden="1" x14ac:dyDescent="0.2">
      <c r="A229" s="2">
        <v>41799.738993055602</v>
      </c>
      <c r="B229" s="3" t="s">
        <v>77</v>
      </c>
      <c r="C229" s="3" t="s">
        <v>50</v>
      </c>
      <c r="D229" s="3">
        <v>1995</v>
      </c>
      <c r="E229" s="3" t="s">
        <v>367</v>
      </c>
      <c r="F229" s="3" t="s">
        <v>484</v>
      </c>
      <c r="G229" s="3" t="s">
        <v>123</v>
      </c>
      <c r="H229" s="3" t="s">
        <v>53</v>
      </c>
      <c r="I229" s="3" t="s">
        <v>55</v>
      </c>
      <c r="J229" s="3" t="s">
        <v>88</v>
      </c>
      <c r="K229" s="3" t="s">
        <v>79</v>
      </c>
      <c r="L229" s="3" t="s">
        <v>57</v>
      </c>
      <c r="M229" s="3" t="s">
        <v>55</v>
      </c>
      <c r="N229" s="3" t="s">
        <v>90</v>
      </c>
      <c r="O229" s="3" t="s">
        <v>101</v>
      </c>
      <c r="P229" s="3" t="s">
        <v>102</v>
      </c>
      <c r="Q229" s="3" t="s">
        <v>91</v>
      </c>
      <c r="R229" s="3" t="s">
        <v>91</v>
      </c>
      <c r="S229" s="3" t="s">
        <v>91</v>
      </c>
      <c r="T229" s="3" t="s">
        <v>64</v>
      </c>
      <c r="U229" s="3" t="s">
        <v>62</v>
      </c>
      <c r="V229" s="3" t="s">
        <v>63</v>
      </c>
      <c r="W229" s="3" t="s">
        <v>92</v>
      </c>
      <c r="X229" s="3" t="s">
        <v>83</v>
      </c>
      <c r="Y229" s="3" t="s">
        <v>68</v>
      </c>
      <c r="Z229" s="3" t="s">
        <v>67</v>
      </c>
      <c r="AA229" s="3" t="s">
        <v>144</v>
      </c>
      <c r="AB229" s="3" t="s">
        <v>95</v>
      </c>
      <c r="AC229" s="3" t="s">
        <v>96</v>
      </c>
      <c r="AD229" s="3" t="s">
        <v>113</v>
      </c>
      <c r="AE229" s="3" t="s">
        <v>714</v>
      </c>
      <c r="AF229" s="3" t="s">
        <v>74</v>
      </c>
      <c r="AG229" s="3" t="s">
        <v>224</v>
      </c>
      <c r="AH229" s="3" t="s">
        <v>255</v>
      </c>
      <c r="AI229" s="3" t="s">
        <v>72</v>
      </c>
      <c r="AJ229" s="3" t="s">
        <v>72</v>
      </c>
      <c r="AK229" s="3">
        <v>2</v>
      </c>
      <c r="AL229" s="3">
        <v>1</v>
      </c>
      <c r="AM229" s="3">
        <v>3</v>
      </c>
      <c r="AN229" s="3">
        <v>3</v>
      </c>
      <c r="AO229" s="3">
        <v>1</v>
      </c>
      <c r="AP229" s="3">
        <v>2</v>
      </c>
      <c r="AQ229" s="3">
        <v>2</v>
      </c>
      <c r="AR229" s="3">
        <v>2</v>
      </c>
      <c r="AS229" s="3">
        <v>3</v>
      </c>
      <c r="AT229" s="3">
        <v>3</v>
      </c>
      <c r="AU229" s="3">
        <v>3</v>
      </c>
      <c r="AV229" s="3">
        <v>2</v>
      </c>
      <c r="AW229" s="3">
        <v>4</v>
      </c>
      <c r="AX229" s="3" t="str">
        <f t="shared" si="3"/>
        <v>Sciences Politiques</v>
      </c>
    </row>
    <row r="230" spans="1:50" ht="25.5" hidden="1" x14ac:dyDescent="0.2">
      <c r="A230" s="2">
        <v>41799.7414236111</v>
      </c>
      <c r="B230" s="3" t="s">
        <v>49</v>
      </c>
      <c r="C230" s="3" t="s">
        <v>50</v>
      </c>
      <c r="D230" s="3">
        <v>1996</v>
      </c>
      <c r="E230" s="3" t="s">
        <v>51</v>
      </c>
      <c r="F230" s="3" t="s">
        <v>715</v>
      </c>
      <c r="G230" s="3" t="s">
        <v>123</v>
      </c>
      <c r="H230" s="3" t="s">
        <v>53</v>
      </c>
      <c r="I230" s="3" t="s">
        <v>55</v>
      </c>
      <c r="J230" s="3" t="s">
        <v>63</v>
      </c>
      <c r="K230" s="3" t="s">
        <v>55</v>
      </c>
      <c r="L230" s="3" t="s">
        <v>88</v>
      </c>
      <c r="M230" s="3" t="s">
        <v>55</v>
      </c>
      <c r="N230" s="3" t="s">
        <v>59</v>
      </c>
      <c r="O230" s="3" t="s">
        <v>101</v>
      </c>
      <c r="P230" s="3" t="s">
        <v>60</v>
      </c>
      <c r="Q230" s="3" t="s">
        <v>64</v>
      </c>
      <c r="R230" s="3" t="s">
        <v>63</v>
      </c>
      <c r="S230" s="3" t="s">
        <v>62</v>
      </c>
      <c r="T230" s="3" t="s">
        <v>64</v>
      </c>
      <c r="U230" s="3" t="s">
        <v>63</v>
      </c>
      <c r="V230" s="3" t="s">
        <v>63</v>
      </c>
      <c r="W230" s="3" t="s">
        <v>608</v>
      </c>
      <c r="X230" s="3" t="s">
        <v>716</v>
      </c>
      <c r="Y230" s="3" t="s">
        <v>67</v>
      </c>
      <c r="Z230" s="3" t="s">
        <v>68</v>
      </c>
      <c r="AA230" s="3" t="s">
        <v>94</v>
      </c>
      <c r="AB230" s="3" t="s">
        <v>299</v>
      </c>
      <c r="AC230" s="3" t="s">
        <v>96</v>
      </c>
      <c r="AD230" s="3" t="s">
        <v>113</v>
      </c>
      <c r="AE230" s="3" t="s">
        <v>120</v>
      </c>
      <c r="AF230" s="3" t="s">
        <v>74</v>
      </c>
      <c r="AG230" s="3" t="s">
        <v>435</v>
      </c>
      <c r="AH230" s="3" t="s">
        <v>211</v>
      </c>
      <c r="AI230" s="3" t="s">
        <v>72</v>
      </c>
      <c r="AJ230" s="3" t="s">
        <v>72</v>
      </c>
      <c r="AK230" s="3">
        <v>2</v>
      </c>
      <c r="AL230" s="3">
        <v>2</v>
      </c>
      <c r="AM230" s="3">
        <v>2</v>
      </c>
      <c r="AN230" s="3">
        <v>2</v>
      </c>
      <c r="AO230" s="3">
        <v>2</v>
      </c>
      <c r="AP230" s="3">
        <v>2</v>
      </c>
      <c r="AQ230" s="3">
        <v>2</v>
      </c>
      <c r="AR230" s="3">
        <v>2</v>
      </c>
      <c r="AS230" s="3">
        <v>3</v>
      </c>
      <c r="AT230" s="3">
        <v>3</v>
      </c>
      <c r="AU230" s="3">
        <v>4</v>
      </c>
      <c r="AV230" s="3">
        <v>3</v>
      </c>
      <c r="AW230" s="3">
        <v>2</v>
      </c>
      <c r="AX230" s="3" t="str">
        <f t="shared" si="3"/>
        <v>Autre</v>
      </c>
    </row>
    <row r="231" spans="1:50" ht="25.5" hidden="1" x14ac:dyDescent="0.2">
      <c r="A231" s="2">
        <v>41799.741527777798</v>
      </c>
      <c r="B231" s="3" t="s">
        <v>49</v>
      </c>
      <c r="C231" s="3" t="s">
        <v>50</v>
      </c>
      <c r="D231" s="3">
        <v>1993</v>
      </c>
      <c r="E231" s="3" t="s">
        <v>367</v>
      </c>
      <c r="F231" s="3" t="s">
        <v>324</v>
      </c>
      <c r="G231" s="3" t="s">
        <v>123</v>
      </c>
      <c r="H231" s="3" t="s">
        <v>53</v>
      </c>
      <c r="I231" s="3" t="s">
        <v>55</v>
      </c>
      <c r="J231" s="3" t="s">
        <v>63</v>
      </c>
      <c r="K231" s="3" t="s">
        <v>55</v>
      </c>
      <c r="L231" s="3" t="s">
        <v>88</v>
      </c>
      <c r="M231" s="3" t="s">
        <v>55</v>
      </c>
      <c r="N231" s="3" t="s">
        <v>59</v>
      </c>
      <c r="O231" s="3" t="s">
        <v>58</v>
      </c>
      <c r="P231" s="3" t="s">
        <v>155</v>
      </c>
      <c r="Q231" s="3" t="s">
        <v>81</v>
      </c>
      <c r="R231" s="3" t="s">
        <v>64</v>
      </c>
      <c r="S231" s="3" t="s">
        <v>62</v>
      </c>
      <c r="T231" s="3" t="s">
        <v>91</v>
      </c>
      <c r="U231" s="3" t="s">
        <v>62</v>
      </c>
      <c r="V231" s="3" t="s">
        <v>64</v>
      </c>
      <c r="W231" s="3" t="s">
        <v>717</v>
      </c>
      <c r="X231" s="3" t="s">
        <v>66</v>
      </c>
      <c r="Y231" s="3" t="s">
        <v>94</v>
      </c>
      <c r="Z231" s="3" t="s">
        <v>67</v>
      </c>
      <c r="AA231" s="3" t="s">
        <v>69</v>
      </c>
      <c r="AB231" s="3" t="s">
        <v>470</v>
      </c>
      <c r="AC231" s="3" t="s">
        <v>71</v>
      </c>
      <c r="AD231" s="3" t="s">
        <v>113</v>
      </c>
      <c r="AE231" s="3" t="s">
        <v>120</v>
      </c>
      <c r="AF231" s="3" t="s">
        <v>74</v>
      </c>
      <c r="AG231" s="3" t="s">
        <v>170</v>
      </c>
      <c r="AH231" s="3" t="s">
        <v>159</v>
      </c>
      <c r="AI231" s="3" t="s">
        <v>108</v>
      </c>
      <c r="AJ231" s="3" t="s">
        <v>72</v>
      </c>
      <c r="AK231" s="3">
        <v>4</v>
      </c>
      <c r="AL231" s="3">
        <v>1</v>
      </c>
      <c r="AM231" s="3">
        <v>2</v>
      </c>
      <c r="AN231" s="3">
        <v>3</v>
      </c>
      <c r="AO231" s="3">
        <v>2</v>
      </c>
      <c r="AP231" s="3">
        <v>3</v>
      </c>
      <c r="AQ231" s="3">
        <v>3</v>
      </c>
      <c r="AR231" s="3">
        <v>3</v>
      </c>
      <c r="AS231" s="3">
        <v>3</v>
      </c>
      <c r="AT231" s="3">
        <v>3</v>
      </c>
      <c r="AU231" s="3">
        <v>3</v>
      </c>
      <c r="AV231" s="3">
        <v>4</v>
      </c>
      <c r="AW231" s="3">
        <v>2</v>
      </c>
      <c r="AX231" s="3" t="str">
        <f t="shared" si="3"/>
        <v>Autre</v>
      </c>
    </row>
    <row r="232" spans="1:50" ht="38.25" hidden="1" x14ac:dyDescent="0.2">
      <c r="A232" s="2">
        <v>41799.741724537002</v>
      </c>
      <c r="B232" s="3" t="s">
        <v>77</v>
      </c>
      <c r="C232" s="3" t="s">
        <v>50</v>
      </c>
      <c r="D232" s="3">
        <v>1995</v>
      </c>
      <c r="E232" s="3" t="s">
        <v>153</v>
      </c>
      <c r="F232" s="3" t="s">
        <v>718</v>
      </c>
      <c r="G232" s="3" t="s">
        <v>123</v>
      </c>
      <c r="H232" s="3" t="s">
        <v>53</v>
      </c>
      <c r="I232" s="3" t="s">
        <v>57</v>
      </c>
      <c r="J232" s="3" t="s">
        <v>55</v>
      </c>
      <c r="K232" s="3" t="s">
        <v>55</v>
      </c>
      <c r="L232" s="3" t="s">
        <v>88</v>
      </c>
      <c r="M232" s="3" t="s">
        <v>88</v>
      </c>
      <c r="N232" s="3" t="s">
        <v>155</v>
      </c>
      <c r="O232" s="3" t="s">
        <v>59</v>
      </c>
      <c r="P232" s="3" t="s">
        <v>101</v>
      </c>
      <c r="Q232" s="3" t="s">
        <v>64</v>
      </c>
      <c r="R232" s="3" t="s">
        <v>62</v>
      </c>
      <c r="S232" s="3" t="s">
        <v>62</v>
      </c>
      <c r="T232" s="3" t="s">
        <v>62</v>
      </c>
      <c r="U232" s="3" t="s">
        <v>62</v>
      </c>
      <c r="V232" s="3" t="s">
        <v>62</v>
      </c>
      <c r="W232" s="3" t="s">
        <v>447</v>
      </c>
      <c r="X232" s="3" t="s">
        <v>340</v>
      </c>
      <c r="Y232" s="3" t="s">
        <v>173</v>
      </c>
      <c r="Z232" s="3" t="s">
        <v>173</v>
      </c>
      <c r="AA232" s="3" t="s">
        <v>173</v>
      </c>
      <c r="AB232" s="3" t="s">
        <v>391</v>
      </c>
      <c r="AC232" s="3" t="s">
        <v>96</v>
      </c>
      <c r="AD232" s="3" t="s">
        <v>113</v>
      </c>
      <c r="AE232" s="3" t="s">
        <v>113</v>
      </c>
      <c r="AF232" s="3" t="s">
        <v>74</v>
      </c>
      <c r="AG232" s="3" t="s">
        <v>719</v>
      </c>
      <c r="AH232" s="3" t="s">
        <v>148</v>
      </c>
      <c r="AI232" s="3" t="s">
        <v>72</v>
      </c>
      <c r="AJ232" s="3" t="s">
        <v>72</v>
      </c>
      <c r="AK232" s="3">
        <v>3</v>
      </c>
      <c r="AL232" s="3">
        <v>2</v>
      </c>
      <c r="AM232" s="3">
        <v>2</v>
      </c>
      <c r="AN232" s="3">
        <v>3</v>
      </c>
      <c r="AO232" s="3">
        <v>2</v>
      </c>
      <c r="AP232" s="3">
        <v>2</v>
      </c>
      <c r="AQ232" s="3">
        <v>2</v>
      </c>
      <c r="AR232" s="3">
        <v>1</v>
      </c>
      <c r="AS232" s="3">
        <v>3</v>
      </c>
      <c r="AT232" s="3">
        <v>3</v>
      </c>
      <c r="AU232" s="3">
        <v>2</v>
      </c>
      <c r="AV232" s="3">
        <v>3</v>
      </c>
      <c r="AW232" s="3">
        <v>2</v>
      </c>
      <c r="AX232" s="3" t="str">
        <f t="shared" si="3"/>
        <v>Autre</v>
      </c>
    </row>
    <row r="233" spans="1:50" ht="25.5" hidden="1" x14ac:dyDescent="0.2">
      <c r="A233" s="2">
        <v>41799.742384259298</v>
      </c>
      <c r="B233" s="3" t="s">
        <v>49</v>
      </c>
      <c r="C233" s="3" t="s">
        <v>50</v>
      </c>
      <c r="D233" s="3">
        <v>1995</v>
      </c>
      <c r="E233" s="3" t="s">
        <v>367</v>
      </c>
      <c r="F233" s="3" t="s">
        <v>458</v>
      </c>
      <c r="G233" s="3" t="s">
        <v>123</v>
      </c>
      <c r="H233" s="3" t="s">
        <v>53</v>
      </c>
      <c r="I233" s="3" t="s">
        <v>55</v>
      </c>
      <c r="J233" s="3" t="s">
        <v>55</v>
      </c>
      <c r="K233" s="3" t="s">
        <v>55</v>
      </c>
      <c r="L233" s="3" t="s">
        <v>57</v>
      </c>
      <c r="M233" s="3" t="s">
        <v>57</v>
      </c>
      <c r="N233" s="3" t="s">
        <v>167</v>
      </c>
      <c r="O233" s="3" t="s">
        <v>59</v>
      </c>
      <c r="P233" s="3" t="s">
        <v>101</v>
      </c>
      <c r="Q233" s="3" t="s">
        <v>62</v>
      </c>
      <c r="R233" s="3" t="s">
        <v>62</v>
      </c>
      <c r="S233" s="3" t="s">
        <v>64</v>
      </c>
      <c r="T233" s="3" t="s">
        <v>81</v>
      </c>
      <c r="U233" s="3" t="s">
        <v>81</v>
      </c>
      <c r="V233" s="3" t="s">
        <v>63</v>
      </c>
      <c r="W233" s="3" t="s">
        <v>83</v>
      </c>
      <c r="X233" s="3" t="s">
        <v>83</v>
      </c>
      <c r="Y233" s="3" t="s">
        <v>69</v>
      </c>
      <c r="Z233" s="3" t="s">
        <v>173</v>
      </c>
      <c r="AA233" s="3" t="s">
        <v>173</v>
      </c>
      <c r="AB233" s="3" t="s">
        <v>407</v>
      </c>
      <c r="AC233" s="3" t="s">
        <v>71</v>
      </c>
      <c r="AD233" s="3" t="s">
        <v>113</v>
      </c>
      <c r="AE233" s="3" t="s">
        <v>113</v>
      </c>
      <c r="AF233" s="3" t="s">
        <v>74</v>
      </c>
      <c r="AG233" s="3" t="s">
        <v>720</v>
      </c>
      <c r="AH233" s="3" t="s">
        <v>721</v>
      </c>
      <c r="AI233" s="3" t="s">
        <v>72</v>
      </c>
      <c r="AJ233" s="3" t="s">
        <v>72</v>
      </c>
      <c r="AK233" s="3">
        <v>4</v>
      </c>
      <c r="AL233" s="3">
        <v>1</v>
      </c>
      <c r="AM233" s="3">
        <v>2</v>
      </c>
      <c r="AN233" s="3">
        <v>3</v>
      </c>
      <c r="AO233" s="3">
        <v>2</v>
      </c>
      <c r="AP233" s="3">
        <v>2</v>
      </c>
      <c r="AQ233" s="3">
        <v>2</v>
      </c>
      <c r="AR233" s="3">
        <v>1</v>
      </c>
      <c r="AS233" s="3">
        <v>3</v>
      </c>
      <c r="AT233" s="3">
        <v>3</v>
      </c>
      <c r="AU233" s="3">
        <v>3</v>
      </c>
      <c r="AV233" s="3">
        <v>3</v>
      </c>
      <c r="AW233" s="3">
        <v>1</v>
      </c>
      <c r="AX233" s="3" t="str">
        <f t="shared" si="3"/>
        <v>Autre</v>
      </c>
    </row>
    <row r="234" spans="1:50" ht="89.25" hidden="1" x14ac:dyDescent="0.2">
      <c r="A234" s="2">
        <v>41799.744733796302</v>
      </c>
      <c r="B234" s="3" t="s">
        <v>49</v>
      </c>
      <c r="C234" s="3" t="s">
        <v>50</v>
      </c>
      <c r="D234" s="3">
        <v>1990</v>
      </c>
      <c r="E234" s="3" t="s">
        <v>367</v>
      </c>
      <c r="F234" s="3" t="s">
        <v>484</v>
      </c>
      <c r="G234" s="3" t="s">
        <v>123</v>
      </c>
      <c r="H234" s="3" t="s">
        <v>53</v>
      </c>
      <c r="I234" s="3" t="s">
        <v>79</v>
      </c>
      <c r="J234" s="3" t="s">
        <v>57</v>
      </c>
      <c r="K234" s="3" t="s">
        <v>100</v>
      </c>
      <c r="L234" s="3" t="s">
        <v>88</v>
      </c>
      <c r="M234" s="3" t="s">
        <v>57</v>
      </c>
      <c r="N234" s="3" t="s">
        <v>59</v>
      </c>
      <c r="O234" s="3" t="s">
        <v>101</v>
      </c>
      <c r="P234" s="3" t="s">
        <v>60</v>
      </c>
      <c r="Q234" s="3" t="s">
        <v>81</v>
      </c>
      <c r="R234" s="3" t="s">
        <v>91</v>
      </c>
      <c r="S234" s="3" t="s">
        <v>64</v>
      </c>
      <c r="T234" s="3" t="s">
        <v>81</v>
      </c>
      <c r="U234" s="3" t="s">
        <v>81</v>
      </c>
      <c r="V234" s="3" t="s">
        <v>64</v>
      </c>
      <c r="W234" s="3" t="s">
        <v>509</v>
      </c>
      <c r="X234" s="3" t="s">
        <v>722</v>
      </c>
      <c r="Y234" s="3" t="s">
        <v>94</v>
      </c>
      <c r="Z234" s="3" t="s">
        <v>67</v>
      </c>
      <c r="AA234" s="3" t="s">
        <v>69</v>
      </c>
      <c r="AB234" s="3" t="s">
        <v>470</v>
      </c>
      <c r="AC234" s="3" t="s">
        <v>71</v>
      </c>
      <c r="AD234" s="3" t="s">
        <v>72</v>
      </c>
      <c r="AE234" s="3" t="s">
        <v>723</v>
      </c>
      <c r="AF234" s="3" t="s">
        <v>278</v>
      </c>
      <c r="AG234" s="3" t="s">
        <v>98</v>
      </c>
      <c r="AH234" s="3" t="s">
        <v>724</v>
      </c>
      <c r="AI234" s="3" t="s">
        <v>72</v>
      </c>
      <c r="AJ234" s="3" t="s">
        <v>72</v>
      </c>
      <c r="AK234" s="3">
        <v>2</v>
      </c>
      <c r="AL234" s="3">
        <v>1</v>
      </c>
      <c r="AM234" s="3">
        <v>3</v>
      </c>
      <c r="AN234" s="3">
        <v>3</v>
      </c>
      <c r="AO234" s="3">
        <v>4</v>
      </c>
      <c r="AP234" s="3">
        <v>4</v>
      </c>
      <c r="AQ234" s="3">
        <v>4</v>
      </c>
      <c r="AR234" s="3">
        <v>3</v>
      </c>
      <c r="AS234" s="3">
        <v>2</v>
      </c>
      <c r="AT234" s="3">
        <v>3</v>
      </c>
      <c r="AU234" s="3">
        <v>2</v>
      </c>
      <c r="AV234" s="3">
        <v>4</v>
      </c>
      <c r="AW234" s="3">
        <v>3</v>
      </c>
      <c r="AX234" s="3" t="str">
        <f t="shared" si="3"/>
        <v>Sciences Politiques</v>
      </c>
    </row>
    <row r="235" spans="1:50" ht="89.25" hidden="1" x14ac:dyDescent="0.2">
      <c r="A235" s="2">
        <v>41799.748344907399</v>
      </c>
      <c r="B235" s="3" t="s">
        <v>77</v>
      </c>
      <c r="C235" s="3" t="s">
        <v>50</v>
      </c>
      <c r="D235" s="3">
        <v>1993</v>
      </c>
      <c r="E235" s="3" t="s">
        <v>153</v>
      </c>
      <c r="F235" s="3" t="s">
        <v>484</v>
      </c>
      <c r="G235" s="3" t="s">
        <v>123</v>
      </c>
      <c r="H235" s="3" t="s">
        <v>53</v>
      </c>
      <c r="I235" s="3" t="s">
        <v>100</v>
      </c>
      <c r="J235" s="3" t="s">
        <v>55</v>
      </c>
      <c r="K235" s="3" t="s">
        <v>55</v>
      </c>
      <c r="L235" s="3" t="s">
        <v>88</v>
      </c>
      <c r="M235" s="3" t="s">
        <v>88</v>
      </c>
      <c r="N235" s="3" t="s">
        <v>101</v>
      </c>
      <c r="O235" s="3" t="s">
        <v>58</v>
      </c>
      <c r="P235" s="3" t="s">
        <v>102</v>
      </c>
      <c r="Q235" s="3" t="s">
        <v>91</v>
      </c>
      <c r="R235" s="3" t="s">
        <v>81</v>
      </c>
      <c r="S235" s="3" t="s">
        <v>64</v>
      </c>
      <c r="T235" s="3" t="s">
        <v>81</v>
      </c>
      <c r="U235" s="3" t="s">
        <v>63</v>
      </c>
      <c r="V235" s="3" t="s">
        <v>63</v>
      </c>
      <c r="W235" s="3" t="s">
        <v>83</v>
      </c>
      <c r="X235" s="3" t="s">
        <v>104</v>
      </c>
      <c r="Y235" s="3" t="s">
        <v>94</v>
      </c>
      <c r="Z235" s="3" t="s">
        <v>69</v>
      </c>
      <c r="AA235" s="3" t="s">
        <v>69</v>
      </c>
      <c r="AB235" s="3" t="s">
        <v>725</v>
      </c>
      <c r="AC235" s="3" t="s">
        <v>71</v>
      </c>
      <c r="AD235" s="3" t="s">
        <v>113</v>
      </c>
      <c r="AE235" s="3" t="s">
        <v>120</v>
      </c>
      <c r="AF235" s="3" t="s">
        <v>74</v>
      </c>
      <c r="AG235" s="3" t="s">
        <v>254</v>
      </c>
      <c r="AH235" s="3" t="s">
        <v>134</v>
      </c>
      <c r="AI235" s="3" t="s">
        <v>72</v>
      </c>
      <c r="AJ235" s="3" t="s">
        <v>72</v>
      </c>
      <c r="AK235" s="3">
        <v>3</v>
      </c>
      <c r="AL235" s="3">
        <v>2</v>
      </c>
      <c r="AM235" s="3">
        <v>3</v>
      </c>
      <c r="AN235" s="3">
        <v>3</v>
      </c>
      <c r="AO235" s="3">
        <v>2</v>
      </c>
      <c r="AP235" s="3">
        <v>1</v>
      </c>
      <c r="AQ235" s="3">
        <v>1</v>
      </c>
      <c r="AR235" s="3">
        <v>2</v>
      </c>
      <c r="AS235" s="3">
        <v>3</v>
      </c>
      <c r="AT235" s="3">
        <v>3</v>
      </c>
      <c r="AU235" s="3">
        <v>3</v>
      </c>
      <c r="AV235" s="3">
        <v>3</v>
      </c>
      <c r="AW235" s="3">
        <v>2</v>
      </c>
      <c r="AX235" s="3" t="str">
        <f t="shared" si="3"/>
        <v>Sciences Politiques</v>
      </c>
    </row>
    <row r="236" spans="1:50" ht="89.25" hidden="1" x14ac:dyDescent="0.2">
      <c r="A236" s="2">
        <v>41799.748483796298</v>
      </c>
      <c r="B236" s="3" t="s">
        <v>49</v>
      </c>
      <c r="C236" s="3" t="s">
        <v>50</v>
      </c>
      <c r="D236" s="3">
        <v>1994</v>
      </c>
      <c r="E236" s="3" t="s">
        <v>367</v>
      </c>
      <c r="F236" s="3" t="s">
        <v>484</v>
      </c>
      <c r="G236" s="3" t="s">
        <v>123</v>
      </c>
      <c r="H236" s="3" t="s">
        <v>53</v>
      </c>
      <c r="I236" s="3" t="s">
        <v>79</v>
      </c>
      <c r="J236" s="3" t="s">
        <v>63</v>
      </c>
      <c r="K236" s="3" t="s">
        <v>79</v>
      </c>
      <c r="L236" s="3" t="s">
        <v>57</v>
      </c>
      <c r="M236" s="3" t="s">
        <v>57</v>
      </c>
      <c r="N236" s="3" t="s">
        <v>101</v>
      </c>
      <c r="O236" s="3" t="s">
        <v>59</v>
      </c>
      <c r="P236" s="3" t="s">
        <v>155</v>
      </c>
      <c r="Q236" s="3" t="s">
        <v>91</v>
      </c>
      <c r="R236" s="3" t="s">
        <v>63</v>
      </c>
      <c r="S236" s="3" t="s">
        <v>64</v>
      </c>
      <c r="T236" s="3" t="s">
        <v>81</v>
      </c>
      <c r="U236" s="3" t="s">
        <v>81</v>
      </c>
      <c r="V236" s="3" t="s">
        <v>64</v>
      </c>
      <c r="W236" s="3" t="s">
        <v>726</v>
      </c>
      <c r="X236" s="3" t="s">
        <v>83</v>
      </c>
      <c r="Y236" s="3" t="s">
        <v>94</v>
      </c>
      <c r="Z236" s="3" t="s">
        <v>67</v>
      </c>
      <c r="AA236" s="3" t="s">
        <v>144</v>
      </c>
      <c r="AB236" s="3" t="s">
        <v>499</v>
      </c>
      <c r="AC236" s="3" t="s">
        <v>71</v>
      </c>
      <c r="AD236" s="3" t="s">
        <v>72</v>
      </c>
      <c r="AE236" s="3" t="s">
        <v>727</v>
      </c>
      <c r="AF236" s="3" t="s">
        <v>278</v>
      </c>
      <c r="AG236" s="3" t="s">
        <v>265</v>
      </c>
      <c r="AH236" s="3" t="s">
        <v>148</v>
      </c>
      <c r="AI236" s="3" t="s">
        <v>72</v>
      </c>
      <c r="AJ236" s="3" t="s">
        <v>108</v>
      </c>
      <c r="AK236" s="3">
        <v>2</v>
      </c>
      <c r="AL236" s="3">
        <v>1</v>
      </c>
      <c r="AM236" s="3">
        <v>1</v>
      </c>
      <c r="AN236" s="3">
        <v>1</v>
      </c>
      <c r="AO236" s="3">
        <v>2</v>
      </c>
      <c r="AP236" s="3">
        <v>1</v>
      </c>
      <c r="AQ236" s="3">
        <v>2</v>
      </c>
      <c r="AR236" s="3">
        <v>1</v>
      </c>
      <c r="AS236" s="3">
        <v>3</v>
      </c>
      <c r="AT236" s="3">
        <v>2</v>
      </c>
      <c r="AU236" s="3">
        <v>4</v>
      </c>
      <c r="AV236" s="3">
        <v>4</v>
      </c>
      <c r="AW236" s="3">
        <v>2</v>
      </c>
      <c r="AX236" s="3" t="str">
        <f t="shared" si="3"/>
        <v>Sciences Politiques</v>
      </c>
    </row>
    <row r="237" spans="1:50" ht="89.25" hidden="1" x14ac:dyDescent="0.2">
      <c r="A237" s="2">
        <v>41799.7487384259</v>
      </c>
      <c r="B237" s="3" t="s">
        <v>77</v>
      </c>
      <c r="C237" s="3" t="s">
        <v>50</v>
      </c>
      <c r="D237" s="3">
        <v>1992</v>
      </c>
      <c r="E237" s="3" t="s">
        <v>153</v>
      </c>
      <c r="F237" s="3" t="s">
        <v>484</v>
      </c>
      <c r="G237" s="3" t="s">
        <v>604</v>
      </c>
      <c r="H237" s="3" t="s">
        <v>53</v>
      </c>
      <c r="I237" s="3" t="s">
        <v>57</v>
      </c>
      <c r="J237" s="3" t="s">
        <v>57</v>
      </c>
      <c r="K237" s="3" t="s">
        <v>57</v>
      </c>
      <c r="L237" s="3" t="s">
        <v>57</v>
      </c>
      <c r="M237" s="3" t="s">
        <v>57</v>
      </c>
      <c r="N237" s="3" t="s">
        <v>155</v>
      </c>
      <c r="O237" s="3" t="s">
        <v>80</v>
      </c>
      <c r="P237" s="3" t="s">
        <v>101</v>
      </c>
      <c r="Q237" s="3" t="s">
        <v>81</v>
      </c>
      <c r="R237" s="3" t="s">
        <v>62</v>
      </c>
      <c r="S237" s="3" t="s">
        <v>81</v>
      </c>
      <c r="T237" s="3" t="s">
        <v>81</v>
      </c>
      <c r="U237" s="3" t="s">
        <v>63</v>
      </c>
      <c r="V237" s="3" t="s">
        <v>91</v>
      </c>
      <c r="W237" s="3" t="s">
        <v>608</v>
      </c>
      <c r="X237" s="3" t="s">
        <v>241</v>
      </c>
      <c r="Y237" s="3" t="s">
        <v>68</v>
      </c>
      <c r="Z237" s="3" t="s">
        <v>144</v>
      </c>
      <c r="AA237" s="3" t="s">
        <v>93</v>
      </c>
      <c r="AB237" s="3" t="s">
        <v>728</v>
      </c>
      <c r="AC237" s="3" t="s">
        <v>96</v>
      </c>
      <c r="AD237" s="3" t="s">
        <v>113</v>
      </c>
      <c r="AE237" s="3" t="s">
        <v>729</v>
      </c>
      <c r="AF237" s="3" t="s">
        <v>74</v>
      </c>
      <c r="AG237" s="3" t="s">
        <v>121</v>
      </c>
      <c r="AH237" s="3" t="s">
        <v>730</v>
      </c>
      <c r="AI237" s="3" t="s">
        <v>108</v>
      </c>
      <c r="AJ237" s="3" t="s">
        <v>108</v>
      </c>
      <c r="AK237" s="3">
        <v>4</v>
      </c>
      <c r="AL237" s="3">
        <v>2</v>
      </c>
      <c r="AM237" s="3">
        <v>3</v>
      </c>
      <c r="AN237" s="3">
        <v>3</v>
      </c>
      <c r="AO237" s="3">
        <v>3</v>
      </c>
      <c r="AP237" s="3">
        <v>2</v>
      </c>
      <c r="AQ237" s="3">
        <v>2</v>
      </c>
      <c r="AR237" s="3">
        <v>3</v>
      </c>
      <c r="AS237" s="3">
        <v>3</v>
      </c>
      <c r="AT237" s="3">
        <v>3</v>
      </c>
      <c r="AU237" s="3">
        <v>1</v>
      </c>
      <c r="AV237" s="3">
        <v>2</v>
      </c>
      <c r="AW237" s="3">
        <v>3</v>
      </c>
      <c r="AX237" s="3" t="str">
        <f t="shared" si="3"/>
        <v>Sciences Politiques</v>
      </c>
    </row>
    <row r="238" spans="1:50" ht="89.25" hidden="1" x14ac:dyDescent="0.2">
      <c r="A238" s="2">
        <v>41799.750914351898</v>
      </c>
      <c r="B238" s="3" t="s">
        <v>49</v>
      </c>
      <c r="C238" s="3" t="s">
        <v>50</v>
      </c>
      <c r="D238" s="3">
        <v>1992</v>
      </c>
      <c r="E238" s="3" t="s">
        <v>367</v>
      </c>
      <c r="F238" s="3" t="s">
        <v>484</v>
      </c>
      <c r="G238" s="3" t="s">
        <v>123</v>
      </c>
      <c r="H238" s="3" t="s">
        <v>53</v>
      </c>
      <c r="I238" s="3" t="s">
        <v>55</v>
      </c>
      <c r="J238" s="3" t="s">
        <v>63</v>
      </c>
      <c r="K238" s="3" t="s">
        <v>100</v>
      </c>
      <c r="L238" s="3" t="s">
        <v>57</v>
      </c>
      <c r="M238" s="3" t="s">
        <v>57</v>
      </c>
      <c r="N238" s="3" t="s">
        <v>59</v>
      </c>
      <c r="O238" s="3" t="s">
        <v>58</v>
      </c>
      <c r="P238" s="3" t="s">
        <v>90</v>
      </c>
      <c r="Q238" s="3" t="s">
        <v>62</v>
      </c>
      <c r="R238" s="3" t="s">
        <v>64</v>
      </c>
      <c r="S238" s="3" t="s">
        <v>81</v>
      </c>
      <c r="T238" s="3" t="s">
        <v>91</v>
      </c>
      <c r="U238" s="3" t="s">
        <v>62</v>
      </c>
      <c r="V238" s="3" t="s">
        <v>62</v>
      </c>
      <c r="W238" s="3" t="s">
        <v>83</v>
      </c>
      <c r="X238" s="3" t="s">
        <v>180</v>
      </c>
      <c r="Y238" s="3" t="s">
        <v>67</v>
      </c>
      <c r="Z238" s="3" t="s">
        <v>94</v>
      </c>
      <c r="AA238" s="3" t="s">
        <v>68</v>
      </c>
      <c r="AB238" s="3" t="s">
        <v>445</v>
      </c>
      <c r="AC238" s="3" t="s">
        <v>71</v>
      </c>
      <c r="AD238" s="3" t="s">
        <v>113</v>
      </c>
      <c r="AE238" s="3" t="s">
        <v>120</v>
      </c>
      <c r="AF238" s="3" t="s">
        <v>74</v>
      </c>
      <c r="AG238" s="3" t="s">
        <v>265</v>
      </c>
      <c r="AH238" s="3" t="s">
        <v>134</v>
      </c>
      <c r="AI238" s="3" t="s">
        <v>72</v>
      </c>
      <c r="AJ238" s="3" t="s">
        <v>72</v>
      </c>
      <c r="AK238" s="3">
        <v>1</v>
      </c>
      <c r="AL238" s="3">
        <v>3</v>
      </c>
      <c r="AM238" s="3">
        <v>3</v>
      </c>
      <c r="AN238" s="3">
        <v>2</v>
      </c>
      <c r="AO238" s="3">
        <v>2</v>
      </c>
      <c r="AP238" s="3">
        <v>2</v>
      </c>
      <c r="AQ238" s="3">
        <v>2</v>
      </c>
      <c r="AR238" s="3">
        <v>3</v>
      </c>
      <c r="AS238" s="3">
        <v>1</v>
      </c>
      <c r="AT238" s="3">
        <v>1</v>
      </c>
      <c r="AU238" s="3">
        <v>4</v>
      </c>
      <c r="AV238" s="3">
        <v>2</v>
      </c>
      <c r="AW238" s="3">
        <v>3</v>
      </c>
      <c r="AX238" s="3" t="str">
        <f t="shared" si="3"/>
        <v>Sciences Politiques</v>
      </c>
    </row>
    <row r="239" spans="1:50" ht="89.25" hidden="1" x14ac:dyDescent="0.2">
      <c r="A239" s="2">
        <v>41799.751157407401</v>
      </c>
      <c r="B239" s="3" t="s">
        <v>49</v>
      </c>
      <c r="C239" s="3" t="s">
        <v>50</v>
      </c>
      <c r="D239" s="3">
        <v>1993</v>
      </c>
      <c r="E239" s="3" t="s">
        <v>153</v>
      </c>
      <c r="F239" s="3" t="s">
        <v>484</v>
      </c>
      <c r="G239" s="3" t="s">
        <v>123</v>
      </c>
      <c r="H239" s="3" t="s">
        <v>53</v>
      </c>
      <c r="I239" s="3" t="s">
        <v>63</v>
      </c>
      <c r="J239" s="3" t="s">
        <v>55</v>
      </c>
      <c r="K239" s="3" t="s">
        <v>55</v>
      </c>
      <c r="L239" s="3" t="s">
        <v>88</v>
      </c>
      <c r="M239" s="3" t="s">
        <v>55</v>
      </c>
      <c r="N239" s="3" t="s">
        <v>59</v>
      </c>
      <c r="O239" s="3" t="s">
        <v>58</v>
      </c>
      <c r="P239" s="3" t="s">
        <v>80</v>
      </c>
      <c r="Q239" s="3" t="s">
        <v>81</v>
      </c>
      <c r="R239" s="3" t="s">
        <v>81</v>
      </c>
      <c r="S239" s="3" t="s">
        <v>64</v>
      </c>
      <c r="T239" s="3" t="s">
        <v>91</v>
      </c>
      <c r="U239" s="3" t="s">
        <v>63</v>
      </c>
      <c r="V239" s="3" t="s">
        <v>91</v>
      </c>
      <c r="W239" s="3" t="s">
        <v>83</v>
      </c>
      <c r="X239" s="3" t="s">
        <v>245</v>
      </c>
      <c r="Y239" s="3" t="s">
        <v>94</v>
      </c>
      <c r="Z239" s="3" t="s">
        <v>67</v>
      </c>
      <c r="AA239" s="3" t="s">
        <v>94</v>
      </c>
      <c r="AB239" s="3" t="s">
        <v>445</v>
      </c>
      <c r="AC239" s="3" t="s">
        <v>71</v>
      </c>
      <c r="AD239" s="3" t="s">
        <v>113</v>
      </c>
      <c r="AE239" s="3" t="s">
        <v>732</v>
      </c>
      <c r="AF239" s="3" t="s">
        <v>74</v>
      </c>
      <c r="AG239" s="3" t="s">
        <v>121</v>
      </c>
      <c r="AH239" s="3" t="s">
        <v>733</v>
      </c>
      <c r="AI239" s="3" t="s">
        <v>108</v>
      </c>
      <c r="AJ239" s="3" t="s">
        <v>108</v>
      </c>
      <c r="AK239" s="3">
        <v>1</v>
      </c>
      <c r="AL239" s="3">
        <v>1</v>
      </c>
      <c r="AM239" s="3">
        <v>1</v>
      </c>
      <c r="AN239" s="3">
        <v>1</v>
      </c>
      <c r="AO239" s="3">
        <v>1</v>
      </c>
      <c r="AP239" s="3">
        <v>1</v>
      </c>
      <c r="AQ239" s="3">
        <v>1</v>
      </c>
      <c r="AR239" s="3">
        <v>1</v>
      </c>
      <c r="AS239" s="3">
        <v>1</v>
      </c>
      <c r="AT239" s="3">
        <v>1</v>
      </c>
      <c r="AU239" s="3">
        <v>1</v>
      </c>
      <c r="AV239" s="3">
        <v>1</v>
      </c>
      <c r="AW239" s="3">
        <v>1</v>
      </c>
      <c r="AX239" s="3" t="str">
        <f t="shared" si="3"/>
        <v>Sciences Politiques</v>
      </c>
    </row>
    <row r="240" spans="1:50" ht="89.25" hidden="1" x14ac:dyDescent="0.2">
      <c r="A240" s="2">
        <v>41799.752002314803</v>
      </c>
      <c r="B240" s="3" t="s">
        <v>77</v>
      </c>
      <c r="C240" s="3" t="s">
        <v>50</v>
      </c>
      <c r="D240" s="3">
        <v>1991</v>
      </c>
      <c r="E240" s="3" t="s">
        <v>153</v>
      </c>
      <c r="F240" s="3" t="s">
        <v>484</v>
      </c>
      <c r="G240" s="3" t="s">
        <v>385</v>
      </c>
      <c r="H240" s="3" t="s">
        <v>54</v>
      </c>
      <c r="I240" s="3" t="s">
        <v>55</v>
      </c>
      <c r="J240" s="3" t="s">
        <v>100</v>
      </c>
      <c r="K240" s="3" t="s">
        <v>100</v>
      </c>
      <c r="L240" s="3" t="s">
        <v>88</v>
      </c>
      <c r="M240" s="3" t="s">
        <v>55</v>
      </c>
      <c r="N240" s="3" t="s">
        <v>167</v>
      </c>
      <c r="O240" s="3" t="s">
        <v>90</v>
      </c>
      <c r="P240" s="3" t="s">
        <v>80</v>
      </c>
      <c r="Q240" s="3" t="s">
        <v>62</v>
      </c>
      <c r="R240" s="3" t="s">
        <v>62</v>
      </c>
      <c r="S240" s="3" t="s">
        <v>81</v>
      </c>
      <c r="T240" s="3" t="s">
        <v>64</v>
      </c>
      <c r="U240" s="3" t="s">
        <v>91</v>
      </c>
      <c r="V240" s="3" t="s">
        <v>63</v>
      </c>
      <c r="W240" s="3" t="s">
        <v>375</v>
      </c>
      <c r="X240" s="3" t="s">
        <v>214</v>
      </c>
      <c r="Y240" s="3" t="s">
        <v>68</v>
      </c>
      <c r="Z240" s="3" t="s">
        <v>93</v>
      </c>
      <c r="AA240" s="3" t="s">
        <v>67</v>
      </c>
      <c r="AB240" s="3" t="s">
        <v>734</v>
      </c>
      <c r="AC240" s="3" t="s">
        <v>96</v>
      </c>
      <c r="AD240" s="3" t="s">
        <v>113</v>
      </c>
      <c r="AE240" s="3" t="s">
        <v>735</v>
      </c>
      <c r="AF240" s="3" t="s">
        <v>74</v>
      </c>
      <c r="AG240" s="3" t="s">
        <v>736</v>
      </c>
      <c r="AH240" s="3" t="s">
        <v>737</v>
      </c>
      <c r="AI240" s="3" t="s">
        <v>72</v>
      </c>
      <c r="AJ240" s="3" t="s">
        <v>113</v>
      </c>
      <c r="AK240" s="3">
        <v>4</v>
      </c>
      <c r="AL240" s="3">
        <v>1</v>
      </c>
      <c r="AM240" s="3">
        <v>2</v>
      </c>
      <c r="AN240" s="3">
        <v>2</v>
      </c>
      <c r="AO240" s="3">
        <v>3</v>
      </c>
      <c r="AP240" s="3">
        <v>3</v>
      </c>
      <c r="AQ240" s="3">
        <v>3</v>
      </c>
      <c r="AR240" s="3">
        <v>3</v>
      </c>
      <c r="AS240" s="3">
        <v>3</v>
      </c>
      <c r="AT240" s="3">
        <v>3</v>
      </c>
      <c r="AU240" s="3">
        <v>4</v>
      </c>
      <c r="AV240" s="3">
        <v>4</v>
      </c>
      <c r="AW240" s="3">
        <v>3</v>
      </c>
      <c r="AX240" s="3" t="str">
        <f t="shared" si="3"/>
        <v>Sciences Politiques</v>
      </c>
    </row>
    <row r="241" spans="1:50" ht="76.5" x14ac:dyDescent="0.2">
      <c r="A241" s="2">
        <v>41799.752939814804</v>
      </c>
      <c r="B241" s="3" t="s">
        <v>77</v>
      </c>
      <c r="C241" s="3" t="s">
        <v>50</v>
      </c>
      <c r="D241" s="3">
        <v>1994</v>
      </c>
      <c r="E241" s="3" t="s">
        <v>51</v>
      </c>
      <c r="F241" s="3" t="s">
        <v>52</v>
      </c>
      <c r="G241" s="3" t="s">
        <v>123</v>
      </c>
      <c r="H241" s="3" t="s">
        <v>53</v>
      </c>
      <c r="I241" s="3" t="s">
        <v>57</v>
      </c>
      <c r="J241" s="3" t="s">
        <v>55</v>
      </c>
      <c r="K241" s="3" t="s">
        <v>55</v>
      </c>
      <c r="L241" s="3" t="s">
        <v>88</v>
      </c>
      <c r="M241" s="3" t="s">
        <v>57</v>
      </c>
      <c r="N241" s="3" t="s">
        <v>59</v>
      </c>
      <c r="O241" s="3" t="s">
        <v>101</v>
      </c>
      <c r="P241" s="3" t="s">
        <v>58</v>
      </c>
      <c r="Q241" s="3" t="s">
        <v>81</v>
      </c>
      <c r="R241" s="3" t="s">
        <v>62</v>
      </c>
      <c r="S241" s="3" t="s">
        <v>62</v>
      </c>
      <c r="T241" s="3" t="s">
        <v>81</v>
      </c>
      <c r="U241" s="3" t="s">
        <v>64</v>
      </c>
      <c r="V241" s="3" t="s">
        <v>62</v>
      </c>
      <c r="W241" s="3" t="s">
        <v>65</v>
      </c>
      <c r="X241" s="3" t="s">
        <v>125</v>
      </c>
      <c r="Y241" s="3" t="s">
        <v>67</v>
      </c>
      <c r="Z241" s="3" t="s">
        <v>68</v>
      </c>
      <c r="AA241" s="3" t="s">
        <v>173</v>
      </c>
      <c r="AB241" s="3" t="s">
        <v>605</v>
      </c>
      <c r="AC241" s="3" t="s">
        <v>96</v>
      </c>
      <c r="AD241" s="3" t="s">
        <v>72</v>
      </c>
      <c r="AE241" s="3" t="s">
        <v>738</v>
      </c>
      <c r="AF241" s="3" t="s">
        <v>74</v>
      </c>
      <c r="AG241" s="3" t="s">
        <v>739</v>
      </c>
      <c r="AH241" s="3" t="s">
        <v>740</v>
      </c>
      <c r="AI241" s="3" t="s">
        <v>72</v>
      </c>
      <c r="AJ241" s="3" t="s">
        <v>108</v>
      </c>
      <c r="AK241" s="3">
        <v>4</v>
      </c>
      <c r="AL241" s="3">
        <v>2</v>
      </c>
      <c r="AM241" s="3">
        <v>2</v>
      </c>
      <c r="AN241" s="3">
        <v>4</v>
      </c>
      <c r="AO241" s="3">
        <v>4</v>
      </c>
      <c r="AP241" s="3">
        <v>4</v>
      </c>
      <c r="AQ241" s="3">
        <v>3</v>
      </c>
      <c r="AR241" s="3">
        <v>2</v>
      </c>
      <c r="AS241" s="3">
        <v>4</v>
      </c>
      <c r="AT241" s="3">
        <v>4</v>
      </c>
      <c r="AU241" s="3">
        <v>1</v>
      </c>
      <c r="AV241" s="3">
        <v>4</v>
      </c>
      <c r="AW241" s="3">
        <v>3</v>
      </c>
      <c r="AX241" s="3" t="str">
        <f t="shared" si="3"/>
        <v>Communication</v>
      </c>
    </row>
    <row r="242" spans="1:50" ht="89.25" hidden="1" x14ac:dyDescent="0.2">
      <c r="A242" s="2">
        <v>41799.7543518518</v>
      </c>
      <c r="B242" s="3" t="s">
        <v>77</v>
      </c>
      <c r="C242" s="3" t="s">
        <v>50</v>
      </c>
      <c r="D242" s="3">
        <v>1991</v>
      </c>
      <c r="E242" s="3" t="s">
        <v>153</v>
      </c>
      <c r="F242" s="3" t="s">
        <v>484</v>
      </c>
      <c r="G242" s="3" t="s">
        <v>123</v>
      </c>
      <c r="H242" s="3" t="s">
        <v>53</v>
      </c>
      <c r="I242" s="3" t="s">
        <v>63</v>
      </c>
      <c r="J242" s="3" t="s">
        <v>100</v>
      </c>
      <c r="K242" s="3" t="s">
        <v>55</v>
      </c>
      <c r="L242" s="3" t="s">
        <v>88</v>
      </c>
      <c r="M242" s="3" t="s">
        <v>57</v>
      </c>
      <c r="N242" s="3" t="s">
        <v>58</v>
      </c>
      <c r="O242" s="3" t="s">
        <v>80</v>
      </c>
      <c r="P242" s="3" t="s">
        <v>167</v>
      </c>
      <c r="Q242" s="3" t="s">
        <v>64</v>
      </c>
      <c r="R242" s="3" t="s">
        <v>63</v>
      </c>
      <c r="S242" s="3" t="s">
        <v>63</v>
      </c>
      <c r="T242" s="3" t="s">
        <v>62</v>
      </c>
      <c r="U242" s="3" t="s">
        <v>64</v>
      </c>
      <c r="V242" s="3" t="s">
        <v>62</v>
      </c>
      <c r="W242" s="3" t="s">
        <v>83</v>
      </c>
      <c r="X242" s="3" t="s">
        <v>83</v>
      </c>
      <c r="Y242" s="3" t="s">
        <v>69</v>
      </c>
      <c r="Z242" s="3" t="s">
        <v>69</v>
      </c>
      <c r="AA242" s="3" t="s">
        <v>68</v>
      </c>
      <c r="AB242" s="3" t="s">
        <v>95</v>
      </c>
      <c r="AC242" s="3" t="s">
        <v>96</v>
      </c>
      <c r="AD242" s="3" t="s">
        <v>72</v>
      </c>
      <c r="AE242" s="3" t="s">
        <v>741</v>
      </c>
      <c r="AF242" s="3" t="s">
        <v>278</v>
      </c>
      <c r="AG242" s="3" t="s">
        <v>457</v>
      </c>
      <c r="AH242" s="3" t="s">
        <v>233</v>
      </c>
      <c r="AI242" s="3" t="s">
        <v>108</v>
      </c>
      <c r="AJ242" s="3" t="s">
        <v>72</v>
      </c>
      <c r="AK242" s="3">
        <v>4</v>
      </c>
      <c r="AL242" s="3">
        <v>2</v>
      </c>
      <c r="AM242" s="3">
        <v>2</v>
      </c>
      <c r="AN242" s="3">
        <v>2</v>
      </c>
      <c r="AO242" s="3">
        <v>4</v>
      </c>
      <c r="AP242" s="3">
        <v>2</v>
      </c>
      <c r="AQ242" s="3">
        <v>4</v>
      </c>
      <c r="AR242" s="3">
        <v>3</v>
      </c>
      <c r="AS242" s="3">
        <v>2</v>
      </c>
      <c r="AT242" s="3">
        <v>2</v>
      </c>
      <c r="AU242" s="3">
        <v>4</v>
      </c>
      <c r="AV242" s="3">
        <v>4</v>
      </c>
      <c r="AW242" s="3">
        <v>2</v>
      </c>
      <c r="AX242" s="3" t="str">
        <f t="shared" si="3"/>
        <v>Sciences Politiques</v>
      </c>
    </row>
    <row r="243" spans="1:50" ht="51" hidden="1" x14ac:dyDescent="0.2">
      <c r="A243" s="2">
        <v>41799.754907407398</v>
      </c>
      <c r="B243" s="3" t="s">
        <v>77</v>
      </c>
      <c r="C243" s="3" t="s">
        <v>50</v>
      </c>
      <c r="D243" s="3">
        <v>1992</v>
      </c>
      <c r="E243" s="3" t="s">
        <v>51</v>
      </c>
      <c r="F243" s="3" t="s">
        <v>742</v>
      </c>
      <c r="G243" s="3" t="s">
        <v>123</v>
      </c>
      <c r="H243" s="3" t="s">
        <v>53</v>
      </c>
      <c r="I243" s="3" t="s">
        <v>63</v>
      </c>
      <c r="J243" s="3" t="s">
        <v>100</v>
      </c>
      <c r="K243" s="3" t="s">
        <v>55</v>
      </c>
      <c r="L243" s="3" t="s">
        <v>88</v>
      </c>
      <c r="M243" s="3" t="s">
        <v>55</v>
      </c>
      <c r="N243" s="3" t="s">
        <v>102</v>
      </c>
      <c r="O243" s="3" t="s">
        <v>80</v>
      </c>
      <c r="P243" s="3" t="s">
        <v>155</v>
      </c>
      <c r="Q243" s="3" t="s">
        <v>62</v>
      </c>
      <c r="R243" s="3" t="s">
        <v>64</v>
      </c>
      <c r="S243" s="3" t="s">
        <v>63</v>
      </c>
      <c r="T243" s="3" t="s">
        <v>62</v>
      </c>
      <c r="U243" s="3" t="s">
        <v>63</v>
      </c>
      <c r="V243" s="3" t="s">
        <v>62</v>
      </c>
      <c r="W243" s="3" t="s">
        <v>83</v>
      </c>
      <c r="X243" s="3" t="s">
        <v>83</v>
      </c>
      <c r="Y243" s="3" t="s">
        <v>67</v>
      </c>
      <c r="Z243" s="3" t="s">
        <v>68</v>
      </c>
      <c r="AA243" s="3" t="s">
        <v>93</v>
      </c>
      <c r="AB243" s="3" t="s">
        <v>743</v>
      </c>
      <c r="AC243" s="3" t="s">
        <v>85</v>
      </c>
      <c r="AD243" s="3" t="s">
        <v>72</v>
      </c>
      <c r="AE243" s="3" t="s">
        <v>744</v>
      </c>
      <c r="AF243" s="3" t="s">
        <v>74</v>
      </c>
      <c r="AG243" s="3" t="s">
        <v>164</v>
      </c>
      <c r="AH243" s="3" t="s">
        <v>148</v>
      </c>
      <c r="AI243" s="3" t="s">
        <v>108</v>
      </c>
      <c r="AJ243" s="3" t="s">
        <v>113</v>
      </c>
      <c r="AK243" s="3">
        <v>4</v>
      </c>
      <c r="AL243" s="3">
        <v>2</v>
      </c>
      <c r="AM243" s="3">
        <v>1</v>
      </c>
      <c r="AN243" s="3">
        <v>3</v>
      </c>
      <c r="AO243" s="3">
        <v>2</v>
      </c>
      <c r="AP243" s="3">
        <v>2</v>
      </c>
      <c r="AQ243" s="3">
        <v>2</v>
      </c>
      <c r="AR243" s="3">
        <v>1</v>
      </c>
      <c r="AS243" s="3">
        <v>3</v>
      </c>
      <c r="AT243" s="3">
        <v>4</v>
      </c>
      <c r="AU243" s="3">
        <v>1</v>
      </c>
      <c r="AV243" s="3">
        <v>2</v>
      </c>
      <c r="AW243" s="3">
        <v>2</v>
      </c>
      <c r="AX243" s="3" t="str">
        <f t="shared" si="3"/>
        <v>Autre</v>
      </c>
    </row>
    <row r="244" spans="1:50" ht="76.5" x14ac:dyDescent="0.2">
      <c r="A244" s="2">
        <v>41799.755497685197</v>
      </c>
      <c r="B244" s="3" t="s">
        <v>77</v>
      </c>
      <c r="C244" s="3" t="s">
        <v>50</v>
      </c>
      <c r="D244" s="3">
        <v>1994</v>
      </c>
      <c r="E244" s="3" t="s">
        <v>51</v>
      </c>
      <c r="F244" s="3" t="s">
        <v>52</v>
      </c>
      <c r="G244" s="3" t="s">
        <v>123</v>
      </c>
      <c r="H244" s="3" t="s">
        <v>53</v>
      </c>
      <c r="I244" s="3" t="s">
        <v>55</v>
      </c>
      <c r="J244" s="3" t="s">
        <v>57</v>
      </c>
      <c r="K244" s="3" t="s">
        <v>55</v>
      </c>
      <c r="L244" s="3" t="s">
        <v>57</v>
      </c>
      <c r="M244" s="3" t="s">
        <v>57</v>
      </c>
      <c r="N244" s="3" t="s">
        <v>155</v>
      </c>
      <c r="O244" s="3" t="s">
        <v>59</v>
      </c>
      <c r="P244" s="3" t="s">
        <v>102</v>
      </c>
      <c r="Q244" s="3" t="s">
        <v>62</v>
      </c>
      <c r="R244" s="3" t="s">
        <v>62</v>
      </c>
      <c r="S244" s="3" t="s">
        <v>62</v>
      </c>
      <c r="T244" s="3" t="s">
        <v>62</v>
      </c>
      <c r="U244" s="3" t="s">
        <v>81</v>
      </c>
      <c r="V244" s="3" t="s">
        <v>64</v>
      </c>
      <c r="W244" s="3" t="s">
        <v>83</v>
      </c>
      <c r="X244" s="3" t="s">
        <v>83</v>
      </c>
      <c r="Y244" s="3" t="s">
        <v>67</v>
      </c>
      <c r="Z244" s="3" t="s">
        <v>94</v>
      </c>
      <c r="AA244" s="3" t="s">
        <v>144</v>
      </c>
      <c r="AB244" s="3" t="s">
        <v>745</v>
      </c>
      <c r="AC244" s="3" t="s">
        <v>85</v>
      </c>
      <c r="AD244" s="3" t="s">
        <v>113</v>
      </c>
      <c r="AE244" s="3" t="s">
        <v>746</v>
      </c>
      <c r="AF244" s="3" t="s">
        <v>74</v>
      </c>
      <c r="AG244" s="3" t="s">
        <v>170</v>
      </c>
      <c r="AH244" s="3" t="s">
        <v>159</v>
      </c>
      <c r="AI244" s="3" t="s">
        <v>72</v>
      </c>
      <c r="AJ244" s="3" t="s">
        <v>108</v>
      </c>
      <c r="AK244" s="3">
        <v>2</v>
      </c>
      <c r="AL244" s="3">
        <v>2</v>
      </c>
      <c r="AM244" s="3">
        <v>2</v>
      </c>
      <c r="AN244" s="3">
        <v>3</v>
      </c>
      <c r="AO244" s="3">
        <v>3</v>
      </c>
      <c r="AP244" s="3">
        <v>2</v>
      </c>
      <c r="AQ244" s="3">
        <v>2</v>
      </c>
      <c r="AR244" s="3">
        <v>3</v>
      </c>
      <c r="AS244" s="3">
        <v>2</v>
      </c>
      <c r="AT244" s="3">
        <v>1</v>
      </c>
      <c r="AU244" s="3">
        <v>1</v>
      </c>
      <c r="AV244" s="3">
        <v>4</v>
      </c>
      <c r="AW244" s="3">
        <v>2</v>
      </c>
      <c r="AX244" s="3" t="str">
        <f t="shared" si="3"/>
        <v>Communication</v>
      </c>
    </row>
    <row r="245" spans="1:50" ht="89.25" hidden="1" x14ac:dyDescent="0.2">
      <c r="A245" s="2">
        <v>41799.759085648198</v>
      </c>
      <c r="B245" s="3" t="s">
        <v>77</v>
      </c>
      <c r="C245" s="3" t="s">
        <v>50</v>
      </c>
      <c r="D245" s="3">
        <v>1995</v>
      </c>
      <c r="E245" s="3" t="s">
        <v>367</v>
      </c>
      <c r="F245" s="3" t="s">
        <v>484</v>
      </c>
      <c r="G245" s="3" t="s">
        <v>123</v>
      </c>
      <c r="H245" s="3" t="s">
        <v>53</v>
      </c>
      <c r="I245" s="3" t="s">
        <v>57</v>
      </c>
      <c r="J245" s="3" t="s">
        <v>79</v>
      </c>
      <c r="K245" s="3" t="s">
        <v>100</v>
      </c>
      <c r="L245" s="3" t="s">
        <v>57</v>
      </c>
      <c r="M245" s="3" t="s">
        <v>55</v>
      </c>
      <c r="N245" s="3" t="s">
        <v>59</v>
      </c>
      <c r="O245" s="3" t="s">
        <v>101</v>
      </c>
      <c r="P245" s="3" t="s">
        <v>102</v>
      </c>
      <c r="Q245" s="3" t="s">
        <v>91</v>
      </c>
      <c r="R245" s="3" t="s">
        <v>81</v>
      </c>
      <c r="S245" s="3" t="s">
        <v>64</v>
      </c>
      <c r="T245" s="3" t="s">
        <v>91</v>
      </c>
      <c r="U245" s="3" t="s">
        <v>62</v>
      </c>
      <c r="V245" s="3" t="s">
        <v>62</v>
      </c>
      <c r="W245" s="3" t="s">
        <v>65</v>
      </c>
      <c r="X245" s="3" t="s">
        <v>66</v>
      </c>
      <c r="Y245" s="3" t="s">
        <v>94</v>
      </c>
      <c r="Z245" s="3" t="s">
        <v>210</v>
      </c>
      <c r="AA245" s="3" t="s">
        <v>67</v>
      </c>
      <c r="AB245" s="3" t="s">
        <v>445</v>
      </c>
      <c r="AC245" s="3" t="s">
        <v>71</v>
      </c>
      <c r="AD245" s="3" t="s">
        <v>113</v>
      </c>
      <c r="AE245" s="3" t="s">
        <v>113</v>
      </c>
      <c r="AF245" s="3" t="s">
        <v>74</v>
      </c>
      <c r="AG245" s="3" t="s">
        <v>247</v>
      </c>
      <c r="AH245" s="3" t="s">
        <v>248</v>
      </c>
      <c r="AI245" s="3" t="s">
        <v>72</v>
      </c>
      <c r="AJ245" s="3" t="s">
        <v>108</v>
      </c>
      <c r="AK245" s="3">
        <v>3</v>
      </c>
      <c r="AL245" s="3">
        <v>2</v>
      </c>
      <c r="AM245" s="3">
        <v>2</v>
      </c>
      <c r="AN245" s="3">
        <v>3</v>
      </c>
      <c r="AO245" s="3">
        <v>3</v>
      </c>
      <c r="AP245" s="3">
        <v>3</v>
      </c>
      <c r="AQ245" s="3">
        <v>3</v>
      </c>
      <c r="AR245" s="3">
        <v>2</v>
      </c>
      <c r="AS245" s="3">
        <v>2</v>
      </c>
      <c r="AT245" s="3">
        <v>3</v>
      </c>
      <c r="AU245" s="3">
        <v>2</v>
      </c>
      <c r="AV245" s="3">
        <v>4</v>
      </c>
      <c r="AW245" s="3">
        <v>2</v>
      </c>
      <c r="AX245" s="3" t="str">
        <f t="shared" si="3"/>
        <v>Sciences Politiques</v>
      </c>
    </row>
    <row r="246" spans="1:50" ht="89.25" hidden="1" x14ac:dyDescent="0.2">
      <c r="A246" s="2">
        <v>41799.762303240699</v>
      </c>
      <c r="B246" s="3" t="s">
        <v>49</v>
      </c>
      <c r="C246" s="3" t="s">
        <v>50</v>
      </c>
      <c r="D246" s="3">
        <v>1992</v>
      </c>
      <c r="E246" s="3" t="s">
        <v>153</v>
      </c>
      <c r="F246" s="3" t="s">
        <v>484</v>
      </c>
      <c r="G246" s="3" t="s">
        <v>123</v>
      </c>
      <c r="H246" s="3" t="s">
        <v>53</v>
      </c>
      <c r="I246" s="3" t="s">
        <v>57</v>
      </c>
      <c r="J246" s="3" t="s">
        <v>55</v>
      </c>
      <c r="K246" s="3" t="s">
        <v>55</v>
      </c>
      <c r="L246" s="3" t="s">
        <v>88</v>
      </c>
      <c r="M246" s="3" t="s">
        <v>55</v>
      </c>
      <c r="N246" s="3" t="s">
        <v>101</v>
      </c>
      <c r="O246" s="3" t="s">
        <v>59</v>
      </c>
      <c r="P246" s="3" t="s">
        <v>155</v>
      </c>
      <c r="Q246" s="3" t="s">
        <v>91</v>
      </c>
      <c r="R246" s="3" t="s">
        <v>81</v>
      </c>
      <c r="S246" s="3" t="s">
        <v>64</v>
      </c>
      <c r="T246" s="3" t="s">
        <v>91</v>
      </c>
      <c r="U246" s="3" t="s">
        <v>64</v>
      </c>
      <c r="V246" s="3" t="s">
        <v>81</v>
      </c>
      <c r="W246" s="3" t="s">
        <v>142</v>
      </c>
      <c r="X246" s="3" t="s">
        <v>450</v>
      </c>
      <c r="Y246" s="3" t="s">
        <v>67</v>
      </c>
      <c r="Z246" s="3" t="s">
        <v>144</v>
      </c>
      <c r="AA246" s="3" t="s">
        <v>94</v>
      </c>
      <c r="AB246" s="3" t="s">
        <v>592</v>
      </c>
      <c r="AC246" s="3" t="s">
        <v>71</v>
      </c>
      <c r="AD246" s="3" t="s">
        <v>113</v>
      </c>
      <c r="AE246" s="3" t="s">
        <v>120</v>
      </c>
      <c r="AF246" s="3" t="s">
        <v>74</v>
      </c>
      <c r="AG246" s="3" t="s">
        <v>329</v>
      </c>
      <c r="AH246" s="3" t="s">
        <v>233</v>
      </c>
      <c r="AI246" s="3" t="s">
        <v>72</v>
      </c>
      <c r="AJ246" s="3" t="s">
        <v>72</v>
      </c>
      <c r="AK246" s="3">
        <v>4</v>
      </c>
      <c r="AL246" s="3">
        <v>2</v>
      </c>
      <c r="AM246" s="3">
        <v>3</v>
      </c>
      <c r="AN246" s="3">
        <v>3</v>
      </c>
      <c r="AO246" s="3">
        <v>2</v>
      </c>
      <c r="AP246" s="3">
        <v>3</v>
      </c>
      <c r="AQ246" s="3">
        <v>4</v>
      </c>
      <c r="AR246" s="3">
        <v>2</v>
      </c>
      <c r="AS246" s="3">
        <v>1</v>
      </c>
      <c r="AT246" s="3">
        <v>2</v>
      </c>
      <c r="AU246" s="3">
        <v>3</v>
      </c>
      <c r="AV246" s="3">
        <v>2</v>
      </c>
      <c r="AW246" s="3">
        <v>4</v>
      </c>
      <c r="AX246" s="3" t="str">
        <f t="shared" si="3"/>
        <v>Sciences Politiques</v>
      </c>
    </row>
    <row r="247" spans="1:50" ht="89.25" hidden="1" x14ac:dyDescent="0.2">
      <c r="A247" s="2">
        <v>41799.764432870397</v>
      </c>
      <c r="B247" s="3" t="s">
        <v>49</v>
      </c>
      <c r="C247" s="3" t="s">
        <v>50</v>
      </c>
      <c r="D247" s="3">
        <v>1991</v>
      </c>
      <c r="E247" s="3" t="s">
        <v>153</v>
      </c>
      <c r="F247" s="3" t="s">
        <v>484</v>
      </c>
      <c r="G247" s="3" t="s">
        <v>123</v>
      </c>
      <c r="H247" s="3" t="s">
        <v>53</v>
      </c>
      <c r="I247" s="3" t="s">
        <v>55</v>
      </c>
      <c r="J247" s="3" t="s">
        <v>100</v>
      </c>
      <c r="K247" s="3" t="s">
        <v>79</v>
      </c>
      <c r="L247" s="3" t="s">
        <v>88</v>
      </c>
      <c r="M247" s="3" t="s">
        <v>63</v>
      </c>
      <c r="N247" s="3" t="s">
        <v>59</v>
      </c>
      <c r="O247" s="3" t="s">
        <v>90</v>
      </c>
      <c r="P247" s="3" t="s">
        <v>58</v>
      </c>
      <c r="Q247" s="3" t="s">
        <v>64</v>
      </c>
      <c r="R247" s="3" t="s">
        <v>64</v>
      </c>
      <c r="S247" s="3" t="s">
        <v>81</v>
      </c>
      <c r="T247" s="3" t="s">
        <v>91</v>
      </c>
      <c r="U247" s="3" t="s">
        <v>91</v>
      </c>
      <c r="V247" s="3" t="s">
        <v>62</v>
      </c>
      <c r="W247" s="3" t="s">
        <v>83</v>
      </c>
      <c r="X247" s="3" t="s">
        <v>180</v>
      </c>
      <c r="Y247" s="3" t="s">
        <v>94</v>
      </c>
      <c r="Z247" s="3" t="s">
        <v>69</v>
      </c>
      <c r="AA247" s="3" t="s">
        <v>69</v>
      </c>
      <c r="AB247" s="3" t="s">
        <v>156</v>
      </c>
      <c r="AC247" s="3" t="s">
        <v>71</v>
      </c>
      <c r="AD247" s="3" t="s">
        <v>113</v>
      </c>
      <c r="AE247" s="3" t="s">
        <v>747</v>
      </c>
      <c r="AF247" s="3" t="s">
        <v>74</v>
      </c>
      <c r="AG247" s="3" t="s">
        <v>748</v>
      </c>
      <c r="AH247" s="3" t="s">
        <v>749</v>
      </c>
      <c r="AI247" s="3" t="s">
        <v>72</v>
      </c>
      <c r="AJ247" s="3" t="s">
        <v>72</v>
      </c>
      <c r="AK247" s="3">
        <v>4</v>
      </c>
      <c r="AL247" s="3">
        <v>2</v>
      </c>
      <c r="AM247" s="3">
        <v>3</v>
      </c>
      <c r="AN247" s="3">
        <v>2</v>
      </c>
      <c r="AO247" s="3">
        <v>2</v>
      </c>
      <c r="AP247" s="3">
        <v>3</v>
      </c>
      <c r="AQ247" s="3">
        <v>3</v>
      </c>
      <c r="AR247" s="3">
        <v>3</v>
      </c>
      <c r="AS247" s="3">
        <v>3</v>
      </c>
      <c r="AT247" s="3">
        <v>4</v>
      </c>
      <c r="AU247" s="3">
        <v>2</v>
      </c>
      <c r="AV247" s="3">
        <v>4</v>
      </c>
      <c r="AW247" s="3">
        <v>2</v>
      </c>
      <c r="AX247" s="3" t="str">
        <f t="shared" si="3"/>
        <v>Sciences Politiques</v>
      </c>
    </row>
    <row r="248" spans="1:50" ht="76.5" x14ac:dyDescent="0.2">
      <c r="A248" s="2">
        <v>41799.766782407401</v>
      </c>
      <c r="B248" s="3" t="s">
        <v>49</v>
      </c>
      <c r="C248" s="3" t="s">
        <v>50</v>
      </c>
      <c r="D248" s="3">
        <v>1991</v>
      </c>
      <c r="E248" s="3" t="s">
        <v>51</v>
      </c>
      <c r="F248" s="3" t="s">
        <v>52</v>
      </c>
      <c r="G248" s="3" t="s">
        <v>53</v>
      </c>
      <c r="H248" s="3" t="s">
        <v>54</v>
      </c>
      <c r="I248" s="3" t="s">
        <v>79</v>
      </c>
      <c r="J248" s="3" t="s">
        <v>57</v>
      </c>
      <c r="K248" s="3" t="s">
        <v>79</v>
      </c>
      <c r="L248" s="3" t="s">
        <v>56</v>
      </c>
      <c r="M248" s="3" t="s">
        <v>79</v>
      </c>
      <c r="N248" s="3" t="s">
        <v>59</v>
      </c>
      <c r="O248" s="3" t="s">
        <v>90</v>
      </c>
      <c r="P248" s="3" t="s">
        <v>102</v>
      </c>
      <c r="Q248" s="3" t="s">
        <v>64</v>
      </c>
      <c r="R248" s="3" t="s">
        <v>91</v>
      </c>
      <c r="S248" s="3" t="s">
        <v>91</v>
      </c>
      <c r="T248" s="3" t="s">
        <v>91</v>
      </c>
      <c r="U248" s="3" t="s">
        <v>91</v>
      </c>
      <c r="V248" s="3" t="s">
        <v>63</v>
      </c>
      <c r="W248" s="3" t="s">
        <v>83</v>
      </c>
      <c r="X248" s="3" t="s">
        <v>340</v>
      </c>
      <c r="Y248" s="3" t="s">
        <v>67</v>
      </c>
      <c r="Z248" s="3" t="s">
        <v>93</v>
      </c>
      <c r="AA248" s="3" t="s">
        <v>94</v>
      </c>
      <c r="AB248" s="3" t="s">
        <v>371</v>
      </c>
      <c r="AC248" s="3" t="s">
        <v>96</v>
      </c>
      <c r="AD248" s="3" t="s">
        <v>72</v>
      </c>
      <c r="AE248" s="3" t="s">
        <v>750</v>
      </c>
      <c r="AF248" s="3" t="s">
        <v>74</v>
      </c>
      <c r="AG248" s="3" t="s">
        <v>751</v>
      </c>
      <c r="AH248" s="3" t="s">
        <v>559</v>
      </c>
      <c r="AI248" s="3" t="s">
        <v>72</v>
      </c>
      <c r="AJ248" s="3" t="s">
        <v>72</v>
      </c>
      <c r="AK248" s="3">
        <v>4</v>
      </c>
      <c r="AL248" s="3">
        <v>3</v>
      </c>
      <c r="AM248" s="3">
        <v>2</v>
      </c>
      <c r="AN248" s="3">
        <v>3</v>
      </c>
      <c r="AO248" s="3">
        <v>3</v>
      </c>
      <c r="AP248" s="3">
        <v>3</v>
      </c>
      <c r="AQ248" s="3">
        <v>3</v>
      </c>
      <c r="AR248" s="3">
        <v>3</v>
      </c>
      <c r="AS248" s="3">
        <v>4</v>
      </c>
      <c r="AT248" s="3">
        <v>4</v>
      </c>
      <c r="AU248" s="3">
        <v>2</v>
      </c>
      <c r="AV248" s="3">
        <v>4</v>
      </c>
      <c r="AW248" s="3">
        <v>1</v>
      </c>
      <c r="AX248" s="3" t="str">
        <f t="shared" si="3"/>
        <v>Communication</v>
      </c>
    </row>
    <row r="249" spans="1:50" ht="76.5" x14ac:dyDescent="0.2">
      <c r="A249" s="2">
        <v>41799.767974536997</v>
      </c>
      <c r="B249" s="3" t="s">
        <v>49</v>
      </c>
      <c r="C249" s="3" t="s">
        <v>50</v>
      </c>
      <c r="D249" s="3">
        <v>1991</v>
      </c>
      <c r="E249" s="3" t="s">
        <v>51</v>
      </c>
      <c r="F249" s="3" t="s">
        <v>52</v>
      </c>
      <c r="G249" s="3" t="s">
        <v>53</v>
      </c>
      <c r="H249" s="3" t="s">
        <v>54</v>
      </c>
      <c r="I249" s="3" t="s">
        <v>79</v>
      </c>
      <c r="J249" s="3" t="s">
        <v>57</v>
      </c>
      <c r="K249" s="3" t="s">
        <v>57</v>
      </c>
      <c r="L249" s="3" t="s">
        <v>88</v>
      </c>
      <c r="M249" s="3" t="s">
        <v>57</v>
      </c>
      <c r="N249" s="3" t="s">
        <v>167</v>
      </c>
      <c r="O249" s="3" t="s">
        <v>59</v>
      </c>
      <c r="P249" s="3" t="s">
        <v>101</v>
      </c>
      <c r="Q249" s="3" t="s">
        <v>64</v>
      </c>
      <c r="R249" s="3" t="s">
        <v>62</v>
      </c>
      <c r="S249" s="3" t="s">
        <v>81</v>
      </c>
      <c r="T249" s="3" t="s">
        <v>91</v>
      </c>
      <c r="U249" s="3" t="s">
        <v>91</v>
      </c>
      <c r="V249" s="3" t="s">
        <v>63</v>
      </c>
      <c r="W249" s="3" t="s">
        <v>83</v>
      </c>
      <c r="X249" s="3" t="s">
        <v>104</v>
      </c>
      <c r="Y249" s="3" t="s">
        <v>94</v>
      </c>
      <c r="Z249" s="3" t="s">
        <v>67</v>
      </c>
      <c r="AA249" s="3" t="s">
        <v>144</v>
      </c>
      <c r="AB249" s="3" t="s">
        <v>752</v>
      </c>
      <c r="AC249" s="3" t="s">
        <v>96</v>
      </c>
      <c r="AD249" s="3" t="s">
        <v>72</v>
      </c>
      <c r="AE249" s="3" t="s">
        <v>753</v>
      </c>
      <c r="AF249" s="3" t="s">
        <v>74</v>
      </c>
      <c r="AG249" s="3" t="s">
        <v>133</v>
      </c>
      <c r="AH249" s="3" t="s">
        <v>116</v>
      </c>
      <c r="AI249" s="3" t="s">
        <v>72</v>
      </c>
      <c r="AJ249" s="3" t="s">
        <v>72</v>
      </c>
      <c r="AK249" s="3">
        <v>2</v>
      </c>
      <c r="AL249" s="3">
        <v>2</v>
      </c>
      <c r="AM249" s="3">
        <v>4</v>
      </c>
      <c r="AN249" s="3">
        <v>3</v>
      </c>
      <c r="AO249" s="3">
        <v>2</v>
      </c>
      <c r="AP249" s="3">
        <v>2</v>
      </c>
      <c r="AQ249" s="3">
        <v>2</v>
      </c>
      <c r="AR249" s="3">
        <v>3</v>
      </c>
      <c r="AS249" s="3">
        <v>3</v>
      </c>
      <c r="AT249" s="3">
        <v>4</v>
      </c>
      <c r="AU249" s="3">
        <v>3</v>
      </c>
      <c r="AV249" s="3">
        <v>3</v>
      </c>
      <c r="AW249" s="3">
        <v>2</v>
      </c>
      <c r="AX249" s="3" t="str">
        <f t="shared" si="3"/>
        <v>Communication</v>
      </c>
    </row>
    <row r="250" spans="1:50" ht="76.5" x14ac:dyDescent="0.2">
      <c r="A250" s="2">
        <v>41799.768692129597</v>
      </c>
      <c r="B250" s="3" t="s">
        <v>49</v>
      </c>
      <c r="C250" s="3" t="s">
        <v>50</v>
      </c>
      <c r="D250" s="3">
        <v>1991</v>
      </c>
      <c r="E250" s="3" t="s">
        <v>51</v>
      </c>
      <c r="F250" s="3" t="s">
        <v>52</v>
      </c>
      <c r="G250" s="3" t="s">
        <v>53</v>
      </c>
      <c r="H250" s="3" t="s">
        <v>54</v>
      </c>
      <c r="I250" s="3" t="s">
        <v>55</v>
      </c>
      <c r="J250" s="3" t="s">
        <v>55</v>
      </c>
      <c r="K250" s="3" t="s">
        <v>55</v>
      </c>
      <c r="L250" s="3" t="s">
        <v>57</v>
      </c>
      <c r="M250" s="3" t="s">
        <v>57</v>
      </c>
      <c r="N250" s="3" t="s">
        <v>101</v>
      </c>
      <c r="O250" s="3" t="s">
        <v>58</v>
      </c>
      <c r="P250" s="3" t="s">
        <v>207</v>
      </c>
      <c r="Q250" s="3" t="s">
        <v>81</v>
      </c>
      <c r="R250" s="3" t="s">
        <v>81</v>
      </c>
      <c r="S250" s="3" t="s">
        <v>64</v>
      </c>
      <c r="T250" s="3" t="s">
        <v>64</v>
      </c>
      <c r="U250" s="3" t="s">
        <v>81</v>
      </c>
      <c r="V250" s="3" t="s">
        <v>64</v>
      </c>
      <c r="W250" s="3" t="s">
        <v>65</v>
      </c>
      <c r="X250" s="3" t="s">
        <v>516</v>
      </c>
      <c r="Y250" s="3" t="s">
        <v>144</v>
      </c>
      <c r="Z250" s="3" t="s">
        <v>67</v>
      </c>
      <c r="AA250" s="3" t="s">
        <v>68</v>
      </c>
      <c r="AB250" s="3" t="s">
        <v>754</v>
      </c>
      <c r="AC250" s="3" t="s">
        <v>96</v>
      </c>
      <c r="AD250" s="3" t="s">
        <v>72</v>
      </c>
      <c r="AE250" s="3" t="s">
        <v>755</v>
      </c>
      <c r="AF250" s="3" t="s">
        <v>74</v>
      </c>
      <c r="AG250" s="3" t="s">
        <v>756</v>
      </c>
      <c r="AH250" s="3" t="s">
        <v>757</v>
      </c>
      <c r="AI250" s="3" t="s">
        <v>72</v>
      </c>
      <c r="AJ250" s="3" t="s">
        <v>72</v>
      </c>
      <c r="AK250" s="3">
        <v>2</v>
      </c>
      <c r="AL250" s="3">
        <v>2</v>
      </c>
      <c r="AM250" s="3">
        <v>3</v>
      </c>
      <c r="AN250" s="3">
        <v>3</v>
      </c>
      <c r="AO250" s="3">
        <v>2</v>
      </c>
      <c r="AP250" s="3">
        <v>1</v>
      </c>
      <c r="AQ250" s="3">
        <v>3</v>
      </c>
      <c r="AR250" s="3">
        <v>3</v>
      </c>
      <c r="AS250" s="3">
        <v>3</v>
      </c>
      <c r="AT250" s="3">
        <v>3</v>
      </c>
      <c r="AU250" s="3">
        <v>2</v>
      </c>
      <c r="AV250" s="3">
        <v>4</v>
      </c>
      <c r="AW250" s="3">
        <v>2</v>
      </c>
      <c r="AX250" s="3" t="str">
        <f t="shared" si="3"/>
        <v>Communication</v>
      </c>
    </row>
    <row r="251" spans="1:50" ht="89.25" hidden="1" x14ac:dyDescent="0.2">
      <c r="A251" s="2">
        <v>41799.7743402778</v>
      </c>
      <c r="B251" s="3" t="s">
        <v>77</v>
      </c>
      <c r="C251" s="3" t="s">
        <v>50</v>
      </c>
      <c r="D251" s="3">
        <v>1991</v>
      </c>
      <c r="E251" s="3" t="s">
        <v>153</v>
      </c>
      <c r="F251" s="3" t="s">
        <v>484</v>
      </c>
      <c r="G251" s="3" t="s">
        <v>123</v>
      </c>
      <c r="H251" s="3" t="s">
        <v>53</v>
      </c>
      <c r="I251" s="3" t="s">
        <v>63</v>
      </c>
      <c r="J251" s="3" t="s">
        <v>100</v>
      </c>
      <c r="K251" s="3" t="s">
        <v>55</v>
      </c>
      <c r="L251" s="3" t="s">
        <v>88</v>
      </c>
      <c r="M251" s="3" t="s">
        <v>57</v>
      </c>
      <c r="N251" s="3" t="s">
        <v>59</v>
      </c>
      <c r="O251" s="3" t="s">
        <v>58</v>
      </c>
      <c r="P251" s="3" t="s">
        <v>155</v>
      </c>
      <c r="Q251" s="3" t="s">
        <v>91</v>
      </c>
      <c r="R251" s="3" t="s">
        <v>91</v>
      </c>
      <c r="S251" s="3" t="s">
        <v>62</v>
      </c>
      <c r="T251" s="3" t="s">
        <v>91</v>
      </c>
      <c r="U251" s="3" t="s">
        <v>91</v>
      </c>
      <c r="V251" s="3" t="s">
        <v>62</v>
      </c>
      <c r="W251" s="3" t="s">
        <v>83</v>
      </c>
      <c r="X251" s="3" t="s">
        <v>83</v>
      </c>
      <c r="Y251" s="3" t="s">
        <v>94</v>
      </c>
      <c r="Z251" s="3" t="s">
        <v>67</v>
      </c>
      <c r="AA251" s="3" t="s">
        <v>69</v>
      </c>
      <c r="AB251" s="3" t="s">
        <v>731</v>
      </c>
      <c r="AC251" s="3" t="s">
        <v>71</v>
      </c>
      <c r="AD251" s="3" t="s">
        <v>113</v>
      </c>
      <c r="AE251" s="3" t="s">
        <v>120</v>
      </c>
      <c r="AF251" s="3" t="s">
        <v>74</v>
      </c>
      <c r="AG251" s="3" t="s">
        <v>170</v>
      </c>
      <c r="AH251" s="3" t="s">
        <v>148</v>
      </c>
      <c r="AI251" s="3" t="s">
        <v>72</v>
      </c>
      <c r="AJ251" s="3" t="s">
        <v>72</v>
      </c>
      <c r="AK251" s="3">
        <v>4</v>
      </c>
      <c r="AL251" s="3">
        <v>2</v>
      </c>
      <c r="AM251" s="3">
        <v>3</v>
      </c>
      <c r="AN251" s="3">
        <v>4</v>
      </c>
      <c r="AO251" s="3">
        <v>3</v>
      </c>
      <c r="AP251" s="3">
        <v>2</v>
      </c>
      <c r="AQ251" s="3">
        <v>3</v>
      </c>
      <c r="AR251" s="3">
        <v>1</v>
      </c>
      <c r="AS251" s="3">
        <v>4</v>
      </c>
      <c r="AT251" s="3">
        <v>3</v>
      </c>
      <c r="AU251" s="3">
        <v>3</v>
      </c>
      <c r="AV251" s="3">
        <v>4</v>
      </c>
      <c r="AW251" s="3">
        <v>2</v>
      </c>
      <c r="AX251" s="3" t="str">
        <f t="shared" si="3"/>
        <v>Sciences Politiques</v>
      </c>
    </row>
    <row r="252" spans="1:50" ht="76.5" x14ac:dyDescent="0.2">
      <c r="A252" s="2">
        <v>41799.777222222197</v>
      </c>
      <c r="B252" s="3" t="s">
        <v>49</v>
      </c>
      <c r="C252" s="3" t="s">
        <v>50</v>
      </c>
      <c r="D252" s="3">
        <v>1989</v>
      </c>
      <c r="E252" s="3" t="s">
        <v>51</v>
      </c>
      <c r="F252" s="3" t="s">
        <v>52</v>
      </c>
      <c r="G252" s="3" t="s">
        <v>53</v>
      </c>
      <c r="H252" s="3" t="s">
        <v>54</v>
      </c>
      <c r="I252" s="3" t="s">
        <v>57</v>
      </c>
      <c r="J252" s="3" t="s">
        <v>57</v>
      </c>
      <c r="K252" s="3" t="s">
        <v>79</v>
      </c>
      <c r="L252" s="3" t="s">
        <v>88</v>
      </c>
      <c r="M252" s="3" t="s">
        <v>88</v>
      </c>
      <c r="N252" s="3" t="s">
        <v>155</v>
      </c>
      <c r="O252" s="3" t="s">
        <v>101</v>
      </c>
      <c r="P252" s="3" t="s">
        <v>59</v>
      </c>
      <c r="Q252" s="3" t="s">
        <v>81</v>
      </c>
      <c r="R252" s="3" t="s">
        <v>64</v>
      </c>
      <c r="S252" s="3" t="s">
        <v>81</v>
      </c>
      <c r="T252" s="3" t="s">
        <v>81</v>
      </c>
      <c r="U252" s="3" t="s">
        <v>64</v>
      </c>
      <c r="V252" s="3" t="s">
        <v>91</v>
      </c>
      <c r="W252" s="3" t="s">
        <v>124</v>
      </c>
      <c r="X252" s="3" t="s">
        <v>197</v>
      </c>
      <c r="Y252" s="3" t="s">
        <v>94</v>
      </c>
      <c r="Z252" s="3" t="s">
        <v>67</v>
      </c>
      <c r="AA252" s="3" t="s">
        <v>68</v>
      </c>
      <c r="AB252" s="3" t="s">
        <v>759</v>
      </c>
      <c r="AC252" s="3" t="s">
        <v>96</v>
      </c>
      <c r="AD252" s="3" t="s">
        <v>113</v>
      </c>
      <c r="AE252" s="3" t="s">
        <v>760</v>
      </c>
      <c r="AF252" s="3" t="s">
        <v>74</v>
      </c>
      <c r="AG252" s="3" t="s">
        <v>98</v>
      </c>
      <c r="AH252" s="3" t="s">
        <v>134</v>
      </c>
      <c r="AI252" s="3" t="s">
        <v>72</v>
      </c>
      <c r="AJ252" s="3" t="s">
        <v>72</v>
      </c>
      <c r="AK252" s="3">
        <v>3</v>
      </c>
      <c r="AL252" s="3">
        <v>3</v>
      </c>
      <c r="AM252" s="3">
        <v>4</v>
      </c>
      <c r="AN252" s="3">
        <v>3</v>
      </c>
      <c r="AO252" s="3">
        <v>4</v>
      </c>
      <c r="AP252" s="3">
        <v>3</v>
      </c>
      <c r="AQ252" s="3">
        <v>4</v>
      </c>
      <c r="AR252" s="3">
        <v>4</v>
      </c>
      <c r="AS252" s="3">
        <v>3</v>
      </c>
      <c r="AT252" s="3">
        <v>4</v>
      </c>
      <c r="AU252" s="3">
        <v>3</v>
      </c>
      <c r="AV252" s="3">
        <v>4</v>
      </c>
      <c r="AW252" s="3">
        <v>3</v>
      </c>
      <c r="AX252" s="3" t="str">
        <f t="shared" si="3"/>
        <v>Communication</v>
      </c>
    </row>
    <row r="253" spans="1:50" ht="76.5" x14ac:dyDescent="0.2">
      <c r="A253" s="2">
        <v>41799.78125</v>
      </c>
      <c r="B253" s="3" t="s">
        <v>49</v>
      </c>
      <c r="C253" s="3" t="s">
        <v>50</v>
      </c>
      <c r="D253" s="3">
        <v>1989</v>
      </c>
      <c r="E253" s="3" t="s">
        <v>51</v>
      </c>
      <c r="F253" s="3" t="s">
        <v>52</v>
      </c>
      <c r="G253" s="3" t="s">
        <v>53</v>
      </c>
      <c r="H253" s="3" t="s">
        <v>54</v>
      </c>
      <c r="I253" s="3" t="s">
        <v>63</v>
      </c>
      <c r="J253" s="3" t="s">
        <v>79</v>
      </c>
      <c r="K253" s="3" t="s">
        <v>79</v>
      </c>
      <c r="L253" s="3" t="s">
        <v>88</v>
      </c>
      <c r="M253" s="3" t="s">
        <v>55</v>
      </c>
      <c r="N253" s="3" t="s">
        <v>59</v>
      </c>
      <c r="O253" s="3" t="s">
        <v>90</v>
      </c>
      <c r="P253" s="3" t="s">
        <v>102</v>
      </c>
      <c r="Q253" s="3" t="s">
        <v>62</v>
      </c>
      <c r="R253" s="3" t="s">
        <v>81</v>
      </c>
      <c r="S253" s="3" t="s">
        <v>81</v>
      </c>
      <c r="T253" s="3" t="s">
        <v>91</v>
      </c>
      <c r="U253" s="3" t="s">
        <v>91</v>
      </c>
      <c r="V253" s="3" t="s">
        <v>62</v>
      </c>
      <c r="W253" s="3" t="s">
        <v>83</v>
      </c>
      <c r="X253" s="3" t="s">
        <v>83</v>
      </c>
      <c r="Y253" s="3" t="s">
        <v>67</v>
      </c>
      <c r="Z253" s="3" t="s">
        <v>94</v>
      </c>
      <c r="AA253" s="3" t="s">
        <v>93</v>
      </c>
      <c r="AB253" s="3" t="s">
        <v>761</v>
      </c>
      <c r="AC253" s="3" t="s">
        <v>71</v>
      </c>
      <c r="AD253" s="3" t="s">
        <v>72</v>
      </c>
      <c r="AE253" s="3" t="s">
        <v>762</v>
      </c>
      <c r="AF253" s="3" t="s">
        <v>74</v>
      </c>
      <c r="AG253" s="3" t="s">
        <v>763</v>
      </c>
      <c r="AH253" s="3" t="s">
        <v>764</v>
      </c>
      <c r="AI253" s="3" t="s">
        <v>108</v>
      </c>
      <c r="AJ253" s="3" t="s">
        <v>113</v>
      </c>
      <c r="AK253" s="3">
        <v>3</v>
      </c>
      <c r="AL253" s="3">
        <v>2</v>
      </c>
      <c r="AM253" s="3">
        <v>3</v>
      </c>
      <c r="AN253" s="3">
        <v>2</v>
      </c>
      <c r="AO253" s="3">
        <v>2</v>
      </c>
      <c r="AP253" s="3">
        <v>4</v>
      </c>
      <c r="AQ253" s="3">
        <v>4</v>
      </c>
      <c r="AR253" s="3">
        <v>4</v>
      </c>
      <c r="AS253" s="3">
        <v>4</v>
      </c>
      <c r="AT253" s="3">
        <v>3</v>
      </c>
      <c r="AU253" s="3">
        <v>2</v>
      </c>
      <c r="AV253" s="3">
        <v>4</v>
      </c>
      <c r="AW253" s="3">
        <v>4</v>
      </c>
      <c r="AX253" s="3" t="str">
        <f t="shared" si="3"/>
        <v>Communication</v>
      </c>
    </row>
    <row r="254" spans="1:50" ht="76.5" x14ac:dyDescent="0.2">
      <c r="A254" s="2">
        <v>41799.783159722203</v>
      </c>
      <c r="B254" s="3" t="s">
        <v>77</v>
      </c>
      <c r="C254" s="3" t="s">
        <v>50</v>
      </c>
      <c r="D254" s="3">
        <v>1994</v>
      </c>
      <c r="E254" s="3" t="s">
        <v>51</v>
      </c>
      <c r="F254" s="3" t="s">
        <v>52</v>
      </c>
      <c r="G254" s="3" t="s">
        <v>123</v>
      </c>
      <c r="H254" s="3" t="s">
        <v>53</v>
      </c>
      <c r="I254" s="3" t="s">
        <v>57</v>
      </c>
      <c r="J254" s="3" t="s">
        <v>55</v>
      </c>
      <c r="K254" s="3" t="s">
        <v>55</v>
      </c>
      <c r="L254" s="3" t="s">
        <v>88</v>
      </c>
      <c r="M254" s="3" t="s">
        <v>55</v>
      </c>
      <c r="N254" s="3" t="s">
        <v>101</v>
      </c>
      <c r="O254" s="3" t="s">
        <v>59</v>
      </c>
      <c r="P254" s="3" t="s">
        <v>90</v>
      </c>
      <c r="Q254" s="3" t="s">
        <v>91</v>
      </c>
      <c r="R254" s="3" t="s">
        <v>64</v>
      </c>
      <c r="S254" s="3" t="s">
        <v>64</v>
      </c>
      <c r="T254" s="3" t="s">
        <v>91</v>
      </c>
      <c r="U254" s="3" t="s">
        <v>63</v>
      </c>
      <c r="V254" s="3" t="s">
        <v>62</v>
      </c>
      <c r="W254" s="3" t="s">
        <v>765</v>
      </c>
      <c r="X254" s="3" t="s">
        <v>340</v>
      </c>
      <c r="Y254" s="3" t="s">
        <v>93</v>
      </c>
      <c r="Z254" s="3" t="s">
        <v>68</v>
      </c>
      <c r="AA254" s="3" t="s">
        <v>67</v>
      </c>
      <c r="AB254" s="3" t="s">
        <v>766</v>
      </c>
      <c r="AC254" s="3" t="s">
        <v>96</v>
      </c>
      <c r="AD254" s="3" t="s">
        <v>113</v>
      </c>
      <c r="AE254" s="3" t="s">
        <v>113</v>
      </c>
      <c r="AF254" s="3" t="s">
        <v>74</v>
      </c>
      <c r="AG254" s="3" t="s">
        <v>767</v>
      </c>
      <c r="AH254" s="3" t="s">
        <v>255</v>
      </c>
      <c r="AI254" s="3" t="s">
        <v>108</v>
      </c>
      <c r="AJ254" s="3" t="s">
        <v>108</v>
      </c>
      <c r="AK254" s="3">
        <v>3</v>
      </c>
      <c r="AL254" s="3">
        <v>2</v>
      </c>
      <c r="AM254" s="3">
        <v>4</v>
      </c>
      <c r="AN254" s="3">
        <v>3</v>
      </c>
      <c r="AO254" s="3">
        <v>2</v>
      </c>
      <c r="AP254" s="3">
        <v>1</v>
      </c>
      <c r="AQ254" s="3">
        <v>2</v>
      </c>
      <c r="AR254" s="3">
        <v>1</v>
      </c>
      <c r="AS254" s="3">
        <v>3</v>
      </c>
      <c r="AT254" s="3">
        <v>2</v>
      </c>
      <c r="AU254" s="3">
        <v>1</v>
      </c>
      <c r="AV254" s="3">
        <v>2</v>
      </c>
      <c r="AW254" s="3">
        <v>1</v>
      </c>
      <c r="AX254" s="3" t="str">
        <f t="shared" si="3"/>
        <v>Communication</v>
      </c>
    </row>
    <row r="255" spans="1:50" ht="76.5" x14ac:dyDescent="0.2">
      <c r="A255" s="2">
        <v>41799.785127314797</v>
      </c>
      <c r="B255" s="3" t="s">
        <v>49</v>
      </c>
      <c r="C255" s="3" t="s">
        <v>50</v>
      </c>
      <c r="D255" s="3">
        <v>1993</v>
      </c>
      <c r="E255" s="3" t="s">
        <v>51</v>
      </c>
      <c r="F255" s="3" t="s">
        <v>52</v>
      </c>
      <c r="G255" s="3" t="s">
        <v>123</v>
      </c>
      <c r="H255" s="3" t="s">
        <v>53</v>
      </c>
      <c r="I255" s="3" t="s">
        <v>63</v>
      </c>
      <c r="J255" s="3" t="s">
        <v>79</v>
      </c>
      <c r="K255" s="3" t="s">
        <v>79</v>
      </c>
      <c r="L255" s="3" t="s">
        <v>57</v>
      </c>
      <c r="M255" s="3" t="s">
        <v>57</v>
      </c>
      <c r="N255" s="3" t="s">
        <v>58</v>
      </c>
      <c r="O255" s="3" t="s">
        <v>102</v>
      </c>
      <c r="P255" s="3" t="s">
        <v>90</v>
      </c>
      <c r="Q255" s="3" t="s">
        <v>64</v>
      </c>
      <c r="R255" s="3" t="s">
        <v>81</v>
      </c>
      <c r="S255" s="3" t="s">
        <v>81</v>
      </c>
      <c r="T255" s="3" t="s">
        <v>81</v>
      </c>
      <c r="U255" s="3" t="s">
        <v>62</v>
      </c>
      <c r="V255" s="3" t="s">
        <v>81</v>
      </c>
      <c r="W255" s="3" t="s">
        <v>566</v>
      </c>
      <c r="X255" s="3" t="s">
        <v>83</v>
      </c>
      <c r="Y255" s="3" t="s">
        <v>93</v>
      </c>
      <c r="Z255" s="3" t="s">
        <v>67</v>
      </c>
      <c r="AA255" s="3" t="s">
        <v>69</v>
      </c>
      <c r="AB255" s="3" t="s">
        <v>768</v>
      </c>
      <c r="AC255" s="3" t="s">
        <v>85</v>
      </c>
      <c r="AD255" s="3" t="s">
        <v>113</v>
      </c>
      <c r="AE255" s="3" t="s">
        <v>246</v>
      </c>
      <c r="AF255" s="3" t="s">
        <v>74</v>
      </c>
      <c r="AG255" s="3" t="s">
        <v>265</v>
      </c>
      <c r="AH255" s="3" t="s">
        <v>769</v>
      </c>
      <c r="AI255" s="3" t="s">
        <v>72</v>
      </c>
      <c r="AJ255" s="3" t="s">
        <v>72</v>
      </c>
      <c r="AK255" s="3">
        <v>4</v>
      </c>
      <c r="AL255" s="3">
        <v>1</v>
      </c>
      <c r="AM255" s="3">
        <v>3</v>
      </c>
      <c r="AN255" s="3">
        <v>3</v>
      </c>
      <c r="AO255" s="3">
        <v>2</v>
      </c>
      <c r="AP255" s="3">
        <v>4</v>
      </c>
      <c r="AQ255" s="3">
        <v>4</v>
      </c>
      <c r="AR255" s="3">
        <v>2</v>
      </c>
      <c r="AS255" s="3">
        <v>3</v>
      </c>
      <c r="AT255" s="3">
        <v>3</v>
      </c>
      <c r="AU255" s="3">
        <v>2</v>
      </c>
      <c r="AV255" s="3">
        <v>4</v>
      </c>
      <c r="AW255" s="3">
        <v>3</v>
      </c>
      <c r="AX255" s="3" t="str">
        <f t="shared" si="3"/>
        <v>Communication</v>
      </c>
    </row>
    <row r="256" spans="1:50" ht="76.5" x14ac:dyDescent="0.2">
      <c r="A256" s="2">
        <v>41799.785983796297</v>
      </c>
      <c r="B256" s="3" t="s">
        <v>77</v>
      </c>
      <c r="C256" s="3" t="s">
        <v>50</v>
      </c>
      <c r="D256" s="3">
        <v>1989</v>
      </c>
      <c r="E256" s="3" t="s">
        <v>51</v>
      </c>
      <c r="F256" s="3" t="s">
        <v>52</v>
      </c>
      <c r="G256" s="3" t="s">
        <v>53</v>
      </c>
      <c r="H256" s="3" t="s">
        <v>54</v>
      </c>
      <c r="I256" s="3" t="s">
        <v>55</v>
      </c>
      <c r="J256" s="3" t="s">
        <v>79</v>
      </c>
      <c r="K256" s="3" t="s">
        <v>100</v>
      </c>
      <c r="L256" s="3" t="s">
        <v>88</v>
      </c>
      <c r="M256" s="3" t="s">
        <v>88</v>
      </c>
      <c r="N256" s="3" t="s">
        <v>59</v>
      </c>
      <c r="O256" s="3" t="s">
        <v>102</v>
      </c>
      <c r="P256" s="3" t="s">
        <v>58</v>
      </c>
      <c r="Q256" s="3" t="s">
        <v>64</v>
      </c>
      <c r="R256" s="3" t="s">
        <v>81</v>
      </c>
      <c r="S256" s="3" t="s">
        <v>62</v>
      </c>
      <c r="T256" s="3" t="s">
        <v>91</v>
      </c>
      <c r="U256" s="3" t="s">
        <v>64</v>
      </c>
      <c r="V256" s="3" t="s">
        <v>64</v>
      </c>
      <c r="W256" s="3" t="s">
        <v>770</v>
      </c>
      <c r="X256" s="3" t="s">
        <v>83</v>
      </c>
      <c r="Y256" s="3" t="s">
        <v>94</v>
      </c>
      <c r="Z256" s="3" t="s">
        <v>67</v>
      </c>
      <c r="AA256" s="3" t="s">
        <v>93</v>
      </c>
      <c r="AB256" s="3" t="s">
        <v>771</v>
      </c>
      <c r="AC256" s="3" t="s">
        <v>85</v>
      </c>
      <c r="AD256" s="3" t="s">
        <v>113</v>
      </c>
      <c r="AE256" s="3" t="s">
        <v>772</v>
      </c>
      <c r="AF256" s="3" t="s">
        <v>74</v>
      </c>
      <c r="AG256" s="3" t="s">
        <v>773</v>
      </c>
      <c r="AH256" s="3" t="s">
        <v>248</v>
      </c>
      <c r="AI256" s="3" t="s">
        <v>72</v>
      </c>
      <c r="AJ256" s="3" t="s">
        <v>72</v>
      </c>
      <c r="AK256" s="3">
        <v>3</v>
      </c>
      <c r="AL256" s="3">
        <v>2</v>
      </c>
      <c r="AM256" s="3">
        <v>3</v>
      </c>
      <c r="AN256" s="3">
        <v>3</v>
      </c>
      <c r="AO256" s="3">
        <v>4</v>
      </c>
      <c r="AP256" s="3">
        <v>4</v>
      </c>
      <c r="AQ256" s="3">
        <v>4</v>
      </c>
      <c r="AR256" s="3">
        <v>3</v>
      </c>
      <c r="AS256" s="3">
        <v>1</v>
      </c>
      <c r="AT256" s="3">
        <v>3</v>
      </c>
      <c r="AU256" s="3">
        <v>3</v>
      </c>
      <c r="AV256" s="3">
        <v>3</v>
      </c>
      <c r="AW256" s="3">
        <v>2</v>
      </c>
      <c r="AX256" s="3" t="str">
        <f t="shared" si="3"/>
        <v>Communication</v>
      </c>
    </row>
    <row r="257" spans="1:50" ht="76.5" x14ac:dyDescent="0.2">
      <c r="A257" s="2">
        <v>41799.7887037037</v>
      </c>
      <c r="B257" s="3" t="s">
        <v>77</v>
      </c>
      <c r="C257" s="3" t="s">
        <v>50</v>
      </c>
      <c r="D257" s="3">
        <v>1987</v>
      </c>
      <c r="E257" s="3" t="s">
        <v>51</v>
      </c>
      <c r="F257" s="3" t="s">
        <v>52</v>
      </c>
      <c r="G257" s="3" t="s">
        <v>53</v>
      </c>
      <c r="H257" s="3" t="s">
        <v>54</v>
      </c>
      <c r="I257" s="3" t="s">
        <v>63</v>
      </c>
      <c r="J257" s="3" t="s">
        <v>55</v>
      </c>
      <c r="K257" s="3" t="s">
        <v>55</v>
      </c>
      <c r="L257" s="3" t="s">
        <v>88</v>
      </c>
      <c r="M257" s="3" t="s">
        <v>88</v>
      </c>
      <c r="N257" s="3" t="s">
        <v>59</v>
      </c>
      <c r="O257" s="3" t="s">
        <v>80</v>
      </c>
      <c r="P257" s="3" t="s">
        <v>155</v>
      </c>
      <c r="Q257" s="3" t="s">
        <v>62</v>
      </c>
      <c r="R257" s="3" t="s">
        <v>62</v>
      </c>
      <c r="S257" s="3" t="s">
        <v>62</v>
      </c>
      <c r="T257" s="3" t="s">
        <v>91</v>
      </c>
      <c r="U257" s="3" t="s">
        <v>91</v>
      </c>
      <c r="V257" s="3" t="s">
        <v>91</v>
      </c>
      <c r="W257" s="3" t="s">
        <v>774</v>
      </c>
      <c r="X257" s="3" t="s">
        <v>209</v>
      </c>
      <c r="Y257" s="3" t="s">
        <v>94</v>
      </c>
      <c r="Z257" s="3" t="s">
        <v>67</v>
      </c>
      <c r="AA257" s="3" t="s">
        <v>93</v>
      </c>
      <c r="AB257" s="3" t="s">
        <v>656</v>
      </c>
      <c r="AC257" s="3" t="s">
        <v>71</v>
      </c>
      <c r="AD257" s="3" t="s">
        <v>72</v>
      </c>
      <c r="AE257" s="3" t="s">
        <v>775</v>
      </c>
      <c r="AF257" s="3" t="s">
        <v>74</v>
      </c>
      <c r="AG257" s="3" t="s">
        <v>435</v>
      </c>
      <c r="AH257" s="3" t="s">
        <v>776</v>
      </c>
      <c r="AI257" s="3" t="s">
        <v>72</v>
      </c>
      <c r="AJ257" s="3" t="s">
        <v>72</v>
      </c>
      <c r="AK257" s="3">
        <v>3</v>
      </c>
      <c r="AL257" s="3">
        <v>1</v>
      </c>
      <c r="AM257" s="3">
        <v>3</v>
      </c>
      <c r="AN257" s="3">
        <v>4</v>
      </c>
      <c r="AO257" s="3">
        <v>2</v>
      </c>
      <c r="AP257" s="3">
        <v>4</v>
      </c>
      <c r="AQ257" s="3">
        <v>4</v>
      </c>
      <c r="AR257" s="3">
        <v>4</v>
      </c>
      <c r="AS257" s="3">
        <v>1</v>
      </c>
      <c r="AT257" s="3">
        <v>4</v>
      </c>
      <c r="AU257" s="3">
        <v>2</v>
      </c>
      <c r="AV257" s="3">
        <v>3</v>
      </c>
      <c r="AW257" s="3">
        <v>2</v>
      </c>
      <c r="AX257" s="3" t="str">
        <f t="shared" si="3"/>
        <v>Communication</v>
      </c>
    </row>
    <row r="258" spans="1:50" ht="76.5" x14ac:dyDescent="0.2">
      <c r="A258" s="2">
        <v>41799.7891550926</v>
      </c>
      <c r="B258" s="3" t="s">
        <v>77</v>
      </c>
      <c r="C258" s="3" t="s">
        <v>50</v>
      </c>
      <c r="D258" s="3">
        <v>1989</v>
      </c>
      <c r="E258" s="3" t="s">
        <v>51</v>
      </c>
      <c r="F258" s="3" t="s">
        <v>52</v>
      </c>
      <c r="G258" s="3" t="s">
        <v>53</v>
      </c>
      <c r="H258" s="3" t="s">
        <v>54</v>
      </c>
      <c r="I258" s="3" t="s">
        <v>55</v>
      </c>
      <c r="J258" s="3" t="s">
        <v>63</v>
      </c>
      <c r="K258" s="3" t="s">
        <v>63</v>
      </c>
      <c r="L258" s="3" t="s">
        <v>88</v>
      </c>
      <c r="M258" s="3" t="s">
        <v>88</v>
      </c>
      <c r="N258" s="3" t="s">
        <v>59</v>
      </c>
      <c r="O258" s="3" t="s">
        <v>155</v>
      </c>
      <c r="P258" s="3" t="s">
        <v>80</v>
      </c>
      <c r="Q258" s="3" t="s">
        <v>63</v>
      </c>
      <c r="R258" s="3" t="s">
        <v>62</v>
      </c>
      <c r="S258" s="3" t="s">
        <v>63</v>
      </c>
      <c r="T258" s="3" t="s">
        <v>81</v>
      </c>
      <c r="U258" s="3" t="s">
        <v>62</v>
      </c>
      <c r="V258" s="3" t="s">
        <v>81</v>
      </c>
      <c r="W258" s="3" t="s">
        <v>375</v>
      </c>
      <c r="X258" s="3" t="s">
        <v>83</v>
      </c>
      <c r="Y258" s="3" t="s">
        <v>67</v>
      </c>
      <c r="Z258" s="3" t="s">
        <v>94</v>
      </c>
      <c r="AA258" s="3" t="s">
        <v>210</v>
      </c>
      <c r="AB258" s="3" t="s">
        <v>327</v>
      </c>
      <c r="AC258" s="3" t="s">
        <v>85</v>
      </c>
      <c r="AD258" s="3" t="s">
        <v>72</v>
      </c>
      <c r="AE258" s="3" t="s">
        <v>777</v>
      </c>
      <c r="AF258" s="3" t="s">
        <v>74</v>
      </c>
      <c r="AG258" s="3" t="s">
        <v>435</v>
      </c>
      <c r="AH258" s="3" t="s">
        <v>246</v>
      </c>
      <c r="AI258" s="3" t="s">
        <v>72</v>
      </c>
      <c r="AJ258" s="3" t="s">
        <v>72</v>
      </c>
      <c r="AK258" s="3">
        <v>1</v>
      </c>
      <c r="AL258" s="3">
        <v>1</v>
      </c>
      <c r="AM258" s="3">
        <v>2</v>
      </c>
      <c r="AN258" s="3">
        <v>1</v>
      </c>
      <c r="AO258" s="3">
        <v>2</v>
      </c>
      <c r="AP258" s="3">
        <v>2</v>
      </c>
      <c r="AQ258" s="3">
        <v>2</v>
      </c>
      <c r="AR258" s="3">
        <v>1</v>
      </c>
      <c r="AS258" s="3">
        <v>3</v>
      </c>
      <c r="AT258" s="3">
        <v>3</v>
      </c>
      <c r="AU258" s="3">
        <v>2</v>
      </c>
      <c r="AV258" s="3">
        <v>4</v>
      </c>
      <c r="AW258" s="3">
        <v>2</v>
      </c>
      <c r="AX258" s="3" t="str">
        <f t="shared" si="3"/>
        <v>Communication</v>
      </c>
    </row>
    <row r="259" spans="1:50" ht="76.5" x14ac:dyDescent="0.2">
      <c r="A259" s="2">
        <v>41799.791087963</v>
      </c>
      <c r="B259" s="3" t="s">
        <v>49</v>
      </c>
      <c r="C259" s="3" t="s">
        <v>50</v>
      </c>
      <c r="D259" s="3">
        <v>1990</v>
      </c>
      <c r="E259" s="3" t="s">
        <v>51</v>
      </c>
      <c r="F259" s="3" t="s">
        <v>52</v>
      </c>
      <c r="G259" s="3" t="s">
        <v>53</v>
      </c>
      <c r="H259" s="3" t="s">
        <v>54</v>
      </c>
      <c r="I259" s="3" t="s">
        <v>55</v>
      </c>
      <c r="J259" s="3" t="s">
        <v>55</v>
      </c>
      <c r="K259" s="3" t="s">
        <v>55</v>
      </c>
      <c r="L259" s="3" t="s">
        <v>56</v>
      </c>
      <c r="M259" s="3" t="s">
        <v>100</v>
      </c>
      <c r="N259" s="3" t="s">
        <v>59</v>
      </c>
      <c r="O259" s="3" t="s">
        <v>155</v>
      </c>
      <c r="P259" s="3" t="s">
        <v>101</v>
      </c>
      <c r="Q259" s="3" t="s">
        <v>62</v>
      </c>
      <c r="R259" s="3" t="s">
        <v>63</v>
      </c>
      <c r="S259" s="3" t="s">
        <v>62</v>
      </c>
      <c r="T259" s="3" t="s">
        <v>81</v>
      </c>
      <c r="U259" s="3" t="s">
        <v>81</v>
      </c>
      <c r="V259" s="3" t="s">
        <v>62</v>
      </c>
      <c r="W259" s="3" t="s">
        <v>481</v>
      </c>
      <c r="X259" s="3" t="s">
        <v>83</v>
      </c>
      <c r="Y259" s="3" t="s">
        <v>93</v>
      </c>
      <c r="Z259" s="3" t="s">
        <v>67</v>
      </c>
      <c r="AA259" s="3" t="s">
        <v>144</v>
      </c>
      <c r="AB259" s="3" t="s">
        <v>261</v>
      </c>
      <c r="AC259" s="3" t="s">
        <v>236</v>
      </c>
      <c r="AD259" s="3" t="s">
        <v>113</v>
      </c>
      <c r="AE259" s="3" t="s">
        <v>778</v>
      </c>
      <c r="AF259" s="3" t="s">
        <v>74</v>
      </c>
      <c r="AG259" s="3" t="s">
        <v>779</v>
      </c>
      <c r="AH259" s="3" t="s">
        <v>519</v>
      </c>
      <c r="AI259" s="3" t="s">
        <v>72</v>
      </c>
      <c r="AJ259" s="3" t="s">
        <v>113</v>
      </c>
      <c r="AK259" s="3">
        <v>4</v>
      </c>
      <c r="AL259" s="3">
        <v>2</v>
      </c>
      <c r="AM259" s="3">
        <v>1</v>
      </c>
      <c r="AN259" s="3">
        <v>2</v>
      </c>
      <c r="AO259" s="3">
        <v>2</v>
      </c>
      <c r="AP259" s="3">
        <v>3</v>
      </c>
      <c r="AQ259" s="3">
        <v>3</v>
      </c>
      <c r="AR259" s="3">
        <v>3</v>
      </c>
      <c r="AS259" s="3">
        <v>3</v>
      </c>
      <c r="AT259" s="3">
        <v>4</v>
      </c>
      <c r="AU259" s="3">
        <v>2</v>
      </c>
      <c r="AV259" s="3">
        <v>3</v>
      </c>
      <c r="AW259" s="3">
        <v>1</v>
      </c>
      <c r="AX259" s="3" t="str">
        <f t="shared" ref="AX259:AX301" si="4">IF(F259="Communication (journalisme, relations publiques, communication socio-éducative, ...)","Communication",IF(F259="Sciences politiques (sciences politiques, relations internationales, administration publique, ...)","Sciences Politiques",IF(F259="Sciences politiques","Sciences Politiques","Autre")))</f>
        <v>Communication</v>
      </c>
    </row>
    <row r="260" spans="1:50" ht="89.25" hidden="1" x14ac:dyDescent="0.2">
      <c r="A260" s="2">
        <v>41799.794363425899</v>
      </c>
      <c r="B260" s="3" t="s">
        <v>49</v>
      </c>
      <c r="C260" s="3" t="s">
        <v>50</v>
      </c>
      <c r="D260" s="3">
        <v>1991</v>
      </c>
      <c r="E260" s="3" t="s">
        <v>367</v>
      </c>
      <c r="F260" s="3" t="s">
        <v>484</v>
      </c>
      <c r="G260" s="3" t="s">
        <v>123</v>
      </c>
      <c r="H260" s="3" t="s">
        <v>53</v>
      </c>
      <c r="I260" s="3" t="s">
        <v>63</v>
      </c>
      <c r="J260" s="3" t="s">
        <v>55</v>
      </c>
      <c r="K260" s="3" t="s">
        <v>55</v>
      </c>
      <c r="L260" s="3" t="s">
        <v>57</v>
      </c>
      <c r="M260" s="3" t="s">
        <v>57</v>
      </c>
      <c r="N260" s="3" t="s">
        <v>59</v>
      </c>
      <c r="O260" s="3" t="s">
        <v>58</v>
      </c>
      <c r="P260" s="3" t="s">
        <v>90</v>
      </c>
      <c r="Q260" s="3" t="s">
        <v>62</v>
      </c>
      <c r="R260" s="3" t="s">
        <v>63</v>
      </c>
      <c r="S260" s="3" t="s">
        <v>64</v>
      </c>
      <c r="T260" s="3" t="s">
        <v>91</v>
      </c>
      <c r="U260" s="3" t="s">
        <v>91</v>
      </c>
      <c r="V260" s="3" t="s">
        <v>81</v>
      </c>
      <c r="W260" s="3" t="s">
        <v>124</v>
      </c>
      <c r="X260" s="3" t="s">
        <v>450</v>
      </c>
      <c r="Y260" s="3" t="s">
        <v>94</v>
      </c>
      <c r="Z260" s="3" t="s">
        <v>67</v>
      </c>
      <c r="AA260" s="3" t="s">
        <v>68</v>
      </c>
      <c r="AB260" s="3" t="s">
        <v>592</v>
      </c>
      <c r="AC260" s="3" t="s">
        <v>71</v>
      </c>
      <c r="AD260" s="3" t="s">
        <v>113</v>
      </c>
      <c r="AE260" s="3" t="s">
        <v>780</v>
      </c>
      <c r="AF260" s="3" t="s">
        <v>74</v>
      </c>
      <c r="AG260" s="3" t="s">
        <v>435</v>
      </c>
      <c r="AH260" s="3" t="s">
        <v>781</v>
      </c>
      <c r="AI260" s="3" t="s">
        <v>72</v>
      </c>
      <c r="AJ260" s="3" t="s">
        <v>72</v>
      </c>
      <c r="AK260" s="3">
        <v>2</v>
      </c>
      <c r="AL260" s="3">
        <v>2</v>
      </c>
      <c r="AM260" s="3">
        <v>2</v>
      </c>
      <c r="AN260" s="3">
        <v>3</v>
      </c>
      <c r="AO260" s="3">
        <v>2</v>
      </c>
      <c r="AP260" s="3">
        <v>3</v>
      </c>
      <c r="AQ260" s="3">
        <v>2</v>
      </c>
      <c r="AR260" s="3">
        <v>2</v>
      </c>
      <c r="AS260" s="3">
        <v>4</v>
      </c>
      <c r="AT260" s="3">
        <v>4</v>
      </c>
      <c r="AU260" s="3">
        <v>2</v>
      </c>
      <c r="AV260" s="3">
        <v>4</v>
      </c>
      <c r="AW260" s="3">
        <v>1</v>
      </c>
      <c r="AX260" s="3" t="str">
        <f t="shared" si="4"/>
        <v>Sciences Politiques</v>
      </c>
    </row>
    <row r="261" spans="1:50" ht="76.5" x14ac:dyDescent="0.2">
      <c r="A261" s="2">
        <v>41799.795011574097</v>
      </c>
      <c r="B261" s="3" t="s">
        <v>77</v>
      </c>
      <c r="C261" s="3" t="s">
        <v>50</v>
      </c>
      <c r="D261" s="3">
        <v>1991</v>
      </c>
      <c r="E261" s="3" t="s">
        <v>51</v>
      </c>
      <c r="F261" s="3" t="s">
        <v>52</v>
      </c>
      <c r="G261" s="3" t="s">
        <v>53</v>
      </c>
      <c r="H261" s="3" t="s">
        <v>54</v>
      </c>
      <c r="I261" s="3" t="s">
        <v>55</v>
      </c>
      <c r="J261" s="3" t="s">
        <v>79</v>
      </c>
      <c r="K261" s="3" t="s">
        <v>79</v>
      </c>
      <c r="L261" s="3" t="s">
        <v>88</v>
      </c>
      <c r="M261" s="3" t="s">
        <v>79</v>
      </c>
      <c r="N261" s="3" t="s">
        <v>59</v>
      </c>
      <c r="O261" s="3" t="s">
        <v>102</v>
      </c>
      <c r="P261" s="3" t="s">
        <v>90</v>
      </c>
      <c r="Q261" s="3" t="s">
        <v>81</v>
      </c>
      <c r="R261" s="3" t="s">
        <v>91</v>
      </c>
      <c r="S261" s="3" t="s">
        <v>91</v>
      </c>
      <c r="T261" s="3" t="s">
        <v>91</v>
      </c>
      <c r="U261" s="3" t="s">
        <v>81</v>
      </c>
      <c r="V261" s="3" t="s">
        <v>64</v>
      </c>
      <c r="W261" s="3" t="s">
        <v>83</v>
      </c>
      <c r="X261" s="3" t="s">
        <v>104</v>
      </c>
      <c r="Y261" s="3" t="s">
        <v>94</v>
      </c>
      <c r="Z261" s="3" t="s">
        <v>67</v>
      </c>
      <c r="AA261" s="3" t="s">
        <v>69</v>
      </c>
      <c r="AB261" s="3" t="s">
        <v>643</v>
      </c>
      <c r="AC261" s="3" t="s">
        <v>71</v>
      </c>
      <c r="AD261" s="3" t="s">
        <v>72</v>
      </c>
      <c r="AE261" s="3" t="s">
        <v>782</v>
      </c>
      <c r="AF261" s="3" t="s">
        <v>74</v>
      </c>
      <c r="AG261" s="3" t="s">
        <v>783</v>
      </c>
      <c r="AH261" s="3" t="s">
        <v>159</v>
      </c>
      <c r="AI261" s="3" t="s">
        <v>72</v>
      </c>
      <c r="AJ261" s="3" t="s">
        <v>72</v>
      </c>
      <c r="AK261" s="3">
        <v>4</v>
      </c>
      <c r="AL261" s="3">
        <v>2</v>
      </c>
      <c r="AM261" s="3">
        <v>2</v>
      </c>
      <c r="AN261" s="3">
        <v>2</v>
      </c>
      <c r="AO261" s="3">
        <v>2</v>
      </c>
      <c r="AP261" s="3">
        <v>2</v>
      </c>
      <c r="AQ261" s="3">
        <v>2</v>
      </c>
      <c r="AR261" s="3">
        <v>1</v>
      </c>
      <c r="AS261" s="3">
        <v>4</v>
      </c>
      <c r="AT261" s="3">
        <v>4</v>
      </c>
      <c r="AU261" s="3">
        <v>2</v>
      </c>
      <c r="AV261" s="3">
        <v>4</v>
      </c>
      <c r="AW261" s="3">
        <v>1</v>
      </c>
      <c r="AX261" s="3" t="str">
        <f t="shared" si="4"/>
        <v>Communication</v>
      </c>
    </row>
    <row r="262" spans="1:50" ht="76.5" x14ac:dyDescent="0.2">
      <c r="A262" s="2">
        <v>41799.795381944401</v>
      </c>
      <c r="B262" s="3" t="s">
        <v>49</v>
      </c>
      <c r="C262" s="3" t="s">
        <v>50</v>
      </c>
      <c r="D262" s="3">
        <v>1992</v>
      </c>
      <c r="E262" s="3" t="s">
        <v>51</v>
      </c>
      <c r="F262" s="3" t="s">
        <v>52</v>
      </c>
      <c r="G262" s="3" t="s">
        <v>123</v>
      </c>
      <c r="H262" s="3" t="s">
        <v>53</v>
      </c>
      <c r="I262" s="3" t="s">
        <v>79</v>
      </c>
      <c r="J262" s="3" t="s">
        <v>100</v>
      </c>
      <c r="K262" s="3" t="s">
        <v>55</v>
      </c>
      <c r="L262" s="3" t="s">
        <v>57</v>
      </c>
      <c r="M262" s="3" t="s">
        <v>79</v>
      </c>
      <c r="N262" s="3" t="s">
        <v>59</v>
      </c>
      <c r="O262" s="3" t="s">
        <v>155</v>
      </c>
      <c r="P262" s="3" t="s">
        <v>101</v>
      </c>
      <c r="Q262" s="3" t="s">
        <v>81</v>
      </c>
      <c r="R262" s="3" t="s">
        <v>62</v>
      </c>
      <c r="S262" s="3" t="s">
        <v>62</v>
      </c>
      <c r="T262" s="3" t="s">
        <v>64</v>
      </c>
      <c r="U262" s="3" t="s">
        <v>63</v>
      </c>
      <c r="V262" s="3" t="s">
        <v>64</v>
      </c>
      <c r="W262" s="3" t="s">
        <v>456</v>
      </c>
      <c r="X262" s="3" t="s">
        <v>784</v>
      </c>
      <c r="Y262" s="3" t="s">
        <v>68</v>
      </c>
      <c r="Z262" s="3" t="s">
        <v>144</v>
      </c>
      <c r="AA262" s="3" t="s">
        <v>67</v>
      </c>
      <c r="AB262" s="3" t="s">
        <v>630</v>
      </c>
      <c r="AC262" s="3" t="s">
        <v>96</v>
      </c>
      <c r="AD262" s="3" t="s">
        <v>113</v>
      </c>
      <c r="AE262" s="3" t="s">
        <v>120</v>
      </c>
      <c r="AF262" s="3" t="s">
        <v>74</v>
      </c>
      <c r="AG262" s="3" t="s">
        <v>175</v>
      </c>
      <c r="AH262" s="3" t="s">
        <v>211</v>
      </c>
      <c r="AI262" s="3" t="s">
        <v>72</v>
      </c>
      <c r="AJ262" s="3" t="s">
        <v>72</v>
      </c>
      <c r="AK262" s="3">
        <v>2</v>
      </c>
      <c r="AL262" s="3">
        <v>2</v>
      </c>
      <c r="AM262" s="3">
        <v>3</v>
      </c>
      <c r="AN262" s="3">
        <v>4</v>
      </c>
      <c r="AO262" s="3">
        <v>2</v>
      </c>
      <c r="AP262" s="3">
        <v>1</v>
      </c>
      <c r="AQ262" s="3">
        <v>1</v>
      </c>
      <c r="AR262" s="3">
        <v>2</v>
      </c>
      <c r="AS262" s="3">
        <v>3</v>
      </c>
      <c r="AT262" s="3">
        <v>3</v>
      </c>
      <c r="AU262" s="3">
        <v>3</v>
      </c>
      <c r="AV262" s="3">
        <v>3</v>
      </c>
      <c r="AW262" s="3">
        <v>1</v>
      </c>
      <c r="AX262" s="3" t="str">
        <f t="shared" si="4"/>
        <v>Communication</v>
      </c>
    </row>
    <row r="263" spans="1:50" ht="76.5" x14ac:dyDescent="0.2">
      <c r="A263" s="2">
        <v>41799.795937499999</v>
      </c>
      <c r="B263" s="3" t="s">
        <v>77</v>
      </c>
      <c r="C263" s="3" t="s">
        <v>50</v>
      </c>
      <c r="D263" s="3">
        <v>1992</v>
      </c>
      <c r="E263" s="3" t="s">
        <v>51</v>
      </c>
      <c r="F263" s="3" t="s">
        <v>52</v>
      </c>
      <c r="G263" s="3" t="s">
        <v>123</v>
      </c>
      <c r="H263" s="3" t="s">
        <v>53</v>
      </c>
      <c r="I263" s="3" t="s">
        <v>63</v>
      </c>
      <c r="J263" s="3" t="s">
        <v>55</v>
      </c>
      <c r="K263" s="3" t="s">
        <v>55</v>
      </c>
      <c r="L263" s="3" t="s">
        <v>56</v>
      </c>
      <c r="M263" s="3" t="s">
        <v>56</v>
      </c>
      <c r="N263" s="3" t="s">
        <v>59</v>
      </c>
      <c r="O263" s="3" t="s">
        <v>155</v>
      </c>
      <c r="P263" s="3" t="s">
        <v>167</v>
      </c>
      <c r="Q263" s="3" t="s">
        <v>64</v>
      </c>
      <c r="R263" s="3" t="s">
        <v>62</v>
      </c>
      <c r="S263" s="3" t="s">
        <v>64</v>
      </c>
      <c r="T263" s="3" t="s">
        <v>81</v>
      </c>
      <c r="U263" s="3" t="s">
        <v>81</v>
      </c>
      <c r="V263" s="3" t="s">
        <v>81</v>
      </c>
      <c r="W263" s="3" t="s">
        <v>83</v>
      </c>
      <c r="X263" s="3" t="s">
        <v>83</v>
      </c>
      <c r="Y263" s="3" t="s">
        <v>67</v>
      </c>
      <c r="Z263" s="3" t="s">
        <v>94</v>
      </c>
      <c r="AA263" s="3" t="s">
        <v>69</v>
      </c>
      <c r="AB263" s="3" t="s">
        <v>785</v>
      </c>
      <c r="AC263" s="3" t="s">
        <v>236</v>
      </c>
      <c r="AD263" s="3" t="s">
        <v>113</v>
      </c>
      <c r="AE263" s="3" t="s">
        <v>120</v>
      </c>
      <c r="AF263" s="3" t="s">
        <v>74</v>
      </c>
      <c r="AG263" s="3" t="s">
        <v>786</v>
      </c>
      <c r="AH263" s="3" t="s">
        <v>787</v>
      </c>
      <c r="AI263" s="3" t="s">
        <v>108</v>
      </c>
      <c r="AJ263" s="3" t="s">
        <v>108</v>
      </c>
      <c r="AK263" s="3">
        <v>3</v>
      </c>
      <c r="AL263" s="3">
        <v>3</v>
      </c>
      <c r="AM263" s="3">
        <v>2</v>
      </c>
      <c r="AN263" s="3">
        <v>3</v>
      </c>
      <c r="AO263" s="3">
        <v>2</v>
      </c>
      <c r="AP263" s="3">
        <v>3</v>
      </c>
      <c r="AQ263" s="3">
        <v>3</v>
      </c>
      <c r="AR263" s="3">
        <v>3</v>
      </c>
      <c r="AS263" s="3">
        <v>2</v>
      </c>
      <c r="AT263" s="3">
        <v>3</v>
      </c>
      <c r="AU263" s="3">
        <v>3</v>
      </c>
      <c r="AV263" s="3">
        <v>3</v>
      </c>
      <c r="AW263" s="3">
        <v>3</v>
      </c>
      <c r="AX263" s="3" t="str">
        <f t="shared" si="4"/>
        <v>Communication</v>
      </c>
    </row>
    <row r="264" spans="1:50" ht="76.5" x14ac:dyDescent="0.2">
      <c r="A264" s="2">
        <v>41799.801099536999</v>
      </c>
      <c r="B264" s="3" t="s">
        <v>77</v>
      </c>
      <c r="C264" s="3" t="s">
        <v>50</v>
      </c>
      <c r="D264" s="3">
        <v>1989</v>
      </c>
      <c r="E264" s="3" t="s">
        <v>51</v>
      </c>
      <c r="F264" s="3" t="s">
        <v>52</v>
      </c>
      <c r="G264" s="3" t="s">
        <v>53</v>
      </c>
      <c r="H264" s="3" t="s">
        <v>54</v>
      </c>
      <c r="I264" s="3" t="s">
        <v>55</v>
      </c>
      <c r="J264" s="3" t="s">
        <v>55</v>
      </c>
      <c r="K264" s="3" t="s">
        <v>55</v>
      </c>
      <c r="L264" s="3" t="s">
        <v>57</v>
      </c>
      <c r="M264" s="3" t="s">
        <v>79</v>
      </c>
      <c r="N264" s="3" t="s">
        <v>101</v>
      </c>
      <c r="O264" s="3" t="s">
        <v>59</v>
      </c>
      <c r="P264" s="3" t="s">
        <v>102</v>
      </c>
      <c r="Q264" s="3" t="s">
        <v>81</v>
      </c>
      <c r="R264" s="3" t="s">
        <v>81</v>
      </c>
      <c r="S264" s="3" t="s">
        <v>64</v>
      </c>
      <c r="T264" s="3" t="s">
        <v>81</v>
      </c>
      <c r="U264" s="3" t="s">
        <v>64</v>
      </c>
      <c r="V264" s="3" t="s">
        <v>62</v>
      </c>
      <c r="W264" s="3" t="s">
        <v>136</v>
      </c>
      <c r="X264" s="3" t="s">
        <v>83</v>
      </c>
      <c r="Y264" s="3" t="s">
        <v>67</v>
      </c>
      <c r="Z264" s="3" t="s">
        <v>93</v>
      </c>
      <c r="AA264" s="3" t="s">
        <v>173</v>
      </c>
      <c r="AB264" s="3" t="s">
        <v>788</v>
      </c>
      <c r="AC264" s="3" t="s">
        <v>85</v>
      </c>
      <c r="AD264" s="3" t="s">
        <v>72</v>
      </c>
      <c r="AE264" s="3" t="s">
        <v>789</v>
      </c>
      <c r="AF264" s="3" t="s">
        <v>74</v>
      </c>
      <c r="AG264" s="3" t="s">
        <v>790</v>
      </c>
      <c r="AH264" s="3" t="s">
        <v>791</v>
      </c>
      <c r="AI264" s="3" t="s">
        <v>108</v>
      </c>
      <c r="AJ264" s="3" t="s">
        <v>108</v>
      </c>
      <c r="AK264" s="3">
        <v>2</v>
      </c>
      <c r="AL264" s="3">
        <v>2</v>
      </c>
      <c r="AM264" s="3">
        <v>3</v>
      </c>
      <c r="AN264" s="3">
        <v>2</v>
      </c>
      <c r="AO264" s="3">
        <v>3</v>
      </c>
      <c r="AP264" s="3">
        <v>1</v>
      </c>
      <c r="AQ264" s="3">
        <v>1</v>
      </c>
      <c r="AR264" s="3">
        <v>1</v>
      </c>
      <c r="AS264" s="3">
        <v>4</v>
      </c>
      <c r="AT264" s="3">
        <v>3</v>
      </c>
      <c r="AU264" s="3">
        <v>2</v>
      </c>
      <c r="AV264" s="3">
        <v>3</v>
      </c>
      <c r="AW264" s="3">
        <v>3</v>
      </c>
      <c r="AX264" s="3" t="str">
        <f t="shared" si="4"/>
        <v>Communication</v>
      </c>
    </row>
    <row r="265" spans="1:50" ht="76.5" x14ac:dyDescent="0.2">
      <c r="A265" s="2">
        <v>41799.802731481497</v>
      </c>
      <c r="B265" s="3" t="s">
        <v>77</v>
      </c>
      <c r="C265" s="3" t="s">
        <v>50</v>
      </c>
      <c r="D265" s="3">
        <v>1990</v>
      </c>
      <c r="E265" s="3" t="s">
        <v>51</v>
      </c>
      <c r="F265" s="3" t="s">
        <v>52</v>
      </c>
      <c r="G265" s="3" t="s">
        <v>53</v>
      </c>
      <c r="H265" s="3" t="s">
        <v>54</v>
      </c>
      <c r="I265" s="3" t="s">
        <v>79</v>
      </c>
      <c r="J265" s="3" t="s">
        <v>79</v>
      </c>
      <c r="K265" s="3" t="s">
        <v>55</v>
      </c>
      <c r="L265" s="3" t="s">
        <v>56</v>
      </c>
      <c r="M265" s="3" t="s">
        <v>57</v>
      </c>
      <c r="N265" s="3" t="s">
        <v>58</v>
      </c>
      <c r="O265" s="3" t="s">
        <v>101</v>
      </c>
      <c r="P265" s="3" t="s">
        <v>226</v>
      </c>
      <c r="Q265" s="3" t="s">
        <v>64</v>
      </c>
      <c r="R265" s="3" t="s">
        <v>64</v>
      </c>
      <c r="S265" s="3" t="s">
        <v>63</v>
      </c>
      <c r="T265" s="3" t="s">
        <v>91</v>
      </c>
      <c r="U265" s="3" t="s">
        <v>64</v>
      </c>
      <c r="V265" s="3" t="s">
        <v>81</v>
      </c>
      <c r="W265" s="3" t="s">
        <v>103</v>
      </c>
      <c r="X265" s="3" t="s">
        <v>143</v>
      </c>
      <c r="Y265" s="3" t="s">
        <v>94</v>
      </c>
      <c r="Z265" s="3" t="s">
        <v>67</v>
      </c>
      <c r="AA265" s="3" t="s">
        <v>173</v>
      </c>
      <c r="AB265" s="3" t="s">
        <v>758</v>
      </c>
      <c r="AC265" s="3" t="s">
        <v>85</v>
      </c>
      <c r="AD265" s="3" t="s">
        <v>72</v>
      </c>
      <c r="AE265" s="3" t="s">
        <v>792</v>
      </c>
      <c r="AF265" s="3" t="s">
        <v>74</v>
      </c>
      <c r="AG265" s="3" t="s">
        <v>793</v>
      </c>
      <c r="AH265" s="3" t="s">
        <v>99</v>
      </c>
      <c r="AI265" s="3" t="s">
        <v>72</v>
      </c>
      <c r="AJ265" s="3" t="s">
        <v>72</v>
      </c>
      <c r="AK265" s="3">
        <v>3</v>
      </c>
      <c r="AL265" s="3">
        <v>1</v>
      </c>
      <c r="AM265" s="3">
        <v>2</v>
      </c>
      <c r="AN265" s="3">
        <v>2</v>
      </c>
      <c r="AO265" s="3">
        <v>4</v>
      </c>
      <c r="AP265" s="3">
        <v>2</v>
      </c>
      <c r="AQ265" s="3">
        <v>2</v>
      </c>
      <c r="AR265" s="3">
        <v>2</v>
      </c>
      <c r="AS265" s="3">
        <v>3</v>
      </c>
      <c r="AT265" s="3">
        <v>4</v>
      </c>
      <c r="AU265" s="3">
        <v>2</v>
      </c>
      <c r="AV265" s="3">
        <v>3</v>
      </c>
      <c r="AW265" s="3">
        <v>1</v>
      </c>
      <c r="AX265" s="3" t="str">
        <f t="shared" si="4"/>
        <v>Communication</v>
      </c>
    </row>
    <row r="266" spans="1:50" ht="76.5" x14ac:dyDescent="0.2">
      <c r="A266" s="2">
        <v>41799.802789351801</v>
      </c>
      <c r="B266" s="3" t="s">
        <v>77</v>
      </c>
      <c r="C266" s="3" t="s">
        <v>50</v>
      </c>
      <c r="D266" s="3">
        <v>1989</v>
      </c>
      <c r="E266" s="3" t="s">
        <v>51</v>
      </c>
      <c r="F266" s="3" t="s">
        <v>52</v>
      </c>
      <c r="G266" s="3" t="s">
        <v>385</v>
      </c>
      <c r="H266" s="3" t="s">
        <v>54</v>
      </c>
      <c r="I266" s="3" t="s">
        <v>57</v>
      </c>
      <c r="J266" s="3" t="s">
        <v>79</v>
      </c>
      <c r="K266" s="3" t="s">
        <v>100</v>
      </c>
      <c r="L266" s="3" t="s">
        <v>88</v>
      </c>
      <c r="M266" s="3" t="s">
        <v>88</v>
      </c>
      <c r="N266" s="3" t="s">
        <v>102</v>
      </c>
      <c r="O266" s="3" t="s">
        <v>155</v>
      </c>
      <c r="P266" s="3" t="s">
        <v>101</v>
      </c>
      <c r="Q266" s="3" t="s">
        <v>91</v>
      </c>
      <c r="R266" s="3" t="s">
        <v>91</v>
      </c>
      <c r="S266" s="3" t="s">
        <v>62</v>
      </c>
      <c r="T266" s="3" t="s">
        <v>64</v>
      </c>
      <c r="U266" s="3" t="s">
        <v>63</v>
      </c>
      <c r="V266" s="3" t="s">
        <v>81</v>
      </c>
      <c r="W266" s="3" t="s">
        <v>765</v>
      </c>
      <c r="X266" s="3" t="s">
        <v>794</v>
      </c>
      <c r="Y266" s="3" t="s">
        <v>68</v>
      </c>
      <c r="Z266" s="3" t="s">
        <v>93</v>
      </c>
      <c r="AA266" s="3" t="s">
        <v>67</v>
      </c>
      <c r="AB266" s="3" t="s">
        <v>371</v>
      </c>
      <c r="AC266" s="3" t="s">
        <v>85</v>
      </c>
      <c r="AD266" s="3" t="s">
        <v>72</v>
      </c>
      <c r="AE266" s="3" t="s">
        <v>795</v>
      </c>
      <c r="AF266" s="3" t="s">
        <v>74</v>
      </c>
      <c r="AG266" s="3" t="s">
        <v>121</v>
      </c>
      <c r="AH266" s="3" t="s">
        <v>246</v>
      </c>
      <c r="AI266" s="3" t="s">
        <v>108</v>
      </c>
      <c r="AJ266" s="3" t="s">
        <v>108</v>
      </c>
      <c r="AK266" s="3">
        <v>3</v>
      </c>
      <c r="AL266" s="3">
        <v>2</v>
      </c>
      <c r="AM266" s="3">
        <v>3</v>
      </c>
      <c r="AN266" s="3">
        <v>4</v>
      </c>
      <c r="AO266" s="3">
        <v>3</v>
      </c>
      <c r="AP266" s="3">
        <v>3</v>
      </c>
      <c r="AQ266" s="3">
        <v>3</v>
      </c>
      <c r="AR266" s="3">
        <v>4</v>
      </c>
      <c r="AS266" s="3">
        <v>4</v>
      </c>
      <c r="AT266" s="3">
        <v>3</v>
      </c>
      <c r="AU266" s="3">
        <v>4</v>
      </c>
      <c r="AV266" s="3">
        <v>4</v>
      </c>
      <c r="AW266" s="3">
        <v>2</v>
      </c>
      <c r="AX266" s="3" t="str">
        <f t="shared" si="4"/>
        <v>Communication</v>
      </c>
    </row>
    <row r="267" spans="1:50" ht="76.5" x14ac:dyDescent="0.2">
      <c r="A267" s="2">
        <v>41799.811747685198</v>
      </c>
      <c r="B267" s="3" t="s">
        <v>77</v>
      </c>
      <c r="C267" s="3" t="s">
        <v>50</v>
      </c>
      <c r="D267" s="3">
        <v>1990</v>
      </c>
      <c r="E267" s="3" t="s">
        <v>51</v>
      </c>
      <c r="F267" s="3" t="s">
        <v>52</v>
      </c>
      <c r="G267" s="3" t="s">
        <v>54</v>
      </c>
      <c r="H267" s="3" t="s">
        <v>54</v>
      </c>
      <c r="I267" s="3" t="s">
        <v>57</v>
      </c>
      <c r="J267" s="3" t="s">
        <v>57</v>
      </c>
      <c r="K267" s="3" t="s">
        <v>63</v>
      </c>
      <c r="L267" s="3" t="s">
        <v>88</v>
      </c>
      <c r="M267" s="3" t="s">
        <v>88</v>
      </c>
      <c r="N267" s="3" t="s">
        <v>102</v>
      </c>
      <c r="O267" s="3" t="s">
        <v>226</v>
      </c>
      <c r="P267" s="3" t="s">
        <v>101</v>
      </c>
      <c r="Q267" s="3" t="s">
        <v>81</v>
      </c>
      <c r="R267" s="3" t="s">
        <v>91</v>
      </c>
      <c r="S267" s="3" t="s">
        <v>63</v>
      </c>
      <c r="T267" s="3" t="s">
        <v>64</v>
      </c>
      <c r="U267" s="3" t="s">
        <v>64</v>
      </c>
      <c r="V267" s="3" t="s">
        <v>62</v>
      </c>
      <c r="W267" s="3" t="s">
        <v>250</v>
      </c>
      <c r="X267" s="3" t="s">
        <v>83</v>
      </c>
      <c r="Y267" s="3" t="s">
        <v>144</v>
      </c>
      <c r="Z267" s="3" t="s">
        <v>67</v>
      </c>
      <c r="AA267" s="3" t="s">
        <v>94</v>
      </c>
      <c r="AB267" s="3" t="s">
        <v>796</v>
      </c>
      <c r="AC267" s="3" t="s">
        <v>85</v>
      </c>
      <c r="AD267" s="3" t="s">
        <v>72</v>
      </c>
      <c r="AE267" s="3" t="s">
        <v>797</v>
      </c>
      <c r="AF267" s="3" t="s">
        <v>74</v>
      </c>
      <c r="AG267" s="3" t="s">
        <v>798</v>
      </c>
      <c r="AH267" s="3" t="s">
        <v>799</v>
      </c>
      <c r="AI267" s="3" t="s">
        <v>108</v>
      </c>
      <c r="AJ267" s="3" t="s">
        <v>72</v>
      </c>
      <c r="AK267" s="3">
        <v>3</v>
      </c>
      <c r="AL267" s="3">
        <v>1</v>
      </c>
      <c r="AM267" s="3">
        <v>4</v>
      </c>
      <c r="AN267" s="3">
        <v>3</v>
      </c>
      <c r="AO267" s="3">
        <v>2</v>
      </c>
      <c r="AP267" s="3">
        <v>2</v>
      </c>
      <c r="AQ267" s="3">
        <v>2</v>
      </c>
      <c r="AR267" s="3">
        <v>1</v>
      </c>
      <c r="AS267" s="3">
        <v>3</v>
      </c>
      <c r="AT267" s="3">
        <v>4</v>
      </c>
      <c r="AU267" s="3">
        <v>2</v>
      </c>
      <c r="AV267" s="3">
        <v>3</v>
      </c>
      <c r="AW267" s="3">
        <v>1</v>
      </c>
      <c r="AX267" s="3" t="str">
        <f t="shared" si="4"/>
        <v>Communication</v>
      </c>
    </row>
    <row r="268" spans="1:50" ht="89.25" hidden="1" x14ac:dyDescent="0.2">
      <c r="A268" s="2">
        <v>41799.819791666698</v>
      </c>
      <c r="B268" s="3" t="s">
        <v>49</v>
      </c>
      <c r="C268" s="3" t="s">
        <v>50</v>
      </c>
      <c r="D268" s="3">
        <v>1993</v>
      </c>
      <c r="E268" s="3" t="s">
        <v>153</v>
      </c>
      <c r="F268" s="3" t="s">
        <v>484</v>
      </c>
      <c r="G268" s="3" t="s">
        <v>800</v>
      </c>
      <c r="H268" s="3" t="s">
        <v>53</v>
      </c>
      <c r="I268" s="3" t="s">
        <v>57</v>
      </c>
      <c r="J268" s="3" t="s">
        <v>55</v>
      </c>
      <c r="K268" s="3" t="s">
        <v>79</v>
      </c>
      <c r="L268" s="3" t="s">
        <v>88</v>
      </c>
      <c r="M268" s="3" t="s">
        <v>57</v>
      </c>
      <c r="N268" s="3" t="s">
        <v>59</v>
      </c>
      <c r="O268" s="3" t="s">
        <v>101</v>
      </c>
      <c r="P268" s="3" t="s">
        <v>401</v>
      </c>
      <c r="Q268" s="3" t="s">
        <v>64</v>
      </c>
      <c r="R268" s="3" t="s">
        <v>62</v>
      </c>
      <c r="S268" s="3" t="s">
        <v>81</v>
      </c>
      <c r="T268" s="3" t="s">
        <v>81</v>
      </c>
      <c r="U268" s="3" t="s">
        <v>62</v>
      </c>
      <c r="V268" s="3" t="s">
        <v>64</v>
      </c>
      <c r="W268" s="3" t="s">
        <v>801</v>
      </c>
      <c r="X268" s="3" t="s">
        <v>802</v>
      </c>
      <c r="Y268" s="3" t="s">
        <v>94</v>
      </c>
      <c r="Z268" s="3" t="s">
        <v>173</v>
      </c>
      <c r="AA268" s="3" t="s">
        <v>173</v>
      </c>
      <c r="AB268" s="3" t="s">
        <v>445</v>
      </c>
      <c r="AC268" s="3" t="s">
        <v>71</v>
      </c>
      <c r="AD268" s="3" t="s">
        <v>113</v>
      </c>
      <c r="AE268" s="3" t="s">
        <v>803</v>
      </c>
      <c r="AF268" s="3" t="s">
        <v>74</v>
      </c>
      <c r="AG268" s="3" t="s">
        <v>804</v>
      </c>
      <c r="AH268" s="3" t="s">
        <v>805</v>
      </c>
      <c r="AI268" s="3" t="s">
        <v>72</v>
      </c>
      <c r="AJ268" s="3" t="s">
        <v>72</v>
      </c>
      <c r="AK268" s="3">
        <v>2</v>
      </c>
      <c r="AL268" s="3">
        <v>2</v>
      </c>
      <c r="AM268" s="3">
        <v>2</v>
      </c>
      <c r="AN268" s="3">
        <v>2</v>
      </c>
      <c r="AO268" s="3">
        <v>1</v>
      </c>
      <c r="AP268" s="3">
        <v>1</v>
      </c>
      <c r="AQ268" s="3">
        <v>1</v>
      </c>
      <c r="AR268" s="3">
        <v>2</v>
      </c>
      <c r="AS268" s="3">
        <v>3</v>
      </c>
      <c r="AT268" s="3">
        <v>2</v>
      </c>
      <c r="AU268" s="3">
        <v>3</v>
      </c>
      <c r="AV268" s="3">
        <v>2</v>
      </c>
      <c r="AW268" s="3">
        <v>3</v>
      </c>
      <c r="AX268" s="3" t="str">
        <f t="shared" si="4"/>
        <v>Sciences Politiques</v>
      </c>
    </row>
    <row r="269" spans="1:50" ht="76.5" x14ac:dyDescent="0.2">
      <c r="A269" s="2">
        <v>41799.8203125</v>
      </c>
      <c r="B269" s="3" t="s">
        <v>77</v>
      </c>
      <c r="C269" s="3" t="s">
        <v>50</v>
      </c>
      <c r="D269" s="3">
        <v>1990</v>
      </c>
      <c r="E269" s="3" t="s">
        <v>51</v>
      </c>
      <c r="F269" s="3" t="s">
        <v>52</v>
      </c>
      <c r="G269" s="3" t="s">
        <v>53</v>
      </c>
      <c r="H269" s="3" t="s">
        <v>54</v>
      </c>
      <c r="I269" s="3" t="s">
        <v>57</v>
      </c>
      <c r="J269" s="3" t="s">
        <v>79</v>
      </c>
      <c r="K269" s="3" t="s">
        <v>100</v>
      </c>
      <c r="L269" s="3" t="s">
        <v>57</v>
      </c>
      <c r="M269" s="3" t="s">
        <v>57</v>
      </c>
      <c r="N269" s="3" t="s">
        <v>101</v>
      </c>
      <c r="O269" s="3" t="s">
        <v>102</v>
      </c>
      <c r="P269" s="3" t="s">
        <v>59</v>
      </c>
      <c r="Q269" s="3" t="s">
        <v>91</v>
      </c>
      <c r="R269" s="3" t="s">
        <v>91</v>
      </c>
      <c r="S269" s="3" t="s">
        <v>62</v>
      </c>
      <c r="T269" s="3" t="s">
        <v>81</v>
      </c>
      <c r="U269" s="3" t="s">
        <v>63</v>
      </c>
      <c r="V269" s="3" t="s">
        <v>63</v>
      </c>
      <c r="W269" s="3" t="s">
        <v>65</v>
      </c>
      <c r="X269" s="3" t="s">
        <v>83</v>
      </c>
      <c r="Y269" s="3" t="s">
        <v>67</v>
      </c>
      <c r="Z269" s="3" t="s">
        <v>94</v>
      </c>
      <c r="AA269" s="3" t="s">
        <v>68</v>
      </c>
      <c r="AB269" s="3" t="s">
        <v>391</v>
      </c>
      <c r="AC269" s="3" t="s">
        <v>85</v>
      </c>
      <c r="AD269" s="3" t="s">
        <v>72</v>
      </c>
      <c r="AE269" s="3" t="s">
        <v>806</v>
      </c>
      <c r="AF269" s="3" t="s">
        <v>74</v>
      </c>
      <c r="AG269" s="3" t="s">
        <v>164</v>
      </c>
      <c r="AH269" s="3" t="s">
        <v>148</v>
      </c>
      <c r="AI269" s="3" t="s">
        <v>72</v>
      </c>
      <c r="AJ269" s="3" t="s">
        <v>108</v>
      </c>
      <c r="AK269" s="3">
        <v>2</v>
      </c>
      <c r="AL269" s="3">
        <v>1</v>
      </c>
      <c r="AM269" s="3">
        <v>2</v>
      </c>
      <c r="AN269" s="3">
        <v>4</v>
      </c>
      <c r="AO269" s="3">
        <v>3</v>
      </c>
      <c r="AP269" s="3">
        <v>2</v>
      </c>
      <c r="AQ269" s="3">
        <v>2</v>
      </c>
      <c r="AR269" s="3">
        <v>1</v>
      </c>
      <c r="AS269" s="3">
        <v>4</v>
      </c>
      <c r="AT269" s="3">
        <v>4</v>
      </c>
      <c r="AU269" s="3">
        <v>3</v>
      </c>
      <c r="AV269" s="3">
        <v>3</v>
      </c>
      <c r="AW269" s="3">
        <v>2</v>
      </c>
      <c r="AX269" s="3" t="str">
        <f t="shared" si="4"/>
        <v>Communication</v>
      </c>
    </row>
    <row r="270" spans="1:50" ht="89.25" hidden="1" x14ac:dyDescent="0.2">
      <c r="A270" s="2">
        <v>41799.831828703696</v>
      </c>
      <c r="B270" s="3" t="s">
        <v>77</v>
      </c>
      <c r="C270" s="3" t="s">
        <v>50</v>
      </c>
      <c r="D270" s="3">
        <v>1992</v>
      </c>
      <c r="E270" s="3" t="s">
        <v>51</v>
      </c>
      <c r="F270" s="3" t="s">
        <v>484</v>
      </c>
      <c r="G270" s="3" t="s">
        <v>53</v>
      </c>
      <c r="H270" s="3" t="s">
        <v>54</v>
      </c>
      <c r="I270" s="3" t="s">
        <v>79</v>
      </c>
      <c r="J270" s="3" t="s">
        <v>100</v>
      </c>
      <c r="K270" s="3" t="s">
        <v>55</v>
      </c>
      <c r="L270" s="3" t="s">
        <v>100</v>
      </c>
      <c r="M270" s="3" t="s">
        <v>55</v>
      </c>
      <c r="N270" s="3" t="s">
        <v>59</v>
      </c>
      <c r="O270" s="3" t="s">
        <v>102</v>
      </c>
      <c r="P270" s="3" t="s">
        <v>101</v>
      </c>
      <c r="Q270" s="3" t="s">
        <v>81</v>
      </c>
      <c r="R270" s="3" t="s">
        <v>81</v>
      </c>
      <c r="S270" s="3" t="s">
        <v>62</v>
      </c>
      <c r="T270" s="3" t="s">
        <v>81</v>
      </c>
      <c r="U270" s="3" t="s">
        <v>62</v>
      </c>
      <c r="V270" s="3" t="s">
        <v>63</v>
      </c>
      <c r="W270" s="3" t="s">
        <v>807</v>
      </c>
      <c r="X270" s="3" t="s">
        <v>619</v>
      </c>
      <c r="Y270" s="3" t="s">
        <v>67</v>
      </c>
      <c r="Z270" s="3" t="s">
        <v>69</v>
      </c>
      <c r="AA270" s="3" t="s">
        <v>69</v>
      </c>
      <c r="AB270" s="3" t="s">
        <v>445</v>
      </c>
      <c r="AC270" s="3" t="s">
        <v>71</v>
      </c>
      <c r="AD270" s="3" t="s">
        <v>113</v>
      </c>
      <c r="AE270" s="3" t="s">
        <v>808</v>
      </c>
      <c r="AF270" s="3" t="s">
        <v>74</v>
      </c>
      <c r="AG270" s="3" t="s">
        <v>809</v>
      </c>
      <c r="AH270" s="3" t="s">
        <v>810</v>
      </c>
      <c r="AI270" s="3" t="s">
        <v>72</v>
      </c>
      <c r="AJ270" s="3" t="s">
        <v>72</v>
      </c>
      <c r="AK270" s="3">
        <v>3</v>
      </c>
      <c r="AL270" s="3">
        <v>3</v>
      </c>
      <c r="AM270" s="3">
        <v>3</v>
      </c>
      <c r="AN270" s="3">
        <v>3</v>
      </c>
      <c r="AO270" s="3">
        <v>2</v>
      </c>
      <c r="AP270" s="3">
        <v>3</v>
      </c>
      <c r="AQ270" s="3">
        <v>3</v>
      </c>
      <c r="AR270" s="3">
        <v>2</v>
      </c>
      <c r="AS270" s="3">
        <v>3</v>
      </c>
      <c r="AT270" s="3">
        <v>3</v>
      </c>
      <c r="AU270" s="3">
        <v>2</v>
      </c>
      <c r="AV270" s="3">
        <v>4</v>
      </c>
      <c r="AW270" s="3">
        <v>2</v>
      </c>
      <c r="AX270" s="3" t="str">
        <f t="shared" si="4"/>
        <v>Sciences Politiques</v>
      </c>
    </row>
    <row r="271" spans="1:50" ht="89.25" hidden="1" x14ac:dyDescent="0.2">
      <c r="A271" s="2">
        <v>41799.8413194444</v>
      </c>
      <c r="B271" s="3" t="s">
        <v>77</v>
      </c>
      <c r="C271" s="3" t="s">
        <v>50</v>
      </c>
      <c r="D271" s="3">
        <v>1991</v>
      </c>
      <c r="E271" s="3" t="s">
        <v>153</v>
      </c>
      <c r="F271" s="3" t="s">
        <v>484</v>
      </c>
      <c r="G271" s="3" t="s">
        <v>123</v>
      </c>
      <c r="H271" s="3" t="s">
        <v>53</v>
      </c>
      <c r="I271" s="3" t="s">
        <v>57</v>
      </c>
      <c r="J271" s="3" t="s">
        <v>63</v>
      </c>
      <c r="K271" s="3" t="s">
        <v>63</v>
      </c>
      <c r="L271" s="3" t="s">
        <v>56</v>
      </c>
      <c r="M271" s="3" t="s">
        <v>57</v>
      </c>
      <c r="N271" s="3" t="s">
        <v>59</v>
      </c>
      <c r="O271" s="3" t="s">
        <v>101</v>
      </c>
      <c r="P271" s="3" t="s">
        <v>155</v>
      </c>
      <c r="Q271" s="3" t="s">
        <v>91</v>
      </c>
      <c r="R271" s="3" t="s">
        <v>62</v>
      </c>
      <c r="S271" s="3" t="s">
        <v>63</v>
      </c>
      <c r="T271" s="3" t="s">
        <v>91</v>
      </c>
      <c r="U271" s="3" t="s">
        <v>91</v>
      </c>
      <c r="V271" s="3" t="s">
        <v>91</v>
      </c>
      <c r="W271" s="3" t="s">
        <v>208</v>
      </c>
      <c r="X271" s="3" t="s">
        <v>214</v>
      </c>
      <c r="Y271" s="3" t="s">
        <v>69</v>
      </c>
      <c r="Z271" s="3" t="s">
        <v>67</v>
      </c>
      <c r="AA271" s="3" t="s">
        <v>94</v>
      </c>
      <c r="AB271" s="3" t="s">
        <v>494</v>
      </c>
      <c r="AC271" s="3" t="s">
        <v>96</v>
      </c>
      <c r="AD271" s="3" t="s">
        <v>113</v>
      </c>
      <c r="AE271" s="3" t="s">
        <v>495</v>
      </c>
      <c r="AF271" s="3" t="s">
        <v>74</v>
      </c>
      <c r="AG271" s="3" t="s">
        <v>191</v>
      </c>
      <c r="AH271" s="3" t="s">
        <v>148</v>
      </c>
      <c r="AI271" s="3" t="s">
        <v>72</v>
      </c>
      <c r="AJ271" s="3" t="s">
        <v>72</v>
      </c>
      <c r="AK271" s="3">
        <v>3</v>
      </c>
      <c r="AL271" s="3">
        <v>2</v>
      </c>
      <c r="AM271" s="3">
        <v>2</v>
      </c>
      <c r="AN271" s="3">
        <v>2</v>
      </c>
      <c r="AO271" s="3">
        <v>1</v>
      </c>
      <c r="AP271" s="3">
        <v>1</v>
      </c>
      <c r="AQ271" s="3">
        <v>2</v>
      </c>
      <c r="AR271" s="3">
        <v>2</v>
      </c>
      <c r="AS271" s="3">
        <v>3</v>
      </c>
      <c r="AT271" s="3">
        <v>3</v>
      </c>
      <c r="AU271" s="3">
        <v>1</v>
      </c>
      <c r="AV271" s="3">
        <v>4</v>
      </c>
      <c r="AW271" s="3">
        <v>2</v>
      </c>
      <c r="AX271" s="3" t="str">
        <f t="shared" si="4"/>
        <v>Sciences Politiques</v>
      </c>
    </row>
    <row r="272" spans="1:50" ht="89.25" hidden="1" x14ac:dyDescent="0.2">
      <c r="A272" s="2">
        <v>41799.841932870397</v>
      </c>
      <c r="B272" s="3" t="s">
        <v>77</v>
      </c>
      <c r="C272" s="3" t="s">
        <v>50</v>
      </c>
      <c r="D272" s="3">
        <v>1990</v>
      </c>
      <c r="E272" s="3" t="s">
        <v>51</v>
      </c>
      <c r="F272" s="3" t="s">
        <v>484</v>
      </c>
      <c r="G272" s="3" t="s">
        <v>54</v>
      </c>
      <c r="H272" s="3" t="s">
        <v>54</v>
      </c>
      <c r="I272" s="3" t="s">
        <v>57</v>
      </c>
      <c r="J272" s="3" t="s">
        <v>79</v>
      </c>
      <c r="K272" s="3" t="s">
        <v>100</v>
      </c>
      <c r="L272" s="3" t="s">
        <v>88</v>
      </c>
      <c r="M272" s="3" t="s">
        <v>57</v>
      </c>
      <c r="N272" s="3" t="s">
        <v>59</v>
      </c>
      <c r="O272" s="3" t="s">
        <v>101</v>
      </c>
      <c r="P272" s="3" t="s">
        <v>90</v>
      </c>
      <c r="Q272" s="3" t="s">
        <v>91</v>
      </c>
      <c r="R272" s="3" t="s">
        <v>91</v>
      </c>
      <c r="S272" s="3" t="s">
        <v>81</v>
      </c>
      <c r="T272" s="3" t="s">
        <v>91</v>
      </c>
      <c r="U272" s="3" t="s">
        <v>81</v>
      </c>
      <c r="V272" s="3" t="s">
        <v>64</v>
      </c>
      <c r="W272" s="3" t="s">
        <v>686</v>
      </c>
      <c r="X272" s="3" t="s">
        <v>104</v>
      </c>
      <c r="Y272" s="3" t="s">
        <v>69</v>
      </c>
      <c r="Z272" s="3" t="s">
        <v>69</v>
      </c>
      <c r="AA272" s="3" t="s">
        <v>69</v>
      </c>
      <c r="AB272" s="3" t="s">
        <v>445</v>
      </c>
      <c r="AC272" s="3" t="s">
        <v>71</v>
      </c>
      <c r="AD272" s="3" t="s">
        <v>72</v>
      </c>
      <c r="AE272" s="3" t="s">
        <v>811</v>
      </c>
      <c r="AF272" s="3" t="s">
        <v>74</v>
      </c>
      <c r="AG272" s="3" t="s">
        <v>457</v>
      </c>
      <c r="AH272" s="3" t="s">
        <v>148</v>
      </c>
      <c r="AI272" s="3" t="s">
        <v>72</v>
      </c>
      <c r="AJ272" s="3" t="s">
        <v>72</v>
      </c>
      <c r="AK272" s="3">
        <v>3</v>
      </c>
      <c r="AL272" s="3">
        <v>2</v>
      </c>
      <c r="AM272" s="3">
        <v>3</v>
      </c>
      <c r="AN272" s="3">
        <v>3</v>
      </c>
      <c r="AO272" s="3">
        <v>3</v>
      </c>
      <c r="AP272" s="3">
        <v>1</v>
      </c>
      <c r="AQ272" s="3">
        <v>1</v>
      </c>
      <c r="AR272" s="3">
        <v>1</v>
      </c>
      <c r="AS272" s="3">
        <v>2</v>
      </c>
      <c r="AT272" s="3">
        <v>3</v>
      </c>
      <c r="AU272" s="3">
        <v>2</v>
      </c>
      <c r="AV272" s="3">
        <v>4</v>
      </c>
      <c r="AW272" s="3">
        <v>1</v>
      </c>
      <c r="AX272" s="3" t="str">
        <f t="shared" si="4"/>
        <v>Sciences Politiques</v>
      </c>
    </row>
    <row r="273" spans="1:50" ht="76.5" x14ac:dyDescent="0.2">
      <c r="A273" s="2">
        <v>41799.852141203701</v>
      </c>
      <c r="B273" s="3" t="s">
        <v>77</v>
      </c>
      <c r="C273" s="3" t="s">
        <v>78</v>
      </c>
      <c r="D273" s="3">
        <v>1995</v>
      </c>
      <c r="E273" s="3" t="s">
        <v>51</v>
      </c>
      <c r="F273" s="3" t="s">
        <v>52</v>
      </c>
      <c r="G273" s="3" t="s">
        <v>812</v>
      </c>
      <c r="H273" s="3" t="s">
        <v>53</v>
      </c>
      <c r="I273" s="3" t="s">
        <v>63</v>
      </c>
      <c r="J273" s="3" t="s">
        <v>79</v>
      </c>
      <c r="K273" s="3" t="s">
        <v>55</v>
      </c>
      <c r="L273" s="3" t="s">
        <v>57</v>
      </c>
      <c r="M273" s="3" t="s">
        <v>79</v>
      </c>
      <c r="N273" s="3" t="s">
        <v>226</v>
      </c>
      <c r="O273" s="3" t="s">
        <v>102</v>
      </c>
      <c r="P273" s="3" t="s">
        <v>60</v>
      </c>
      <c r="Q273" s="3" t="s">
        <v>63</v>
      </c>
      <c r="R273" s="3" t="s">
        <v>91</v>
      </c>
      <c r="S273" s="3" t="s">
        <v>64</v>
      </c>
      <c r="T273" s="3" t="s">
        <v>81</v>
      </c>
      <c r="U273" s="3" t="s">
        <v>91</v>
      </c>
      <c r="V273" s="3" t="s">
        <v>62</v>
      </c>
      <c r="W273" s="3" t="s">
        <v>813</v>
      </c>
      <c r="X273" s="3" t="s">
        <v>83</v>
      </c>
      <c r="Y273" s="3" t="s">
        <v>69</v>
      </c>
      <c r="Z273" s="3" t="s">
        <v>69</v>
      </c>
      <c r="AA273" s="3" t="s">
        <v>67</v>
      </c>
      <c r="AB273" s="3" t="s">
        <v>138</v>
      </c>
      <c r="AC273" s="3" t="s">
        <v>96</v>
      </c>
      <c r="AD273" s="3" t="s">
        <v>113</v>
      </c>
      <c r="AE273" s="3" t="s">
        <v>814</v>
      </c>
      <c r="AF273" s="3" t="s">
        <v>74</v>
      </c>
      <c r="AG273" s="3" t="s">
        <v>815</v>
      </c>
      <c r="AH273" s="3" t="s">
        <v>134</v>
      </c>
      <c r="AI273" s="3" t="s">
        <v>108</v>
      </c>
      <c r="AJ273" s="3" t="s">
        <v>72</v>
      </c>
      <c r="AK273" s="3">
        <v>4</v>
      </c>
      <c r="AL273" s="3">
        <v>4</v>
      </c>
      <c r="AM273" s="3">
        <v>3</v>
      </c>
      <c r="AN273" s="3">
        <v>3</v>
      </c>
      <c r="AO273" s="3">
        <v>3</v>
      </c>
      <c r="AP273" s="3">
        <v>3</v>
      </c>
      <c r="AQ273" s="3">
        <v>3</v>
      </c>
      <c r="AR273" s="3">
        <v>4</v>
      </c>
      <c r="AS273" s="3">
        <v>2</v>
      </c>
      <c r="AT273" s="3">
        <v>3</v>
      </c>
      <c r="AU273" s="3">
        <v>3</v>
      </c>
      <c r="AV273" s="3">
        <v>3</v>
      </c>
      <c r="AW273" s="3">
        <v>3</v>
      </c>
      <c r="AX273" s="3" t="str">
        <f t="shared" si="4"/>
        <v>Communication</v>
      </c>
    </row>
    <row r="274" spans="1:50" ht="76.5" x14ac:dyDescent="0.2">
      <c r="A274" s="2">
        <v>41799.852557870399</v>
      </c>
      <c r="B274" s="3" t="s">
        <v>77</v>
      </c>
      <c r="C274" s="3" t="s">
        <v>50</v>
      </c>
      <c r="D274" s="3">
        <v>1992</v>
      </c>
      <c r="E274" s="3" t="s">
        <v>51</v>
      </c>
      <c r="F274" s="3" t="s">
        <v>52</v>
      </c>
      <c r="G274" s="3" t="s">
        <v>53</v>
      </c>
      <c r="H274" s="3" t="s">
        <v>54</v>
      </c>
      <c r="I274" s="3" t="s">
        <v>57</v>
      </c>
      <c r="J274" s="3" t="s">
        <v>55</v>
      </c>
      <c r="K274" s="3" t="s">
        <v>55</v>
      </c>
      <c r="L274" s="3" t="s">
        <v>88</v>
      </c>
      <c r="M274" s="3" t="s">
        <v>57</v>
      </c>
      <c r="N274" s="3" t="s">
        <v>80</v>
      </c>
      <c r="O274" s="3" t="s">
        <v>155</v>
      </c>
      <c r="P274" s="3" t="s">
        <v>59</v>
      </c>
      <c r="Q274" s="3" t="s">
        <v>64</v>
      </c>
      <c r="R274" s="3" t="s">
        <v>63</v>
      </c>
      <c r="S274" s="3" t="s">
        <v>63</v>
      </c>
      <c r="T274" s="3" t="s">
        <v>81</v>
      </c>
      <c r="U274" s="3" t="s">
        <v>62</v>
      </c>
      <c r="V274" s="3" t="s">
        <v>81</v>
      </c>
      <c r="W274" s="3" t="s">
        <v>176</v>
      </c>
      <c r="X274" s="3" t="s">
        <v>83</v>
      </c>
      <c r="Y274" s="3" t="s">
        <v>67</v>
      </c>
      <c r="Z274" s="3" t="s">
        <v>69</v>
      </c>
      <c r="AA274" s="3" t="s">
        <v>173</v>
      </c>
      <c r="AB274" s="3" t="s">
        <v>325</v>
      </c>
      <c r="AC274" s="3" t="s">
        <v>96</v>
      </c>
      <c r="AD274" s="3" t="s">
        <v>113</v>
      </c>
      <c r="AE274" s="3" t="s">
        <v>120</v>
      </c>
      <c r="AF274" s="3" t="s">
        <v>74</v>
      </c>
      <c r="AG274" s="3" t="s">
        <v>816</v>
      </c>
      <c r="AH274" s="3" t="s">
        <v>817</v>
      </c>
      <c r="AI274" s="3" t="s">
        <v>72</v>
      </c>
      <c r="AJ274" s="3" t="s">
        <v>72</v>
      </c>
      <c r="AK274" s="3">
        <v>2</v>
      </c>
      <c r="AL274" s="3">
        <v>4</v>
      </c>
      <c r="AM274" s="3">
        <v>3</v>
      </c>
      <c r="AN274" s="3">
        <v>3</v>
      </c>
      <c r="AO274" s="3">
        <v>3</v>
      </c>
      <c r="AP274" s="3">
        <v>2</v>
      </c>
      <c r="AQ274" s="3">
        <v>2</v>
      </c>
      <c r="AR274" s="3">
        <v>4</v>
      </c>
      <c r="AS274" s="3">
        <v>2</v>
      </c>
      <c r="AT274" s="3">
        <v>4</v>
      </c>
      <c r="AU274" s="3">
        <v>4</v>
      </c>
      <c r="AV274" s="3">
        <v>3</v>
      </c>
      <c r="AW274" s="3">
        <v>2</v>
      </c>
      <c r="AX274" s="3" t="str">
        <f t="shared" si="4"/>
        <v>Communication</v>
      </c>
    </row>
    <row r="275" spans="1:50" ht="103.5" customHeight="1" x14ac:dyDescent="0.2">
      <c r="A275" s="2">
        <v>41799.862372685202</v>
      </c>
      <c r="B275" s="3" t="s">
        <v>77</v>
      </c>
      <c r="C275" s="3" t="s">
        <v>50</v>
      </c>
      <c r="D275" s="3">
        <v>1989</v>
      </c>
      <c r="E275" s="3" t="s">
        <v>51</v>
      </c>
      <c r="F275" s="3" t="s">
        <v>52</v>
      </c>
      <c r="G275" s="3" t="s">
        <v>54</v>
      </c>
      <c r="H275" s="3" t="s">
        <v>54</v>
      </c>
      <c r="I275" s="3" t="s">
        <v>57</v>
      </c>
      <c r="J275" s="3" t="s">
        <v>55</v>
      </c>
      <c r="K275" s="3" t="s">
        <v>79</v>
      </c>
      <c r="L275" s="3" t="s">
        <v>88</v>
      </c>
      <c r="M275" s="3" t="s">
        <v>55</v>
      </c>
      <c r="N275" s="3" t="s">
        <v>101</v>
      </c>
      <c r="O275" s="3" t="s">
        <v>155</v>
      </c>
      <c r="P275" s="3" t="s">
        <v>90</v>
      </c>
      <c r="Q275" s="3" t="s">
        <v>91</v>
      </c>
      <c r="R275" s="3" t="s">
        <v>64</v>
      </c>
      <c r="S275" s="3" t="s">
        <v>81</v>
      </c>
      <c r="T275" s="3" t="s">
        <v>91</v>
      </c>
      <c r="U275" s="3" t="s">
        <v>91</v>
      </c>
      <c r="V275" s="3" t="s">
        <v>91</v>
      </c>
      <c r="W275" s="3" t="s">
        <v>276</v>
      </c>
      <c r="X275" s="3" t="s">
        <v>818</v>
      </c>
      <c r="Y275" s="3" t="s">
        <v>67</v>
      </c>
      <c r="Z275" s="3" t="s">
        <v>94</v>
      </c>
      <c r="AA275" s="3" t="s">
        <v>68</v>
      </c>
      <c r="AB275" s="3" t="s">
        <v>771</v>
      </c>
      <c r="AC275" s="3" t="s">
        <v>85</v>
      </c>
      <c r="AD275" s="3" t="s">
        <v>72</v>
      </c>
      <c r="AE275" s="3" t="s">
        <v>819</v>
      </c>
      <c r="AF275" s="3" t="s">
        <v>74</v>
      </c>
      <c r="AG275" s="3" t="s">
        <v>175</v>
      </c>
      <c r="AH275" s="3" t="s">
        <v>116</v>
      </c>
      <c r="AI275" s="3" t="s">
        <v>72</v>
      </c>
      <c r="AJ275" s="3" t="s">
        <v>72</v>
      </c>
      <c r="AK275" s="3">
        <v>2</v>
      </c>
      <c r="AL275" s="3">
        <v>2</v>
      </c>
      <c r="AM275" s="3">
        <v>2</v>
      </c>
      <c r="AN275" s="3">
        <v>3</v>
      </c>
      <c r="AO275" s="3">
        <v>2</v>
      </c>
      <c r="AP275" s="3">
        <v>2</v>
      </c>
      <c r="AQ275" s="3">
        <v>2</v>
      </c>
      <c r="AR275" s="3">
        <v>2</v>
      </c>
      <c r="AS275" s="3">
        <v>3</v>
      </c>
      <c r="AT275" s="3">
        <v>3</v>
      </c>
      <c r="AU275" s="3">
        <v>2</v>
      </c>
      <c r="AV275" s="3">
        <v>3</v>
      </c>
      <c r="AW275" s="3">
        <v>1</v>
      </c>
      <c r="AX275" s="3" t="str">
        <f t="shared" si="4"/>
        <v>Communication</v>
      </c>
    </row>
    <row r="276" spans="1:50" ht="89.25" hidden="1" x14ac:dyDescent="0.2">
      <c r="A276" s="2">
        <v>41799.862581018497</v>
      </c>
      <c r="B276" s="3" t="s">
        <v>77</v>
      </c>
      <c r="C276" s="3" t="s">
        <v>50</v>
      </c>
      <c r="D276" s="3">
        <v>1993</v>
      </c>
      <c r="E276" s="3" t="s">
        <v>367</v>
      </c>
      <c r="F276" s="3" t="s">
        <v>484</v>
      </c>
      <c r="G276" s="3" t="s">
        <v>123</v>
      </c>
      <c r="H276" s="3" t="s">
        <v>53</v>
      </c>
      <c r="I276" s="3" t="s">
        <v>55</v>
      </c>
      <c r="J276" s="3" t="s">
        <v>63</v>
      </c>
      <c r="K276" s="3" t="s">
        <v>79</v>
      </c>
      <c r="L276" s="3" t="s">
        <v>57</v>
      </c>
      <c r="M276" s="3" t="s">
        <v>57</v>
      </c>
      <c r="N276" s="3" t="s">
        <v>59</v>
      </c>
      <c r="O276" s="3" t="s">
        <v>90</v>
      </c>
      <c r="P276" s="3" t="s">
        <v>58</v>
      </c>
      <c r="Q276" s="3" t="s">
        <v>62</v>
      </c>
      <c r="R276" s="3" t="s">
        <v>63</v>
      </c>
      <c r="S276" s="3" t="s">
        <v>81</v>
      </c>
      <c r="T276" s="3" t="s">
        <v>91</v>
      </c>
      <c r="U276" s="3" t="s">
        <v>91</v>
      </c>
      <c r="V276" s="3" t="s">
        <v>64</v>
      </c>
      <c r="W276" s="3" t="s">
        <v>65</v>
      </c>
      <c r="X276" s="3" t="s">
        <v>143</v>
      </c>
      <c r="Y276" s="3" t="s">
        <v>69</v>
      </c>
      <c r="Z276" s="3" t="s">
        <v>69</v>
      </c>
      <c r="AA276" s="3" t="s">
        <v>69</v>
      </c>
      <c r="AB276" s="3" t="s">
        <v>470</v>
      </c>
      <c r="AC276" s="3" t="s">
        <v>71</v>
      </c>
      <c r="AD276" s="3" t="s">
        <v>113</v>
      </c>
      <c r="AE276" s="3" t="s">
        <v>113</v>
      </c>
      <c r="AF276" s="3" t="s">
        <v>278</v>
      </c>
      <c r="AG276" s="3" t="s">
        <v>170</v>
      </c>
      <c r="AH276" s="3" t="s">
        <v>148</v>
      </c>
      <c r="AI276" s="3" t="s">
        <v>108</v>
      </c>
      <c r="AJ276" s="3" t="s">
        <v>108</v>
      </c>
      <c r="AK276" s="3">
        <v>3</v>
      </c>
      <c r="AL276" s="3">
        <v>2</v>
      </c>
      <c r="AM276" s="3">
        <v>2</v>
      </c>
      <c r="AN276" s="3">
        <v>1</v>
      </c>
      <c r="AO276" s="3">
        <v>3</v>
      </c>
      <c r="AP276" s="3">
        <v>3</v>
      </c>
      <c r="AQ276" s="3">
        <v>3</v>
      </c>
      <c r="AR276" s="3">
        <v>4</v>
      </c>
      <c r="AS276" s="3">
        <v>2</v>
      </c>
      <c r="AT276" s="3">
        <v>2</v>
      </c>
      <c r="AU276" s="3">
        <v>2</v>
      </c>
      <c r="AV276" s="3">
        <v>4</v>
      </c>
      <c r="AW276" s="3">
        <v>3</v>
      </c>
      <c r="AX276" s="3" t="str">
        <f t="shared" si="4"/>
        <v>Sciences Politiques</v>
      </c>
    </row>
    <row r="277" spans="1:50" ht="89.25" hidden="1" x14ac:dyDescent="0.2">
      <c r="A277" s="2">
        <v>41799.868009259299</v>
      </c>
      <c r="B277" s="3" t="s">
        <v>77</v>
      </c>
      <c r="C277" s="3" t="s">
        <v>50</v>
      </c>
      <c r="D277" s="3">
        <v>1991</v>
      </c>
      <c r="E277" s="3" t="s">
        <v>153</v>
      </c>
      <c r="F277" s="3" t="s">
        <v>484</v>
      </c>
      <c r="G277" s="3" t="s">
        <v>53</v>
      </c>
      <c r="H277" s="3" t="s">
        <v>54</v>
      </c>
      <c r="I277" s="3" t="s">
        <v>55</v>
      </c>
      <c r="J277" s="3" t="s">
        <v>79</v>
      </c>
      <c r="K277" s="3" t="s">
        <v>55</v>
      </c>
      <c r="L277" s="3" t="s">
        <v>57</v>
      </c>
      <c r="M277" s="3" t="s">
        <v>63</v>
      </c>
      <c r="N277" s="3" t="s">
        <v>102</v>
      </c>
      <c r="O277" s="3" t="s">
        <v>59</v>
      </c>
      <c r="P277" s="3" t="s">
        <v>101</v>
      </c>
      <c r="Q277" s="3" t="s">
        <v>81</v>
      </c>
      <c r="R277" s="3" t="s">
        <v>91</v>
      </c>
      <c r="S277" s="3" t="s">
        <v>64</v>
      </c>
      <c r="T277" s="3" t="s">
        <v>91</v>
      </c>
      <c r="U277" s="3" t="s">
        <v>64</v>
      </c>
      <c r="V277" s="3" t="s">
        <v>63</v>
      </c>
      <c r="W277" s="3" t="s">
        <v>103</v>
      </c>
      <c r="X277" s="3" t="s">
        <v>104</v>
      </c>
      <c r="Y277" s="3" t="s">
        <v>69</v>
      </c>
      <c r="Z277" s="3" t="s">
        <v>94</v>
      </c>
      <c r="AA277" s="3" t="s">
        <v>69</v>
      </c>
      <c r="AB277" s="3" t="s">
        <v>445</v>
      </c>
      <c r="AC277" s="3" t="s">
        <v>71</v>
      </c>
      <c r="AD277" s="3" t="s">
        <v>113</v>
      </c>
      <c r="AE277" s="3" t="s">
        <v>120</v>
      </c>
      <c r="AF277" s="3" t="s">
        <v>74</v>
      </c>
      <c r="AG277" s="3" t="s">
        <v>158</v>
      </c>
      <c r="AH277" s="3" t="s">
        <v>134</v>
      </c>
      <c r="AI277" s="3" t="s">
        <v>72</v>
      </c>
      <c r="AJ277" s="3" t="s">
        <v>108</v>
      </c>
      <c r="AK277" s="3">
        <v>2</v>
      </c>
      <c r="AL277" s="3">
        <v>2</v>
      </c>
      <c r="AM277" s="3">
        <v>2</v>
      </c>
      <c r="AN277" s="3">
        <v>3</v>
      </c>
      <c r="AO277" s="3">
        <v>2</v>
      </c>
      <c r="AP277" s="3">
        <v>3</v>
      </c>
      <c r="AQ277" s="3">
        <v>2</v>
      </c>
      <c r="AR277" s="3">
        <v>2</v>
      </c>
      <c r="AS277" s="3">
        <v>2</v>
      </c>
      <c r="AT277" s="3">
        <v>3</v>
      </c>
      <c r="AU277" s="3">
        <v>2</v>
      </c>
      <c r="AV277" s="3">
        <v>3</v>
      </c>
      <c r="AW277" s="3">
        <v>1</v>
      </c>
      <c r="AX277" s="3" t="str">
        <f t="shared" si="4"/>
        <v>Sciences Politiques</v>
      </c>
    </row>
    <row r="278" spans="1:50" ht="89.25" hidden="1" x14ac:dyDescent="0.2">
      <c r="A278" s="2">
        <v>41799.873900462997</v>
      </c>
      <c r="B278" s="3" t="s">
        <v>77</v>
      </c>
      <c r="C278" s="3" t="s">
        <v>50</v>
      </c>
      <c r="D278" s="3">
        <v>1994</v>
      </c>
      <c r="E278" s="3" t="s">
        <v>153</v>
      </c>
      <c r="F278" s="3" t="s">
        <v>484</v>
      </c>
      <c r="G278" s="3" t="s">
        <v>123</v>
      </c>
      <c r="H278" s="3" t="s">
        <v>53</v>
      </c>
      <c r="I278" s="3" t="s">
        <v>79</v>
      </c>
      <c r="J278" s="3" t="s">
        <v>63</v>
      </c>
      <c r="K278" s="3" t="s">
        <v>79</v>
      </c>
      <c r="L278" s="3" t="s">
        <v>57</v>
      </c>
      <c r="M278" s="3" t="s">
        <v>55</v>
      </c>
      <c r="N278" s="3" t="s">
        <v>90</v>
      </c>
      <c r="O278" s="3" t="s">
        <v>59</v>
      </c>
      <c r="P278" s="3" t="s">
        <v>101</v>
      </c>
      <c r="Q278" s="3" t="s">
        <v>81</v>
      </c>
      <c r="R278" s="3" t="s">
        <v>63</v>
      </c>
      <c r="S278" s="3" t="s">
        <v>91</v>
      </c>
      <c r="T278" s="3" t="s">
        <v>81</v>
      </c>
      <c r="U278" s="3" t="s">
        <v>64</v>
      </c>
      <c r="V278" s="3" t="s">
        <v>64</v>
      </c>
      <c r="W278" s="3" t="s">
        <v>124</v>
      </c>
      <c r="X278" s="3" t="s">
        <v>83</v>
      </c>
      <c r="Y278" s="3" t="s">
        <v>94</v>
      </c>
      <c r="Z278" s="3" t="s">
        <v>69</v>
      </c>
      <c r="AA278" s="3" t="s">
        <v>69</v>
      </c>
      <c r="AB278" s="3" t="s">
        <v>95</v>
      </c>
      <c r="AC278" s="3" t="s">
        <v>71</v>
      </c>
      <c r="AD278" s="3" t="s">
        <v>113</v>
      </c>
      <c r="AE278" s="3" t="s">
        <v>120</v>
      </c>
      <c r="AF278" s="3" t="s">
        <v>74</v>
      </c>
      <c r="AG278" s="3" t="s">
        <v>820</v>
      </c>
      <c r="AH278" s="3" t="s">
        <v>590</v>
      </c>
      <c r="AI278" s="3" t="s">
        <v>72</v>
      </c>
      <c r="AJ278" s="3" t="s">
        <v>72</v>
      </c>
      <c r="AK278" s="3">
        <v>3</v>
      </c>
      <c r="AL278" s="3">
        <v>3</v>
      </c>
      <c r="AM278" s="3">
        <v>3</v>
      </c>
      <c r="AN278" s="3">
        <v>3</v>
      </c>
      <c r="AO278" s="3">
        <v>3</v>
      </c>
      <c r="AP278" s="3">
        <v>3</v>
      </c>
      <c r="AQ278" s="3">
        <v>3</v>
      </c>
      <c r="AR278" s="3">
        <v>3</v>
      </c>
      <c r="AS278" s="3">
        <v>3</v>
      </c>
      <c r="AT278" s="3">
        <v>3</v>
      </c>
      <c r="AU278" s="3">
        <v>2</v>
      </c>
      <c r="AV278" s="3">
        <v>4</v>
      </c>
      <c r="AW278" s="3">
        <v>2</v>
      </c>
      <c r="AX278" s="3" t="str">
        <f t="shared" si="4"/>
        <v>Sciences Politiques</v>
      </c>
    </row>
    <row r="279" spans="1:50" ht="89.25" hidden="1" x14ac:dyDescent="0.2">
      <c r="A279" s="2">
        <v>41799.875474537002</v>
      </c>
      <c r="B279" s="3" t="s">
        <v>77</v>
      </c>
      <c r="C279" s="3" t="s">
        <v>50</v>
      </c>
      <c r="D279" s="3">
        <v>1991</v>
      </c>
      <c r="E279" s="3" t="s">
        <v>153</v>
      </c>
      <c r="F279" s="3" t="s">
        <v>484</v>
      </c>
      <c r="G279" s="3" t="s">
        <v>123</v>
      </c>
      <c r="H279" s="3" t="s">
        <v>53</v>
      </c>
      <c r="I279" s="3" t="s">
        <v>79</v>
      </c>
      <c r="J279" s="3" t="s">
        <v>100</v>
      </c>
      <c r="K279" s="3" t="s">
        <v>55</v>
      </c>
      <c r="L279" s="3" t="s">
        <v>56</v>
      </c>
      <c r="M279" s="3" t="s">
        <v>57</v>
      </c>
      <c r="N279" s="3" t="s">
        <v>59</v>
      </c>
      <c r="O279" s="3" t="s">
        <v>155</v>
      </c>
      <c r="P279" s="3" t="s">
        <v>101</v>
      </c>
      <c r="Q279" s="3" t="s">
        <v>91</v>
      </c>
      <c r="R279" s="3" t="s">
        <v>81</v>
      </c>
      <c r="S279" s="3" t="s">
        <v>64</v>
      </c>
      <c r="T279" s="3" t="s">
        <v>91</v>
      </c>
      <c r="U279" s="3" t="s">
        <v>64</v>
      </c>
      <c r="V279" s="3" t="s">
        <v>81</v>
      </c>
      <c r="W279" s="3" t="s">
        <v>447</v>
      </c>
      <c r="X279" s="3" t="s">
        <v>143</v>
      </c>
      <c r="Y279" s="3" t="s">
        <v>67</v>
      </c>
      <c r="Z279" s="3" t="s">
        <v>94</v>
      </c>
      <c r="AA279" s="3" t="s">
        <v>68</v>
      </c>
      <c r="AB279" s="3" t="s">
        <v>494</v>
      </c>
      <c r="AC279" s="3" t="s">
        <v>71</v>
      </c>
      <c r="AD279" s="3" t="s">
        <v>113</v>
      </c>
      <c r="AE279" s="3" t="s">
        <v>120</v>
      </c>
      <c r="AF279" s="3" t="s">
        <v>74</v>
      </c>
      <c r="AG279" s="3" t="s">
        <v>821</v>
      </c>
      <c r="AH279" s="3" t="s">
        <v>134</v>
      </c>
      <c r="AI279" s="3" t="s">
        <v>72</v>
      </c>
      <c r="AJ279" s="3" t="s">
        <v>72</v>
      </c>
      <c r="AK279" s="3">
        <v>3</v>
      </c>
      <c r="AL279" s="3">
        <v>1</v>
      </c>
      <c r="AM279" s="3">
        <v>1</v>
      </c>
      <c r="AN279" s="3">
        <v>3</v>
      </c>
      <c r="AO279" s="3">
        <v>2</v>
      </c>
      <c r="AP279" s="3">
        <v>1</v>
      </c>
      <c r="AQ279" s="3">
        <v>1</v>
      </c>
      <c r="AR279" s="3">
        <v>1</v>
      </c>
      <c r="AS279" s="3">
        <v>3</v>
      </c>
      <c r="AT279" s="3">
        <v>3</v>
      </c>
      <c r="AU279" s="3">
        <v>3</v>
      </c>
      <c r="AV279" s="3">
        <v>2</v>
      </c>
      <c r="AW279" s="3">
        <v>1</v>
      </c>
      <c r="AX279" s="3" t="str">
        <f t="shared" si="4"/>
        <v>Sciences Politiques</v>
      </c>
    </row>
    <row r="280" spans="1:50" ht="76.5" x14ac:dyDescent="0.2">
      <c r="A280" s="2">
        <v>41799.8838888889</v>
      </c>
      <c r="B280" s="3" t="s">
        <v>49</v>
      </c>
      <c r="C280" s="3" t="s">
        <v>50</v>
      </c>
      <c r="D280" s="3">
        <v>1992</v>
      </c>
      <c r="E280" s="3" t="s">
        <v>51</v>
      </c>
      <c r="F280" s="3" t="s">
        <v>52</v>
      </c>
      <c r="G280" s="3" t="s">
        <v>53</v>
      </c>
      <c r="H280" s="3" t="s">
        <v>54</v>
      </c>
      <c r="I280" s="3" t="s">
        <v>79</v>
      </c>
      <c r="J280" s="3" t="s">
        <v>55</v>
      </c>
      <c r="K280" s="3" t="s">
        <v>55</v>
      </c>
      <c r="L280" s="3" t="s">
        <v>88</v>
      </c>
      <c r="M280" s="3" t="s">
        <v>57</v>
      </c>
      <c r="N280" s="3" t="s">
        <v>59</v>
      </c>
      <c r="O280" s="3" t="s">
        <v>90</v>
      </c>
      <c r="P280" s="3" t="s">
        <v>101</v>
      </c>
      <c r="Q280" s="3" t="s">
        <v>81</v>
      </c>
      <c r="R280" s="3" t="s">
        <v>64</v>
      </c>
      <c r="S280" s="3" t="s">
        <v>81</v>
      </c>
      <c r="T280" s="3" t="s">
        <v>91</v>
      </c>
      <c r="U280" s="3" t="s">
        <v>81</v>
      </c>
      <c r="V280" s="3" t="s">
        <v>64</v>
      </c>
      <c r="W280" s="3" t="s">
        <v>822</v>
      </c>
      <c r="X280" s="3" t="s">
        <v>823</v>
      </c>
      <c r="Y280" s="3" t="s">
        <v>69</v>
      </c>
      <c r="Z280" s="3" t="s">
        <v>67</v>
      </c>
      <c r="AA280" s="3" t="s">
        <v>94</v>
      </c>
      <c r="AB280" s="3" t="s">
        <v>407</v>
      </c>
      <c r="AC280" s="3" t="s">
        <v>96</v>
      </c>
      <c r="AD280" s="3" t="s">
        <v>72</v>
      </c>
      <c r="AE280" s="3" t="s">
        <v>753</v>
      </c>
      <c r="AF280" s="3" t="s">
        <v>74</v>
      </c>
      <c r="AG280" s="3" t="s">
        <v>98</v>
      </c>
      <c r="AH280" s="3" t="s">
        <v>116</v>
      </c>
      <c r="AI280" s="3" t="s">
        <v>72</v>
      </c>
      <c r="AJ280" s="3" t="s">
        <v>108</v>
      </c>
      <c r="AK280" s="3">
        <v>3</v>
      </c>
      <c r="AL280" s="3">
        <v>2</v>
      </c>
      <c r="AM280" s="3">
        <v>2</v>
      </c>
      <c r="AN280" s="3">
        <v>4</v>
      </c>
      <c r="AO280" s="3">
        <v>3</v>
      </c>
      <c r="AP280" s="3">
        <v>3</v>
      </c>
      <c r="AQ280" s="3">
        <v>3</v>
      </c>
      <c r="AR280" s="3">
        <v>2</v>
      </c>
      <c r="AS280" s="3">
        <v>2</v>
      </c>
      <c r="AT280" s="3">
        <v>2</v>
      </c>
      <c r="AU280" s="3">
        <v>3</v>
      </c>
      <c r="AV280" s="3">
        <v>4</v>
      </c>
      <c r="AW280" s="3">
        <v>3</v>
      </c>
      <c r="AX280" s="3" t="str">
        <f t="shared" si="4"/>
        <v>Communication</v>
      </c>
    </row>
    <row r="281" spans="1:50" ht="76.5" x14ac:dyDescent="0.2">
      <c r="A281" s="2">
        <v>41799.888009259303</v>
      </c>
      <c r="B281" s="3" t="s">
        <v>77</v>
      </c>
      <c r="C281" s="3" t="s">
        <v>50</v>
      </c>
      <c r="D281" s="3">
        <v>1991</v>
      </c>
      <c r="E281" s="3" t="s">
        <v>51</v>
      </c>
      <c r="F281" s="3" t="s">
        <v>52</v>
      </c>
      <c r="G281" s="3" t="s">
        <v>53</v>
      </c>
      <c r="H281" s="3" t="s">
        <v>54</v>
      </c>
      <c r="I281" s="3" t="s">
        <v>55</v>
      </c>
      <c r="J281" s="3" t="s">
        <v>55</v>
      </c>
      <c r="K281" s="3" t="s">
        <v>55</v>
      </c>
      <c r="L281" s="3" t="s">
        <v>57</v>
      </c>
      <c r="M281" s="3" t="s">
        <v>57</v>
      </c>
      <c r="N281" s="3" t="s">
        <v>155</v>
      </c>
      <c r="O281" s="3" t="s">
        <v>80</v>
      </c>
      <c r="P281" s="3" t="s">
        <v>59</v>
      </c>
      <c r="Q281" s="3" t="s">
        <v>64</v>
      </c>
      <c r="R281" s="3" t="s">
        <v>62</v>
      </c>
      <c r="S281" s="3" t="s">
        <v>63</v>
      </c>
      <c r="T281" s="3" t="s">
        <v>64</v>
      </c>
      <c r="U281" s="3" t="s">
        <v>64</v>
      </c>
      <c r="V281" s="3" t="s">
        <v>81</v>
      </c>
      <c r="W281" s="3" t="s">
        <v>110</v>
      </c>
      <c r="X281" s="3" t="s">
        <v>83</v>
      </c>
      <c r="Y281" s="3" t="s">
        <v>144</v>
      </c>
      <c r="Z281" s="3" t="s">
        <v>94</v>
      </c>
      <c r="AA281" s="3" t="s">
        <v>67</v>
      </c>
      <c r="AB281" s="3" t="s">
        <v>824</v>
      </c>
      <c r="AC281" s="3" t="s">
        <v>85</v>
      </c>
      <c r="AD281" s="7" t="s">
        <v>113</v>
      </c>
      <c r="AE281" s="3" t="s">
        <v>120</v>
      </c>
      <c r="AF281" s="3" t="s">
        <v>74</v>
      </c>
      <c r="AG281" s="3" t="s">
        <v>175</v>
      </c>
      <c r="AH281" s="3" t="s">
        <v>277</v>
      </c>
      <c r="AI281" s="3" t="s">
        <v>108</v>
      </c>
      <c r="AJ281" s="3" t="s">
        <v>108</v>
      </c>
      <c r="AK281" s="3">
        <v>3</v>
      </c>
      <c r="AL281" s="3">
        <v>3</v>
      </c>
      <c r="AM281" s="3">
        <v>2</v>
      </c>
      <c r="AN281" s="3">
        <v>2</v>
      </c>
      <c r="AO281" s="3">
        <v>3</v>
      </c>
      <c r="AP281" s="3">
        <v>2</v>
      </c>
      <c r="AQ281" s="3">
        <v>2</v>
      </c>
      <c r="AR281" s="3">
        <v>2</v>
      </c>
      <c r="AS281" s="3">
        <v>3</v>
      </c>
      <c r="AT281" s="3">
        <v>3</v>
      </c>
      <c r="AU281" s="3">
        <v>3</v>
      </c>
      <c r="AV281" s="3">
        <v>3</v>
      </c>
      <c r="AW281" s="3">
        <v>2</v>
      </c>
      <c r="AX281" s="3" t="str">
        <f t="shared" si="4"/>
        <v>Communication</v>
      </c>
    </row>
    <row r="282" spans="1:50" ht="89.25" hidden="1" x14ac:dyDescent="0.2">
      <c r="A282" s="2">
        <v>41799.888310185197</v>
      </c>
      <c r="B282" s="3" t="s">
        <v>77</v>
      </c>
      <c r="C282" s="3" t="s">
        <v>50</v>
      </c>
      <c r="D282" s="3">
        <v>1993</v>
      </c>
      <c r="E282" s="3" t="s">
        <v>153</v>
      </c>
      <c r="F282" s="3" t="s">
        <v>484</v>
      </c>
      <c r="G282" s="3" t="s">
        <v>123</v>
      </c>
      <c r="H282" s="3" t="s">
        <v>53</v>
      </c>
      <c r="I282" s="3" t="s">
        <v>88</v>
      </c>
      <c r="J282" s="3" t="s">
        <v>55</v>
      </c>
      <c r="K282" s="3" t="s">
        <v>55</v>
      </c>
      <c r="L282" s="3" t="s">
        <v>56</v>
      </c>
      <c r="M282" s="3" t="s">
        <v>55</v>
      </c>
      <c r="N282" s="3" t="s">
        <v>101</v>
      </c>
      <c r="O282" s="3" t="s">
        <v>59</v>
      </c>
      <c r="P282" s="3" t="s">
        <v>80</v>
      </c>
      <c r="Q282" s="3" t="s">
        <v>91</v>
      </c>
      <c r="R282" s="3" t="s">
        <v>64</v>
      </c>
      <c r="S282" s="3" t="s">
        <v>62</v>
      </c>
      <c r="T282" s="3" t="s">
        <v>81</v>
      </c>
      <c r="U282" s="3" t="s">
        <v>63</v>
      </c>
      <c r="V282" s="3" t="s">
        <v>62</v>
      </c>
      <c r="W282" s="3" t="s">
        <v>447</v>
      </c>
      <c r="X282" s="3" t="s">
        <v>83</v>
      </c>
      <c r="Y282" s="3" t="s">
        <v>68</v>
      </c>
      <c r="Z282" s="3" t="s">
        <v>94</v>
      </c>
      <c r="AA282" s="3" t="s">
        <v>69</v>
      </c>
      <c r="AB282" s="3" t="s">
        <v>641</v>
      </c>
      <c r="AC282" s="3" t="s">
        <v>96</v>
      </c>
      <c r="AD282" s="7" t="s">
        <v>72</v>
      </c>
      <c r="AE282" s="3" t="s">
        <v>825</v>
      </c>
      <c r="AF282" s="3" t="s">
        <v>74</v>
      </c>
      <c r="AG282" s="3" t="s">
        <v>826</v>
      </c>
      <c r="AH282" s="3" t="s">
        <v>211</v>
      </c>
      <c r="AI282" s="3" t="s">
        <v>72</v>
      </c>
      <c r="AJ282" s="3" t="s">
        <v>72</v>
      </c>
      <c r="AK282" s="3">
        <v>4</v>
      </c>
      <c r="AL282" s="3">
        <v>2</v>
      </c>
      <c r="AM282" s="3">
        <v>2</v>
      </c>
      <c r="AN282" s="3">
        <v>3</v>
      </c>
      <c r="AO282" s="3">
        <v>3</v>
      </c>
      <c r="AP282" s="3">
        <v>3</v>
      </c>
      <c r="AQ282" s="3">
        <v>3</v>
      </c>
      <c r="AR282" s="3">
        <v>3</v>
      </c>
      <c r="AS282" s="3">
        <v>2</v>
      </c>
      <c r="AT282" s="3">
        <v>3</v>
      </c>
      <c r="AU282" s="3">
        <v>3</v>
      </c>
      <c r="AV282" s="3">
        <v>3</v>
      </c>
      <c r="AW282" s="3">
        <v>2</v>
      </c>
      <c r="AX282" s="3" t="str">
        <f t="shared" si="4"/>
        <v>Sciences Politiques</v>
      </c>
    </row>
    <row r="283" spans="1:50" ht="76.5" x14ac:dyDescent="0.2">
      <c r="A283" s="2">
        <v>41799.8910763889</v>
      </c>
      <c r="B283" s="3" t="s">
        <v>49</v>
      </c>
      <c r="C283" s="3" t="s">
        <v>50</v>
      </c>
      <c r="D283" s="3">
        <v>1989</v>
      </c>
      <c r="E283" s="3" t="s">
        <v>51</v>
      </c>
      <c r="F283" s="3" t="s">
        <v>52</v>
      </c>
      <c r="G283" s="3" t="s">
        <v>53</v>
      </c>
      <c r="H283" s="3" t="s">
        <v>54</v>
      </c>
      <c r="I283" s="3" t="s">
        <v>79</v>
      </c>
      <c r="J283" s="3" t="s">
        <v>79</v>
      </c>
      <c r="K283" s="3" t="s">
        <v>100</v>
      </c>
      <c r="L283" s="3" t="s">
        <v>57</v>
      </c>
      <c r="M283" s="3" t="s">
        <v>57</v>
      </c>
      <c r="N283" s="3" t="s">
        <v>59</v>
      </c>
      <c r="O283" s="3" t="s">
        <v>58</v>
      </c>
      <c r="P283" s="3" t="s">
        <v>101</v>
      </c>
      <c r="Q283" s="3" t="s">
        <v>81</v>
      </c>
      <c r="R283" s="3" t="s">
        <v>64</v>
      </c>
      <c r="S283" s="3" t="s">
        <v>62</v>
      </c>
      <c r="T283" s="3" t="s">
        <v>64</v>
      </c>
      <c r="U283" s="3" t="s">
        <v>63</v>
      </c>
      <c r="V283" s="3" t="s">
        <v>81</v>
      </c>
      <c r="W283" s="3" t="s">
        <v>83</v>
      </c>
      <c r="X283" s="3" t="s">
        <v>83</v>
      </c>
      <c r="Y283" s="3" t="s">
        <v>144</v>
      </c>
      <c r="Z283" s="3" t="s">
        <v>67</v>
      </c>
      <c r="AA283" s="3" t="s">
        <v>94</v>
      </c>
      <c r="AB283" s="3" t="s">
        <v>827</v>
      </c>
      <c r="AC283" s="3" t="s">
        <v>96</v>
      </c>
      <c r="AD283" s="7" t="s">
        <v>72</v>
      </c>
      <c r="AE283" s="3" t="s">
        <v>828</v>
      </c>
      <c r="AF283" s="3" t="s">
        <v>74</v>
      </c>
      <c r="AG283" s="3" t="s">
        <v>158</v>
      </c>
      <c r="AH283" s="3" t="s">
        <v>148</v>
      </c>
      <c r="AI283" s="3" t="s">
        <v>108</v>
      </c>
      <c r="AJ283" s="3" t="s">
        <v>72</v>
      </c>
      <c r="AK283" s="3">
        <v>4</v>
      </c>
      <c r="AL283" s="3">
        <v>2</v>
      </c>
      <c r="AM283" s="3">
        <v>3</v>
      </c>
      <c r="AN283" s="3">
        <v>4</v>
      </c>
      <c r="AO283" s="3">
        <v>3</v>
      </c>
      <c r="AP283" s="3">
        <v>4</v>
      </c>
      <c r="AQ283" s="3">
        <v>4</v>
      </c>
      <c r="AR283" s="3">
        <v>3</v>
      </c>
      <c r="AS283" s="3">
        <v>2</v>
      </c>
      <c r="AT283" s="3">
        <v>4</v>
      </c>
      <c r="AU283" s="3">
        <v>2</v>
      </c>
      <c r="AV283" s="3">
        <v>4</v>
      </c>
      <c r="AW283" s="3">
        <v>2</v>
      </c>
      <c r="AX283" s="3" t="str">
        <f t="shared" si="4"/>
        <v>Communication</v>
      </c>
    </row>
    <row r="284" spans="1:50" ht="76.5" x14ac:dyDescent="0.2">
      <c r="A284" s="2">
        <v>41799.902465277803</v>
      </c>
      <c r="B284" s="3" t="s">
        <v>77</v>
      </c>
      <c r="C284" s="3" t="s">
        <v>78</v>
      </c>
      <c r="D284" s="3">
        <v>1988</v>
      </c>
      <c r="E284" s="3" t="s">
        <v>51</v>
      </c>
      <c r="F284" s="3" t="s">
        <v>52</v>
      </c>
      <c r="G284" s="3" t="s">
        <v>54</v>
      </c>
      <c r="H284" s="3" t="s">
        <v>54</v>
      </c>
      <c r="I284" s="3" t="s">
        <v>57</v>
      </c>
      <c r="J284" s="3" t="s">
        <v>79</v>
      </c>
      <c r="K284" s="3" t="s">
        <v>55</v>
      </c>
      <c r="L284" s="3" t="s">
        <v>57</v>
      </c>
      <c r="M284" s="3" t="s">
        <v>55</v>
      </c>
      <c r="N284" s="3" t="s">
        <v>101</v>
      </c>
      <c r="O284" s="3" t="s">
        <v>102</v>
      </c>
      <c r="P284" s="3" t="s">
        <v>173</v>
      </c>
      <c r="Q284" s="3" t="s">
        <v>81</v>
      </c>
      <c r="R284" s="3" t="s">
        <v>81</v>
      </c>
      <c r="S284" s="3" t="s">
        <v>62</v>
      </c>
      <c r="T284" s="3" t="s">
        <v>63</v>
      </c>
      <c r="U284" s="3" t="s">
        <v>63</v>
      </c>
      <c r="V284" s="3" t="s">
        <v>62</v>
      </c>
      <c r="W284" s="3" t="s">
        <v>608</v>
      </c>
      <c r="X284" s="3" t="s">
        <v>209</v>
      </c>
      <c r="Y284" s="3" t="s">
        <v>68</v>
      </c>
      <c r="Z284" s="3" t="s">
        <v>173</v>
      </c>
      <c r="AA284" s="3" t="s">
        <v>173</v>
      </c>
      <c r="AB284" s="3" t="s">
        <v>194</v>
      </c>
      <c r="AC284" s="3" t="s">
        <v>236</v>
      </c>
      <c r="AD284" s="7" t="s">
        <v>113</v>
      </c>
      <c r="AE284" s="3" t="s">
        <v>829</v>
      </c>
      <c r="AF284" s="3" t="s">
        <v>74</v>
      </c>
      <c r="AG284" s="3" t="s">
        <v>435</v>
      </c>
      <c r="AH284" s="3" t="s">
        <v>211</v>
      </c>
      <c r="AI284" s="3" t="s">
        <v>108</v>
      </c>
      <c r="AJ284" s="3" t="s">
        <v>108</v>
      </c>
      <c r="AK284" s="3">
        <v>4</v>
      </c>
      <c r="AL284" s="3">
        <v>2</v>
      </c>
      <c r="AM284" s="3">
        <v>2</v>
      </c>
      <c r="AN284" s="3">
        <v>3</v>
      </c>
      <c r="AO284" s="3">
        <v>2</v>
      </c>
      <c r="AP284" s="3">
        <v>2</v>
      </c>
      <c r="AQ284" s="3">
        <v>3</v>
      </c>
      <c r="AR284" s="3">
        <v>2</v>
      </c>
      <c r="AS284" s="3">
        <v>2</v>
      </c>
      <c r="AT284" s="3">
        <v>4</v>
      </c>
      <c r="AU284" s="3">
        <v>2</v>
      </c>
      <c r="AV284" s="3">
        <v>3</v>
      </c>
      <c r="AW284" s="3">
        <v>1</v>
      </c>
      <c r="AX284" s="3" t="str">
        <f t="shared" si="4"/>
        <v>Communication</v>
      </c>
    </row>
    <row r="285" spans="1:50" ht="89.25" hidden="1" x14ac:dyDescent="0.2">
      <c r="A285" s="2">
        <v>41799.925844907397</v>
      </c>
      <c r="B285" s="3" t="s">
        <v>77</v>
      </c>
      <c r="C285" s="3" t="s">
        <v>50</v>
      </c>
      <c r="D285" s="3">
        <v>1994</v>
      </c>
      <c r="E285" s="3" t="s">
        <v>153</v>
      </c>
      <c r="F285" s="3" t="s">
        <v>484</v>
      </c>
      <c r="G285" s="3" t="s">
        <v>123</v>
      </c>
      <c r="H285" s="3" t="s">
        <v>53</v>
      </c>
      <c r="I285" s="3" t="s">
        <v>55</v>
      </c>
      <c r="J285" s="3" t="s">
        <v>57</v>
      </c>
      <c r="K285" s="3" t="s">
        <v>79</v>
      </c>
      <c r="L285" s="3" t="s">
        <v>57</v>
      </c>
      <c r="M285" s="3" t="s">
        <v>56</v>
      </c>
      <c r="N285" s="3" t="s">
        <v>155</v>
      </c>
      <c r="O285" s="3" t="s">
        <v>59</v>
      </c>
      <c r="P285" s="3" t="s">
        <v>90</v>
      </c>
      <c r="Q285" s="3" t="s">
        <v>64</v>
      </c>
      <c r="R285" s="3" t="s">
        <v>81</v>
      </c>
      <c r="S285" s="3" t="s">
        <v>81</v>
      </c>
      <c r="T285" s="3" t="s">
        <v>81</v>
      </c>
      <c r="U285" s="3" t="s">
        <v>63</v>
      </c>
      <c r="V285" s="3" t="s">
        <v>81</v>
      </c>
      <c r="W285" s="3" t="s">
        <v>240</v>
      </c>
      <c r="X285" s="3" t="s">
        <v>83</v>
      </c>
      <c r="Y285" s="3" t="s">
        <v>67</v>
      </c>
      <c r="Z285" s="3" t="s">
        <v>94</v>
      </c>
      <c r="AA285" s="3" t="s">
        <v>173</v>
      </c>
      <c r="AB285" s="3" t="s">
        <v>126</v>
      </c>
      <c r="AC285" s="3" t="s">
        <v>71</v>
      </c>
      <c r="AD285" s="7" t="s">
        <v>72</v>
      </c>
      <c r="AE285" s="3" t="s">
        <v>830</v>
      </c>
      <c r="AF285" s="3" t="s">
        <v>74</v>
      </c>
      <c r="AG285" s="3" t="s">
        <v>196</v>
      </c>
      <c r="AH285" s="3" t="s">
        <v>134</v>
      </c>
      <c r="AI285" s="3" t="s">
        <v>72</v>
      </c>
      <c r="AJ285" s="3" t="s">
        <v>72</v>
      </c>
      <c r="AK285" s="3">
        <v>2</v>
      </c>
      <c r="AL285" s="3">
        <v>2</v>
      </c>
      <c r="AM285" s="3">
        <v>3</v>
      </c>
      <c r="AN285" s="3">
        <v>3</v>
      </c>
      <c r="AO285" s="3">
        <v>2</v>
      </c>
      <c r="AP285" s="3">
        <v>3</v>
      </c>
      <c r="AQ285" s="3">
        <v>3</v>
      </c>
      <c r="AR285" s="3">
        <v>4</v>
      </c>
      <c r="AS285" s="3">
        <v>4</v>
      </c>
      <c r="AT285" s="3">
        <v>4</v>
      </c>
      <c r="AU285" s="3">
        <v>3</v>
      </c>
      <c r="AV285" s="3">
        <v>2</v>
      </c>
      <c r="AW285" s="3">
        <v>2</v>
      </c>
      <c r="AX285" s="3" t="str">
        <f t="shared" si="4"/>
        <v>Sciences Politiques</v>
      </c>
    </row>
    <row r="286" spans="1:50" ht="76.5" x14ac:dyDescent="0.2">
      <c r="A286" s="2">
        <v>41799.9324305556</v>
      </c>
      <c r="B286" s="3" t="s">
        <v>77</v>
      </c>
      <c r="C286" s="3" t="s">
        <v>50</v>
      </c>
      <c r="D286" s="3">
        <v>1993</v>
      </c>
      <c r="E286" s="3" t="s">
        <v>51</v>
      </c>
      <c r="F286" s="3" t="s">
        <v>52</v>
      </c>
      <c r="G286" s="3" t="s">
        <v>123</v>
      </c>
      <c r="H286" s="3" t="s">
        <v>53</v>
      </c>
      <c r="I286" s="3" t="s">
        <v>57</v>
      </c>
      <c r="J286" s="3" t="s">
        <v>63</v>
      </c>
      <c r="K286" s="3" t="s">
        <v>63</v>
      </c>
      <c r="L286" s="3" t="s">
        <v>55</v>
      </c>
      <c r="M286" s="3" t="s">
        <v>63</v>
      </c>
      <c r="N286" s="3" t="s">
        <v>101</v>
      </c>
      <c r="O286" s="3" t="s">
        <v>102</v>
      </c>
      <c r="P286" s="3" t="s">
        <v>80</v>
      </c>
      <c r="Q286" s="3" t="s">
        <v>62</v>
      </c>
      <c r="R286" s="3" t="s">
        <v>62</v>
      </c>
      <c r="S286" s="3" t="s">
        <v>63</v>
      </c>
      <c r="T286" s="3" t="s">
        <v>63</v>
      </c>
      <c r="U286" s="3" t="s">
        <v>63</v>
      </c>
      <c r="V286" s="3" t="s">
        <v>63</v>
      </c>
      <c r="W286" s="3" t="s">
        <v>83</v>
      </c>
      <c r="X286" s="3" t="s">
        <v>83</v>
      </c>
      <c r="Y286" s="3" t="s">
        <v>173</v>
      </c>
      <c r="Z286" s="3" t="s">
        <v>173</v>
      </c>
      <c r="AA286" s="3" t="s">
        <v>173</v>
      </c>
      <c r="AB286" s="3" t="s">
        <v>475</v>
      </c>
      <c r="AC286" s="3" t="s">
        <v>236</v>
      </c>
      <c r="AD286" s="7" t="s">
        <v>113</v>
      </c>
      <c r="AE286" s="3" t="s">
        <v>277</v>
      </c>
      <c r="AF286" s="3" t="s">
        <v>74</v>
      </c>
      <c r="AG286" s="3" t="s">
        <v>121</v>
      </c>
      <c r="AH286" s="3" t="s">
        <v>277</v>
      </c>
      <c r="AI286" s="3" t="s">
        <v>72</v>
      </c>
      <c r="AJ286" s="3" t="s">
        <v>113</v>
      </c>
      <c r="AK286" s="3">
        <v>3</v>
      </c>
      <c r="AL286" s="3">
        <v>2</v>
      </c>
      <c r="AM286" s="3">
        <v>1</v>
      </c>
      <c r="AN286" s="3">
        <v>3</v>
      </c>
      <c r="AO286" s="3">
        <v>2</v>
      </c>
      <c r="AP286" s="3">
        <v>3</v>
      </c>
      <c r="AQ286" s="3">
        <v>3</v>
      </c>
      <c r="AR286" s="3">
        <v>3</v>
      </c>
      <c r="AS286" s="3">
        <v>3</v>
      </c>
      <c r="AT286" s="3">
        <v>4</v>
      </c>
      <c r="AU286" s="3">
        <v>2</v>
      </c>
      <c r="AV286" s="3">
        <v>3</v>
      </c>
      <c r="AW286" s="3">
        <v>2</v>
      </c>
      <c r="AX286" s="3" t="str">
        <f t="shared" si="4"/>
        <v>Communication</v>
      </c>
    </row>
    <row r="287" spans="1:50" ht="89.25" hidden="1" x14ac:dyDescent="0.2">
      <c r="A287" s="2">
        <v>41799.942337963003</v>
      </c>
      <c r="B287" s="3" t="s">
        <v>49</v>
      </c>
      <c r="C287" s="3" t="s">
        <v>50</v>
      </c>
      <c r="D287" s="3">
        <v>1992</v>
      </c>
      <c r="E287" s="3" t="s">
        <v>153</v>
      </c>
      <c r="F287" s="3" t="s">
        <v>484</v>
      </c>
      <c r="G287" s="3" t="s">
        <v>123</v>
      </c>
      <c r="H287" s="3" t="s">
        <v>53</v>
      </c>
      <c r="I287" s="3" t="s">
        <v>63</v>
      </c>
      <c r="J287" s="3" t="s">
        <v>55</v>
      </c>
      <c r="K287" s="3" t="s">
        <v>55</v>
      </c>
      <c r="L287" s="3" t="s">
        <v>57</v>
      </c>
      <c r="M287" s="3" t="s">
        <v>79</v>
      </c>
      <c r="N287" s="3" t="s">
        <v>59</v>
      </c>
      <c r="O287" s="3" t="s">
        <v>167</v>
      </c>
      <c r="P287" s="3" t="s">
        <v>80</v>
      </c>
      <c r="Q287" s="3" t="s">
        <v>63</v>
      </c>
      <c r="R287" s="3" t="s">
        <v>63</v>
      </c>
      <c r="S287" s="3" t="s">
        <v>62</v>
      </c>
      <c r="T287" s="3" t="s">
        <v>91</v>
      </c>
      <c r="U287" s="3" t="s">
        <v>64</v>
      </c>
      <c r="V287" s="3" t="s">
        <v>63</v>
      </c>
      <c r="W287" s="3" t="s">
        <v>83</v>
      </c>
      <c r="X287" s="3" t="s">
        <v>143</v>
      </c>
      <c r="Y287" s="3" t="s">
        <v>94</v>
      </c>
      <c r="Z287" s="3" t="s">
        <v>67</v>
      </c>
      <c r="AA287" s="3" t="s">
        <v>69</v>
      </c>
      <c r="AB287" s="3" t="s">
        <v>470</v>
      </c>
      <c r="AC287" s="3" t="s">
        <v>71</v>
      </c>
      <c r="AD287" s="7" t="s">
        <v>113</v>
      </c>
      <c r="AE287" s="3" t="s">
        <v>120</v>
      </c>
      <c r="AF287" s="3" t="s">
        <v>74</v>
      </c>
      <c r="AG287" s="3" t="s">
        <v>435</v>
      </c>
      <c r="AH287" s="3" t="s">
        <v>211</v>
      </c>
      <c r="AI287" s="3" t="s">
        <v>72</v>
      </c>
      <c r="AJ287" s="3" t="s">
        <v>72</v>
      </c>
      <c r="AK287" s="3">
        <v>3</v>
      </c>
      <c r="AL287" s="3">
        <v>1</v>
      </c>
      <c r="AM287" s="3">
        <v>2</v>
      </c>
      <c r="AN287" s="3">
        <v>3</v>
      </c>
      <c r="AO287" s="3">
        <v>3</v>
      </c>
      <c r="AP287" s="3">
        <v>3</v>
      </c>
      <c r="AQ287" s="3">
        <v>3</v>
      </c>
      <c r="AR287" s="3">
        <v>2</v>
      </c>
      <c r="AS287" s="3">
        <v>3</v>
      </c>
      <c r="AT287" s="3">
        <v>4</v>
      </c>
      <c r="AU287" s="3">
        <v>3</v>
      </c>
      <c r="AV287" s="3">
        <v>4</v>
      </c>
      <c r="AW287" s="3">
        <v>2</v>
      </c>
      <c r="AX287" s="3" t="str">
        <f t="shared" si="4"/>
        <v>Sciences Politiques</v>
      </c>
    </row>
    <row r="288" spans="1:50" ht="89.25" hidden="1" x14ac:dyDescent="0.2">
      <c r="A288" s="2">
        <v>41799.975509259297</v>
      </c>
      <c r="B288" s="3" t="s">
        <v>77</v>
      </c>
      <c r="C288" s="3" t="s">
        <v>50</v>
      </c>
      <c r="D288" s="3">
        <v>1989</v>
      </c>
      <c r="E288" s="3" t="s">
        <v>153</v>
      </c>
      <c r="F288" s="3" t="s">
        <v>484</v>
      </c>
      <c r="G288" s="3" t="s">
        <v>123</v>
      </c>
      <c r="H288" s="3" t="s">
        <v>53</v>
      </c>
      <c r="I288" s="3" t="s">
        <v>63</v>
      </c>
      <c r="J288" s="3" t="s">
        <v>63</v>
      </c>
      <c r="K288" s="3" t="s">
        <v>55</v>
      </c>
      <c r="L288" s="3" t="s">
        <v>88</v>
      </c>
      <c r="M288" s="3" t="s">
        <v>55</v>
      </c>
      <c r="N288" s="3" t="s">
        <v>59</v>
      </c>
      <c r="O288" s="3" t="s">
        <v>90</v>
      </c>
      <c r="P288" s="3" t="s">
        <v>155</v>
      </c>
      <c r="Q288" s="3" t="s">
        <v>62</v>
      </c>
      <c r="R288" s="3" t="s">
        <v>62</v>
      </c>
      <c r="S288" s="3" t="s">
        <v>81</v>
      </c>
      <c r="T288" s="3" t="s">
        <v>91</v>
      </c>
      <c r="U288" s="3" t="s">
        <v>81</v>
      </c>
      <c r="V288" s="3" t="s">
        <v>64</v>
      </c>
      <c r="W288" s="3" t="s">
        <v>83</v>
      </c>
      <c r="X288" s="3" t="s">
        <v>83</v>
      </c>
      <c r="Y288" s="3" t="s">
        <v>94</v>
      </c>
      <c r="Z288" s="3" t="s">
        <v>67</v>
      </c>
      <c r="AA288" s="3" t="s">
        <v>144</v>
      </c>
      <c r="AB288" s="3" t="s">
        <v>445</v>
      </c>
      <c r="AC288" s="3" t="s">
        <v>71</v>
      </c>
      <c r="AD288" s="7" t="s">
        <v>113</v>
      </c>
      <c r="AE288" s="3" t="s">
        <v>120</v>
      </c>
      <c r="AF288" s="3" t="s">
        <v>74</v>
      </c>
      <c r="AG288" s="3" t="s">
        <v>831</v>
      </c>
      <c r="AH288" s="3" t="s">
        <v>799</v>
      </c>
      <c r="AI288" s="3" t="s">
        <v>72</v>
      </c>
      <c r="AJ288" s="3" t="s">
        <v>72</v>
      </c>
      <c r="AK288" s="3">
        <v>3</v>
      </c>
      <c r="AL288" s="3">
        <v>2</v>
      </c>
      <c r="AM288" s="3">
        <v>3</v>
      </c>
      <c r="AN288" s="3">
        <v>2</v>
      </c>
      <c r="AO288" s="3">
        <v>3</v>
      </c>
      <c r="AP288" s="3">
        <v>3</v>
      </c>
      <c r="AQ288" s="3">
        <v>3</v>
      </c>
      <c r="AR288" s="3">
        <v>3</v>
      </c>
      <c r="AS288" s="3">
        <v>3</v>
      </c>
      <c r="AT288" s="3">
        <v>3</v>
      </c>
      <c r="AU288" s="3">
        <v>2</v>
      </c>
      <c r="AV288" s="3">
        <v>4</v>
      </c>
      <c r="AW288" s="3">
        <v>3</v>
      </c>
      <c r="AX288" s="3" t="str">
        <f t="shared" si="4"/>
        <v>Sciences Politiques</v>
      </c>
    </row>
    <row r="289" spans="1:50" ht="89.25" hidden="1" x14ac:dyDescent="0.2">
      <c r="A289" s="2">
        <v>41800.002905092602</v>
      </c>
      <c r="B289" s="3" t="s">
        <v>49</v>
      </c>
      <c r="C289" s="3" t="s">
        <v>50</v>
      </c>
      <c r="D289" s="3">
        <v>1990</v>
      </c>
      <c r="E289" s="3" t="s">
        <v>153</v>
      </c>
      <c r="F289" s="3" t="s">
        <v>484</v>
      </c>
      <c r="G289" s="3" t="s">
        <v>413</v>
      </c>
      <c r="H289" s="3" t="s">
        <v>53</v>
      </c>
      <c r="I289" s="3" t="s">
        <v>79</v>
      </c>
      <c r="J289" s="3" t="s">
        <v>79</v>
      </c>
      <c r="K289" s="3" t="s">
        <v>57</v>
      </c>
      <c r="L289" s="3" t="s">
        <v>88</v>
      </c>
      <c r="M289" s="3" t="s">
        <v>55</v>
      </c>
      <c r="N289" s="3" t="s">
        <v>59</v>
      </c>
      <c r="O289" s="3" t="s">
        <v>101</v>
      </c>
      <c r="P289" s="3" t="s">
        <v>58</v>
      </c>
      <c r="Q289" s="3" t="s">
        <v>91</v>
      </c>
      <c r="R289" s="3" t="s">
        <v>91</v>
      </c>
      <c r="S289" s="3" t="s">
        <v>91</v>
      </c>
      <c r="T289" s="3" t="s">
        <v>91</v>
      </c>
      <c r="U289" s="3" t="s">
        <v>81</v>
      </c>
      <c r="V289" s="3" t="s">
        <v>63</v>
      </c>
      <c r="W289" s="3" t="s">
        <v>208</v>
      </c>
      <c r="X289" s="3" t="s">
        <v>619</v>
      </c>
      <c r="Y289" s="3" t="s">
        <v>94</v>
      </c>
      <c r="Z289" s="3" t="s">
        <v>67</v>
      </c>
      <c r="AA289" s="3" t="s">
        <v>68</v>
      </c>
      <c r="AB289" s="3" t="s">
        <v>695</v>
      </c>
      <c r="AC289" s="3" t="s">
        <v>71</v>
      </c>
      <c r="AD289" s="7" t="s">
        <v>72</v>
      </c>
      <c r="AE289" s="3" t="s">
        <v>832</v>
      </c>
      <c r="AF289" s="3" t="s">
        <v>74</v>
      </c>
      <c r="AG289" s="3" t="s">
        <v>158</v>
      </c>
      <c r="AH289" s="3" t="s">
        <v>148</v>
      </c>
      <c r="AI289" s="3" t="s">
        <v>72</v>
      </c>
      <c r="AJ289" s="3" t="s">
        <v>113</v>
      </c>
      <c r="AK289" s="3">
        <v>3</v>
      </c>
      <c r="AL289" s="3">
        <v>1</v>
      </c>
      <c r="AM289" s="3">
        <v>3</v>
      </c>
      <c r="AN289" s="3">
        <v>4</v>
      </c>
      <c r="AO289" s="3">
        <v>3</v>
      </c>
      <c r="AP289" s="3">
        <v>2</v>
      </c>
      <c r="AQ289" s="3">
        <v>3</v>
      </c>
      <c r="AR289" s="3">
        <v>2</v>
      </c>
      <c r="AS289" s="3">
        <v>2</v>
      </c>
      <c r="AT289" s="3">
        <v>3</v>
      </c>
      <c r="AU289" s="3">
        <v>2</v>
      </c>
      <c r="AV289" s="3">
        <v>4</v>
      </c>
      <c r="AW289" s="3">
        <v>1</v>
      </c>
      <c r="AX289" s="3" t="str">
        <f t="shared" si="4"/>
        <v>Sciences Politiques</v>
      </c>
    </row>
    <row r="290" spans="1:50" ht="89.25" hidden="1" x14ac:dyDescent="0.2">
      <c r="A290" s="2">
        <v>41800.0447569444</v>
      </c>
      <c r="B290" s="3" t="s">
        <v>77</v>
      </c>
      <c r="C290" s="3" t="s">
        <v>50</v>
      </c>
      <c r="D290" s="3">
        <v>1991</v>
      </c>
      <c r="E290" s="3" t="s">
        <v>153</v>
      </c>
      <c r="F290" s="3" t="s">
        <v>484</v>
      </c>
      <c r="G290" s="3" t="s">
        <v>123</v>
      </c>
      <c r="H290" s="3" t="s">
        <v>53</v>
      </c>
      <c r="I290" s="3" t="s">
        <v>55</v>
      </c>
      <c r="J290" s="3" t="s">
        <v>55</v>
      </c>
      <c r="K290" s="3" t="s">
        <v>63</v>
      </c>
      <c r="L290" s="3" t="s">
        <v>57</v>
      </c>
      <c r="M290" s="3" t="s">
        <v>63</v>
      </c>
      <c r="N290" s="3" t="s">
        <v>58</v>
      </c>
      <c r="O290" s="3" t="s">
        <v>101</v>
      </c>
      <c r="P290" s="3" t="s">
        <v>102</v>
      </c>
      <c r="Q290" s="3" t="s">
        <v>81</v>
      </c>
      <c r="R290" s="3" t="s">
        <v>81</v>
      </c>
      <c r="S290" s="3" t="s">
        <v>62</v>
      </c>
      <c r="T290" s="3" t="s">
        <v>64</v>
      </c>
      <c r="U290" s="3" t="s">
        <v>62</v>
      </c>
      <c r="V290" s="3" t="s">
        <v>62</v>
      </c>
      <c r="W290" s="3" t="s">
        <v>770</v>
      </c>
      <c r="X290" s="3" t="s">
        <v>83</v>
      </c>
      <c r="Y290" s="3" t="s">
        <v>173</v>
      </c>
      <c r="Z290" s="3" t="s">
        <v>173</v>
      </c>
      <c r="AA290" s="3" t="s">
        <v>173</v>
      </c>
      <c r="AB290" s="3" t="s">
        <v>539</v>
      </c>
      <c r="AC290" s="3" t="s">
        <v>71</v>
      </c>
      <c r="AD290" s="3" t="s">
        <v>113</v>
      </c>
      <c r="AE290" s="3" t="s">
        <v>277</v>
      </c>
      <c r="AF290" s="3" t="s">
        <v>74</v>
      </c>
      <c r="AG290" s="3" t="s">
        <v>435</v>
      </c>
      <c r="AH290" s="3" t="s">
        <v>348</v>
      </c>
      <c r="AI290" s="3" t="s">
        <v>108</v>
      </c>
      <c r="AJ290" s="3" t="s">
        <v>108</v>
      </c>
      <c r="AK290" s="3">
        <v>3</v>
      </c>
      <c r="AL290" s="3">
        <v>3</v>
      </c>
      <c r="AM290" s="3">
        <v>2</v>
      </c>
      <c r="AN290" s="3">
        <v>3</v>
      </c>
      <c r="AO290" s="3">
        <v>3</v>
      </c>
      <c r="AP290" s="3">
        <v>4</v>
      </c>
      <c r="AQ290" s="3">
        <v>4</v>
      </c>
      <c r="AR290" s="3">
        <v>4</v>
      </c>
      <c r="AS290" s="3">
        <v>2</v>
      </c>
      <c r="AT290" s="3">
        <v>2</v>
      </c>
      <c r="AU290" s="3">
        <v>1</v>
      </c>
      <c r="AV290" s="3">
        <v>4</v>
      </c>
      <c r="AW290" s="3">
        <v>2</v>
      </c>
      <c r="AX290" s="3" t="str">
        <f t="shared" si="4"/>
        <v>Sciences Politiques</v>
      </c>
    </row>
    <row r="291" spans="1:50" ht="89.25" hidden="1" x14ac:dyDescent="0.2">
      <c r="A291" s="2">
        <v>41800.057673611103</v>
      </c>
      <c r="B291" s="3" t="s">
        <v>77</v>
      </c>
      <c r="C291" s="3" t="s">
        <v>50</v>
      </c>
      <c r="D291" s="3">
        <v>1993</v>
      </c>
      <c r="E291" s="3" t="s">
        <v>153</v>
      </c>
      <c r="F291" s="3" t="s">
        <v>484</v>
      </c>
      <c r="G291" s="3" t="s">
        <v>123</v>
      </c>
      <c r="H291" s="3" t="s">
        <v>53</v>
      </c>
      <c r="I291" s="3" t="s">
        <v>55</v>
      </c>
      <c r="J291" s="3" t="s">
        <v>79</v>
      </c>
      <c r="K291" s="3" t="s">
        <v>57</v>
      </c>
      <c r="L291" s="3" t="s">
        <v>56</v>
      </c>
      <c r="M291" s="3" t="s">
        <v>57</v>
      </c>
      <c r="N291" s="3" t="s">
        <v>59</v>
      </c>
      <c r="O291" s="3" t="s">
        <v>155</v>
      </c>
      <c r="P291" s="3" t="s">
        <v>80</v>
      </c>
      <c r="Q291" s="3" t="s">
        <v>81</v>
      </c>
      <c r="R291" s="3" t="s">
        <v>91</v>
      </c>
      <c r="S291" s="3" t="s">
        <v>81</v>
      </c>
      <c r="T291" s="3" t="s">
        <v>91</v>
      </c>
      <c r="U291" s="3" t="s">
        <v>91</v>
      </c>
      <c r="V291" s="3" t="s">
        <v>91</v>
      </c>
      <c r="W291" s="3" t="s">
        <v>65</v>
      </c>
      <c r="X291" s="3" t="s">
        <v>245</v>
      </c>
      <c r="Y291" s="3" t="s">
        <v>67</v>
      </c>
      <c r="Z291" s="3" t="s">
        <v>94</v>
      </c>
      <c r="AA291" s="3" t="s">
        <v>69</v>
      </c>
      <c r="AB291" s="3" t="s">
        <v>357</v>
      </c>
      <c r="AC291" s="3" t="s">
        <v>71</v>
      </c>
      <c r="AD291" s="3" t="s">
        <v>113</v>
      </c>
      <c r="AE291" s="3" t="s">
        <v>277</v>
      </c>
      <c r="AF291" s="3" t="s">
        <v>74</v>
      </c>
      <c r="AG291" s="3" t="s">
        <v>232</v>
      </c>
      <c r="AH291" s="3" t="s">
        <v>833</v>
      </c>
      <c r="AI291" s="3" t="s">
        <v>72</v>
      </c>
      <c r="AJ291" s="3" t="s">
        <v>72</v>
      </c>
      <c r="AK291" s="3">
        <v>3</v>
      </c>
      <c r="AL291" s="3">
        <v>1</v>
      </c>
      <c r="AM291" s="3">
        <v>3</v>
      </c>
      <c r="AN291" s="3">
        <v>3</v>
      </c>
      <c r="AO291" s="3">
        <v>3</v>
      </c>
      <c r="AP291" s="3">
        <v>3</v>
      </c>
      <c r="AQ291" s="3">
        <v>3</v>
      </c>
      <c r="AR291" s="3">
        <v>4</v>
      </c>
      <c r="AS291" s="3">
        <v>3</v>
      </c>
      <c r="AT291" s="3">
        <v>4</v>
      </c>
      <c r="AU291" s="3">
        <v>3</v>
      </c>
      <c r="AV291" s="3">
        <v>2</v>
      </c>
      <c r="AW291" s="3">
        <v>2</v>
      </c>
      <c r="AX291" s="3" t="str">
        <f t="shared" si="4"/>
        <v>Sciences Politiques</v>
      </c>
    </row>
    <row r="292" spans="1:50" ht="76.5" x14ac:dyDescent="0.2">
      <c r="A292" s="2">
        <v>41800.448194444398</v>
      </c>
      <c r="B292" s="3" t="s">
        <v>77</v>
      </c>
      <c r="C292" s="3" t="s">
        <v>50</v>
      </c>
      <c r="D292" s="3">
        <v>1993</v>
      </c>
      <c r="E292" s="3" t="s">
        <v>51</v>
      </c>
      <c r="F292" s="3" t="s">
        <v>52</v>
      </c>
      <c r="G292" s="3" t="s">
        <v>123</v>
      </c>
      <c r="H292" s="3" t="s">
        <v>53</v>
      </c>
      <c r="I292" s="3" t="s">
        <v>79</v>
      </c>
      <c r="J292" s="3" t="s">
        <v>100</v>
      </c>
      <c r="K292" s="3" t="s">
        <v>100</v>
      </c>
      <c r="L292" s="3" t="s">
        <v>57</v>
      </c>
      <c r="M292" s="3" t="s">
        <v>57</v>
      </c>
      <c r="N292" s="3" t="s">
        <v>155</v>
      </c>
      <c r="O292" s="3" t="s">
        <v>59</v>
      </c>
      <c r="P292" s="3" t="s">
        <v>90</v>
      </c>
      <c r="Q292" s="3" t="s">
        <v>81</v>
      </c>
      <c r="R292" s="3" t="s">
        <v>64</v>
      </c>
      <c r="S292" s="3" t="s">
        <v>64</v>
      </c>
      <c r="T292" s="3" t="s">
        <v>81</v>
      </c>
      <c r="U292" s="3" t="s">
        <v>81</v>
      </c>
      <c r="V292" s="3" t="s">
        <v>81</v>
      </c>
      <c r="W292" s="3" t="s">
        <v>447</v>
      </c>
      <c r="X292" s="3" t="s">
        <v>83</v>
      </c>
      <c r="Y292" s="3" t="s">
        <v>68</v>
      </c>
      <c r="Z292" s="3" t="s">
        <v>94</v>
      </c>
      <c r="AA292" s="3" t="s">
        <v>144</v>
      </c>
      <c r="AB292" s="3" t="s">
        <v>407</v>
      </c>
      <c r="AC292" s="3" t="s">
        <v>96</v>
      </c>
      <c r="AD292" s="3" t="s">
        <v>113</v>
      </c>
      <c r="AE292" s="3" t="s">
        <v>120</v>
      </c>
      <c r="AF292" s="3" t="s">
        <v>74</v>
      </c>
      <c r="AG292" s="3" t="s">
        <v>834</v>
      </c>
      <c r="AH292" s="3" t="s">
        <v>835</v>
      </c>
      <c r="AI292" s="3" t="s">
        <v>72</v>
      </c>
      <c r="AJ292" s="3" t="s">
        <v>108</v>
      </c>
      <c r="AK292" s="3">
        <v>4</v>
      </c>
      <c r="AL292" s="3">
        <v>3</v>
      </c>
      <c r="AM292" s="3">
        <v>1</v>
      </c>
      <c r="AN292" s="3">
        <v>2</v>
      </c>
      <c r="AO292" s="3">
        <v>2</v>
      </c>
      <c r="AP292" s="3">
        <v>2</v>
      </c>
      <c r="AQ292" s="3">
        <v>1</v>
      </c>
      <c r="AR292" s="3">
        <v>1</v>
      </c>
      <c r="AS292" s="3">
        <v>2</v>
      </c>
      <c r="AT292" s="3">
        <v>3</v>
      </c>
      <c r="AU292" s="3">
        <v>1</v>
      </c>
      <c r="AV292" s="3">
        <v>2</v>
      </c>
      <c r="AW292" s="3">
        <v>1</v>
      </c>
      <c r="AX292" s="3" t="str">
        <f t="shared" si="4"/>
        <v>Communication</v>
      </c>
    </row>
    <row r="293" spans="1:50" ht="96.75" hidden="1" customHeight="1" x14ac:dyDescent="0.2">
      <c r="A293" s="2">
        <v>41800.457002314797</v>
      </c>
      <c r="B293" s="3" t="s">
        <v>49</v>
      </c>
      <c r="C293" s="3" t="s">
        <v>50</v>
      </c>
      <c r="D293" s="3">
        <v>1991</v>
      </c>
      <c r="E293" s="3" t="s">
        <v>153</v>
      </c>
      <c r="F293" s="3" t="s">
        <v>484</v>
      </c>
      <c r="G293" s="3" t="s">
        <v>123</v>
      </c>
      <c r="H293" s="3" t="s">
        <v>53</v>
      </c>
      <c r="I293" s="3" t="s">
        <v>79</v>
      </c>
      <c r="J293" s="3" t="s">
        <v>100</v>
      </c>
      <c r="K293" s="3" t="s">
        <v>100</v>
      </c>
      <c r="L293" s="3" t="s">
        <v>79</v>
      </c>
      <c r="M293" s="3" t="s">
        <v>79</v>
      </c>
      <c r="N293" s="3" t="s">
        <v>58</v>
      </c>
      <c r="O293" s="3" t="s">
        <v>101</v>
      </c>
      <c r="P293" s="3" t="s">
        <v>102</v>
      </c>
      <c r="Q293" s="3" t="s">
        <v>81</v>
      </c>
      <c r="R293" s="3" t="s">
        <v>81</v>
      </c>
      <c r="S293" s="3" t="s">
        <v>64</v>
      </c>
      <c r="T293" s="3" t="s">
        <v>64</v>
      </c>
      <c r="U293" s="3" t="s">
        <v>64</v>
      </c>
      <c r="V293" s="3" t="s">
        <v>62</v>
      </c>
      <c r="W293" s="3" t="s">
        <v>83</v>
      </c>
      <c r="X293" s="3" t="s">
        <v>569</v>
      </c>
      <c r="Y293" s="3" t="s">
        <v>67</v>
      </c>
      <c r="Z293" s="3" t="s">
        <v>68</v>
      </c>
      <c r="AA293" s="3" t="s">
        <v>94</v>
      </c>
      <c r="AB293" s="3" t="s">
        <v>95</v>
      </c>
      <c r="AC293" s="3" t="s">
        <v>71</v>
      </c>
      <c r="AD293" s="3" t="s">
        <v>113</v>
      </c>
      <c r="AE293" s="3" t="s">
        <v>113</v>
      </c>
      <c r="AF293" s="3" t="s">
        <v>74</v>
      </c>
      <c r="AG293" s="3" t="s">
        <v>740</v>
      </c>
      <c r="AH293" s="3" t="s">
        <v>740</v>
      </c>
      <c r="AI293" s="3" t="s">
        <v>72</v>
      </c>
      <c r="AJ293" s="3" t="s">
        <v>72</v>
      </c>
      <c r="AK293" s="3">
        <v>4</v>
      </c>
      <c r="AL293" s="3">
        <v>1</v>
      </c>
      <c r="AM293" s="3">
        <v>3</v>
      </c>
      <c r="AN293" s="3">
        <v>3</v>
      </c>
      <c r="AO293" s="3">
        <v>3</v>
      </c>
      <c r="AP293" s="3">
        <v>3</v>
      </c>
      <c r="AQ293" s="3">
        <v>3</v>
      </c>
      <c r="AR293" s="3">
        <v>1</v>
      </c>
      <c r="AS293" s="3">
        <v>4</v>
      </c>
      <c r="AT293" s="3">
        <v>4</v>
      </c>
      <c r="AU293" s="3">
        <v>3</v>
      </c>
      <c r="AV293" s="3">
        <v>3</v>
      </c>
      <c r="AW293" s="3">
        <v>4</v>
      </c>
      <c r="AX293" s="3" t="str">
        <f t="shared" si="4"/>
        <v>Sciences Politiques</v>
      </c>
    </row>
    <row r="294" spans="1:50" ht="76.5" x14ac:dyDescent="0.2">
      <c r="A294" s="2">
        <v>41800.5181481482</v>
      </c>
      <c r="B294" s="3" t="s">
        <v>77</v>
      </c>
      <c r="C294" s="3" t="s">
        <v>50</v>
      </c>
      <c r="D294" s="3">
        <v>1989</v>
      </c>
      <c r="E294" s="3" t="s">
        <v>51</v>
      </c>
      <c r="F294" s="3" t="s">
        <v>52</v>
      </c>
      <c r="G294" s="3" t="s">
        <v>53</v>
      </c>
      <c r="H294" s="3" t="s">
        <v>54</v>
      </c>
      <c r="I294" s="3" t="s">
        <v>100</v>
      </c>
      <c r="J294" s="3" t="s">
        <v>55</v>
      </c>
      <c r="K294" s="3" t="s">
        <v>55</v>
      </c>
      <c r="L294" s="3" t="s">
        <v>88</v>
      </c>
      <c r="M294" s="3" t="s">
        <v>57</v>
      </c>
      <c r="N294" s="3" t="s">
        <v>58</v>
      </c>
      <c r="O294" s="3" t="s">
        <v>80</v>
      </c>
      <c r="P294" s="3" t="s">
        <v>101</v>
      </c>
      <c r="Q294" s="3" t="s">
        <v>81</v>
      </c>
      <c r="R294" s="3" t="s">
        <v>62</v>
      </c>
      <c r="S294" s="3" t="s">
        <v>62</v>
      </c>
      <c r="T294" s="3" t="s">
        <v>81</v>
      </c>
      <c r="U294" s="3" t="s">
        <v>64</v>
      </c>
      <c r="V294" s="3" t="s">
        <v>62</v>
      </c>
      <c r="W294" s="3" t="s">
        <v>203</v>
      </c>
      <c r="X294" s="3" t="s">
        <v>83</v>
      </c>
      <c r="Y294" s="3" t="s">
        <v>67</v>
      </c>
      <c r="Z294" s="3" t="s">
        <v>144</v>
      </c>
      <c r="AA294" s="3" t="s">
        <v>69</v>
      </c>
      <c r="AB294" s="3" t="s">
        <v>437</v>
      </c>
      <c r="AC294" s="3" t="s">
        <v>96</v>
      </c>
      <c r="AD294" s="3" t="s">
        <v>113</v>
      </c>
      <c r="AE294" s="3" t="s">
        <v>120</v>
      </c>
      <c r="AF294" s="3" t="s">
        <v>74</v>
      </c>
      <c r="AG294" s="3" t="s">
        <v>247</v>
      </c>
      <c r="AH294" s="3" t="s">
        <v>206</v>
      </c>
      <c r="AI294" s="3" t="s">
        <v>72</v>
      </c>
      <c r="AJ294" s="3" t="s">
        <v>108</v>
      </c>
      <c r="AK294" s="3">
        <v>3</v>
      </c>
      <c r="AL294" s="3">
        <v>3</v>
      </c>
      <c r="AM294" s="3">
        <v>3</v>
      </c>
      <c r="AN294" s="3">
        <v>3</v>
      </c>
      <c r="AO294" s="3">
        <v>4</v>
      </c>
      <c r="AP294" s="3">
        <v>3</v>
      </c>
      <c r="AQ294" s="3">
        <v>3</v>
      </c>
      <c r="AR294" s="3">
        <v>3</v>
      </c>
      <c r="AS294" s="3">
        <v>2</v>
      </c>
      <c r="AT294" s="3">
        <v>2</v>
      </c>
      <c r="AU294" s="3">
        <v>2</v>
      </c>
      <c r="AV294" s="3">
        <v>4</v>
      </c>
      <c r="AW294" s="3">
        <v>3</v>
      </c>
      <c r="AX294" s="3" t="str">
        <f t="shared" si="4"/>
        <v>Communication</v>
      </c>
    </row>
    <row r="295" spans="1:50" ht="88.5" customHeight="1" x14ac:dyDescent="0.2">
      <c r="A295" s="2">
        <v>41800.532719907402</v>
      </c>
      <c r="B295" s="3" t="s">
        <v>77</v>
      </c>
      <c r="C295" s="3" t="s">
        <v>50</v>
      </c>
      <c r="D295" s="3">
        <v>1991</v>
      </c>
      <c r="E295" s="3" t="s">
        <v>51</v>
      </c>
      <c r="F295" s="3" t="s">
        <v>52</v>
      </c>
      <c r="G295" s="3" t="s">
        <v>53</v>
      </c>
      <c r="H295" s="3" t="s">
        <v>54</v>
      </c>
      <c r="I295" s="3" t="s">
        <v>57</v>
      </c>
      <c r="J295" s="3" t="s">
        <v>57</v>
      </c>
      <c r="K295" s="3" t="s">
        <v>55</v>
      </c>
      <c r="L295" s="3" t="s">
        <v>56</v>
      </c>
      <c r="M295" s="3" t="s">
        <v>88</v>
      </c>
      <c r="N295" s="3" t="s">
        <v>155</v>
      </c>
      <c r="O295" s="3" t="s">
        <v>59</v>
      </c>
      <c r="P295" s="3" t="s">
        <v>101</v>
      </c>
      <c r="Q295" s="3" t="s">
        <v>81</v>
      </c>
      <c r="R295" s="3" t="s">
        <v>91</v>
      </c>
      <c r="S295" s="3" t="s">
        <v>63</v>
      </c>
      <c r="T295" s="3" t="s">
        <v>81</v>
      </c>
      <c r="U295" s="3" t="s">
        <v>81</v>
      </c>
      <c r="V295" s="3" t="s">
        <v>81</v>
      </c>
      <c r="W295" s="3" t="s">
        <v>65</v>
      </c>
      <c r="X295" s="3" t="s">
        <v>83</v>
      </c>
      <c r="Y295" s="3" t="s">
        <v>67</v>
      </c>
      <c r="Z295" s="3" t="s">
        <v>93</v>
      </c>
      <c r="AA295" s="3" t="s">
        <v>94</v>
      </c>
      <c r="AB295" s="3" t="s">
        <v>269</v>
      </c>
      <c r="AC295" s="3" t="s">
        <v>96</v>
      </c>
      <c r="AD295" s="3" t="s">
        <v>72</v>
      </c>
      <c r="AE295" s="3" t="s">
        <v>836</v>
      </c>
      <c r="AF295" s="3" t="s">
        <v>74</v>
      </c>
      <c r="AG295" s="3" t="s">
        <v>837</v>
      </c>
      <c r="AH295" s="3" t="s">
        <v>838</v>
      </c>
      <c r="AI295" s="3" t="s">
        <v>72</v>
      </c>
      <c r="AJ295" s="3" t="s">
        <v>72</v>
      </c>
      <c r="AK295" s="3">
        <v>3</v>
      </c>
      <c r="AL295" s="3">
        <v>2</v>
      </c>
      <c r="AM295" s="3">
        <v>3</v>
      </c>
      <c r="AN295" s="3">
        <v>3</v>
      </c>
      <c r="AO295" s="3">
        <v>2</v>
      </c>
      <c r="AP295" s="3">
        <v>3</v>
      </c>
      <c r="AQ295" s="3">
        <v>3</v>
      </c>
      <c r="AR295" s="3">
        <v>1</v>
      </c>
      <c r="AS295" s="3">
        <v>4</v>
      </c>
      <c r="AT295" s="3">
        <v>4</v>
      </c>
      <c r="AU295" s="3">
        <v>3</v>
      </c>
      <c r="AV295" s="3">
        <v>3</v>
      </c>
      <c r="AW295" s="3">
        <v>1</v>
      </c>
      <c r="AX295" s="3" t="str">
        <f t="shared" si="4"/>
        <v>Communication</v>
      </c>
    </row>
    <row r="296" spans="1:50" ht="76.5" x14ac:dyDescent="0.2">
      <c r="A296" s="2">
        <v>41800.550254629597</v>
      </c>
      <c r="B296" s="3" t="s">
        <v>49</v>
      </c>
      <c r="C296" s="3" t="s">
        <v>50</v>
      </c>
      <c r="D296" s="3">
        <v>1990</v>
      </c>
      <c r="E296" s="3" t="s">
        <v>51</v>
      </c>
      <c r="F296" s="3" t="s">
        <v>52</v>
      </c>
      <c r="G296" s="3" t="s">
        <v>53</v>
      </c>
      <c r="H296" s="3" t="s">
        <v>54</v>
      </c>
      <c r="I296" s="3" t="s">
        <v>57</v>
      </c>
      <c r="J296" s="3" t="s">
        <v>100</v>
      </c>
      <c r="K296" s="3" t="s">
        <v>55</v>
      </c>
      <c r="L296" s="3" t="s">
        <v>57</v>
      </c>
      <c r="M296" s="3" t="s">
        <v>55</v>
      </c>
      <c r="N296" s="3" t="s">
        <v>101</v>
      </c>
      <c r="O296" s="3" t="s">
        <v>59</v>
      </c>
      <c r="P296" s="3" t="s">
        <v>102</v>
      </c>
      <c r="Q296" s="3" t="s">
        <v>91</v>
      </c>
      <c r="R296" s="3" t="s">
        <v>62</v>
      </c>
      <c r="S296" s="3" t="s">
        <v>62</v>
      </c>
      <c r="T296" s="3" t="s">
        <v>81</v>
      </c>
      <c r="U296" s="3" t="s">
        <v>62</v>
      </c>
      <c r="V296" s="3" t="s">
        <v>64</v>
      </c>
      <c r="W296" s="3" t="s">
        <v>92</v>
      </c>
      <c r="X296" s="3" t="s">
        <v>241</v>
      </c>
      <c r="Y296" s="3" t="s">
        <v>67</v>
      </c>
      <c r="Z296" s="3" t="s">
        <v>94</v>
      </c>
      <c r="AA296" s="3" t="s">
        <v>144</v>
      </c>
      <c r="AB296" s="3" t="s">
        <v>445</v>
      </c>
      <c r="AC296" s="3" t="s">
        <v>96</v>
      </c>
      <c r="AD296" s="3" t="s">
        <v>113</v>
      </c>
      <c r="AE296" s="3" t="s">
        <v>120</v>
      </c>
      <c r="AF296" s="3" t="s">
        <v>74</v>
      </c>
      <c r="AG296" s="3" t="s">
        <v>121</v>
      </c>
      <c r="AH296" s="3" t="s">
        <v>839</v>
      </c>
      <c r="AI296" s="3" t="s">
        <v>108</v>
      </c>
      <c r="AJ296" s="3" t="s">
        <v>108</v>
      </c>
      <c r="AK296" s="3">
        <v>4</v>
      </c>
      <c r="AL296" s="3">
        <v>3</v>
      </c>
      <c r="AM296" s="3">
        <v>4</v>
      </c>
      <c r="AN296" s="3">
        <v>3</v>
      </c>
      <c r="AO296" s="3">
        <v>2</v>
      </c>
      <c r="AP296" s="3">
        <v>4</v>
      </c>
      <c r="AQ296" s="3">
        <v>4</v>
      </c>
      <c r="AR296" s="3">
        <v>4</v>
      </c>
      <c r="AS296" s="3">
        <v>1</v>
      </c>
      <c r="AT296" s="3">
        <v>3</v>
      </c>
      <c r="AU296" s="3">
        <v>2</v>
      </c>
      <c r="AV296" s="3">
        <v>4</v>
      </c>
      <c r="AW296" s="3">
        <v>3</v>
      </c>
      <c r="AX296" s="3" t="str">
        <f t="shared" si="4"/>
        <v>Communication</v>
      </c>
    </row>
    <row r="297" spans="1:50" ht="76.5" x14ac:dyDescent="0.2">
      <c r="A297" s="2">
        <v>41800.585092592599</v>
      </c>
      <c r="B297" s="3" t="s">
        <v>77</v>
      </c>
      <c r="C297" s="3" t="s">
        <v>50</v>
      </c>
      <c r="D297" s="3">
        <v>1991</v>
      </c>
      <c r="E297" s="3" t="s">
        <v>51</v>
      </c>
      <c r="F297" s="3" t="s">
        <v>52</v>
      </c>
      <c r="G297" s="3" t="s">
        <v>53</v>
      </c>
      <c r="H297" s="3" t="s">
        <v>54</v>
      </c>
      <c r="I297" s="3" t="s">
        <v>100</v>
      </c>
      <c r="J297" s="3" t="s">
        <v>57</v>
      </c>
      <c r="K297" s="3" t="s">
        <v>55</v>
      </c>
      <c r="L297" s="3" t="s">
        <v>88</v>
      </c>
      <c r="M297" s="3" t="s">
        <v>57</v>
      </c>
      <c r="N297" s="3" t="s">
        <v>59</v>
      </c>
      <c r="O297" s="3" t="s">
        <v>60</v>
      </c>
      <c r="P297" s="3" t="s">
        <v>101</v>
      </c>
      <c r="Q297" s="3" t="s">
        <v>64</v>
      </c>
      <c r="R297" s="3" t="s">
        <v>64</v>
      </c>
      <c r="S297" s="3" t="s">
        <v>62</v>
      </c>
      <c r="T297" s="3" t="s">
        <v>91</v>
      </c>
      <c r="U297" s="3" t="s">
        <v>62</v>
      </c>
      <c r="V297" s="3" t="s">
        <v>63</v>
      </c>
      <c r="W297" s="3" t="s">
        <v>176</v>
      </c>
      <c r="X297" s="3" t="s">
        <v>83</v>
      </c>
      <c r="Y297" s="3" t="s">
        <v>94</v>
      </c>
      <c r="Z297" s="3" t="s">
        <v>144</v>
      </c>
      <c r="AA297" s="3" t="s">
        <v>67</v>
      </c>
      <c r="AB297" s="3" t="s">
        <v>461</v>
      </c>
      <c r="AC297" s="3" t="s">
        <v>85</v>
      </c>
      <c r="AD297" s="3" t="s">
        <v>72</v>
      </c>
      <c r="AE297" s="3" t="s">
        <v>840</v>
      </c>
      <c r="AF297" s="3" t="s">
        <v>74</v>
      </c>
      <c r="AG297" s="3" t="s">
        <v>254</v>
      </c>
      <c r="AH297" s="3" t="s">
        <v>541</v>
      </c>
      <c r="AI297" s="3" t="s">
        <v>72</v>
      </c>
      <c r="AJ297" s="3" t="s">
        <v>72</v>
      </c>
      <c r="AK297" s="3">
        <v>3</v>
      </c>
      <c r="AL297" s="3">
        <v>1</v>
      </c>
      <c r="AM297" s="3">
        <v>3</v>
      </c>
      <c r="AN297" s="3">
        <v>3</v>
      </c>
      <c r="AO297" s="3">
        <v>1</v>
      </c>
      <c r="AP297" s="3">
        <v>1</v>
      </c>
      <c r="AQ297" s="3">
        <v>1</v>
      </c>
      <c r="AR297" s="3">
        <v>1</v>
      </c>
      <c r="AS297" s="3">
        <v>4</v>
      </c>
      <c r="AT297" s="3">
        <v>4</v>
      </c>
      <c r="AU297" s="3">
        <v>4</v>
      </c>
      <c r="AV297" s="3">
        <v>3</v>
      </c>
      <c r="AW297" s="3">
        <v>2</v>
      </c>
      <c r="AX297" s="3" t="str">
        <f t="shared" si="4"/>
        <v>Communication</v>
      </c>
    </row>
    <row r="298" spans="1:50" ht="89.25" hidden="1" x14ac:dyDescent="0.2">
      <c r="A298" s="2">
        <v>41800.668263888903</v>
      </c>
      <c r="B298" s="3" t="s">
        <v>49</v>
      </c>
      <c r="C298" s="3" t="s">
        <v>50</v>
      </c>
      <c r="D298" s="3">
        <v>1994</v>
      </c>
      <c r="E298" s="3" t="s">
        <v>367</v>
      </c>
      <c r="F298" s="3" t="s">
        <v>484</v>
      </c>
      <c r="G298" s="3" t="s">
        <v>123</v>
      </c>
      <c r="H298" s="3" t="s">
        <v>53</v>
      </c>
      <c r="I298" s="3" t="s">
        <v>63</v>
      </c>
      <c r="J298" s="3" t="s">
        <v>55</v>
      </c>
      <c r="K298" s="3" t="s">
        <v>79</v>
      </c>
      <c r="L298" s="3" t="s">
        <v>57</v>
      </c>
      <c r="M298" s="3" t="s">
        <v>79</v>
      </c>
      <c r="N298" s="3" t="s">
        <v>155</v>
      </c>
      <c r="O298" s="3" t="s">
        <v>90</v>
      </c>
      <c r="P298" s="3" t="s">
        <v>59</v>
      </c>
      <c r="Q298" s="3" t="s">
        <v>63</v>
      </c>
      <c r="R298" s="3" t="s">
        <v>62</v>
      </c>
      <c r="S298" s="3" t="s">
        <v>91</v>
      </c>
      <c r="T298" s="3" t="s">
        <v>64</v>
      </c>
      <c r="U298" s="3" t="s">
        <v>81</v>
      </c>
      <c r="V298" s="3" t="s">
        <v>63</v>
      </c>
      <c r="W298" s="3" t="s">
        <v>83</v>
      </c>
      <c r="X298" s="3" t="s">
        <v>83</v>
      </c>
      <c r="Y298" s="3" t="s">
        <v>67</v>
      </c>
      <c r="Z298" s="3" t="s">
        <v>68</v>
      </c>
      <c r="AA298" s="3" t="s">
        <v>173</v>
      </c>
      <c r="AB298" s="3" t="s">
        <v>592</v>
      </c>
      <c r="AC298" s="3" t="s">
        <v>71</v>
      </c>
      <c r="AD298" s="3" t="s">
        <v>113</v>
      </c>
      <c r="AE298" s="3" t="s">
        <v>113</v>
      </c>
      <c r="AF298" s="3" t="s">
        <v>278</v>
      </c>
      <c r="AG298" s="3" t="s">
        <v>121</v>
      </c>
      <c r="AH298" s="3" t="s">
        <v>841</v>
      </c>
      <c r="AI298" s="3" t="s">
        <v>113</v>
      </c>
      <c r="AJ298" s="3" t="s">
        <v>113</v>
      </c>
      <c r="AK298" s="3">
        <v>1</v>
      </c>
      <c r="AL298" s="3">
        <v>1</v>
      </c>
      <c r="AM298" s="3">
        <v>2</v>
      </c>
      <c r="AN298" s="3">
        <v>3</v>
      </c>
      <c r="AO298" s="3">
        <v>4</v>
      </c>
      <c r="AP298" s="3">
        <v>4</v>
      </c>
      <c r="AQ298" s="3">
        <v>4</v>
      </c>
      <c r="AR298" s="3">
        <v>2</v>
      </c>
      <c r="AS298" s="3">
        <v>3</v>
      </c>
      <c r="AT298" s="3">
        <v>3</v>
      </c>
      <c r="AU298" s="3">
        <v>1</v>
      </c>
      <c r="AV298" s="3">
        <v>4</v>
      </c>
      <c r="AW298" s="3">
        <v>4</v>
      </c>
      <c r="AX298" s="3" t="str">
        <f t="shared" si="4"/>
        <v>Sciences Politiques</v>
      </c>
    </row>
    <row r="299" spans="1:50" ht="89.25" hidden="1" x14ac:dyDescent="0.2">
      <c r="A299" s="2">
        <v>41800.678749999999</v>
      </c>
      <c r="B299" s="3" t="s">
        <v>77</v>
      </c>
      <c r="C299" s="3" t="s">
        <v>50</v>
      </c>
      <c r="D299" s="3">
        <v>1992</v>
      </c>
      <c r="E299" s="3" t="s">
        <v>153</v>
      </c>
      <c r="F299" s="3" t="s">
        <v>484</v>
      </c>
      <c r="G299" s="3" t="s">
        <v>123</v>
      </c>
      <c r="H299" s="3" t="s">
        <v>53</v>
      </c>
      <c r="I299" s="3" t="s">
        <v>63</v>
      </c>
      <c r="J299" s="3" t="s">
        <v>63</v>
      </c>
      <c r="K299" s="3" t="s">
        <v>79</v>
      </c>
      <c r="L299" s="3" t="s">
        <v>57</v>
      </c>
      <c r="M299" s="3" t="s">
        <v>57</v>
      </c>
      <c r="N299" s="3" t="s">
        <v>59</v>
      </c>
      <c r="O299" s="3" t="s">
        <v>155</v>
      </c>
      <c r="P299" s="3" t="s">
        <v>90</v>
      </c>
      <c r="Q299" s="3" t="s">
        <v>63</v>
      </c>
      <c r="R299" s="3" t="s">
        <v>63</v>
      </c>
      <c r="S299" s="3" t="s">
        <v>64</v>
      </c>
      <c r="T299" s="3" t="s">
        <v>91</v>
      </c>
      <c r="U299" s="3" t="s">
        <v>91</v>
      </c>
      <c r="V299" s="3" t="s">
        <v>81</v>
      </c>
      <c r="W299" s="3" t="s">
        <v>83</v>
      </c>
      <c r="X299" s="3" t="s">
        <v>83</v>
      </c>
      <c r="Y299" s="3" t="s">
        <v>69</v>
      </c>
      <c r="Z299" s="3" t="s">
        <v>94</v>
      </c>
      <c r="AA299" s="3" t="s">
        <v>67</v>
      </c>
      <c r="AB299" s="3" t="s">
        <v>842</v>
      </c>
      <c r="AC299" s="3" t="s">
        <v>96</v>
      </c>
      <c r="AD299" s="3" t="s">
        <v>113</v>
      </c>
      <c r="AE299" s="3" t="s">
        <v>843</v>
      </c>
      <c r="AF299" s="3" t="s">
        <v>278</v>
      </c>
      <c r="AG299" s="3" t="s">
        <v>196</v>
      </c>
      <c r="AH299" s="3" t="s">
        <v>148</v>
      </c>
      <c r="AI299" s="3" t="s">
        <v>72</v>
      </c>
      <c r="AJ299" s="3" t="s">
        <v>72</v>
      </c>
      <c r="AK299" s="3">
        <v>3</v>
      </c>
      <c r="AL299" s="3">
        <v>2</v>
      </c>
      <c r="AM299" s="3">
        <v>3</v>
      </c>
      <c r="AN299" s="3">
        <v>3</v>
      </c>
      <c r="AO299" s="3">
        <v>1</v>
      </c>
      <c r="AP299" s="3">
        <v>3</v>
      </c>
      <c r="AQ299" s="3">
        <v>2</v>
      </c>
      <c r="AR299" s="3">
        <v>3</v>
      </c>
      <c r="AS299" s="3">
        <v>4</v>
      </c>
      <c r="AT299" s="3">
        <v>4</v>
      </c>
      <c r="AU299" s="3">
        <v>3</v>
      </c>
      <c r="AV299" s="3">
        <v>2</v>
      </c>
      <c r="AW299" s="3">
        <v>2</v>
      </c>
      <c r="AX299" s="3" t="str">
        <f t="shared" si="4"/>
        <v>Sciences Politiques</v>
      </c>
    </row>
    <row r="300" spans="1:50" ht="76.5" x14ac:dyDescent="0.2">
      <c r="A300" s="2">
        <v>41800.863240740699</v>
      </c>
      <c r="B300" s="3" t="s">
        <v>77</v>
      </c>
      <c r="C300" s="3" t="s">
        <v>50</v>
      </c>
      <c r="D300" s="3">
        <v>1993</v>
      </c>
      <c r="E300" s="3" t="s">
        <v>367</v>
      </c>
      <c r="F300" s="3" t="s">
        <v>52</v>
      </c>
      <c r="G300" s="3" t="s">
        <v>123</v>
      </c>
      <c r="H300" s="3" t="s">
        <v>54</v>
      </c>
      <c r="I300" s="3" t="s">
        <v>55</v>
      </c>
      <c r="J300" s="3" t="s">
        <v>63</v>
      </c>
      <c r="K300" s="3" t="s">
        <v>55</v>
      </c>
      <c r="L300" s="3" t="s">
        <v>79</v>
      </c>
      <c r="M300" s="3" t="s">
        <v>79</v>
      </c>
      <c r="N300" s="3" t="s">
        <v>59</v>
      </c>
      <c r="O300" s="3" t="s">
        <v>167</v>
      </c>
      <c r="P300" s="3" t="s">
        <v>155</v>
      </c>
      <c r="Q300" s="3" t="s">
        <v>81</v>
      </c>
      <c r="R300" s="3" t="s">
        <v>62</v>
      </c>
      <c r="S300" s="3" t="s">
        <v>81</v>
      </c>
      <c r="T300" s="3" t="s">
        <v>91</v>
      </c>
      <c r="U300" s="3" t="s">
        <v>91</v>
      </c>
      <c r="V300" s="3" t="s">
        <v>81</v>
      </c>
      <c r="W300" s="3" t="s">
        <v>142</v>
      </c>
      <c r="X300" s="3" t="s">
        <v>83</v>
      </c>
      <c r="Y300" s="3" t="s">
        <v>94</v>
      </c>
      <c r="Z300" s="3" t="s">
        <v>67</v>
      </c>
      <c r="AA300" s="3" t="s">
        <v>173</v>
      </c>
      <c r="AB300" s="3" t="s">
        <v>162</v>
      </c>
      <c r="AC300" s="7" t="s">
        <v>85</v>
      </c>
      <c r="AD300" s="3" t="s">
        <v>72</v>
      </c>
      <c r="AE300" s="3" t="s">
        <v>844</v>
      </c>
      <c r="AF300" s="3" t="s">
        <v>74</v>
      </c>
      <c r="AG300" s="3" t="s">
        <v>121</v>
      </c>
      <c r="AH300" s="3" t="s">
        <v>845</v>
      </c>
      <c r="AI300" s="3" t="s">
        <v>72</v>
      </c>
      <c r="AJ300" s="3" t="s">
        <v>72</v>
      </c>
      <c r="AK300" s="3">
        <v>3</v>
      </c>
      <c r="AL300" s="3">
        <v>2</v>
      </c>
      <c r="AM300" s="3">
        <v>2</v>
      </c>
      <c r="AN300" s="3">
        <v>3</v>
      </c>
      <c r="AO300" s="3">
        <v>3</v>
      </c>
      <c r="AP300" s="3">
        <v>3</v>
      </c>
      <c r="AQ300" s="3">
        <v>3</v>
      </c>
      <c r="AR300" s="3">
        <v>2</v>
      </c>
      <c r="AS300" s="3">
        <v>2</v>
      </c>
      <c r="AT300" s="3">
        <v>3</v>
      </c>
      <c r="AU300" s="3">
        <v>2</v>
      </c>
      <c r="AV300" s="3">
        <v>4</v>
      </c>
      <c r="AW300" s="3">
        <v>3</v>
      </c>
      <c r="AX300" s="3" t="str">
        <f t="shared" si="4"/>
        <v>Communication</v>
      </c>
    </row>
    <row r="301" spans="1:50" ht="46.5" hidden="1" customHeight="1" x14ac:dyDescent="0.2">
      <c r="A301" s="8">
        <v>41800.775231481479</v>
      </c>
      <c r="B301" t="s">
        <v>49</v>
      </c>
      <c r="C301" t="s">
        <v>50</v>
      </c>
      <c r="D301">
        <v>1992</v>
      </c>
      <c r="E301" t="s">
        <v>367</v>
      </c>
      <c r="F301" t="s">
        <v>859</v>
      </c>
      <c r="G301" t="s">
        <v>123</v>
      </c>
      <c r="H301" t="s">
        <v>53</v>
      </c>
      <c r="I301" t="s">
        <v>55</v>
      </c>
      <c r="J301" t="s">
        <v>55</v>
      </c>
      <c r="K301" t="s">
        <v>100</v>
      </c>
      <c r="L301" t="s">
        <v>57</v>
      </c>
      <c r="M301" t="s">
        <v>79</v>
      </c>
      <c r="N301" t="s">
        <v>59</v>
      </c>
      <c r="O301" t="s">
        <v>101</v>
      </c>
      <c r="P301" t="s">
        <v>90</v>
      </c>
      <c r="Q301" t="s">
        <v>64</v>
      </c>
      <c r="R301" t="s">
        <v>64</v>
      </c>
      <c r="S301" t="s">
        <v>81</v>
      </c>
      <c r="T301" t="s">
        <v>91</v>
      </c>
      <c r="U301" t="s">
        <v>64</v>
      </c>
      <c r="V301" t="s">
        <v>62</v>
      </c>
      <c r="W301" t="s">
        <v>822</v>
      </c>
      <c r="X301" t="s">
        <v>143</v>
      </c>
      <c r="Y301" t="s">
        <v>69</v>
      </c>
      <c r="Z301" t="s">
        <v>68</v>
      </c>
      <c r="AA301" t="s">
        <v>94</v>
      </c>
      <c r="AB301" t="s">
        <v>407</v>
      </c>
      <c r="AC301" t="s">
        <v>71</v>
      </c>
      <c r="AD301" t="s">
        <v>113</v>
      </c>
      <c r="AE301" t="s">
        <v>860</v>
      </c>
      <c r="AF301" t="s">
        <v>74</v>
      </c>
      <c r="AG301" t="s">
        <v>394</v>
      </c>
      <c r="AH301" t="s">
        <v>148</v>
      </c>
      <c r="AI301" t="s">
        <v>72</v>
      </c>
      <c r="AJ301" t="s">
        <v>72</v>
      </c>
      <c r="AK301">
        <v>3</v>
      </c>
      <c r="AL301">
        <v>2</v>
      </c>
      <c r="AM301">
        <v>2</v>
      </c>
      <c r="AN301">
        <v>2</v>
      </c>
      <c r="AO301">
        <v>1</v>
      </c>
      <c r="AP301">
        <v>1</v>
      </c>
      <c r="AQ301">
        <v>1</v>
      </c>
      <c r="AR301">
        <v>3</v>
      </c>
      <c r="AS301">
        <v>3</v>
      </c>
      <c r="AT301">
        <v>1</v>
      </c>
      <c r="AU301">
        <v>4</v>
      </c>
      <c r="AV301">
        <v>3</v>
      </c>
      <c r="AW301">
        <v>2</v>
      </c>
      <c r="AX301" s="3" t="str">
        <f t="shared" si="4"/>
        <v>Autre</v>
      </c>
    </row>
  </sheetData>
  <pageMargins left="0.7" right="0.7" top="0.75" bottom="0.75" header="0.3" footer="0.3"/>
  <tableParts count="1">
    <tablePart r:id="rId1"/>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65"/>
  <sheetViews>
    <sheetView tabSelected="1" workbookViewId="0">
      <selection activeCell="G9" sqref="G9"/>
    </sheetView>
  </sheetViews>
  <sheetFormatPr defaultRowHeight="12.75" x14ac:dyDescent="0.2"/>
  <cols>
    <col min="1" max="1" width="22.7109375" style="16" customWidth="1"/>
    <col min="2" max="2" width="13.7109375" style="16" customWidth="1"/>
    <col min="3" max="3" width="12.28515625" style="16" customWidth="1"/>
    <col min="4" max="4" width="11.140625" style="16" customWidth="1"/>
    <col min="5" max="5" width="8" style="16" bestFit="1" customWidth="1"/>
    <col min="6" max="6" width="9.140625" style="16"/>
    <col min="7" max="7" width="11.140625" style="16" bestFit="1" customWidth="1"/>
    <col min="8" max="11" width="9.140625" style="16"/>
  </cols>
  <sheetData>
    <row r="1" spans="1:14" x14ac:dyDescent="0.2">
      <c r="A1" s="38" t="s">
        <v>971</v>
      </c>
      <c r="B1" s="38"/>
      <c r="C1" s="38"/>
      <c r="D1" s="38"/>
      <c r="E1" s="38"/>
      <c r="F1" s="38"/>
      <c r="G1" s="38"/>
      <c r="H1" s="38"/>
      <c r="I1" s="38"/>
      <c r="J1" s="38"/>
    </row>
    <row r="4" spans="1:14" x14ac:dyDescent="0.2">
      <c r="B4" s="19" t="s">
        <v>977</v>
      </c>
      <c r="C4" s="19"/>
      <c r="D4" s="19"/>
    </row>
    <row r="5" spans="1:14" ht="12.75" customHeight="1" x14ac:dyDescent="0.2">
      <c r="B5" s="19" t="s">
        <v>949</v>
      </c>
      <c r="C5" s="19"/>
      <c r="D5" s="19"/>
      <c r="G5" s="20" t="s">
        <v>974</v>
      </c>
      <c r="H5" s="20"/>
      <c r="I5" s="20"/>
      <c r="J5" s="20"/>
      <c r="K5" s="20"/>
      <c r="L5" s="20"/>
      <c r="M5" s="20"/>
      <c r="N5" s="20"/>
    </row>
    <row r="6" spans="1:14" ht="12.75" customHeight="1" x14ac:dyDescent="0.2">
      <c r="B6" s="19" t="s">
        <v>976</v>
      </c>
      <c r="C6" s="19"/>
      <c r="D6" s="19"/>
      <c r="G6" s="20" t="s">
        <v>975</v>
      </c>
      <c r="H6" s="20"/>
      <c r="I6" s="20"/>
      <c r="J6" s="20"/>
      <c r="K6" s="20"/>
      <c r="L6" s="20"/>
      <c r="M6" s="20"/>
      <c r="N6" s="20"/>
    </row>
    <row r="8" spans="1:14" ht="17.25" x14ac:dyDescent="0.2">
      <c r="B8" s="39" t="s">
        <v>952</v>
      </c>
      <c r="C8" s="39"/>
      <c r="D8" s="39"/>
    </row>
    <row r="9" spans="1:14" ht="25.5" x14ac:dyDescent="0.2">
      <c r="A9" s="16" t="s">
        <v>902</v>
      </c>
      <c r="B9" s="40" t="s">
        <v>937</v>
      </c>
      <c r="C9" s="40" t="s">
        <v>938</v>
      </c>
      <c r="D9" s="40" t="s">
        <v>69</v>
      </c>
      <c r="E9" s="41"/>
    </row>
    <row r="10" spans="1:14" x14ac:dyDescent="0.2">
      <c r="A10" s="40" t="s">
        <v>101</v>
      </c>
      <c r="B10" s="42">
        <v>62</v>
      </c>
      <c r="C10" s="42">
        <v>60</v>
      </c>
      <c r="D10" s="42">
        <v>59</v>
      </c>
      <c r="E10" s="43">
        <v>181</v>
      </c>
    </row>
    <row r="11" spans="1:14" ht="38.25" x14ac:dyDescent="0.2">
      <c r="A11" s="40" t="s">
        <v>58</v>
      </c>
      <c r="B11" s="42">
        <v>30</v>
      </c>
      <c r="C11" s="42">
        <v>32</v>
      </c>
      <c r="D11" s="42">
        <v>37</v>
      </c>
      <c r="E11" s="43">
        <v>99</v>
      </c>
    </row>
    <row r="12" spans="1:14" x14ac:dyDescent="0.2">
      <c r="A12" s="40" t="s">
        <v>102</v>
      </c>
      <c r="B12" s="42">
        <v>36</v>
      </c>
      <c r="C12" s="42">
        <v>22</v>
      </c>
      <c r="D12" s="42">
        <v>33</v>
      </c>
      <c r="E12" s="43">
        <v>91</v>
      </c>
    </row>
    <row r="13" spans="1:14" ht="25.5" x14ac:dyDescent="0.2">
      <c r="A13" s="40" t="s">
        <v>226</v>
      </c>
      <c r="B13" s="42">
        <v>6</v>
      </c>
      <c r="C13" s="42">
        <v>2</v>
      </c>
      <c r="D13" s="42">
        <v>6</v>
      </c>
      <c r="E13" s="43">
        <v>14</v>
      </c>
    </row>
    <row r="14" spans="1:14" ht="25.5" x14ac:dyDescent="0.2">
      <c r="A14" s="40" t="s">
        <v>90</v>
      </c>
      <c r="B14" s="42">
        <v>23</v>
      </c>
      <c r="C14" s="42">
        <v>40</v>
      </c>
      <c r="D14" s="42">
        <v>13</v>
      </c>
      <c r="E14" s="43">
        <v>76</v>
      </c>
    </row>
    <row r="15" spans="1:14" ht="25.5" x14ac:dyDescent="0.2">
      <c r="A15" s="40" t="s">
        <v>59</v>
      </c>
      <c r="B15" s="42">
        <v>68</v>
      </c>
      <c r="C15" s="42">
        <v>73</v>
      </c>
      <c r="D15" s="42">
        <v>51</v>
      </c>
      <c r="E15" s="43">
        <v>192</v>
      </c>
    </row>
    <row r="16" spans="1:14" ht="51" x14ac:dyDescent="0.2">
      <c r="A16" s="40" t="s">
        <v>155</v>
      </c>
      <c r="B16" s="42">
        <v>32</v>
      </c>
      <c r="C16" s="42">
        <v>24</v>
      </c>
      <c r="D16" s="42">
        <v>39</v>
      </c>
      <c r="E16" s="43">
        <v>95</v>
      </c>
    </row>
    <row r="17" spans="1:7" x14ac:dyDescent="0.2">
      <c r="A17" s="40" t="s">
        <v>80</v>
      </c>
      <c r="B17" s="42">
        <v>23</v>
      </c>
      <c r="C17" s="42">
        <v>20</v>
      </c>
      <c r="D17" s="42">
        <v>27</v>
      </c>
      <c r="E17" s="43">
        <v>70</v>
      </c>
    </row>
    <row r="18" spans="1:7" ht="51" x14ac:dyDescent="0.2">
      <c r="A18" s="40" t="s">
        <v>167</v>
      </c>
      <c r="B18" s="42">
        <v>3</v>
      </c>
      <c r="C18" s="42">
        <v>10</v>
      </c>
      <c r="D18" s="42">
        <v>5</v>
      </c>
      <c r="E18" s="43">
        <v>18</v>
      </c>
    </row>
    <row r="19" spans="1:7" x14ac:dyDescent="0.2">
      <c r="A19" s="40" t="s">
        <v>401</v>
      </c>
      <c r="B19" s="42">
        <v>2</v>
      </c>
      <c r="C19" s="42">
        <v>3</v>
      </c>
      <c r="D19" s="42">
        <v>1</v>
      </c>
      <c r="E19" s="43">
        <v>6</v>
      </c>
    </row>
    <row r="20" spans="1:7" ht="25.5" x14ac:dyDescent="0.2">
      <c r="A20" s="40" t="s">
        <v>207</v>
      </c>
      <c r="B20" s="42">
        <v>3</v>
      </c>
      <c r="C20" s="42">
        <v>3</v>
      </c>
      <c r="D20" s="42">
        <v>3</v>
      </c>
      <c r="E20" s="43">
        <v>9</v>
      </c>
    </row>
    <row r="21" spans="1:7" ht="25.5" x14ac:dyDescent="0.2">
      <c r="A21" s="40" t="s">
        <v>60</v>
      </c>
      <c r="B21" s="42">
        <v>10</v>
      </c>
      <c r="C21" s="42">
        <v>8</v>
      </c>
      <c r="D21" s="42">
        <v>23</v>
      </c>
      <c r="E21" s="43">
        <v>41</v>
      </c>
    </row>
    <row r="22" spans="1:7" x14ac:dyDescent="0.2">
      <c r="A22" s="40" t="s">
        <v>69</v>
      </c>
      <c r="B22" s="42">
        <v>0</v>
      </c>
      <c r="C22" s="42">
        <v>2</v>
      </c>
      <c r="D22" s="42">
        <v>3</v>
      </c>
      <c r="E22" s="43">
        <v>5</v>
      </c>
    </row>
    <row r="23" spans="1:7" x14ac:dyDescent="0.2">
      <c r="A23" s="40" t="s">
        <v>173</v>
      </c>
      <c r="B23" s="42">
        <v>1</v>
      </c>
      <c r="C23" s="42">
        <v>1</v>
      </c>
      <c r="D23" s="42">
        <v>0</v>
      </c>
      <c r="E23" s="43">
        <v>2</v>
      </c>
    </row>
    <row r="24" spans="1:7" x14ac:dyDescent="0.2">
      <c r="A24" s="41"/>
      <c r="B24" s="43">
        <v>299</v>
      </c>
      <c r="C24" s="43">
        <v>300</v>
      </c>
      <c r="D24" s="43">
        <v>300</v>
      </c>
      <c r="E24" s="44">
        <v>899</v>
      </c>
    </row>
    <row r="25" spans="1:7" x14ac:dyDescent="0.2">
      <c r="A25" s="41"/>
      <c r="B25" s="55"/>
      <c r="C25" s="55"/>
      <c r="D25" s="55"/>
      <c r="E25" s="56"/>
    </row>
    <row r="27" spans="1:7" ht="17.25" x14ac:dyDescent="0.2">
      <c r="B27" s="45" t="s">
        <v>960</v>
      </c>
      <c r="C27" s="45"/>
      <c r="D27" s="45"/>
    </row>
    <row r="28" spans="1:7" ht="25.5" x14ac:dyDescent="0.2">
      <c r="B28" s="40" t="s">
        <v>937</v>
      </c>
      <c r="C28" s="40" t="s">
        <v>938</v>
      </c>
      <c r="D28" s="40" t="s">
        <v>69</v>
      </c>
      <c r="E28" s="41" t="s">
        <v>953</v>
      </c>
      <c r="G28" s="46" t="s">
        <v>961</v>
      </c>
    </row>
    <row r="29" spans="1:7" x14ac:dyDescent="0.2">
      <c r="A29" s="40" t="s">
        <v>101</v>
      </c>
      <c r="B29" s="47">
        <f>($E10*B$24)/$E$24</f>
        <v>60.199110122358178</v>
      </c>
      <c r="C29" s="47">
        <f t="shared" ref="C29:D29" si="0">($E10*C$24)/$E$24</f>
        <v>60.400444938820911</v>
      </c>
      <c r="D29" s="47">
        <f t="shared" si="0"/>
        <v>60.400444938820911</v>
      </c>
      <c r="E29" s="52">
        <f>SUM(B29:D29)</f>
        <v>181</v>
      </c>
    </row>
    <row r="30" spans="1:7" ht="38.25" x14ac:dyDescent="0.2">
      <c r="A30" s="40" t="s">
        <v>58</v>
      </c>
      <c r="B30" s="47">
        <f t="shared" ref="B30:D30" si="1">($E11*B$24)/$E$24</f>
        <v>32.926585094549502</v>
      </c>
      <c r="C30" s="47">
        <f t="shared" si="1"/>
        <v>33.036707452725253</v>
      </c>
      <c r="D30" s="47">
        <f t="shared" si="1"/>
        <v>33.036707452725253</v>
      </c>
      <c r="E30" s="52">
        <f t="shared" ref="E30:E42" si="2">SUM(B30:D30)</f>
        <v>99.000000000000014</v>
      </c>
      <c r="G30" s="46" t="s">
        <v>972</v>
      </c>
    </row>
    <row r="31" spans="1:7" x14ac:dyDescent="0.2">
      <c r="A31" s="40" t="s">
        <v>102</v>
      </c>
      <c r="B31" s="47">
        <f t="shared" ref="B31:D31" si="3">($E12*B$24)/$E$24</f>
        <v>30.265850945494993</v>
      </c>
      <c r="C31" s="47">
        <f t="shared" si="3"/>
        <v>30.367074527252502</v>
      </c>
      <c r="D31" s="47">
        <f t="shared" si="3"/>
        <v>30.367074527252502</v>
      </c>
      <c r="E31" s="52">
        <f t="shared" si="2"/>
        <v>91</v>
      </c>
    </row>
    <row r="32" spans="1:7" ht="25.5" x14ac:dyDescent="0.2">
      <c r="A32" s="40" t="s">
        <v>226</v>
      </c>
      <c r="B32" s="47">
        <f t="shared" ref="B32:D32" si="4">($E13*B$24)/$E$24</f>
        <v>4.6562847608453835</v>
      </c>
      <c r="C32" s="47">
        <f t="shared" si="4"/>
        <v>4.6718576195773078</v>
      </c>
      <c r="D32" s="47">
        <f t="shared" si="4"/>
        <v>4.6718576195773078</v>
      </c>
      <c r="E32" s="52">
        <f t="shared" si="2"/>
        <v>13.999999999999998</v>
      </c>
    </row>
    <row r="33" spans="1:14" ht="25.5" x14ac:dyDescent="0.2">
      <c r="A33" s="40" t="s">
        <v>90</v>
      </c>
      <c r="B33" s="47">
        <f t="shared" ref="B33:D33" si="5">($E14*B$24)/$E$24</f>
        <v>25.276974416017797</v>
      </c>
      <c r="C33" s="47">
        <f t="shared" si="5"/>
        <v>25.3615127919911</v>
      </c>
      <c r="D33" s="47">
        <f t="shared" si="5"/>
        <v>25.3615127919911</v>
      </c>
      <c r="E33" s="52">
        <f t="shared" si="2"/>
        <v>76</v>
      </c>
    </row>
    <row r="34" spans="1:14" ht="25.5" x14ac:dyDescent="0.2">
      <c r="A34" s="40" t="s">
        <v>59</v>
      </c>
      <c r="B34" s="47">
        <f t="shared" ref="B34:D34" si="6">($E15*B$24)/$E$24</f>
        <v>63.857619577308121</v>
      </c>
      <c r="C34" s="47">
        <f t="shared" si="6"/>
        <v>64.071190211345936</v>
      </c>
      <c r="D34" s="47">
        <f t="shared" si="6"/>
        <v>64.071190211345936</v>
      </c>
      <c r="E34" s="52">
        <f t="shared" si="2"/>
        <v>192</v>
      </c>
    </row>
    <row r="35" spans="1:14" ht="51" x14ac:dyDescent="0.2">
      <c r="A35" s="40" t="s">
        <v>155</v>
      </c>
      <c r="B35" s="47">
        <f t="shared" ref="B35:D35" si="7">($E16*B$24)/$E$24</f>
        <v>31.596218020022246</v>
      </c>
      <c r="C35" s="47">
        <f t="shared" si="7"/>
        <v>31.701890989988875</v>
      </c>
      <c r="D35" s="47">
        <f t="shared" si="7"/>
        <v>31.701890989988875</v>
      </c>
      <c r="E35" s="52">
        <f t="shared" si="2"/>
        <v>95</v>
      </c>
    </row>
    <row r="36" spans="1:14" x14ac:dyDescent="0.2">
      <c r="A36" s="40" t="s">
        <v>80</v>
      </c>
      <c r="B36" s="47">
        <f t="shared" ref="B36:D36" si="8">($E17*B$24)/$E$24</f>
        <v>23.281423804226918</v>
      </c>
      <c r="C36" s="47">
        <f t="shared" si="8"/>
        <v>23.359288097886541</v>
      </c>
      <c r="D36" s="47">
        <f t="shared" si="8"/>
        <v>23.359288097886541</v>
      </c>
      <c r="E36" s="52">
        <f t="shared" si="2"/>
        <v>70</v>
      </c>
    </row>
    <row r="37" spans="1:14" ht="51" x14ac:dyDescent="0.2">
      <c r="A37" s="40" t="s">
        <v>167</v>
      </c>
      <c r="B37" s="47">
        <f t="shared" ref="B37:D37" si="9">($E18*B$24)/$E$24</f>
        <v>5.9866518353726361</v>
      </c>
      <c r="C37" s="47">
        <f t="shared" si="9"/>
        <v>6.0066740823136815</v>
      </c>
      <c r="D37" s="47">
        <f t="shared" si="9"/>
        <v>6.0066740823136815</v>
      </c>
      <c r="E37" s="52">
        <f t="shared" si="2"/>
        <v>18</v>
      </c>
      <c r="G37" s="46"/>
    </row>
    <row r="38" spans="1:14" x14ac:dyDescent="0.2">
      <c r="A38" s="40" t="s">
        <v>401</v>
      </c>
      <c r="B38" s="47">
        <f t="shared" ref="B38:D38" si="10">($E19*B$24)/$E$24</f>
        <v>1.9955506117908788</v>
      </c>
      <c r="C38" s="47">
        <f t="shared" si="10"/>
        <v>2.0022246941045605</v>
      </c>
      <c r="D38" s="47">
        <f t="shared" si="10"/>
        <v>2.0022246941045605</v>
      </c>
      <c r="E38" s="52">
        <f t="shared" si="2"/>
        <v>6</v>
      </c>
    </row>
    <row r="39" spans="1:14" ht="25.5" x14ac:dyDescent="0.2">
      <c r="A39" s="40" t="s">
        <v>207</v>
      </c>
      <c r="B39" s="47">
        <f t="shared" ref="B39:D39" si="11">($E20*B$24)/$E$24</f>
        <v>2.9933259176863181</v>
      </c>
      <c r="C39" s="47">
        <f t="shared" si="11"/>
        <v>3.0033370411568407</v>
      </c>
      <c r="D39" s="47">
        <f t="shared" si="11"/>
        <v>3.0033370411568407</v>
      </c>
      <c r="E39" s="52">
        <f t="shared" si="2"/>
        <v>9</v>
      </c>
    </row>
    <row r="40" spans="1:14" ht="25.5" x14ac:dyDescent="0.2">
      <c r="A40" s="40" t="s">
        <v>60</v>
      </c>
      <c r="B40" s="47">
        <f t="shared" ref="B40:D40" si="12">($E21*B$24)/$E$24</f>
        <v>13.636262513904338</v>
      </c>
      <c r="C40" s="47">
        <f t="shared" si="12"/>
        <v>13.681868743047831</v>
      </c>
      <c r="D40" s="47">
        <f t="shared" si="12"/>
        <v>13.681868743047831</v>
      </c>
      <c r="E40" s="52">
        <f t="shared" si="2"/>
        <v>41</v>
      </c>
    </row>
    <row r="41" spans="1:14" x14ac:dyDescent="0.2">
      <c r="A41" s="40" t="s">
        <v>69</v>
      </c>
      <c r="B41" s="47">
        <f t="shared" ref="B41:D41" si="13">($E22*B$24)/$E$24</f>
        <v>1.6629588431590656</v>
      </c>
      <c r="C41" s="47">
        <f t="shared" si="13"/>
        <v>1.6685205784204671</v>
      </c>
      <c r="D41" s="47">
        <f t="shared" si="13"/>
        <v>1.6685205784204671</v>
      </c>
      <c r="E41" s="52">
        <f t="shared" si="2"/>
        <v>5</v>
      </c>
    </row>
    <row r="42" spans="1:14" x14ac:dyDescent="0.2">
      <c r="A42" s="40" t="s">
        <v>173</v>
      </c>
      <c r="B42" s="47">
        <f t="shared" ref="B42:D42" si="14">($E23*B$24)/$E$24</f>
        <v>0.66518353726362622</v>
      </c>
      <c r="C42" s="47">
        <f t="shared" si="14"/>
        <v>0.66740823136818683</v>
      </c>
      <c r="D42" s="47">
        <f t="shared" si="14"/>
        <v>0.66740823136818683</v>
      </c>
      <c r="E42" s="52">
        <f t="shared" si="2"/>
        <v>2</v>
      </c>
    </row>
    <row r="43" spans="1:14" x14ac:dyDescent="0.2">
      <c r="A43" s="41" t="s">
        <v>953</v>
      </c>
      <c r="B43" s="52">
        <f>SUM(B29:B42)</f>
        <v>298.99999999999994</v>
      </c>
      <c r="C43" s="52">
        <f t="shared" ref="C43:D43" si="15">SUM(C29:C42)</f>
        <v>299.99999999999994</v>
      </c>
      <c r="D43" s="52">
        <f t="shared" si="15"/>
        <v>299.99999999999994</v>
      </c>
      <c r="E43" s="53">
        <f>SUM(E29:E42)</f>
        <v>899</v>
      </c>
    </row>
    <row r="44" spans="1:14" x14ac:dyDescent="0.2">
      <c r="A44" s="41"/>
      <c r="B44" s="57"/>
      <c r="C44" s="57"/>
      <c r="D44" s="57"/>
      <c r="E44" s="58"/>
    </row>
    <row r="46" spans="1:14" ht="17.25" x14ac:dyDescent="0.2">
      <c r="B46" s="39" t="s">
        <v>963</v>
      </c>
      <c r="C46" s="39"/>
      <c r="D46" s="39"/>
    </row>
    <row r="47" spans="1:14" ht="25.5" x14ac:dyDescent="0.2">
      <c r="B47" s="40" t="s">
        <v>937</v>
      </c>
      <c r="C47" s="40" t="s">
        <v>938</v>
      </c>
      <c r="D47" s="40" t="s">
        <v>69</v>
      </c>
      <c r="E47" s="41" t="s">
        <v>953</v>
      </c>
    </row>
    <row r="48" spans="1:14" ht="25.5" x14ac:dyDescent="0.2">
      <c r="A48" s="40" t="s">
        <v>101</v>
      </c>
      <c r="B48" s="48">
        <f>((B29-B10)^2)/B29</f>
        <v>5.3874622810881692E-2</v>
      </c>
      <c r="C48" s="48">
        <f t="shared" ref="C48:D48" si="16">((C29-C10)^2)/C29</f>
        <v>2.6548835722933258E-3</v>
      </c>
      <c r="D48" s="48">
        <f t="shared" si="16"/>
        <v>3.247072150967819E-2</v>
      </c>
      <c r="E48" s="49">
        <f>SUM(B48:D48)</f>
        <v>8.9000227892853209E-2</v>
      </c>
      <c r="G48" s="46" t="s">
        <v>964</v>
      </c>
      <c r="N48" s="6"/>
    </row>
    <row r="49" spans="1:7" ht="38.25" x14ac:dyDescent="0.2">
      <c r="A49" s="40" t="s">
        <v>58</v>
      </c>
      <c r="B49" s="48">
        <f t="shared" ref="B49:D49" si="17">((B30-B11)^2)/B30</f>
        <v>0.26012112373770296</v>
      </c>
      <c r="C49" s="48">
        <f t="shared" si="17"/>
        <v>3.2532368550166252E-2</v>
      </c>
      <c r="D49" s="48">
        <f t="shared" si="17"/>
        <v>0.47546166147945845</v>
      </c>
      <c r="E49" s="49">
        <f t="shared" ref="E49:E61" si="18">SUM(B49:D49)</f>
        <v>0.76811515376732764</v>
      </c>
    </row>
    <row r="50" spans="1:7" x14ac:dyDescent="0.2">
      <c r="A50" s="40" t="s">
        <v>102</v>
      </c>
      <c r="B50" s="48">
        <f t="shared" ref="B50:D50" si="19">((B31-B12)^2)/B31</f>
        <v>1.086388267704558</v>
      </c>
      <c r="C50" s="48">
        <f t="shared" si="19"/>
        <v>2.3053895455675208</v>
      </c>
      <c r="D50" s="48">
        <f t="shared" si="19"/>
        <v>0.22828331846129415</v>
      </c>
      <c r="E50" s="49">
        <f t="shared" si="18"/>
        <v>3.6200611317333729</v>
      </c>
      <c r="G50" s="46" t="s">
        <v>962</v>
      </c>
    </row>
    <row r="51" spans="1:7" ht="25.5" x14ac:dyDescent="0.2">
      <c r="A51" s="40" t="s">
        <v>226</v>
      </c>
      <c r="B51" s="48">
        <f t="shared" ref="B51:D51" si="20">((B32-B13)^2)/B32</f>
        <v>0.38777066624433282</v>
      </c>
      <c r="C51" s="48">
        <f t="shared" si="20"/>
        <v>1.528048095767784</v>
      </c>
      <c r="D51" s="48">
        <f t="shared" si="20"/>
        <v>0.37757190529159407</v>
      </c>
      <c r="E51" s="49">
        <f t="shared" si="18"/>
        <v>2.293390667303711</v>
      </c>
    </row>
    <row r="52" spans="1:7" ht="25.5" x14ac:dyDescent="0.2">
      <c r="A52" s="40" t="s">
        <v>90</v>
      </c>
      <c r="B52" s="48">
        <f t="shared" ref="B52:D52" si="21">((B33-B14)^2)/B33</f>
        <v>0.20511206783965982</v>
      </c>
      <c r="C52" s="48">
        <f t="shared" si="21"/>
        <v>8.449232090236718</v>
      </c>
      <c r="D52" s="48">
        <f t="shared" si="21"/>
        <v>6.0251531428682927</v>
      </c>
      <c r="E52" s="49">
        <f t="shared" si="18"/>
        <v>14.67949730094467</v>
      </c>
    </row>
    <row r="53" spans="1:7" ht="25.5" x14ac:dyDescent="0.2">
      <c r="A53" s="40" t="s">
        <v>59</v>
      </c>
      <c r="B53" s="48">
        <f t="shared" ref="B53:D53" si="22">((B34-B15)^2)/B34</f>
        <v>0.26871210796586809</v>
      </c>
      <c r="C53" s="48">
        <f t="shared" si="22"/>
        <v>1.2442978502348301</v>
      </c>
      <c r="D53" s="48">
        <f t="shared" si="22"/>
        <v>2.6666589613459384</v>
      </c>
      <c r="E53" s="49">
        <f t="shared" si="18"/>
        <v>4.1796689195466366</v>
      </c>
    </row>
    <row r="54" spans="1:7" ht="51" x14ac:dyDescent="0.2">
      <c r="A54" s="40" t="s">
        <v>155</v>
      </c>
      <c r="B54" s="48">
        <f t="shared" ref="B54:D54" si="23">((B35-B16)^2)/B35</f>
        <v>5.1601076828701065E-3</v>
      </c>
      <c r="C54" s="48">
        <f t="shared" si="23"/>
        <v>1.8711541478836129</v>
      </c>
      <c r="D54" s="48">
        <f t="shared" si="23"/>
        <v>1.6801015163046666</v>
      </c>
      <c r="E54" s="49">
        <f t="shared" si="18"/>
        <v>3.5564157718711495</v>
      </c>
    </row>
    <row r="55" spans="1:7" x14ac:dyDescent="0.2">
      <c r="A55" s="40" t="s">
        <v>80</v>
      </c>
      <c r="B55" s="48">
        <f t="shared" ref="B55:D55" si="24">((B36-B17)^2)/B36</f>
        <v>3.4018262049407611E-3</v>
      </c>
      <c r="C55" s="48">
        <f t="shared" si="24"/>
        <v>0.48309762169606452</v>
      </c>
      <c r="D55" s="48">
        <f t="shared" si="24"/>
        <v>0.56743095502939767</v>
      </c>
      <c r="E55" s="49">
        <f t="shared" si="18"/>
        <v>1.0539304029304031</v>
      </c>
    </row>
    <row r="56" spans="1:7" ht="51" x14ac:dyDescent="0.2">
      <c r="A56" s="40" t="s">
        <v>167</v>
      </c>
      <c r="B56" s="48">
        <f t="shared" ref="B56:D56" si="25">((B37-B18)^2)/B37</f>
        <v>1.4899963169779873</v>
      </c>
      <c r="C56" s="48">
        <f t="shared" si="25"/>
        <v>2.6548222304618307</v>
      </c>
      <c r="D56" s="48">
        <f t="shared" si="25"/>
        <v>0.16871111935071878</v>
      </c>
      <c r="E56" s="49">
        <f t="shared" si="18"/>
        <v>4.3135296667905365</v>
      </c>
    </row>
    <row r="57" spans="1:7" x14ac:dyDescent="0.2">
      <c r="A57" s="40" t="s">
        <v>401</v>
      </c>
      <c r="B57" s="48">
        <f t="shared" ref="B57:D57" si="26">((B38-B19)^2)/B38</f>
        <v>9.9205980136481427E-6</v>
      </c>
      <c r="C57" s="48">
        <f t="shared" si="26"/>
        <v>0.49722469410456077</v>
      </c>
      <c r="D57" s="48">
        <f t="shared" si="26"/>
        <v>0.50166913854900508</v>
      </c>
      <c r="E57" s="49">
        <f t="shared" si="18"/>
        <v>0.99890375325157943</v>
      </c>
    </row>
    <row r="58" spans="1:7" ht="25.5" x14ac:dyDescent="0.2">
      <c r="A58" s="40" t="s">
        <v>207</v>
      </c>
      <c r="B58" s="48">
        <f t="shared" ref="B58:D58" si="27">((B39-B20)^2)/B39</f>
        <v>1.488089702047271E-5</v>
      </c>
      <c r="C58" s="48">
        <f t="shared" si="27"/>
        <v>3.7078235076006236E-6</v>
      </c>
      <c r="D58" s="48">
        <f t="shared" si="27"/>
        <v>3.7078235076006236E-6</v>
      </c>
      <c r="E58" s="49">
        <f t="shared" si="18"/>
        <v>2.2296544035673958E-5</v>
      </c>
    </row>
    <row r="59" spans="1:7" ht="25.5" x14ac:dyDescent="0.2">
      <c r="A59" s="40" t="s">
        <v>60</v>
      </c>
      <c r="B59" s="48">
        <f t="shared" ref="B59:D59" si="28">((B40-B21)^2)/B40</f>
        <v>0.96965022905239262</v>
      </c>
      <c r="C59" s="48">
        <f t="shared" si="28"/>
        <v>2.3595923202836033</v>
      </c>
      <c r="D59" s="48">
        <f t="shared" si="28"/>
        <v>6.3461776861372616</v>
      </c>
      <c r="E59" s="49">
        <f t="shared" si="18"/>
        <v>9.6754202354732577</v>
      </c>
    </row>
    <row r="60" spans="1:7" x14ac:dyDescent="0.2">
      <c r="A60" s="40" t="s">
        <v>69</v>
      </c>
      <c r="B60" s="48">
        <f t="shared" ref="B60:D60" si="29">((B41-B22)^2)/B41</f>
        <v>1.6629588431590656</v>
      </c>
      <c r="C60" s="48">
        <f t="shared" si="29"/>
        <v>6.5853911753800565E-2</v>
      </c>
      <c r="D60" s="48">
        <f t="shared" si="29"/>
        <v>1.0625205784204674</v>
      </c>
      <c r="E60" s="49">
        <f t="shared" si="18"/>
        <v>2.7913333333333337</v>
      </c>
    </row>
    <row r="61" spans="1:7" x14ac:dyDescent="0.2">
      <c r="A61" s="40" t="s">
        <v>173</v>
      </c>
      <c r="B61" s="48">
        <f t="shared" ref="B61:D61" si="30">((B42-B23)^2)/B42</f>
        <v>0.16852801886897745</v>
      </c>
      <c r="C61" s="48">
        <f t="shared" si="30"/>
        <v>0.16574156470152027</v>
      </c>
      <c r="D61" s="48">
        <f t="shared" si="30"/>
        <v>0.66740823136818683</v>
      </c>
      <c r="E61" s="49">
        <f t="shared" si="18"/>
        <v>1.0016778149386845</v>
      </c>
      <c r="G61" s="46" t="s">
        <v>973</v>
      </c>
    </row>
    <row r="62" spans="1:7" x14ac:dyDescent="0.2">
      <c r="A62" s="41" t="s">
        <v>953</v>
      </c>
      <c r="B62" s="49">
        <f>SUM(B48:B61)</f>
        <v>6.5616989997442712</v>
      </c>
      <c r="C62" s="49">
        <f t="shared" ref="C62:D62" si="31">SUM(C48:C61)</f>
        <v>21.659645032637812</v>
      </c>
      <c r="D62" s="49">
        <f t="shared" si="31"/>
        <v>20.799622643939472</v>
      </c>
      <c r="E62" s="50">
        <f>SUM(B62:D62)</f>
        <v>49.020966676321557</v>
      </c>
    </row>
    <row r="63" spans="1:7" x14ac:dyDescent="0.2">
      <c r="B63" s="51"/>
    </row>
    <row r="65" spans="1:10" x14ac:dyDescent="0.2">
      <c r="A65" s="46"/>
      <c r="B65" s="46"/>
      <c r="C65" s="46"/>
      <c r="D65" s="46"/>
      <c r="E65" s="46"/>
      <c r="F65" s="46"/>
      <c r="G65" s="46"/>
      <c r="H65" s="46"/>
      <c r="I65" s="46"/>
      <c r="J65" s="46"/>
    </row>
  </sheetData>
  <mergeCells count="9">
    <mergeCell ref="B8:D8"/>
    <mergeCell ref="B27:D27"/>
    <mergeCell ref="B46:D46"/>
    <mergeCell ref="G5:N5"/>
    <mergeCell ref="G6:N6"/>
    <mergeCell ref="A1:J1"/>
    <mergeCell ref="B4:D4"/>
    <mergeCell ref="B5:D5"/>
    <mergeCell ref="B6:D6"/>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6"/>
  <sheetViews>
    <sheetView workbookViewId="0">
      <selection activeCell="C24" sqref="C24"/>
    </sheetView>
  </sheetViews>
  <sheetFormatPr defaultRowHeight="12.75" x14ac:dyDescent="0.2"/>
  <cols>
    <col min="1" max="1" width="60.140625" customWidth="1"/>
    <col min="2" max="2" width="14.42578125" customWidth="1"/>
    <col min="3" max="3" width="18.85546875" customWidth="1"/>
    <col min="4" max="4" width="13.42578125" customWidth="1"/>
  </cols>
  <sheetData>
    <row r="1" spans="1:5" ht="25.5" x14ac:dyDescent="0.2">
      <c r="A1" s="35" t="s">
        <v>902</v>
      </c>
      <c r="B1" s="36" t="s">
        <v>937</v>
      </c>
      <c r="C1" s="36" t="s">
        <v>938</v>
      </c>
      <c r="D1" s="36" t="s">
        <v>69</v>
      </c>
    </row>
    <row r="2" spans="1:5" x14ac:dyDescent="0.2">
      <c r="A2" s="36" t="s">
        <v>101</v>
      </c>
      <c r="B2" s="34">
        <f>SUM(COUNTIFS(Tableau1[Etudes],B$1,Tableau1[Parmi la liste ci-dessous, quels sont les MOYENS que vous utilisez en priorité pour vous INFORMER ? Citez au maximum 3 moyens par ordre de préférence. '[1er']],$A2),COUNTIFS(Tableau1[Etudes],B$1,Tableau1[Parmi la liste ci-dessous, quels sont les MOYENS que vous utilisez en priorité pour vous INFORMER ? Citez au maximum 3 moyens par ordre de préférence. '[2e']],$A2),COUNTIFS(Tableau1[Etudes],B$1,Tableau1[Parmi la liste ci-dessous, quels sont les MOYENS que vous utilisez en priorité pour vous INFORMER ? Citez au maximum 3 moyens par ordre de préférence. '[3e']],$A2))</f>
        <v>62</v>
      </c>
      <c r="C2" s="34">
        <f>SUM(COUNTIFS(Tableau1[Etudes],C$1,Tableau1[Parmi la liste ci-dessous, quels sont les MOYENS que vous utilisez en priorité pour vous INFORMER ? Citez au maximum 3 moyens par ordre de préférence. '[1er']],$A2),COUNTIFS(Tableau1[Etudes],C$1,Tableau1[Parmi la liste ci-dessous, quels sont les MOYENS que vous utilisez en priorité pour vous INFORMER ? Citez au maximum 3 moyens par ordre de préférence. '[2e']],$A2),COUNTIFS(Tableau1[Etudes],C$1,Tableau1[Parmi la liste ci-dessous, quels sont les MOYENS que vous utilisez en priorité pour vous INFORMER ? Citez au maximum 3 moyens par ordre de préférence. '[3e']],$A2))</f>
        <v>60</v>
      </c>
      <c r="D2" s="34">
        <f>SUM(COUNTIFS(Tableau1[Etudes],D$1,Tableau1[Parmi la liste ci-dessous, quels sont les MOYENS que vous utilisez en priorité pour vous INFORMER ? Citez au maximum 3 moyens par ordre de préférence. '[1er']],$A2),COUNTIFS(Tableau1[Etudes],D$1,Tableau1[Parmi la liste ci-dessous, quels sont les MOYENS que vous utilisez en priorité pour vous INFORMER ? Citez au maximum 3 moyens par ordre de préférence. '[2e']],$A2),COUNTIFS(Tableau1[Etudes],D$1,Tableau1[Parmi la liste ci-dessous, quels sont les MOYENS que vous utilisez en priorité pour vous INFORMER ? Citez au maximum 3 moyens par ordre de préférence. '[3e']],$A2))</f>
        <v>59</v>
      </c>
      <c r="E2" s="37">
        <f>SUM(B2:D2)</f>
        <v>181</v>
      </c>
    </row>
    <row r="3" spans="1:5" x14ac:dyDescent="0.2">
      <c r="A3" s="36" t="s">
        <v>58</v>
      </c>
      <c r="B3" s="34">
        <f>SUM(COUNTIFS(Tableau1[Etudes],B$1,Tableau1[Parmi la liste ci-dessous, quels sont les MOYENS que vous utilisez en priorité pour vous INFORMER ? Citez au maximum 3 moyens par ordre de préférence. '[1er']],$A3),COUNTIFS(Tableau1[Etudes],B$1,Tableau1[Parmi la liste ci-dessous, quels sont les MOYENS que vous utilisez en priorité pour vous INFORMER ? Citez au maximum 3 moyens par ordre de préférence. '[2e']],$A3),COUNTIFS(Tableau1[Etudes],B$1,Tableau1[Parmi la liste ci-dessous, quels sont les MOYENS que vous utilisez en priorité pour vous INFORMER ? Citez au maximum 3 moyens par ordre de préférence. '[3e']],$A3))</f>
        <v>30</v>
      </c>
      <c r="C3" s="34">
        <f>SUM(COUNTIFS(Tableau1[Etudes],C$1,Tableau1[Parmi la liste ci-dessous, quels sont les MOYENS que vous utilisez en priorité pour vous INFORMER ? Citez au maximum 3 moyens par ordre de préférence. '[1er']],$A3),COUNTIFS(Tableau1[Etudes],C$1,Tableau1[Parmi la liste ci-dessous, quels sont les MOYENS que vous utilisez en priorité pour vous INFORMER ? Citez au maximum 3 moyens par ordre de préférence. '[2e']],$A3),COUNTIFS(Tableau1[Etudes],C$1,Tableau1[Parmi la liste ci-dessous, quels sont les MOYENS que vous utilisez en priorité pour vous INFORMER ? Citez au maximum 3 moyens par ordre de préférence. '[3e']],$A3))</f>
        <v>32</v>
      </c>
      <c r="D3" s="34">
        <f>SUM(COUNTIFS(Tableau1[Etudes],D$1,Tableau1[Parmi la liste ci-dessous, quels sont les MOYENS que vous utilisez en priorité pour vous INFORMER ? Citez au maximum 3 moyens par ordre de préférence. '[1er']],$A3),COUNTIFS(Tableau1[Etudes],D$1,Tableau1[Parmi la liste ci-dessous, quels sont les MOYENS que vous utilisez en priorité pour vous INFORMER ? Citez au maximum 3 moyens par ordre de préférence. '[2e']],$A3),COUNTIFS(Tableau1[Etudes],D$1,Tableau1[Parmi la liste ci-dessous, quels sont les MOYENS que vous utilisez en priorité pour vous INFORMER ? Citez au maximum 3 moyens par ordre de préférence. '[3e']],$A3))</f>
        <v>37</v>
      </c>
      <c r="E3" s="37">
        <f t="shared" ref="E3:E15" si="0">SUM(B3:D3)</f>
        <v>99</v>
      </c>
    </row>
    <row r="4" spans="1:5" x14ac:dyDescent="0.2">
      <c r="A4" s="36" t="s">
        <v>102</v>
      </c>
      <c r="B4" s="34">
        <f>SUM(COUNTIFS(Tableau1[Etudes],B$1,Tableau1[Parmi la liste ci-dessous, quels sont les MOYENS que vous utilisez en priorité pour vous INFORMER ? Citez au maximum 3 moyens par ordre de préférence. '[1er']],$A4),COUNTIFS(Tableau1[Etudes],B$1,Tableau1[Parmi la liste ci-dessous, quels sont les MOYENS que vous utilisez en priorité pour vous INFORMER ? Citez au maximum 3 moyens par ordre de préférence. '[2e']],$A4),COUNTIFS(Tableau1[Etudes],B$1,Tableau1[Parmi la liste ci-dessous, quels sont les MOYENS que vous utilisez en priorité pour vous INFORMER ? Citez au maximum 3 moyens par ordre de préférence. '[3e']],$A4))</f>
        <v>36</v>
      </c>
      <c r="C4" s="34">
        <f>SUM(COUNTIFS(Tableau1[Etudes],C$1,Tableau1[Parmi la liste ci-dessous, quels sont les MOYENS que vous utilisez en priorité pour vous INFORMER ? Citez au maximum 3 moyens par ordre de préférence. '[1er']],$A4),COUNTIFS(Tableau1[Etudes],C$1,Tableau1[Parmi la liste ci-dessous, quels sont les MOYENS que vous utilisez en priorité pour vous INFORMER ? Citez au maximum 3 moyens par ordre de préférence. '[2e']],$A4),COUNTIFS(Tableau1[Etudes],C$1,Tableau1[Parmi la liste ci-dessous, quels sont les MOYENS que vous utilisez en priorité pour vous INFORMER ? Citez au maximum 3 moyens par ordre de préférence. '[3e']],$A4))</f>
        <v>22</v>
      </c>
      <c r="D4" s="34">
        <f>SUM(COUNTIFS(Tableau1[Etudes],D$1,Tableau1[Parmi la liste ci-dessous, quels sont les MOYENS que vous utilisez en priorité pour vous INFORMER ? Citez au maximum 3 moyens par ordre de préférence. '[1er']],$A4),COUNTIFS(Tableau1[Etudes],D$1,Tableau1[Parmi la liste ci-dessous, quels sont les MOYENS que vous utilisez en priorité pour vous INFORMER ? Citez au maximum 3 moyens par ordre de préférence. '[2e']],$A4),COUNTIFS(Tableau1[Etudes],D$1,Tableau1[Parmi la liste ci-dessous, quels sont les MOYENS que vous utilisez en priorité pour vous INFORMER ? Citez au maximum 3 moyens par ordre de préférence. '[3e']],$A4))</f>
        <v>33</v>
      </c>
      <c r="E4" s="37">
        <f t="shared" si="0"/>
        <v>91</v>
      </c>
    </row>
    <row r="5" spans="1:5" x14ac:dyDescent="0.2">
      <c r="A5" s="36" t="s">
        <v>226</v>
      </c>
      <c r="B5" s="34">
        <f>SUM(COUNTIFS(Tableau1[Etudes],B$1,Tableau1[Parmi la liste ci-dessous, quels sont les MOYENS que vous utilisez en priorité pour vous INFORMER ? Citez au maximum 3 moyens par ordre de préférence. '[1er']],$A5),COUNTIFS(Tableau1[Etudes],B$1,Tableau1[Parmi la liste ci-dessous, quels sont les MOYENS que vous utilisez en priorité pour vous INFORMER ? Citez au maximum 3 moyens par ordre de préférence. '[2e']],$A5),COUNTIFS(Tableau1[Etudes],B$1,Tableau1[Parmi la liste ci-dessous, quels sont les MOYENS que vous utilisez en priorité pour vous INFORMER ? Citez au maximum 3 moyens par ordre de préférence. '[3e']],$A5))</f>
        <v>6</v>
      </c>
      <c r="C5" s="34">
        <f>SUM(COUNTIFS(Tableau1[Etudes],C$1,Tableau1[Parmi la liste ci-dessous, quels sont les MOYENS que vous utilisez en priorité pour vous INFORMER ? Citez au maximum 3 moyens par ordre de préférence. '[1er']],$A5),COUNTIFS(Tableau1[Etudes],C$1,Tableau1[Parmi la liste ci-dessous, quels sont les MOYENS que vous utilisez en priorité pour vous INFORMER ? Citez au maximum 3 moyens par ordre de préférence. '[2e']],$A5),COUNTIFS(Tableau1[Etudes],C$1,Tableau1[Parmi la liste ci-dessous, quels sont les MOYENS que vous utilisez en priorité pour vous INFORMER ? Citez au maximum 3 moyens par ordre de préférence. '[3e']],$A5))</f>
        <v>2</v>
      </c>
      <c r="D5" s="34">
        <f>SUM(COUNTIFS(Tableau1[Etudes],D$1,Tableau1[Parmi la liste ci-dessous, quels sont les MOYENS que vous utilisez en priorité pour vous INFORMER ? Citez au maximum 3 moyens par ordre de préférence. '[1er']],$A5),COUNTIFS(Tableau1[Etudes],D$1,Tableau1[Parmi la liste ci-dessous, quels sont les MOYENS que vous utilisez en priorité pour vous INFORMER ? Citez au maximum 3 moyens par ordre de préférence. '[2e']],$A5),COUNTIFS(Tableau1[Etudes],D$1,Tableau1[Parmi la liste ci-dessous, quels sont les MOYENS que vous utilisez en priorité pour vous INFORMER ? Citez au maximum 3 moyens par ordre de préférence. '[3e']],$A5))</f>
        <v>6</v>
      </c>
      <c r="E5" s="37">
        <f t="shared" si="0"/>
        <v>14</v>
      </c>
    </row>
    <row r="6" spans="1:5" x14ac:dyDescent="0.2">
      <c r="A6" s="36" t="s">
        <v>90</v>
      </c>
      <c r="B6" s="34">
        <f>SUM(COUNTIFS(Tableau1[Etudes],B$1,Tableau1[Parmi la liste ci-dessous, quels sont les MOYENS que vous utilisez en priorité pour vous INFORMER ? Citez au maximum 3 moyens par ordre de préférence. '[1er']],$A6),COUNTIFS(Tableau1[Etudes],B$1,Tableau1[Parmi la liste ci-dessous, quels sont les MOYENS que vous utilisez en priorité pour vous INFORMER ? Citez au maximum 3 moyens par ordre de préférence. '[2e']],$A6),COUNTIFS(Tableau1[Etudes],B$1,Tableau1[Parmi la liste ci-dessous, quels sont les MOYENS que vous utilisez en priorité pour vous INFORMER ? Citez au maximum 3 moyens par ordre de préférence. '[3e']],$A6))</f>
        <v>23</v>
      </c>
      <c r="C6" s="34">
        <f>SUM(COUNTIFS(Tableau1[Etudes],C$1,Tableau1[Parmi la liste ci-dessous, quels sont les MOYENS que vous utilisez en priorité pour vous INFORMER ? Citez au maximum 3 moyens par ordre de préférence. '[1er']],$A6),COUNTIFS(Tableau1[Etudes],C$1,Tableau1[Parmi la liste ci-dessous, quels sont les MOYENS que vous utilisez en priorité pour vous INFORMER ? Citez au maximum 3 moyens par ordre de préférence. '[2e']],$A6),COUNTIFS(Tableau1[Etudes],C$1,Tableau1[Parmi la liste ci-dessous, quels sont les MOYENS que vous utilisez en priorité pour vous INFORMER ? Citez au maximum 3 moyens par ordre de préférence. '[3e']],$A6))</f>
        <v>40</v>
      </c>
      <c r="D6" s="34">
        <f>SUM(COUNTIFS(Tableau1[Etudes],D$1,Tableau1[Parmi la liste ci-dessous, quels sont les MOYENS que vous utilisez en priorité pour vous INFORMER ? Citez au maximum 3 moyens par ordre de préférence. '[1er']],$A6),COUNTIFS(Tableau1[Etudes],D$1,Tableau1[Parmi la liste ci-dessous, quels sont les MOYENS que vous utilisez en priorité pour vous INFORMER ? Citez au maximum 3 moyens par ordre de préférence. '[2e']],$A6),COUNTIFS(Tableau1[Etudes],D$1,Tableau1[Parmi la liste ci-dessous, quels sont les MOYENS que vous utilisez en priorité pour vous INFORMER ? Citez au maximum 3 moyens par ordre de préférence. '[3e']],$A6))</f>
        <v>13</v>
      </c>
      <c r="E6" s="37">
        <f t="shared" si="0"/>
        <v>76</v>
      </c>
    </row>
    <row r="7" spans="1:5" x14ac:dyDescent="0.2">
      <c r="A7" s="36" t="s">
        <v>59</v>
      </c>
      <c r="B7" s="34">
        <f>SUM(COUNTIFS(Tableau1[Etudes],B$1,Tableau1[Parmi la liste ci-dessous, quels sont les MOYENS que vous utilisez en priorité pour vous INFORMER ? Citez au maximum 3 moyens par ordre de préférence. '[1er']],$A7),COUNTIFS(Tableau1[Etudes],B$1,Tableau1[Parmi la liste ci-dessous, quels sont les MOYENS que vous utilisez en priorité pour vous INFORMER ? Citez au maximum 3 moyens par ordre de préférence. '[2e']],$A7),COUNTIFS(Tableau1[Etudes],B$1,Tableau1[Parmi la liste ci-dessous, quels sont les MOYENS que vous utilisez en priorité pour vous INFORMER ? Citez au maximum 3 moyens par ordre de préférence. '[3e']],$A7))</f>
        <v>68</v>
      </c>
      <c r="C7" s="34">
        <f>SUM(COUNTIFS(Tableau1[Etudes],C$1,Tableau1[Parmi la liste ci-dessous, quels sont les MOYENS que vous utilisez en priorité pour vous INFORMER ? Citez au maximum 3 moyens par ordre de préférence. '[1er']],$A7),COUNTIFS(Tableau1[Etudes],C$1,Tableau1[Parmi la liste ci-dessous, quels sont les MOYENS que vous utilisez en priorité pour vous INFORMER ? Citez au maximum 3 moyens par ordre de préférence. '[2e']],$A7),COUNTIFS(Tableau1[Etudes],C$1,Tableau1[Parmi la liste ci-dessous, quels sont les MOYENS que vous utilisez en priorité pour vous INFORMER ? Citez au maximum 3 moyens par ordre de préférence. '[3e']],$A7))</f>
        <v>73</v>
      </c>
      <c r="D7" s="34">
        <f>SUM(COUNTIFS(Tableau1[Etudes],D$1,Tableau1[Parmi la liste ci-dessous, quels sont les MOYENS que vous utilisez en priorité pour vous INFORMER ? Citez au maximum 3 moyens par ordre de préférence. '[1er']],$A7),COUNTIFS(Tableau1[Etudes],D$1,Tableau1[Parmi la liste ci-dessous, quels sont les MOYENS que vous utilisez en priorité pour vous INFORMER ? Citez au maximum 3 moyens par ordre de préférence. '[2e']],$A7),COUNTIFS(Tableau1[Etudes],D$1,Tableau1[Parmi la liste ci-dessous, quels sont les MOYENS que vous utilisez en priorité pour vous INFORMER ? Citez au maximum 3 moyens par ordre de préférence. '[3e']],$A7))</f>
        <v>51</v>
      </c>
      <c r="E7" s="37">
        <f t="shared" si="0"/>
        <v>192</v>
      </c>
    </row>
    <row r="8" spans="1:5" ht="25.5" x14ac:dyDescent="0.2">
      <c r="A8" s="36" t="s">
        <v>155</v>
      </c>
      <c r="B8" s="34">
        <f>SUM(COUNTIFS(Tableau1[Etudes],B$1,Tableau1[Parmi la liste ci-dessous, quels sont les MOYENS que vous utilisez en priorité pour vous INFORMER ? Citez au maximum 3 moyens par ordre de préférence. '[1er']],$A8),COUNTIFS(Tableau1[Etudes],B$1,Tableau1[Parmi la liste ci-dessous, quels sont les MOYENS que vous utilisez en priorité pour vous INFORMER ? Citez au maximum 3 moyens par ordre de préférence. '[2e']],$A8),COUNTIFS(Tableau1[Etudes],B$1,Tableau1[Parmi la liste ci-dessous, quels sont les MOYENS que vous utilisez en priorité pour vous INFORMER ? Citez au maximum 3 moyens par ordre de préférence. '[3e']],$A8))</f>
        <v>32</v>
      </c>
      <c r="C8" s="34">
        <f>SUM(COUNTIFS(Tableau1[Etudes],C$1,Tableau1[Parmi la liste ci-dessous, quels sont les MOYENS que vous utilisez en priorité pour vous INFORMER ? Citez au maximum 3 moyens par ordre de préférence. '[1er']],$A8),COUNTIFS(Tableau1[Etudes],C$1,Tableau1[Parmi la liste ci-dessous, quels sont les MOYENS que vous utilisez en priorité pour vous INFORMER ? Citez au maximum 3 moyens par ordre de préférence. '[2e']],$A8),COUNTIFS(Tableau1[Etudes],C$1,Tableau1[Parmi la liste ci-dessous, quels sont les MOYENS que vous utilisez en priorité pour vous INFORMER ? Citez au maximum 3 moyens par ordre de préférence. '[3e']],$A8))</f>
        <v>24</v>
      </c>
      <c r="D8" s="34">
        <f>SUM(COUNTIFS(Tableau1[Etudes],D$1,Tableau1[Parmi la liste ci-dessous, quels sont les MOYENS que vous utilisez en priorité pour vous INFORMER ? Citez au maximum 3 moyens par ordre de préférence. '[1er']],$A8),COUNTIFS(Tableau1[Etudes],D$1,Tableau1[Parmi la liste ci-dessous, quels sont les MOYENS que vous utilisez en priorité pour vous INFORMER ? Citez au maximum 3 moyens par ordre de préférence. '[2e']],$A8),COUNTIFS(Tableau1[Etudes],D$1,Tableau1[Parmi la liste ci-dessous, quels sont les MOYENS que vous utilisez en priorité pour vous INFORMER ? Citez au maximum 3 moyens par ordre de préférence. '[3e']],$A8))</f>
        <v>39</v>
      </c>
      <c r="E8" s="37">
        <f t="shared" si="0"/>
        <v>95</v>
      </c>
    </row>
    <row r="9" spans="1:5" x14ac:dyDescent="0.2">
      <c r="A9" s="36" t="s">
        <v>80</v>
      </c>
      <c r="B9" s="34">
        <f>SUM(COUNTIFS(Tableau1[Etudes],B$1,Tableau1[Parmi la liste ci-dessous, quels sont les MOYENS que vous utilisez en priorité pour vous INFORMER ? Citez au maximum 3 moyens par ordre de préférence. '[1er']],$A9),COUNTIFS(Tableau1[Etudes],B$1,Tableau1[Parmi la liste ci-dessous, quels sont les MOYENS que vous utilisez en priorité pour vous INFORMER ? Citez au maximum 3 moyens par ordre de préférence. '[2e']],$A9),COUNTIFS(Tableau1[Etudes],B$1,Tableau1[Parmi la liste ci-dessous, quels sont les MOYENS que vous utilisez en priorité pour vous INFORMER ? Citez au maximum 3 moyens par ordre de préférence. '[3e']],$A9))</f>
        <v>23</v>
      </c>
      <c r="C9" s="34">
        <f>SUM(COUNTIFS(Tableau1[Etudes],C$1,Tableau1[Parmi la liste ci-dessous, quels sont les MOYENS que vous utilisez en priorité pour vous INFORMER ? Citez au maximum 3 moyens par ordre de préférence. '[1er']],$A9),COUNTIFS(Tableau1[Etudes],C$1,Tableau1[Parmi la liste ci-dessous, quels sont les MOYENS que vous utilisez en priorité pour vous INFORMER ? Citez au maximum 3 moyens par ordre de préférence. '[2e']],$A9),COUNTIFS(Tableau1[Etudes],C$1,Tableau1[Parmi la liste ci-dessous, quels sont les MOYENS que vous utilisez en priorité pour vous INFORMER ? Citez au maximum 3 moyens par ordre de préférence. '[3e']],$A9))</f>
        <v>20</v>
      </c>
      <c r="D9" s="34">
        <f>SUM(COUNTIFS(Tableau1[Etudes],D$1,Tableau1[Parmi la liste ci-dessous, quels sont les MOYENS que vous utilisez en priorité pour vous INFORMER ? Citez au maximum 3 moyens par ordre de préférence. '[1er']],$A9),COUNTIFS(Tableau1[Etudes],D$1,Tableau1[Parmi la liste ci-dessous, quels sont les MOYENS que vous utilisez en priorité pour vous INFORMER ? Citez au maximum 3 moyens par ordre de préférence. '[2e']],$A9),COUNTIFS(Tableau1[Etudes],D$1,Tableau1[Parmi la liste ci-dessous, quels sont les MOYENS que vous utilisez en priorité pour vous INFORMER ? Citez au maximum 3 moyens par ordre de préférence. '[3e']],$A9))</f>
        <v>27</v>
      </c>
      <c r="E9" s="37">
        <f t="shared" si="0"/>
        <v>70</v>
      </c>
    </row>
    <row r="10" spans="1:5" ht="25.5" x14ac:dyDescent="0.2">
      <c r="A10" s="36" t="s">
        <v>167</v>
      </c>
      <c r="B10" s="34">
        <f>SUM(COUNTIFS(Tableau1[Etudes],B$1,Tableau1[Parmi la liste ci-dessous, quels sont les MOYENS que vous utilisez en priorité pour vous INFORMER ? Citez au maximum 3 moyens par ordre de préférence. '[1er']],$A10),COUNTIFS(Tableau1[Etudes],B$1,Tableau1[Parmi la liste ci-dessous, quels sont les MOYENS que vous utilisez en priorité pour vous INFORMER ? Citez au maximum 3 moyens par ordre de préférence. '[2e']],$A10),COUNTIFS(Tableau1[Etudes],B$1,Tableau1[Parmi la liste ci-dessous, quels sont les MOYENS que vous utilisez en priorité pour vous INFORMER ? Citez au maximum 3 moyens par ordre de préférence. '[3e']],$A10))</f>
        <v>3</v>
      </c>
      <c r="C10" s="34">
        <f>SUM(COUNTIFS(Tableau1[Etudes],C$1,Tableau1[Parmi la liste ci-dessous, quels sont les MOYENS que vous utilisez en priorité pour vous INFORMER ? Citez au maximum 3 moyens par ordre de préférence. '[1er']],$A10),COUNTIFS(Tableau1[Etudes],C$1,Tableau1[Parmi la liste ci-dessous, quels sont les MOYENS que vous utilisez en priorité pour vous INFORMER ? Citez au maximum 3 moyens par ordre de préférence. '[2e']],$A10),COUNTIFS(Tableau1[Etudes],C$1,Tableau1[Parmi la liste ci-dessous, quels sont les MOYENS que vous utilisez en priorité pour vous INFORMER ? Citez au maximum 3 moyens par ordre de préférence. '[3e']],$A10))</f>
        <v>10</v>
      </c>
      <c r="D10" s="34">
        <f>SUM(COUNTIFS(Tableau1[Etudes],D$1,Tableau1[Parmi la liste ci-dessous, quels sont les MOYENS que vous utilisez en priorité pour vous INFORMER ? Citez au maximum 3 moyens par ordre de préférence. '[1er']],$A10),COUNTIFS(Tableau1[Etudes],D$1,Tableau1[Parmi la liste ci-dessous, quels sont les MOYENS que vous utilisez en priorité pour vous INFORMER ? Citez au maximum 3 moyens par ordre de préférence. '[2e']],$A10),COUNTIFS(Tableau1[Etudes],D$1,Tableau1[Parmi la liste ci-dessous, quels sont les MOYENS que vous utilisez en priorité pour vous INFORMER ? Citez au maximum 3 moyens par ordre de préférence. '[3e']],$A10))</f>
        <v>5</v>
      </c>
      <c r="E10" s="37">
        <f t="shared" si="0"/>
        <v>18</v>
      </c>
    </row>
    <row r="11" spans="1:5" x14ac:dyDescent="0.2">
      <c r="A11" s="36" t="s">
        <v>401</v>
      </c>
      <c r="B11" s="34">
        <f>SUM(COUNTIFS(Tableau1[Etudes],B$1,Tableau1[Parmi la liste ci-dessous, quels sont les MOYENS que vous utilisez en priorité pour vous INFORMER ? Citez au maximum 3 moyens par ordre de préférence. '[1er']],$A11),COUNTIFS(Tableau1[Etudes],B$1,Tableau1[Parmi la liste ci-dessous, quels sont les MOYENS que vous utilisez en priorité pour vous INFORMER ? Citez au maximum 3 moyens par ordre de préférence. '[2e']],$A11),COUNTIFS(Tableau1[Etudes],B$1,Tableau1[Parmi la liste ci-dessous, quels sont les MOYENS que vous utilisez en priorité pour vous INFORMER ? Citez au maximum 3 moyens par ordre de préférence. '[3e']],$A11))</f>
        <v>2</v>
      </c>
      <c r="C11" s="34">
        <f>SUM(COUNTIFS(Tableau1[Etudes],C$1,Tableau1[Parmi la liste ci-dessous, quels sont les MOYENS que vous utilisez en priorité pour vous INFORMER ? Citez au maximum 3 moyens par ordre de préférence. '[1er']],$A11),COUNTIFS(Tableau1[Etudes],C$1,Tableau1[Parmi la liste ci-dessous, quels sont les MOYENS que vous utilisez en priorité pour vous INFORMER ? Citez au maximum 3 moyens par ordre de préférence. '[2e']],$A11),COUNTIFS(Tableau1[Etudes],C$1,Tableau1[Parmi la liste ci-dessous, quels sont les MOYENS que vous utilisez en priorité pour vous INFORMER ? Citez au maximum 3 moyens par ordre de préférence. '[3e']],$A11))</f>
        <v>3</v>
      </c>
      <c r="D11" s="34">
        <f>SUM(COUNTIFS(Tableau1[Etudes],D$1,Tableau1[Parmi la liste ci-dessous, quels sont les MOYENS que vous utilisez en priorité pour vous INFORMER ? Citez au maximum 3 moyens par ordre de préférence. '[1er']],$A11),COUNTIFS(Tableau1[Etudes],D$1,Tableau1[Parmi la liste ci-dessous, quels sont les MOYENS que vous utilisez en priorité pour vous INFORMER ? Citez au maximum 3 moyens par ordre de préférence. '[2e']],$A11),COUNTIFS(Tableau1[Etudes],D$1,Tableau1[Parmi la liste ci-dessous, quels sont les MOYENS que vous utilisez en priorité pour vous INFORMER ? Citez au maximum 3 moyens par ordre de préférence. '[3e']],$A11))</f>
        <v>1</v>
      </c>
      <c r="E11" s="37">
        <f t="shared" si="0"/>
        <v>6</v>
      </c>
    </row>
    <row r="12" spans="1:5" x14ac:dyDescent="0.2">
      <c r="A12" s="36" t="s">
        <v>207</v>
      </c>
      <c r="B12" s="34">
        <f>SUM(COUNTIFS(Tableau1[Etudes],B$1,Tableau1[Parmi la liste ci-dessous, quels sont les MOYENS que vous utilisez en priorité pour vous INFORMER ? Citez au maximum 3 moyens par ordre de préférence. '[1er']],$A12),COUNTIFS(Tableau1[Etudes],B$1,Tableau1[Parmi la liste ci-dessous, quels sont les MOYENS que vous utilisez en priorité pour vous INFORMER ? Citez au maximum 3 moyens par ordre de préférence. '[2e']],$A12),COUNTIFS(Tableau1[Etudes],B$1,Tableau1[Parmi la liste ci-dessous, quels sont les MOYENS que vous utilisez en priorité pour vous INFORMER ? Citez au maximum 3 moyens par ordre de préférence. '[3e']],$A12))</f>
        <v>3</v>
      </c>
      <c r="C12" s="34">
        <f>SUM(COUNTIFS(Tableau1[Etudes],C$1,Tableau1[Parmi la liste ci-dessous, quels sont les MOYENS que vous utilisez en priorité pour vous INFORMER ? Citez au maximum 3 moyens par ordre de préférence. '[1er']],$A12),COUNTIFS(Tableau1[Etudes],C$1,Tableau1[Parmi la liste ci-dessous, quels sont les MOYENS que vous utilisez en priorité pour vous INFORMER ? Citez au maximum 3 moyens par ordre de préférence. '[2e']],$A12),COUNTIFS(Tableau1[Etudes],C$1,Tableau1[Parmi la liste ci-dessous, quels sont les MOYENS que vous utilisez en priorité pour vous INFORMER ? Citez au maximum 3 moyens par ordre de préférence. '[3e']],$A12))</f>
        <v>3</v>
      </c>
      <c r="D12" s="34">
        <f>SUM(COUNTIFS(Tableau1[Etudes],D$1,Tableau1[Parmi la liste ci-dessous, quels sont les MOYENS que vous utilisez en priorité pour vous INFORMER ? Citez au maximum 3 moyens par ordre de préférence. '[1er']],$A12),COUNTIFS(Tableau1[Etudes],D$1,Tableau1[Parmi la liste ci-dessous, quels sont les MOYENS que vous utilisez en priorité pour vous INFORMER ? Citez au maximum 3 moyens par ordre de préférence. '[2e']],$A12),COUNTIFS(Tableau1[Etudes],D$1,Tableau1[Parmi la liste ci-dessous, quels sont les MOYENS que vous utilisez en priorité pour vous INFORMER ? Citez au maximum 3 moyens par ordre de préférence. '[3e']],$A12))</f>
        <v>3</v>
      </c>
      <c r="E12" s="37">
        <f t="shared" si="0"/>
        <v>9</v>
      </c>
    </row>
    <row r="13" spans="1:5" x14ac:dyDescent="0.2">
      <c r="A13" s="36" t="s">
        <v>60</v>
      </c>
      <c r="B13" s="34">
        <f>SUM(COUNTIFS(Tableau1[Etudes],B$1,Tableau1[Parmi la liste ci-dessous, quels sont les MOYENS que vous utilisez en priorité pour vous INFORMER ? Citez au maximum 3 moyens par ordre de préférence. '[1er']],$A13),COUNTIFS(Tableau1[Etudes],B$1,Tableau1[Parmi la liste ci-dessous, quels sont les MOYENS que vous utilisez en priorité pour vous INFORMER ? Citez au maximum 3 moyens par ordre de préférence. '[2e']],$A13),COUNTIFS(Tableau1[Etudes],B$1,Tableau1[Parmi la liste ci-dessous, quels sont les MOYENS que vous utilisez en priorité pour vous INFORMER ? Citez au maximum 3 moyens par ordre de préférence. '[3e']],$A13))</f>
        <v>10</v>
      </c>
      <c r="C13" s="34">
        <f>SUM(COUNTIFS(Tableau1[Etudes],C$1,Tableau1[Parmi la liste ci-dessous, quels sont les MOYENS que vous utilisez en priorité pour vous INFORMER ? Citez au maximum 3 moyens par ordre de préférence. '[1er']],$A13),COUNTIFS(Tableau1[Etudes],C$1,Tableau1[Parmi la liste ci-dessous, quels sont les MOYENS que vous utilisez en priorité pour vous INFORMER ? Citez au maximum 3 moyens par ordre de préférence. '[2e']],$A13),COUNTIFS(Tableau1[Etudes],C$1,Tableau1[Parmi la liste ci-dessous, quels sont les MOYENS que vous utilisez en priorité pour vous INFORMER ? Citez au maximum 3 moyens par ordre de préférence. '[3e']],$A13))</f>
        <v>8</v>
      </c>
      <c r="D13" s="34">
        <f>SUM(COUNTIFS(Tableau1[Etudes],D$1,Tableau1[Parmi la liste ci-dessous, quels sont les MOYENS que vous utilisez en priorité pour vous INFORMER ? Citez au maximum 3 moyens par ordre de préférence. '[1er']],$A13),COUNTIFS(Tableau1[Etudes],D$1,Tableau1[Parmi la liste ci-dessous, quels sont les MOYENS que vous utilisez en priorité pour vous INFORMER ? Citez au maximum 3 moyens par ordre de préférence. '[2e']],$A13),COUNTIFS(Tableau1[Etudes],D$1,Tableau1[Parmi la liste ci-dessous, quels sont les MOYENS que vous utilisez en priorité pour vous INFORMER ? Citez au maximum 3 moyens par ordre de préférence. '[3e']],$A13))</f>
        <v>23</v>
      </c>
      <c r="E13" s="37">
        <f t="shared" si="0"/>
        <v>41</v>
      </c>
    </row>
    <row r="14" spans="1:5" x14ac:dyDescent="0.2">
      <c r="A14" s="36" t="s">
        <v>69</v>
      </c>
      <c r="B14" s="34">
        <f>SUM(COUNTIFS(Tableau1[Etudes],B$1,Tableau1[Parmi la liste ci-dessous, quels sont les MOYENS que vous utilisez en priorité pour vous INFORMER ? Citez au maximum 3 moyens par ordre de préférence. '[1er']],$A14),COUNTIFS(Tableau1[Etudes],B$1,Tableau1[Parmi la liste ci-dessous, quels sont les MOYENS que vous utilisez en priorité pour vous INFORMER ? Citez au maximum 3 moyens par ordre de préférence. '[2e']],$A14),COUNTIFS(Tableau1[Etudes],B$1,Tableau1[Parmi la liste ci-dessous, quels sont les MOYENS que vous utilisez en priorité pour vous INFORMER ? Citez au maximum 3 moyens par ordre de préférence. '[3e']],$A14))</f>
        <v>0</v>
      </c>
      <c r="C14" s="34">
        <f>SUM(COUNTIFS(Tableau1[Etudes],C$1,Tableau1[Parmi la liste ci-dessous, quels sont les MOYENS que vous utilisez en priorité pour vous INFORMER ? Citez au maximum 3 moyens par ordre de préférence. '[1er']],$A14),COUNTIFS(Tableau1[Etudes],C$1,Tableau1[Parmi la liste ci-dessous, quels sont les MOYENS que vous utilisez en priorité pour vous INFORMER ? Citez au maximum 3 moyens par ordre de préférence. '[2e']],$A14),COUNTIFS(Tableau1[Etudes],C$1,Tableau1[Parmi la liste ci-dessous, quels sont les MOYENS que vous utilisez en priorité pour vous INFORMER ? Citez au maximum 3 moyens par ordre de préférence. '[3e']],$A14))</f>
        <v>2</v>
      </c>
      <c r="D14" s="34">
        <f>SUM(COUNTIFS(Tableau1[Etudes],D$1,Tableau1[Parmi la liste ci-dessous, quels sont les MOYENS que vous utilisez en priorité pour vous INFORMER ? Citez au maximum 3 moyens par ordre de préférence. '[1er']],$A14),COUNTIFS(Tableau1[Etudes],D$1,Tableau1[Parmi la liste ci-dessous, quels sont les MOYENS que vous utilisez en priorité pour vous INFORMER ? Citez au maximum 3 moyens par ordre de préférence. '[2e']],$A14),COUNTIFS(Tableau1[Etudes],D$1,Tableau1[Parmi la liste ci-dessous, quels sont les MOYENS que vous utilisez en priorité pour vous INFORMER ? Citez au maximum 3 moyens par ordre de préférence. '[3e']],$A14))</f>
        <v>3</v>
      </c>
      <c r="E14" s="37">
        <f t="shared" si="0"/>
        <v>5</v>
      </c>
    </row>
    <row r="15" spans="1:5" x14ac:dyDescent="0.2">
      <c r="A15" s="36" t="s">
        <v>173</v>
      </c>
      <c r="B15" s="34">
        <f>SUM(COUNTIFS(Tableau1[Etudes],B$1,Tableau1[Parmi la liste ci-dessous, quels sont les MOYENS que vous utilisez en priorité pour vous INFORMER ? Citez au maximum 3 moyens par ordre de préférence. '[1er']],$A15),COUNTIFS(Tableau1[Etudes],B$1,Tableau1[Parmi la liste ci-dessous, quels sont les MOYENS que vous utilisez en priorité pour vous INFORMER ? Citez au maximum 3 moyens par ordre de préférence. '[2e']],$A15),COUNTIFS(Tableau1[Etudes],B$1,Tableau1[Parmi la liste ci-dessous, quels sont les MOYENS que vous utilisez en priorité pour vous INFORMER ? Citez au maximum 3 moyens par ordre de préférence. '[3e']],$A15))</f>
        <v>1</v>
      </c>
      <c r="C15" s="34">
        <f>SUM(COUNTIFS(Tableau1[Etudes],C$1,Tableau1[Parmi la liste ci-dessous, quels sont les MOYENS que vous utilisez en priorité pour vous INFORMER ? Citez au maximum 3 moyens par ordre de préférence. '[1er']],$A15),COUNTIFS(Tableau1[Etudes],C$1,Tableau1[Parmi la liste ci-dessous, quels sont les MOYENS que vous utilisez en priorité pour vous INFORMER ? Citez au maximum 3 moyens par ordre de préférence. '[2e']],$A15),COUNTIFS(Tableau1[Etudes],C$1,Tableau1[Parmi la liste ci-dessous, quels sont les MOYENS que vous utilisez en priorité pour vous INFORMER ? Citez au maximum 3 moyens par ordre de préférence. '[3e']],$A15))</f>
        <v>1</v>
      </c>
      <c r="D15" s="34">
        <f>SUM(COUNTIFS(Tableau1[Etudes],D$1,Tableau1[Parmi la liste ci-dessous, quels sont les MOYENS que vous utilisez en priorité pour vous INFORMER ? Citez au maximum 3 moyens par ordre de préférence. '[1er']],$A15),COUNTIFS(Tableau1[Etudes],D$1,Tableau1[Parmi la liste ci-dessous, quels sont les MOYENS que vous utilisez en priorité pour vous INFORMER ? Citez au maximum 3 moyens par ordre de préférence. '[2e']],$A15),COUNTIFS(Tableau1[Etudes],D$1,Tableau1[Parmi la liste ci-dessous, quels sont les MOYENS que vous utilisez en priorité pour vous INFORMER ? Citez au maximum 3 moyens par ordre de préférence. '[3e']],$A15))</f>
        <v>0</v>
      </c>
      <c r="E15" s="37">
        <f t="shared" si="0"/>
        <v>2</v>
      </c>
    </row>
    <row r="16" spans="1:5" x14ac:dyDescent="0.2">
      <c r="B16" s="37">
        <f>SUM(B2:B15)</f>
        <v>299</v>
      </c>
      <c r="C16" s="37">
        <f>SUM(C2:C15)</f>
        <v>300</v>
      </c>
      <c r="D16" s="37">
        <f>SUM(D2:D15)</f>
        <v>300</v>
      </c>
      <c r="E16" s="35">
        <f>SUM(E2:E15)</f>
        <v>899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214"/>
  <sheetViews>
    <sheetView topLeftCell="A297" workbookViewId="0">
      <selection activeCell="C326" sqref="C326"/>
    </sheetView>
  </sheetViews>
  <sheetFormatPr defaultColWidth="17.140625" defaultRowHeight="12.75" customHeight="1" x14ac:dyDescent="0.2"/>
  <cols>
    <col min="1" max="1" width="24.85546875" customWidth="1"/>
  </cols>
  <sheetData>
    <row r="1" spans="1:11" ht="12.75" customHeight="1" x14ac:dyDescent="0.2">
      <c r="A1" s="5" t="s">
        <v>873</v>
      </c>
      <c r="B1" s="6" t="s">
        <v>865</v>
      </c>
      <c r="C1" s="6" t="s">
        <v>866</v>
      </c>
      <c r="D1" s="6" t="s">
        <v>867</v>
      </c>
      <c r="E1" s="6" t="s">
        <v>868</v>
      </c>
      <c r="F1" s="6" t="s">
        <v>869</v>
      </c>
      <c r="G1" s="6" t="s">
        <v>870</v>
      </c>
      <c r="H1" s="6" t="s">
        <v>871</v>
      </c>
      <c r="I1" s="6" t="s">
        <v>872</v>
      </c>
      <c r="J1" s="6" t="s">
        <v>83</v>
      </c>
      <c r="K1" s="6" t="s">
        <v>69</v>
      </c>
    </row>
    <row r="2" spans="1:11" ht="12.75" customHeight="1" x14ac:dyDescent="0.2">
      <c r="B2" s="10" t="b">
        <f>ISNUMBER(SEARCH("Questions à la Une (RTBF - La Une)",'Réponses de formulaire'!$W2))</f>
        <v>1</v>
      </c>
      <c r="C2" s="10" t="b">
        <f>ISNUMBER(SEARCH("Reporters (RTL - TVi)",'Réponses de formulaire'!$W2))</f>
        <v>0</v>
      </c>
      <c r="D2" t="b">
        <f>ISNUMBER(SEARCH("Envoyé spécial (France 2)",'Réponses de formulaire'!$W2))</f>
        <v>0</v>
      </c>
      <c r="E2" t="b">
        <f>ISNUMBER(SEARCH("Complément d'enquête (France 2)",'Réponses de formulaire'!$W2))</f>
        <v>0</v>
      </c>
      <c r="F2" t="b">
        <f>ISNUMBER(SEARCH("Les infiltrés (France 2)",'Réponses de formulaire'!$W2))</f>
        <v>0</v>
      </c>
      <c r="G2" t="b">
        <f>ISNUMBER(SEARCH("Sept à huit (TF1)",'Réponses de formulaire'!$W2))</f>
        <v>0</v>
      </c>
      <c r="H2" t="b">
        <f>ISNUMBER(SEARCH("Reportages (TF1)",'Réponses de formulaire'!$W2))</f>
        <v>0</v>
      </c>
      <c r="I2" t="b">
        <f>ISNUMBER(SEARCH("L'effet papillon (Be TV)",'Réponses de formulaire'!$W2))</f>
        <v>0</v>
      </c>
      <c r="J2" t="b">
        <f>ISNUMBER(SEARCH("Je n'ai regardé aucun de ces programmes",'Réponses de formulaire'!$W2))</f>
        <v>0</v>
      </c>
      <c r="K2" t="b">
        <f>ISNUMBER(SEARCH("Autre",'Réponses de formulaire'!$W2))</f>
        <v>0</v>
      </c>
    </row>
    <row r="3" spans="1:11" ht="12.75" customHeight="1" x14ac:dyDescent="0.2">
      <c r="B3" s="10" t="b">
        <f>ISNUMBER(SEARCH("Questions à la Une (RTBF - La Une)",'Réponses de formulaire'!$W3))</f>
        <v>0</v>
      </c>
      <c r="C3" s="10" t="b">
        <f>ISNUMBER(SEARCH("Reporters (RTL - TVi)",'Réponses de formulaire'!$W3))</f>
        <v>0</v>
      </c>
      <c r="D3" t="b">
        <f>ISNUMBER(SEARCH("Envoyé spécial (France 2)",'Réponses de formulaire'!$W3))</f>
        <v>0</v>
      </c>
      <c r="E3" t="b">
        <f>ISNUMBER(SEARCH("Complément d'enquête (France 2)",'Réponses de formulaire'!$W3))</f>
        <v>0</v>
      </c>
      <c r="F3" t="b">
        <f>ISNUMBER(SEARCH("Les infiltrés (France 2)",'Réponses de formulaire'!$W3))</f>
        <v>0</v>
      </c>
      <c r="G3" t="b">
        <f>ISNUMBER(SEARCH("Sept à huit (TF1)",'Réponses de formulaire'!$W3))</f>
        <v>1</v>
      </c>
      <c r="H3" t="b">
        <f>ISNUMBER(SEARCH("Reportages (TF1)",'Réponses de formulaire'!$W3))</f>
        <v>1</v>
      </c>
      <c r="I3" t="b">
        <f>ISNUMBER(SEARCH("L'effet papillon (Be TV)",'Réponses de formulaire'!$W3))</f>
        <v>0</v>
      </c>
      <c r="J3" t="b">
        <f>ISNUMBER(SEARCH("Je n'ai regardé aucun de ces programmes",'Réponses de formulaire'!$W3))</f>
        <v>0</v>
      </c>
      <c r="K3" t="b">
        <f>ISNUMBER(SEARCH("Autre",'Réponses de formulaire'!$W3))</f>
        <v>0</v>
      </c>
    </row>
    <row r="4" spans="1:11" ht="12.75" customHeight="1" x14ac:dyDescent="0.2">
      <c r="B4" s="10" t="b">
        <f>ISNUMBER(SEARCH("Questions à la Une (RTBF - La Une)",'Réponses de formulaire'!$W4))</f>
        <v>1</v>
      </c>
      <c r="C4" s="10" t="b">
        <f>ISNUMBER(SEARCH("Reporters (RTL - TVi)",'Réponses de formulaire'!$W4))</f>
        <v>0</v>
      </c>
      <c r="D4" t="b">
        <f>ISNUMBER(SEARCH("Envoyé spécial (France 2)",'Réponses de formulaire'!$W4))</f>
        <v>1</v>
      </c>
      <c r="E4" t="b">
        <f>ISNUMBER(SEARCH("Complément d'enquête (France 2)",'Réponses de formulaire'!$W4))</f>
        <v>0</v>
      </c>
      <c r="F4" t="b">
        <f>ISNUMBER(SEARCH("Les infiltrés (France 2)",'Réponses de formulaire'!$W4))</f>
        <v>0</v>
      </c>
      <c r="G4" t="b">
        <f>ISNUMBER(SEARCH("Sept à huit (TF1)",'Réponses de formulaire'!$W4))</f>
        <v>1</v>
      </c>
      <c r="H4" t="b">
        <f>ISNUMBER(SEARCH("Reportages (TF1)",'Réponses de formulaire'!$W4))</f>
        <v>0</v>
      </c>
      <c r="I4" t="b">
        <f>ISNUMBER(SEARCH("L'effet papillon (Be TV)",'Réponses de formulaire'!$W4))</f>
        <v>0</v>
      </c>
      <c r="J4" t="b">
        <f>ISNUMBER(SEARCH("Je n'ai regardé aucun de ces programmes",'Réponses de formulaire'!$W4))</f>
        <v>0</v>
      </c>
      <c r="K4" t="b">
        <f>ISNUMBER(SEARCH("Autre",'Réponses de formulaire'!$W4))</f>
        <v>0</v>
      </c>
    </row>
    <row r="5" spans="1:11" ht="12.75" customHeight="1" x14ac:dyDescent="0.2">
      <c r="B5" s="10" t="b">
        <f>ISNUMBER(SEARCH("Questions à la Une (RTBF - La Une)",'Réponses de formulaire'!$W5))</f>
        <v>1</v>
      </c>
      <c r="C5" s="10" t="b">
        <f>ISNUMBER(SEARCH("Reporters (RTL - TVi)",'Réponses de formulaire'!$W5))</f>
        <v>0</v>
      </c>
      <c r="D5" t="b">
        <f>ISNUMBER(SEARCH("Envoyé spécial (France 2)",'Réponses de formulaire'!$W5))</f>
        <v>0</v>
      </c>
      <c r="E5" t="b">
        <f>ISNUMBER(SEARCH("Complément d'enquête (France 2)",'Réponses de formulaire'!$W5))</f>
        <v>0</v>
      </c>
      <c r="F5" t="b">
        <f>ISNUMBER(SEARCH("Les infiltrés (France 2)",'Réponses de formulaire'!$W5))</f>
        <v>0</v>
      </c>
      <c r="G5" t="b">
        <f>ISNUMBER(SEARCH("Sept à huit (TF1)",'Réponses de formulaire'!$W5))</f>
        <v>1</v>
      </c>
      <c r="H5" t="b">
        <f>ISNUMBER(SEARCH("Reportages (TF1)",'Réponses de formulaire'!$W5))</f>
        <v>0</v>
      </c>
      <c r="I5" t="b">
        <f>ISNUMBER(SEARCH("L'effet papillon (Be TV)",'Réponses de formulaire'!$W5))</f>
        <v>0</v>
      </c>
      <c r="J5" t="b">
        <f>ISNUMBER(SEARCH("Je n'ai regardé aucun de ces programmes",'Réponses de formulaire'!$W5))</f>
        <v>0</v>
      </c>
      <c r="K5" t="b">
        <f>ISNUMBER(SEARCH("Autre",'Réponses de formulaire'!$W5))</f>
        <v>0</v>
      </c>
    </row>
    <row r="6" spans="1:11" ht="12.75" customHeight="1" x14ac:dyDescent="0.2">
      <c r="B6" s="10" t="b">
        <f>ISNUMBER(SEARCH("Questions à la Une (RTBF - La Une)",'Réponses de formulaire'!$W6))</f>
        <v>1</v>
      </c>
      <c r="C6" s="10" t="b">
        <f>ISNUMBER(SEARCH("Reporters (RTL - TVi)",'Réponses de formulaire'!$W6))</f>
        <v>1</v>
      </c>
      <c r="D6" t="b">
        <f>ISNUMBER(SEARCH("Envoyé spécial (France 2)",'Réponses de formulaire'!$W6))</f>
        <v>1</v>
      </c>
      <c r="E6" t="b">
        <f>ISNUMBER(SEARCH("Complément d'enquête (France 2)",'Réponses de formulaire'!$W6))</f>
        <v>1</v>
      </c>
      <c r="F6" t="b">
        <f>ISNUMBER(SEARCH("Les infiltrés (France 2)",'Réponses de formulaire'!$W6))</f>
        <v>0</v>
      </c>
      <c r="G6" t="b">
        <f>ISNUMBER(SEARCH("Sept à huit (TF1)",'Réponses de formulaire'!$W6))</f>
        <v>0</v>
      </c>
      <c r="H6" t="b">
        <f>ISNUMBER(SEARCH("Reportages (TF1)",'Réponses de formulaire'!$W6))</f>
        <v>0</v>
      </c>
      <c r="I6" t="b">
        <f>ISNUMBER(SEARCH("L'effet papillon (Be TV)",'Réponses de formulaire'!$W6))</f>
        <v>0</v>
      </c>
      <c r="J6" t="b">
        <f>ISNUMBER(SEARCH("Je n'ai regardé aucun de ces programmes",'Réponses de formulaire'!$W6))</f>
        <v>0</v>
      </c>
      <c r="K6" t="b">
        <f>ISNUMBER(SEARCH("Autre",'Réponses de formulaire'!$W6))</f>
        <v>0</v>
      </c>
    </row>
    <row r="7" spans="1:11" ht="12.75" customHeight="1" x14ac:dyDescent="0.2">
      <c r="B7" s="10" t="b">
        <f>ISNUMBER(SEARCH("Questions à la Une (RTBF - La Une)",'Réponses de formulaire'!$W7))</f>
        <v>1</v>
      </c>
      <c r="C7" s="10" t="b">
        <f>ISNUMBER(SEARCH("Reporters (RTL - TVi)",'Réponses de formulaire'!$W7))</f>
        <v>1</v>
      </c>
      <c r="D7" t="b">
        <f>ISNUMBER(SEARCH("Envoyé spécial (France 2)",'Réponses de formulaire'!$W7))</f>
        <v>0</v>
      </c>
      <c r="E7" t="b">
        <f>ISNUMBER(SEARCH("Complément d'enquête (France 2)",'Réponses de formulaire'!$W7))</f>
        <v>1</v>
      </c>
      <c r="F7" t="b">
        <f>ISNUMBER(SEARCH("Les infiltrés (France 2)",'Réponses de formulaire'!$W7))</f>
        <v>1</v>
      </c>
      <c r="G7" t="b">
        <f>ISNUMBER(SEARCH("Sept à huit (TF1)",'Réponses de formulaire'!$W7))</f>
        <v>1</v>
      </c>
      <c r="H7" t="b">
        <f>ISNUMBER(SEARCH("Reportages (TF1)",'Réponses de formulaire'!$W7))</f>
        <v>0</v>
      </c>
      <c r="I7" t="b">
        <f>ISNUMBER(SEARCH("L'effet papillon (Be TV)",'Réponses de formulaire'!$W7))</f>
        <v>0</v>
      </c>
      <c r="J7" t="b">
        <f>ISNUMBER(SEARCH("Je n'ai regardé aucun de ces programmes",'Réponses de formulaire'!$W7))</f>
        <v>0</v>
      </c>
      <c r="K7" t="b">
        <f>ISNUMBER(SEARCH("Autre",'Réponses de formulaire'!$W7))</f>
        <v>0</v>
      </c>
    </row>
    <row r="8" spans="1:11" ht="12.75" customHeight="1" x14ac:dyDescent="0.2">
      <c r="B8" s="10" t="b">
        <f>ISNUMBER(SEARCH("Questions à la Une (RTBF - La Une)",'Réponses de formulaire'!$W8))</f>
        <v>1</v>
      </c>
      <c r="C8" s="10" t="b">
        <f>ISNUMBER(SEARCH("Reporters (RTL - TVi)",'Réponses de formulaire'!$W8))</f>
        <v>0</v>
      </c>
      <c r="D8" t="b">
        <f>ISNUMBER(SEARCH("Envoyé spécial (France 2)",'Réponses de formulaire'!$W8))</f>
        <v>1</v>
      </c>
      <c r="E8" t="b">
        <f>ISNUMBER(SEARCH("Complément d'enquête (France 2)",'Réponses de formulaire'!$W8))</f>
        <v>0</v>
      </c>
      <c r="F8" t="b">
        <f>ISNUMBER(SEARCH("Les infiltrés (France 2)",'Réponses de formulaire'!$W8))</f>
        <v>0</v>
      </c>
      <c r="G8" t="b">
        <f>ISNUMBER(SEARCH("Sept à huit (TF1)",'Réponses de formulaire'!$W8))</f>
        <v>0</v>
      </c>
      <c r="H8" t="b">
        <f>ISNUMBER(SEARCH("Reportages (TF1)",'Réponses de formulaire'!$W8))</f>
        <v>0</v>
      </c>
      <c r="I8" t="b">
        <f>ISNUMBER(SEARCH("L'effet papillon (Be TV)",'Réponses de formulaire'!$W8))</f>
        <v>0</v>
      </c>
      <c r="J8" t="b">
        <f>ISNUMBER(SEARCH("Je n'ai regardé aucun de ces programmes",'Réponses de formulaire'!$W8))</f>
        <v>0</v>
      </c>
      <c r="K8" t="b">
        <f>ISNUMBER(SEARCH("Autre",'Réponses de formulaire'!$W8))</f>
        <v>0</v>
      </c>
    </row>
    <row r="9" spans="1:11" ht="12.75" customHeight="1" x14ac:dyDescent="0.2">
      <c r="B9" s="10" t="b">
        <f>ISNUMBER(SEARCH("Questions à la Une (RTBF - La Une)",'Réponses de formulaire'!$W9))</f>
        <v>1</v>
      </c>
      <c r="C9" s="10" t="b">
        <f>ISNUMBER(SEARCH("Reporters (RTL - TVi)",'Réponses de formulaire'!$W9))</f>
        <v>0</v>
      </c>
      <c r="D9" t="b">
        <f>ISNUMBER(SEARCH("Envoyé spécial (France 2)",'Réponses de formulaire'!$W9))</f>
        <v>1</v>
      </c>
      <c r="E9" t="b">
        <f>ISNUMBER(SEARCH("Complément d'enquête (France 2)",'Réponses de formulaire'!$W9))</f>
        <v>0</v>
      </c>
      <c r="F9" t="b">
        <f>ISNUMBER(SEARCH("Les infiltrés (France 2)",'Réponses de formulaire'!$W9))</f>
        <v>0</v>
      </c>
      <c r="G9" t="b">
        <f>ISNUMBER(SEARCH("Sept à huit (TF1)",'Réponses de formulaire'!$W9))</f>
        <v>0</v>
      </c>
      <c r="H9" t="b">
        <f>ISNUMBER(SEARCH("Reportages (TF1)",'Réponses de formulaire'!$W9))</f>
        <v>0</v>
      </c>
      <c r="I9" t="b">
        <f>ISNUMBER(SEARCH("L'effet papillon (Be TV)",'Réponses de formulaire'!$W9))</f>
        <v>0</v>
      </c>
      <c r="J9" t="b">
        <f>ISNUMBER(SEARCH("Je n'ai regardé aucun de ces programmes",'Réponses de formulaire'!$W9))</f>
        <v>0</v>
      </c>
      <c r="K9" t="b">
        <f>ISNUMBER(SEARCH("Autre",'Réponses de formulaire'!$W9))</f>
        <v>0</v>
      </c>
    </row>
    <row r="10" spans="1:11" ht="12.75" customHeight="1" x14ac:dyDescent="0.2">
      <c r="B10" s="10" t="b">
        <f>ISNUMBER(SEARCH("Questions à la Une (RTBF - La Une)",'Réponses de formulaire'!$W10))</f>
        <v>1</v>
      </c>
      <c r="C10" s="10" t="b">
        <f>ISNUMBER(SEARCH("Reporters (RTL - TVi)",'Réponses de formulaire'!$W10))</f>
        <v>0</v>
      </c>
      <c r="D10" t="b">
        <f>ISNUMBER(SEARCH("Envoyé spécial (France 2)",'Réponses de formulaire'!$W10))</f>
        <v>1</v>
      </c>
      <c r="E10" t="b">
        <f>ISNUMBER(SEARCH("Complément d'enquête (France 2)",'Réponses de formulaire'!$W10))</f>
        <v>0</v>
      </c>
      <c r="F10" t="b">
        <f>ISNUMBER(SEARCH("Les infiltrés (France 2)",'Réponses de formulaire'!$W10))</f>
        <v>0</v>
      </c>
      <c r="G10" t="b">
        <f>ISNUMBER(SEARCH("Sept à huit (TF1)",'Réponses de formulaire'!$W10))</f>
        <v>1</v>
      </c>
      <c r="H10" t="b">
        <f>ISNUMBER(SEARCH("Reportages (TF1)",'Réponses de formulaire'!$W10))</f>
        <v>1</v>
      </c>
      <c r="I10" t="b">
        <f>ISNUMBER(SEARCH("L'effet papillon (Be TV)",'Réponses de formulaire'!$W10))</f>
        <v>0</v>
      </c>
      <c r="J10" t="b">
        <f>ISNUMBER(SEARCH("Je n'ai regardé aucun de ces programmes",'Réponses de formulaire'!$W10))</f>
        <v>0</v>
      </c>
      <c r="K10" t="b">
        <f>ISNUMBER(SEARCH("Autre",'Réponses de formulaire'!$W10))</f>
        <v>0</v>
      </c>
    </row>
    <row r="11" spans="1:11" ht="12.75" customHeight="1" x14ac:dyDescent="0.2">
      <c r="B11" s="10" t="b">
        <f>ISNUMBER(SEARCH("Questions à la Une (RTBF - La Une)",'Réponses de formulaire'!$W11))</f>
        <v>1</v>
      </c>
      <c r="C11" s="10" t="b">
        <f>ISNUMBER(SEARCH("Reporters (RTL - TVi)",'Réponses de formulaire'!$W11))</f>
        <v>1</v>
      </c>
      <c r="D11" t="b">
        <f>ISNUMBER(SEARCH("Envoyé spécial (France 2)",'Réponses de formulaire'!$W11))</f>
        <v>1</v>
      </c>
      <c r="E11" t="b">
        <f>ISNUMBER(SEARCH("Complément d'enquête (France 2)",'Réponses de formulaire'!$W11))</f>
        <v>0</v>
      </c>
      <c r="F11" t="b">
        <f>ISNUMBER(SEARCH("Les infiltrés (France 2)",'Réponses de formulaire'!$W11))</f>
        <v>0</v>
      </c>
      <c r="G11" t="b">
        <f>ISNUMBER(SEARCH("Sept à huit (TF1)",'Réponses de formulaire'!$W11))</f>
        <v>0</v>
      </c>
      <c r="H11" t="b">
        <f>ISNUMBER(SEARCH("Reportages (TF1)",'Réponses de formulaire'!$W11))</f>
        <v>0</v>
      </c>
      <c r="I11" t="b">
        <f>ISNUMBER(SEARCH("L'effet papillon (Be TV)",'Réponses de formulaire'!$W11))</f>
        <v>0</v>
      </c>
      <c r="J11" t="b">
        <f>ISNUMBER(SEARCH("Je n'ai regardé aucun de ces programmes",'Réponses de formulaire'!$W11))</f>
        <v>0</v>
      </c>
      <c r="K11" t="b">
        <f>ISNUMBER(SEARCH("Autre",'Réponses de formulaire'!$W11))</f>
        <v>0</v>
      </c>
    </row>
    <row r="12" spans="1:11" ht="12.75" customHeight="1" x14ac:dyDescent="0.2">
      <c r="B12" s="10" t="b">
        <f>ISNUMBER(SEARCH("Questions à la Une (RTBF - La Une)",'Réponses de formulaire'!$W12))</f>
        <v>1</v>
      </c>
      <c r="C12" s="10" t="b">
        <f>ISNUMBER(SEARCH("Reporters (RTL - TVi)",'Réponses de formulaire'!$W12))</f>
        <v>0</v>
      </c>
      <c r="D12" t="b">
        <f>ISNUMBER(SEARCH("Envoyé spécial (France 2)",'Réponses de formulaire'!$W12))</f>
        <v>1</v>
      </c>
      <c r="E12" t="b">
        <f>ISNUMBER(SEARCH("Complément d'enquête (France 2)",'Réponses de formulaire'!$W12))</f>
        <v>0</v>
      </c>
      <c r="F12" t="b">
        <f>ISNUMBER(SEARCH("Les infiltrés (France 2)",'Réponses de formulaire'!$W12))</f>
        <v>0</v>
      </c>
      <c r="G12" t="b">
        <f>ISNUMBER(SEARCH("Sept à huit (TF1)",'Réponses de formulaire'!$W12))</f>
        <v>0</v>
      </c>
      <c r="H12" t="b">
        <f>ISNUMBER(SEARCH("Reportages (TF1)",'Réponses de formulaire'!$W12))</f>
        <v>0</v>
      </c>
      <c r="I12" t="b">
        <f>ISNUMBER(SEARCH("L'effet papillon (Be TV)",'Réponses de formulaire'!$W12))</f>
        <v>0</v>
      </c>
      <c r="J12" t="b">
        <f>ISNUMBER(SEARCH("Je n'ai regardé aucun de ces programmes",'Réponses de formulaire'!$W12))</f>
        <v>0</v>
      </c>
      <c r="K12" t="b">
        <f>ISNUMBER(SEARCH("Autre",'Réponses de formulaire'!$W12))</f>
        <v>0</v>
      </c>
    </row>
    <row r="13" spans="1:11" ht="12.75" customHeight="1" x14ac:dyDescent="0.2">
      <c r="B13" s="10" t="b">
        <f>ISNUMBER(SEARCH("Questions à la Une (RTBF - La Une)",'Réponses de formulaire'!$W13))</f>
        <v>0</v>
      </c>
      <c r="C13" s="10" t="b">
        <f>ISNUMBER(SEARCH("Reporters (RTL - TVi)",'Réponses de formulaire'!$W13))</f>
        <v>0</v>
      </c>
      <c r="D13" t="b">
        <f>ISNUMBER(SEARCH("Envoyé spécial (France 2)",'Réponses de formulaire'!$W13))</f>
        <v>0</v>
      </c>
      <c r="E13" t="b">
        <f>ISNUMBER(SEARCH("Complément d'enquête (France 2)",'Réponses de formulaire'!$W13))</f>
        <v>0</v>
      </c>
      <c r="F13" t="b">
        <f>ISNUMBER(SEARCH("Les infiltrés (France 2)",'Réponses de formulaire'!$W13))</f>
        <v>0</v>
      </c>
      <c r="G13" t="b">
        <f>ISNUMBER(SEARCH("Sept à huit (TF1)",'Réponses de formulaire'!$W13))</f>
        <v>0</v>
      </c>
      <c r="H13" t="b">
        <f>ISNUMBER(SEARCH("Reportages (TF1)",'Réponses de formulaire'!$W13))</f>
        <v>0</v>
      </c>
      <c r="I13" t="b">
        <f>ISNUMBER(SEARCH("L'effet papillon (Be TV)",'Réponses de formulaire'!$W13))</f>
        <v>0</v>
      </c>
      <c r="J13" t="b">
        <f>ISNUMBER(SEARCH("Je n'ai regardé aucun de ces programmes",'Réponses de formulaire'!$W13))</f>
        <v>1</v>
      </c>
      <c r="K13" t="b">
        <f>ISNUMBER(SEARCH("Autre",'Réponses de formulaire'!$W13))</f>
        <v>0</v>
      </c>
    </row>
    <row r="14" spans="1:11" ht="12.75" customHeight="1" x14ac:dyDescent="0.2">
      <c r="B14" s="10" t="b">
        <f>ISNUMBER(SEARCH("Questions à la Une (RTBF - La Une)",'Réponses de formulaire'!$W14))</f>
        <v>0</v>
      </c>
      <c r="C14" s="10" t="b">
        <f>ISNUMBER(SEARCH("Reporters (RTL - TVi)",'Réponses de formulaire'!$W14))</f>
        <v>0</v>
      </c>
      <c r="D14" t="b">
        <f>ISNUMBER(SEARCH("Envoyé spécial (France 2)",'Réponses de formulaire'!$W14))</f>
        <v>1</v>
      </c>
      <c r="E14" t="b">
        <f>ISNUMBER(SEARCH("Complément d'enquête (France 2)",'Réponses de formulaire'!$W14))</f>
        <v>0</v>
      </c>
      <c r="F14" t="b">
        <f>ISNUMBER(SEARCH("Les infiltrés (France 2)",'Réponses de formulaire'!$W14))</f>
        <v>0</v>
      </c>
      <c r="G14" t="b">
        <f>ISNUMBER(SEARCH("Sept à huit (TF1)",'Réponses de formulaire'!$W14))</f>
        <v>1</v>
      </c>
      <c r="H14" t="b">
        <f>ISNUMBER(SEARCH("Reportages (TF1)",'Réponses de formulaire'!$W14))</f>
        <v>1</v>
      </c>
      <c r="I14" t="b">
        <f>ISNUMBER(SEARCH("L'effet papillon (Be TV)",'Réponses de formulaire'!$W14))</f>
        <v>0</v>
      </c>
      <c r="J14" t="b">
        <f>ISNUMBER(SEARCH("Je n'ai regardé aucun de ces programmes",'Réponses de formulaire'!$W14))</f>
        <v>0</v>
      </c>
      <c r="K14" t="b">
        <f>ISNUMBER(SEARCH("Autre",'Réponses de formulaire'!$W14))</f>
        <v>0</v>
      </c>
    </row>
    <row r="15" spans="1:11" ht="12.75" customHeight="1" x14ac:dyDescent="0.2">
      <c r="B15" s="10" t="b">
        <f>ISNUMBER(SEARCH("Questions à la Une (RTBF - La Une)",'Réponses de formulaire'!$W15))</f>
        <v>0</v>
      </c>
      <c r="C15" s="10" t="b">
        <f>ISNUMBER(SEARCH("Reporters (RTL - TVi)",'Réponses de formulaire'!$W15))</f>
        <v>0</v>
      </c>
      <c r="D15" t="b">
        <f>ISNUMBER(SEARCH("Envoyé spécial (France 2)",'Réponses de formulaire'!$W15))</f>
        <v>0</v>
      </c>
      <c r="E15" t="b">
        <f>ISNUMBER(SEARCH("Complément d'enquête (France 2)",'Réponses de formulaire'!$W15))</f>
        <v>0</v>
      </c>
      <c r="F15" t="b">
        <f>ISNUMBER(SEARCH("Les infiltrés (France 2)",'Réponses de formulaire'!$W15))</f>
        <v>0</v>
      </c>
      <c r="G15" t="b">
        <f>ISNUMBER(SEARCH("Sept à huit (TF1)",'Réponses de formulaire'!$W15))</f>
        <v>0</v>
      </c>
      <c r="H15" t="b">
        <f>ISNUMBER(SEARCH("Reportages (TF1)",'Réponses de formulaire'!$W15))</f>
        <v>0</v>
      </c>
      <c r="I15" t="b">
        <f>ISNUMBER(SEARCH("L'effet papillon (Be TV)",'Réponses de formulaire'!$W15))</f>
        <v>0</v>
      </c>
      <c r="J15" t="b">
        <f>ISNUMBER(SEARCH("Je n'ai regardé aucun de ces programmes",'Réponses de formulaire'!$W15))</f>
        <v>1</v>
      </c>
      <c r="K15" t="b">
        <f>ISNUMBER(SEARCH("Autre",'Réponses de formulaire'!$W15))</f>
        <v>0</v>
      </c>
    </row>
    <row r="16" spans="1:11" ht="12.75" customHeight="1" x14ac:dyDescent="0.2">
      <c r="B16" s="10" t="b">
        <f>ISNUMBER(SEARCH("Questions à la Une (RTBF - La Une)",'Réponses de formulaire'!$W16))</f>
        <v>1</v>
      </c>
      <c r="C16" s="10" t="b">
        <f>ISNUMBER(SEARCH("Reporters (RTL - TVi)",'Réponses de formulaire'!$W16))</f>
        <v>0</v>
      </c>
      <c r="D16" t="b">
        <f>ISNUMBER(SEARCH("Envoyé spécial (France 2)",'Réponses de formulaire'!$W16))</f>
        <v>0</v>
      </c>
      <c r="E16" t="b">
        <f>ISNUMBER(SEARCH("Complément d'enquête (France 2)",'Réponses de formulaire'!$W16))</f>
        <v>0</v>
      </c>
      <c r="F16" t="b">
        <f>ISNUMBER(SEARCH("Les infiltrés (France 2)",'Réponses de formulaire'!$W16))</f>
        <v>0</v>
      </c>
      <c r="G16" t="b">
        <f>ISNUMBER(SEARCH("Sept à huit (TF1)",'Réponses de formulaire'!$W16))</f>
        <v>0</v>
      </c>
      <c r="H16" t="b">
        <f>ISNUMBER(SEARCH("Reportages (TF1)",'Réponses de formulaire'!$W16))</f>
        <v>0</v>
      </c>
      <c r="I16" t="b">
        <f>ISNUMBER(SEARCH("L'effet papillon (Be TV)",'Réponses de formulaire'!$W16))</f>
        <v>0</v>
      </c>
      <c r="J16" t="b">
        <f>ISNUMBER(SEARCH("Je n'ai regardé aucun de ces programmes",'Réponses de formulaire'!$W16))</f>
        <v>0</v>
      </c>
      <c r="K16" t="b">
        <f>ISNUMBER(SEARCH("Autre",'Réponses de formulaire'!$W16))</f>
        <v>0</v>
      </c>
    </row>
    <row r="17" spans="2:11" ht="12.75" customHeight="1" x14ac:dyDescent="0.2">
      <c r="B17" s="10" t="b">
        <f>ISNUMBER(SEARCH("Questions à la Une (RTBF - La Une)",'Réponses de formulaire'!$W17))</f>
        <v>0</v>
      </c>
      <c r="C17" s="10" t="b">
        <f>ISNUMBER(SEARCH("Reporters (RTL - TVi)",'Réponses de formulaire'!$W17))</f>
        <v>0</v>
      </c>
      <c r="D17" t="b">
        <f>ISNUMBER(SEARCH("Envoyé spécial (France 2)",'Réponses de formulaire'!$W17))</f>
        <v>0</v>
      </c>
      <c r="E17" t="b">
        <f>ISNUMBER(SEARCH("Complément d'enquête (France 2)",'Réponses de formulaire'!$W17))</f>
        <v>0</v>
      </c>
      <c r="F17" t="b">
        <f>ISNUMBER(SEARCH("Les infiltrés (France 2)",'Réponses de formulaire'!$W17))</f>
        <v>0</v>
      </c>
      <c r="G17" t="b">
        <f>ISNUMBER(SEARCH("Sept à huit (TF1)",'Réponses de formulaire'!$W17))</f>
        <v>1</v>
      </c>
      <c r="H17" t="b">
        <f>ISNUMBER(SEARCH("Reportages (TF1)",'Réponses de formulaire'!$W17))</f>
        <v>0</v>
      </c>
      <c r="I17" t="b">
        <f>ISNUMBER(SEARCH("L'effet papillon (Be TV)",'Réponses de formulaire'!$W17))</f>
        <v>0</v>
      </c>
      <c r="J17" t="b">
        <f>ISNUMBER(SEARCH("Je n'ai regardé aucun de ces programmes",'Réponses de formulaire'!$W17))</f>
        <v>0</v>
      </c>
      <c r="K17" t="b">
        <f>ISNUMBER(SEARCH("Autre",'Réponses de formulaire'!$W17))</f>
        <v>0</v>
      </c>
    </row>
    <row r="18" spans="2:11" ht="12.75" customHeight="1" x14ac:dyDescent="0.2">
      <c r="B18" s="10" t="b">
        <f>ISNUMBER(SEARCH("Questions à la Une (RTBF - La Une)",'Réponses de formulaire'!$W18))</f>
        <v>1</v>
      </c>
      <c r="C18" s="10" t="b">
        <f>ISNUMBER(SEARCH("Reporters (RTL - TVi)",'Réponses de formulaire'!$W18))</f>
        <v>0</v>
      </c>
      <c r="D18" t="b">
        <f>ISNUMBER(SEARCH("Envoyé spécial (France 2)",'Réponses de formulaire'!$W18))</f>
        <v>0</v>
      </c>
      <c r="E18" t="b">
        <f>ISNUMBER(SEARCH("Complément d'enquête (France 2)",'Réponses de formulaire'!$W18))</f>
        <v>0</v>
      </c>
      <c r="F18" t="b">
        <f>ISNUMBER(SEARCH("Les infiltrés (France 2)",'Réponses de formulaire'!$W18))</f>
        <v>0</v>
      </c>
      <c r="G18" t="b">
        <f>ISNUMBER(SEARCH("Sept à huit (TF1)",'Réponses de formulaire'!$W18))</f>
        <v>0</v>
      </c>
      <c r="H18" t="b">
        <f>ISNUMBER(SEARCH("Reportages (TF1)",'Réponses de formulaire'!$W18))</f>
        <v>0</v>
      </c>
      <c r="I18" t="b">
        <f>ISNUMBER(SEARCH("L'effet papillon (Be TV)",'Réponses de formulaire'!$W18))</f>
        <v>0</v>
      </c>
      <c r="J18" t="b">
        <f>ISNUMBER(SEARCH("Je n'ai regardé aucun de ces programmes",'Réponses de formulaire'!$W18))</f>
        <v>0</v>
      </c>
      <c r="K18" t="b">
        <f>ISNUMBER(SEARCH("Autre",'Réponses de formulaire'!$W18))</f>
        <v>0</v>
      </c>
    </row>
    <row r="19" spans="2:11" ht="12.75" customHeight="1" x14ac:dyDescent="0.2">
      <c r="B19" s="10" t="b">
        <f>ISNUMBER(SEARCH("Questions à la Une (RTBF - La Une)",'Réponses de formulaire'!$W19))</f>
        <v>0</v>
      </c>
      <c r="C19" s="10" t="b">
        <f>ISNUMBER(SEARCH("Reporters (RTL - TVi)",'Réponses de formulaire'!$W19))</f>
        <v>0</v>
      </c>
      <c r="D19" t="b">
        <f>ISNUMBER(SEARCH("Envoyé spécial (France 2)",'Réponses de formulaire'!$W19))</f>
        <v>0</v>
      </c>
      <c r="E19" t="b">
        <f>ISNUMBER(SEARCH("Complément d'enquête (France 2)",'Réponses de formulaire'!$W19))</f>
        <v>0</v>
      </c>
      <c r="F19" t="b">
        <f>ISNUMBER(SEARCH("Les infiltrés (France 2)",'Réponses de formulaire'!$W19))</f>
        <v>0</v>
      </c>
      <c r="G19" t="b">
        <f>ISNUMBER(SEARCH("Sept à huit (TF1)",'Réponses de formulaire'!$W19))</f>
        <v>1</v>
      </c>
      <c r="H19" t="b">
        <f>ISNUMBER(SEARCH("Reportages (TF1)",'Réponses de formulaire'!$W19))</f>
        <v>1</v>
      </c>
      <c r="I19" t="b">
        <f>ISNUMBER(SEARCH("L'effet papillon (Be TV)",'Réponses de formulaire'!$W19))</f>
        <v>0</v>
      </c>
      <c r="J19" t="b">
        <f>ISNUMBER(SEARCH("Je n'ai regardé aucun de ces programmes",'Réponses de formulaire'!$W19))</f>
        <v>0</v>
      </c>
      <c r="K19" t="b">
        <f>ISNUMBER(SEARCH("Autre",'Réponses de formulaire'!$W19))</f>
        <v>0</v>
      </c>
    </row>
    <row r="20" spans="2:11" ht="12.75" customHeight="1" x14ac:dyDescent="0.2">
      <c r="B20" s="10" t="b">
        <f>ISNUMBER(SEARCH("Questions à la Une (RTBF - La Une)",'Réponses de formulaire'!$W20))</f>
        <v>0</v>
      </c>
      <c r="C20" s="10" t="b">
        <f>ISNUMBER(SEARCH("Reporters (RTL - TVi)",'Réponses de formulaire'!$W20))</f>
        <v>0</v>
      </c>
      <c r="D20" t="b">
        <f>ISNUMBER(SEARCH("Envoyé spécial (France 2)",'Réponses de formulaire'!$W20))</f>
        <v>1</v>
      </c>
      <c r="E20" t="b">
        <f>ISNUMBER(SEARCH("Complément d'enquête (France 2)",'Réponses de formulaire'!$W20))</f>
        <v>0</v>
      </c>
      <c r="F20" t="b">
        <f>ISNUMBER(SEARCH("Les infiltrés (France 2)",'Réponses de formulaire'!$W20))</f>
        <v>0</v>
      </c>
      <c r="G20" t="b">
        <f>ISNUMBER(SEARCH("Sept à huit (TF1)",'Réponses de formulaire'!$W20))</f>
        <v>1</v>
      </c>
      <c r="H20" t="b">
        <f>ISNUMBER(SEARCH("Reportages (TF1)",'Réponses de formulaire'!$W20))</f>
        <v>0</v>
      </c>
      <c r="I20" t="b">
        <f>ISNUMBER(SEARCH("L'effet papillon (Be TV)",'Réponses de formulaire'!$W20))</f>
        <v>0</v>
      </c>
      <c r="J20" t="b">
        <f>ISNUMBER(SEARCH("Je n'ai regardé aucun de ces programmes",'Réponses de formulaire'!$W20))</f>
        <v>0</v>
      </c>
      <c r="K20" t="b">
        <f>ISNUMBER(SEARCH("Autre",'Réponses de formulaire'!$W20))</f>
        <v>0</v>
      </c>
    </row>
    <row r="21" spans="2:11" ht="12.75" customHeight="1" x14ac:dyDescent="0.2">
      <c r="B21" s="10" t="b">
        <f>ISNUMBER(SEARCH("Questions à la Une (RTBF - La Une)",'Réponses de formulaire'!$W21))</f>
        <v>1</v>
      </c>
      <c r="C21" s="10" t="b">
        <f>ISNUMBER(SEARCH("Reporters (RTL - TVi)",'Réponses de formulaire'!$W21))</f>
        <v>0</v>
      </c>
      <c r="D21" t="b">
        <f>ISNUMBER(SEARCH("Envoyé spécial (France 2)",'Réponses de formulaire'!$W21))</f>
        <v>0</v>
      </c>
      <c r="E21" t="b">
        <f>ISNUMBER(SEARCH("Complément d'enquête (France 2)",'Réponses de formulaire'!$W21))</f>
        <v>0</v>
      </c>
      <c r="F21" t="b">
        <f>ISNUMBER(SEARCH("Les infiltrés (France 2)",'Réponses de formulaire'!$W21))</f>
        <v>0</v>
      </c>
      <c r="G21" t="b">
        <f>ISNUMBER(SEARCH("Sept à huit (TF1)",'Réponses de formulaire'!$W21))</f>
        <v>0</v>
      </c>
      <c r="H21" t="b">
        <f>ISNUMBER(SEARCH("Reportages (TF1)",'Réponses de formulaire'!$W21))</f>
        <v>0</v>
      </c>
      <c r="I21" t="b">
        <f>ISNUMBER(SEARCH("L'effet papillon (Be TV)",'Réponses de formulaire'!$W21))</f>
        <v>0</v>
      </c>
      <c r="J21" t="b">
        <f>ISNUMBER(SEARCH("Je n'ai regardé aucun de ces programmes",'Réponses de formulaire'!$W21))</f>
        <v>0</v>
      </c>
      <c r="K21" t="b">
        <f>ISNUMBER(SEARCH("Autre",'Réponses de formulaire'!$W21))</f>
        <v>0</v>
      </c>
    </row>
    <row r="22" spans="2:11" ht="12.75" customHeight="1" x14ac:dyDescent="0.2">
      <c r="B22" s="10" t="b">
        <f>ISNUMBER(SEARCH("Questions à la Une (RTBF - La Une)",'Réponses de formulaire'!$W22))</f>
        <v>1</v>
      </c>
      <c r="C22" s="10" t="b">
        <f>ISNUMBER(SEARCH("Reporters (RTL - TVi)",'Réponses de formulaire'!$W22))</f>
        <v>0</v>
      </c>
      <c r="D22" t="b">
        <f>ISNUMBER(SEARCH("Envoyé spécial (France 2)",'Réponses de formulaire'!$W22))</f>
        <v>1</v>
      </c>
      <c r="E22" t="b">
        <f>ISNUMBER(SEARCH("Complément d'enquête (France 2)",'Réponses de formulaire'!$W22))</f>
        <v>0</v>
      </c>
      <c r="F22" t="b">
        <f>ISNUMBER(SEARCH("Les infiltrés (France 2)",'Réponses de formulaire'!$W22))</f>
        <v>0</v>
      </c>
      <c r="G22" t="b">
        <f>ISNUMBER(SEARCH("Sept à huit (TF1)",'Réponses de formulaire'!$W22))</f>
        <v>1</v>
      </c>
      <c r="H22" t="b">
        <f>ISNUMBER(SEARCH("Reportages (TF1)",'Réponses de formulaire'!$W22))</f>
        <v>1</v>
      </c>
      <c r="I22" t="b">
        <f>ISNUMBER(SEARCH("L'effet papillon (Be TV)",'Réponses de formulaire'!$W22))</f>
        <v>0</v>
      </c>
      <c r="J22" t="b">
        <f>ISNUMBER(SEARCH("Je n'ai regardé aucun de ces programmes",'Réponses de formulaire'!$W22))</f>
        <v>0</v>
      </c>
      <c r="K22" t="b">
        <f>ISNUMBER(SEARCH("Autre",'Réponses de formulaire'!$W22))</f>
        <v>0</v>
      </c>
    </row>
    <row r="23" spans="2:11" ht="12.75" customHeight="1" x14ac:dyDescent="0.2">
      <c r="B23" s="10" t="b">
        <f>ISNUMBER(SEARCH("Questions à la Une (RTBF - La Une)",'Réponses de formulaire'!$W23))</f>
        <v>0</v>
      </c>
      <c r="C23" s="10" t="b">
        <f>ISNUMBER(SEARCH("Reporters (RTL - TVi)",'Réponses de formulaire'!$W23))</f>
        <v>1</v>
      </c>
      <c r="D23" t="b">
        <f>ISNUMBER(SEARCH("Envoyé spécial (France 2)",'Réponses de formulaire'!$W23))</f>
        <v>0</v>
      </c>
      <c r="E23" t="b">
        <f>ISNUMBER(SEARCH("Complément d'enquête (France 2)",'Réponses de formulaire'!$W23))</f>
        <v>0</v>
      </c>
      <c r="F23" t="b">
        <f>ISNUMBER(SEARCH("Les infiltrés (France 2)",'Réponses de formulaire'!$W23))</f>
        <v>0</v>
      </c>
      <c r="G23" t="b">
        <f>ISNUMBER(SEARCH("Sept à huit (TF1)",'Réponses de formulaire'!$W23))</f>
        <v>1</v>
      </c>
      <c r="H23" t="b">
        <f>ISNUMBER(SEARCH("Reportages (TF1)",'Réponses de formulaire'!$W23))</f>
        <v>1</v>
      </c>
      <c r="I23" t="b">
        <f>ISNUMBER(SEARCH("L'effet papillon (Be TV)",'Réponses de formulaire'!$W23))</f>
        <v>0</v>
      </c>
      <c r="J23" t="b">
        <f>ISNUMBER(SEARCH("Je n'ai regardé aucun de ces programmes",'Réponses de formulaire'!$W23))</f>
        <v>0</v>
      </c>
      <c r="K23" t="b">
        <f>ISNUMBER(SEARCH("Autre",'Réponses de formulaire'!$W23))</f>
        <v>0</v>
      </c>
    </row>
    <row r="24" spans="2:11" ht="12.75" customHeight="1" x14ac:dyDescent="0.2">
      <c r="B24" s="10" t="b">
        <f>ISNUMBER(SEARCH("Questions à la Une (RTBF - La Une)",'Réponses de formulaire'!$W24))</f>
        <v>0</v>
      </c>
      <c r="C24" s="10" t="b">
        <f>ISNUMBER(SEARCH("Reporters (RTL - TVi)",'Réponses de formulaire'!$W24))</f>
        <v>0</v>
      </c>
      <c r="D24" t="b">
        <f>ISNUMBER(SEARCH("Envoyé spécial (France 2)",'Réponses de formulaire'!$W24))</f>
        <v>1</v>
      </c>
      <c r="E24" t="b">
        <f>ISNUMBER(SEARCH("Complément d'enquête (France 2)",'Réponses de formulaire'!$W24))</f>
        <v>0</v>
      </c>
      <c r="F24" t="b">
        <f>ISNUMBER(SEARCH("Les infiltrés (France 2)",'Réponses de formulaire'!$W24))</f>
        <v>0</v>
      </c>
      <c r="G24" t="b">
        <f>ISNUMBER(SEARCH("Sept à huit (TF1)",'Réponses de formulaire'!$W24))</f>
        <v>1</v>
      </c>
      <c r="H24" t="b">
        <f>ISNUMBER(SEARCH("Reportages (TF1)",'Réponses de formulaire'!$W24))</f>
        <v>0</v>
      </c>
      <c r="I24" t="b">
        <f>ISNUMBER(SEARCH("L'effet papillon (Be TV)",'Réponses de formulaire'!$W24))</f>
        <v>1</v>
      </c>
      <c r="J24" t="b">
        <f>ISNUMBER(SEARCH("Je n'ai regardé aucun de ces programmes",'Réponses de formulaire'!$W24))</f>
        <v>0</v>
      </c>
      <c r="K24" t="b">
        <f>ISNUMBER(SEARCH("Autre",'Réponses de formulaire'!$W24))</f>
        <v>0</v>
      </c>
    </row>
    <row r="25" spans="2:11" ht="12.75" customHeight="1" x14ac:dyDescent="0.2">
      <c r="B25" s="10" t="b">
        <f>ISNUMBER(SEARCH("Questions à la Une (RTBF - La Une)",'Réponses de formulaire'!$W25))</f>
        <v>0</v>
      </c>
      <c r="C25" s="10" t="b">
        <f>ISNUMBER(SEARCH("Reporters (RTL - TVi)",'Réponses de formulaire'!$W25))</f>
        <v>0</v>
      </c>
      <c r="D25" t="b">
        <f>ISNUMBER(SEARCH("Envoyé spécial (France 2)",'Réponses de formulaire'!$W25))</f>
        <v>0</v>
      </c>
      <c r="E25" t="b">
        <f>ISNUMBER(SEARCH("Complément d'enquête (France 2)",'Réponses de formulaire'!$W25))</f>
        <v>0</v>
      </c>
      <c r="F25" t="b">
        <f>ISNUMBER(SEARCH("Les infiltrés (France 2)",'Réponses de formulaire'!$W25))</f>
        <v>0</v>
      </c>
      <c r="G25" t="b">
        <f>ISNUMBER(SEARCH("Sept à huit (TF1)",'Réponses de formulaire'!$W25))</f>
        <v>0</v>
      </c>
      <c r="H25" t="b">
        <f>ISNUMBER(SEARCH("Reportages (TF1)",'Réponses de formulaire'!$W25))</f>
        <v>0</v>
      </c>
      <c r="I25" t="b">
        <f>ISNUMBER(SEARCH("L'effet papillon (Be TV)",'Réponses de formulaire'!$W25))</f>
        <v>0</v>
      </c>
      <c r="J25" t="b">
        <f>ISNUMBER(SEARCH("Je n'ai regardé aucun de ces programmes",'Réponses de formulaire'!$W25))</f>
        <v>1</v>
      </c>
      <c r="K25" t="b">
        <f>ISNUMBER(SEARCH("Autre",'Réponses de formulaire'!$W25))</f>
        <v>0</v>
      </c>
    </row>
    <row r="26" spans="2:11" ht="12.75" customHeight="1" x14ac:dyDescent="0.2">
      <c r="B26" s="10" t="b">
        <f>ISNUMBER(SEARCH("Questions à la Une (RTBF - La Une)",'Réponses de formulaire'!$W26))</f>
        <v>1</v>
      </c>
      <c r="C26" s="10" t="b">
        <f>ISNUMBER(SEARCH("Reporters (RTL - TVi)",'Réponses de formulaire'!$W26))</f>
        <v>1</v>
      </c>
      <c r="D26" t="b">
        <f>ISNUMBER(SEARCH("Envoyé spécial (France 2)",'Réponses de formulaire'!$W26))</f>
        <v>1</v>
      </c>
      <c r="E26" t="b">
        <f>ISNUMBER(SEARCH("Complément d'enquête (France 2)",'Réponses de formulaire'!$W26))</f>
        <v>0</v>
      </c>
      <c r="F26" t="b">
        <f>ISNUMBER(SEARCH("Les infiltrés (France 2)",'Réponses de formulaire'!$W26))</f>
        <v>0</v>
      </c>
      <c r="G26" t="b">
        <f>ISNUMBER(SEARCH("Sept à huit (TF1)",'Réponses de formulaire'!$W26))</f>
        <v>0</v>
      </c>
      <c r="H26" t="b">
        <f>ISNUMBER(SEARCH("Reportages (TF1)",'Réponses de formulaire'!$W26))</f>
        <v>0</v>
      </c>
      <c r="I26" t="b">
        <f>ISNUMBER(SEARCH("L'effet papillon (Be TV)",'Réponses de formulaire'!$W26))</f>
        <v>0</v>
      </c>
      <c r="J26" t="b">
        <f>ISNUMBER(SEARCH("Je n'ai regardé aucun de ces programmes",'Réponses de formulaire'!$W26))</f>
        <v>0</v>
      </c>
      <c r="K26" t="b">
        <f>ISNUMBER(SEARCH("Autre",'Réponses de formulaire'!$W26))</f>
        <v>0</v>
      </c>
    </row>
    <row r="27" spans="2:11" ht="12.75" customHeight="1" x14ac:dyDescent="0.2">
      <c r="B27" s="10" t="b">
        <f>ISNUMBER(SEARCH("Questions à la Une (RTBF - La Une)",'Réponses de formulaire'!$W27))</f>
        <v>0</v>
      </c>
      <c r="C27" s="10" t="b">
        <f>ISNUMBER(SEARCH("Reporters (RTL - TVi)",'Réponses de formulaire'!$W27))</f>
        <v>0</v>
      </c>
      <c r="D27" t="b">
        <f>ISNUMBER(SEARCH("Envoyé spécial (France 2)",'Réponses de formulaire'!$W27))</f>
        <v>0</v>
      </c>
      <c r="E27" t="b">
        <f>ISNUMBER(SEARCH("Complément d'enquête (France 2)",'Réponses de formulaire'!$W27))</f>
        <v>0</v>
      </c>
      <c r="F27" t="b">
        <f>ISNUMBER(SEARCH("Les infiltrés (France 2)",'Réponses de formulaire'!$W27))</f>
        <v>0</v>
      </c>
      <c r="G27" t="b">
        <f>ISNUMBER(SEARCH("Sept à huit (TF1)",'Réponses de formulaire'!$W27))</f>
        <v>0</v>
      </c>
      <c r="H27" t="b">
        <f>ISNUMBER(SEARCH("Reportages (TF1)",'Réponses de formulaire'!$W27))</f>
        <v>0</v>
      </c>
      <c r="I27" t="b">
        <f>ISNUMBER(SEARCH("L'effet papillon (Be TV)",'Réponses de formulaire'!$W27))</f>
        <v>0</v>
      </c>
      <c r="J27" t="b">
        <f>ISNUMBER(SEARCH("Je n'ai regardé aucun de ces programmes",'Réponses de formulaire'!$W27))</f>
        <v>1</v>
      </c>
      <c r="K27" t="b">
        <f>ISNUMBER(SEARCH("Autre",'Réponses de formulaire'!$W27))</f>
        <v>0</v>
      </c>
    </row>
    <row r="28" spans="2:11" ht="12.75" customHeight="1" x14ac:dyDescent="0.2">
      <c r="B28" s="10" t="b">
        <f>ISNUMBER(SEARCH("Questions à la Une (RTBF - La Une)",'Réponses de formulaire'!$W28))</f>
        <v>0</v>
      </c>
      <c r="C28" s="10" t="b">
        <f>ISNUMBER(SEARCH("Reporters (RTL - TVi)",'Réponses de formulaire'!$W28))</f>
        <v>0</v>
      </c>
      <c r="D28" t="b">
        <f>ISNUMBER(SEARCH("Envoyé spécial (France 2)",'Réponses de formulaire'!$W28))</f>
        <v>0</v>
      </c>
      <c r="E28" t="b">
        <f>ISNUMBER(SEARCH("Complément d'enquête (France 2)",'Réponses de formulaire'!$W28))</f>
        <v>0</v>
      </c>
      <c r="F28" t="b">
        <f>ISNUMBER(SEARCH("Les infiltrés (France 2)",'Réponses de formulaire'!$W28))</f>
        <v>0</v>
      </c>
      <c r="G28" t="b">
        <f>ISNUMBER(SEARCH("Sept à huit (TF1)",'Réponses de formulaire'!$W28))</f>
        <v>0</v>
      </c>
      <c r="H28" t="b">
        <f>ISNUMBER(SEARCH("Reportages (TF1)",'Réponses de formulaire'!$W28))</f>
        <v>0</v>
      </c>
      <c r="I28" t="b">
        <f>ISNUMBER(SEARCH("L'effet papillon (Be TV)",'Réponses de formulaire'!$W28))</f>
        <v>0</v>
      </c>
      <c r="J28" t="b">
        <f>ISNUMBER(SEARCH("Je n'ai regardé aucun de ces programmes",'Réponses de formulaire'!$W28))</f>
        <v>1</v>
      </c>
      <c r="K28" t="b">
        <f>ISNUMBER(SEARCH("Autre",'Réponses de formulaire'!$W28))</f>
        <v>0</v>
      </c>
    </row>
    <row r="29" spans="2:11" ht="12.75" customHeight="1" x14ac:dyDescent="0.2">
      <c r="B29" s="10" t="b">
        <f>ISNUMBER(SEARCH("Questions à la Une (RTBF - La Une)",'Réponses de formulaire'!$W29))</f>
        <v>0</v>
      </c>
      <c r="C29" s="10" t="b">
        <f>ISNUMBER(SEARCH("Reporters (RTL - TVi)",'Réponses de formulaire'!$W29))</f>
        <v>0</v>
      </c>
      <c r="D29" t="b">
        <f>ISNUMBER(SEARCH("Envoyé spécial (France 2)",'Réponses de formulaire'!$W29))</f>
        <v>0</v>
      </c>
      <c r="E29" t="b">
        <f>ISNUMBER(SEARCH("Complément d'enquête (France 2)",'Réponses de formulaire'!$W29))</f>
        <v>0</v>
      </c>
      <c r="F29" t="b">
        <f>ISNUMBER(SEARCH("Les infiltrés (France 2)",'Réponses de formulaire'!$W29))</f>
        <v>0</v>
      </c>
      <c r="G29" t="b">
        <f>ISNUMBER(SEARCH("Sept à huit (TF1)",'Réponses de formulaire'!$W29))</f>
        <v>0</v>
      </c>
      <c r="H29" t="b">
        <f>ISNUMBER(SEARCH("Reportages (TF1)",'Réponses de formulaire'!$W29))</f>
        <v>1</v>
      </c>
      <c r="I29" t="b">
        <f>ISNUMBER(SEARCH("L'effet papillon (Be TV)",'Réponses de formulaire'!$W29))</f>
        <v>0</v>
      </c>
      <c r="J29" t="b">
        <f>ISNUMBER(SEARCH("Je n'ai regardé aucun de ces programmes",'Réponses de formulaire'!$W29))</f>
        <v>0</v>
      </c>
      <c r="K29" t="b">
        <f>ISNUMBER(SEARCH("Autre",'Réponses de formulaire'!$W29))</f>
        <v>0</v>
      </c>
    </row>
    <row r="30" spans="2:11" ht="12.75" customHeight="1" x14ac:dyDescent="0.2">
      <c r="B30" s="10" t="b">
        <f>ISNUMBER(SEARCH("Questions à la Une (RTBF - La Une)",'Réponses de formulaire'!$W30))</f>
        <v>1</v>
      </c>
      <c r="C30" s="10" t="b">
        <f>ISNUMBER(SEARCH("Reporters (RTL - TVi)",'Réponses de formulaire'!$W30))</f>
        <v>1</v>
      </c>
      <c r="D30" t="b">
        <f>ISNUMBER(SEARCH("Envoyé spécial (France 2)",'Réponses de formulaire'!$W30))</f>
        <v>0</v>
      </c>
      <c r="E30" t="b">
        <f>ISNUMBER(SEARCH("Complément d'enquête (France 2)",'Réponses de formulaire'!$W30))</f>
        <v>0</v>
      </c>
      <c r="F30" t="b">
        <f>ISNUMBER(SEARCH("Les infiltrés (France 2)",'Réponses de formulaire'!$W30))</f>
        <v>0</v>
      </c>
      <c r="G30" t="b">
        <f>ISNUMBER(SEARCH("Sept à huit (TF1)",'Réponses de formulaire'!$W30))</f>
        <v>1</v>
      </c>
      <c r="H30" t="b">
        <f>ISNUMBER(SEARCH("Reportages (TF1)",'Réponses de formulaire'!$W30))</f>
        <v>0</v>
      </c>
      <c r="I30" t="b">
        <f>ISNUMBER(SEARCH("L'effet papillon (Be TV)",'Réponses de formulaire'!$W30))</f>
        <v>0</v>
      </c>
      <c r="J30" t="b">
        <f>ISNUMBER(SEARCH("Je n'ai regardé aucun de ces programmes",'Réponses de formulaire'!$W30))</f>
        <v>0</v>
      </c>
      <c r="K30" t="b">
        <f>ISNUMBER(SEARCH("Autre",'Réponses de formulaire'!$W30))</f>
        <v>0</v>
      </c>
    </row>
    <row r="31" spans="2:11" ht="12.75" customHeight="1" x14ac:dyDescent="0.2">
      <c r="B31" s="10" t="b">
        <f>ISNUMBER(SEARCH("Questions à la Une (RTBF - La Une)",'Réponses de formulaire'!$W31))</f>
        <v>1</v>
      </c>
      <c r="C31" s="10" t="b">
        <f>ISNUMBER(SEARCH("Reporters (RTL - TVi)",'Réponses de formulaire'!$W31))</f>
        <v>0</v>
      </c>
      <c r="D31" t="b">
        <f>ISNUMBER(SEARCH("Envoyé spécial (France 2)",'Réponses de formulaire'!$W31))</f>
        <v>0</v>
      </c>
      <c r="E31" t="b">
        <f>ISNUMBER(SEARCH("Complément d'enquête (France 2)",'Réponses de formulaire'!$W31))</f>
        <v>0</v>
      </c>
      <c r="F31" t="b">
        <f>ISNUMBER(SEARCH("Les infiltrés (France 2)",'Réponses de formulaire'!$W31))</f>
        <v>0</v>
      </c>
      <c r="G31" t="b">
        <f>ISNUMBER(SEARCH("Sept à huit (TF1)",'Réponses de formulaire'!$W31))</f>
        <v>1</v>
      </c>
      <c r="H31" t="b">
        <f>ISNUMBER(SEARCH("Reportages (TF1)",'Réponses de formulaire'!$W31))</f>
        <v>1</v>
      </c>
      <c r="I31" t="b">
        <f>ISNUMBER(SEARCH("L'effet papillon (Be TV)",'Réponses de formulaire'!$W31))</f>
        <v>0</v>
      </c>
      <c r="J31" t="b">
        <f>ISNUMBER(SEARCH("Je n'ai regardé aucun de ces programmes",'Réponses de formulaire'!$W31))</f>
        <v>0</v>
      </c>
      <c r="K31" t="b">
        <f>ISNUMBER(SEARCH("Autre",'Réponses de formulaire'!$W31))</f>
        <v>0</v>
      </c>
    </row>
    <row r="32" spans="2:11" ht="12.75" customHeight="1" x14ac:dyDescent="0.2">
      <c r="B32" s="10" t="b">
        <f>ISNUMBER(SEARCH("Questions à la Une (RTBF - La Une)",'Réponses de formulaire'!$W32))</f>
        <v>0</v>
      </c>
      <c r="C32" s="10" t="b">
        <f>ISNUMBER(SEARCH("Reporters (RTL - TVi)",'Réponses de formulaire'!$W32))</f>
        <v>0</v>
      </c>
      <c r="D32" t="b">
        <f>ISNUMBER(SEARCH("Envoyé spécial (France 2)",'Réponses de formulaire'!$W32))</f>
        <v>0</v>
      </c>
      <c r="E32" t="b">
        <f>ISNUMBER(SEARCH("Complément d'enquête (France 2)",'Réponses de formulaire'!$W32))</f>
        <v>0</v>
      </c>
      <c r="F32" t="b">
        <f>ISNUMBER(SEARCH("Les infiltrés (France 2)",'Réponses de formulaire'!$W32))</f>
        <v>0</v>
      </c>
      <c r="G32" t="b">
        <f>ISNUMBER(SEARCH("Sept à huit (TF1)",'Réponses de formulaire'!$W32))</f>
        <v>1</v>
      </c>
      <c r="H32" t="b">
        <f>ISNUMBER(SEARCH("Reportages (TF1)",'Réponses de formulaire'!$W32))</f>
        <v>0</v>
      </c>
      <c r="I32" t="b">
        <f>ISNUMBER(SEARCH("L'effet papillon (Be TV)",'Réponses de formulaire'!$W32))</f>
        <v>0</v>
      </c>
      <c r="J32" t="b">
        <f>ISNUMBER(SEARCH("Je n'ai regardé aucun de ces programmes",'Réponses de formulaire'!$W32))</f>
        <v>0</v>
      </c>
      <c r="K32" t="b">
        <f>ISNUMBER(SEARCH("Autre",'Réponses de formulaire'!$W32))</f>
        <v>0</v>
      </c>
    </row>
    <row r="33" spans="2:11" ht="12.75" customHeight="1" x14ac:dyDescent="0.2">
      <c r="B33" s="10" t="b">
        <f>ISNUMBER(SEARCH("Questions à la Une (RTBF - La Une)",'Réponses de formulaire'!$W33))</f>
        <v>0</v>
      </c>
      <c r="C33" s="10" t="b">
        <f>ISNUMBER(SEARCH("Reporters (RTL - TVi)",'Réponses de formulaire'!$W33))</f>
        <v>0</v>
      </c>
      <c r="D33" t="b">
        <f>ISNUMBER(SEARCH("Envoyé spécial (France 2)",'Réponses de formulaire'!$W33))</f>
        <v>0</v>
      </c>
      <c r="E33" t="b">
        <f>ISNUMBER(SEARCH("Complément d'enquête (France 2)",'Réponses de formulaire'!$W33))</f>
        <v>0</v>
      </c>
      <c r="F33" t="b">
        <f>ISNUMBER(SEARCH("Les infiltrés (France 2)",'Réponses de formulaire'!$W33))</f>
        <v>0</v>
      </c>
      <c r="G33" t="b">
        <f>ISNUMBER(SEARCH("Sept à huit (TF1)",'Réponses de formulaire'!$W33))</f>
        <v>0</v>
      </c>
      <c r="H33" t="b">
        <f>ISNUMBER(SEARCH("Reportages (TF1)",'Réponses de formulaire'!$W33))</f>
        <v>0</v>
      </c>
      <c r="I33" t="b">
        <f>ISNUMBER(SEARCH("L'effet papillon (Be TV)",'Réponses de formulaire'!$W33))</f>
        <v>0</v>
      </c>
      <c r="J33" t="b">
        <f>ISNUMBER(SEARCH("Je n'ai regardé aucun de ces programmes",'Réponses de formulaire'!$W33))</f>
        <v>1</v>
      </c>
      <c r="K33" t="b">
        <f>ISNUMBER(SEARCH("Autre",'Réponses de formulaire'!$W33))</f>
        <v>0</v>
      </c>
    </row>
    <row r="34" spans="2:11" ht="12.75" customHeight="1" x14ac:dyDescent="0.2">
      <c r="B34" s="10" t="b">
        <f>ISNUMBER(SEARCH("Questions à la Une (RTBF - La Une)",'Réponses de formulaire'!$W34))</f>
        <v>0</v>
      </c>
      <c r="C34" s="10" t="b">
        <f>ISNUMBER(SEARCH("Reporters (RTL - TVi)",'Réponses de formulaire'!$W34))</f>
        <v>0</v>
      </c>
      <c r="D34" t="b">
        <f>ISNUMBER(SEARCH("Envoyé spécial (France 2)",'Réponses de formulaire'!$W34))</f>
        <v>0</v>
      </c>
      <c r="E34" t="b">
        <f>ISNUMBER(SEARCH("Complément d'enquête (France 2)",'Réponses de formulaire'!$W34))</f>
        <v>1</v>
      </c>
      <c r="F34" t="b">
        <f>ISNUMBER(SEARCH("Les infiltrés (France 2)",'Réponses de formulaire'!$W34))</f>
        <v>0</v>
      </c>
      <c r="G34" t="b">
        <f>ISNUMBER(SEARCH("Sept à huit (TF1)",'Réponses de formulaire'!$W34))</f>
        <v>0</v>
      </c>
      <c r="H34" t="b">
        <f>ISNUMBER(SEARCH("Reportages (TF1)",'Réponses de formulaire'!$W34))</f>
        <v>0</v>
      </c>
      <c r="I34" t="b">
        <f>ISNUMBER(SEARCH("L'effet papillon (Be TV)",'Réponses de formulaire'!$W34))</f>
        <v>0</v>
      </c>
      <c r="J34" t="b">
        <f>ISNUMBER(SEARCH("Je n'ai regardé aucun de ces programmes",'Réponses de formulaire'!$W34))</f>
        <v>0</v>
      </c>
      <c r="K34" t="b">
        <f>ISNUMBER(SEARCH("Autre",'Réponses de formulaire'!$W34))</f>
        <v>0</v>
      </c>
    </row>
    <row r="35" spans="2:11" ht="12.75" customHeight="1" x14ac:dyDescent="0.2">
      <c r="B35" s="10" t="b">
        <f>ISNUMBER(SEARCH("Questions à la Une (RTBF - La Une)",'Réponses de formulaire'!$W35))</f>
        <v>1</v>
      </c>
      <c r="C35" s="10" t="b">
        <f>ISNUMBER(SEARCH("Reporters (RTL - TVi)",'Réponses de formulaire'!$W35))</f>
        <v>0</v>
      </c>
      <c r="D35" t="b">
        <f>ISNUMBER(SEARCH("Envoyé spécial (France 2)",'Réponses de formulaire'!$W35))</f>
        <v>0</v>
      </c>
      <c r="E35" t="b">
        <f>ISNUMBER(SEARCH("Complément d'enquête (France 2)",'Réponses de formulaire'!$W35))</f>
        <v>0</v>
      </c>
      <c r="F35" t="b">
        <f>ISNUMBER(SEARCH("Les infiltrés (France 2)",'Réponses de formulaire'!$W35))</f>
        <v>0</v>
      </c>
      <c r="G35" t="b">
        <f>ISNUMBER(SEARCH("Sept à huit (TF1)",'Réponses de formulaire'!$W35))</f>
        <v>0</v>
      </c>
      <c r="H35" t="b">
        <f>ISNUMBER(SEARCH("Reportages (TF1)",'Réponses de formulaire'!$W35))</f>
        <v>0</v>
      </c>
      <c r="I35" t="b">
        <f>ISNUMBER(SEARCH("L'effet papillon (Be TV)",'Réponses de formulaire'!$W35))</f>
        <v>0</v>
      </c>
      <c r="J35" t="b">
        <f>ISNUMBER(SEARCH("Je n'ai regardé aucun de ces programmes",'Réponses de formulaire'!$W35))</f>
        <v>0</v>
      </c>
      <c r="K35" t="b">
        <f>ISNUMBER(SEARCH("Autre",'Réponses de formulaire'!$W35))</f>
        <v>0</v>
      </c>
    </row>
    <row r="36" spans="2:11" ht="12.75" customHeight="1" x14ac:dyDescent="0.2">
      <c r="B36" s="10" t="b">
        <f>ISNUMBER(SEARCH("Questions à la Une (RTBF - La Une)",'Réponses de formulaire'!$W36))</f>
        <v>1</v>
      </c>
      <c r="C36" s="10" t="b">
        <f>ISNUMBER(SEARCH("Reporters (RTL - TVi)",'Réponses de formulaire'!$W36))</f>
        <v>1</v>
      </c>
      <c r="D36" t="b">
        <f>ISNUMBER(SEARCH("Envoyé spécial (France 2)",'Réponses de formulaire'!$W36))</f>
        <v>1</v>
      </c>
      <c r="E36" t="b">
        <f>ISNUMBER(SEARCH("Complément d'enquête (France 2)",'Réponses de formulaire'!$W36))</f>
        <v>1</v>
      </c>
      <c r="F36" t="b">
        <f>ISNUMBER(SEARCH("Les infiltrés (France 2)",'Réponses de formulaire'!$W36))</f>
        <v>0</v>
      </c>
      <c r="G36" t="b">
        <f>ISNUMBER(SEARCH("Sept à huit (TF1)",'Réponses de formulaire'!$W36))</f>
        <v>1</v>
      </c>
      <c r="H36" t="b">
        <f>ISNUMBER(SEARCH("Reportages (TF1)",'Réponses de formulaire'!$W36))</f>
        <v>1</v>
      </c>
      <c r="I36" t="b">
        <f>ISNUMBER(SEARCH("L'effet papillon (Be TV)",'Réponses de formulaire'!$W36))</f>
        <v>0</v>
      </c>
      <c r="J36" t="b">
        <f>ISNUMBER(SEARCH("Je n'ai regardé aucun de ces programmes",'Réponses de formulaire'!$W36))</f>
        <v>0</v>
      </c>
      <c r="K36" t="b">
        <f>ISNUMBER(SEARCH("Autre",'Réponses de formulaire'!$W36))</f>
        <v>0</v>
      </c>
    </row>
    <row r="37" spans="2:11" ht="12.75" customHeight="1" x14ac:dyDescent="0.2">
      <c r="B37" s="10" t="b">
        <f>ISNUMBER(SEARCH("Questions à la Une (RTBF - La Une)",'Réponses de formulaire'!$W37))</f>
        <v>0</v>
      </c>
      <c r="C37" s="10" t="b">
        <f>ISNUMBER(SEARCH("Reporters (RTL - TVi)",'Réponses de formulaire'!$W37))</f>
        <v>0</v>
      </c>
      <c r="D37" t="b">
        <f>ISNUMBER(SEARCH("Envoyé spécial (France 2)",'Réponses de formulaire'!$W37))</f>
        <v>0</v>
      </c>
      <c r="E37" t="b">
        <f>ISNUMBER(SEARCH("Complément d'enquête (France 2)",'Réponses de formulaire'!$W37))</f>
        <v>0</v>
      </c>
      <c r="F37" t="b">
        <f>ISNUMBER(SEARCH("Les infiltrés (France 2)",'Réponses de formulaire'!$W37))</f>
        <v>0</v>
      </c>
      <c r="G37" t="b">
        <f>ISNUMBER(SEARCH("Sept à huit (TF1)",'Réponses de formulaire'!$W37))</f>
        <v>0</v>
      </c>
      <c r="H37" t="b">
        <f>ISNUMBER(SEARCH("Reportages (TF1)",'Réponses de formulaire'!$W37))</f>
        <v>0</v>
      </c>
      <c r="I37" t="b">
        <f>ISNUMBER(SEARCH("L'effet papillon (Be TV)",'Réponses de formulaire'!$W37))</f>
        <v>0</v>
      </c>
      <c r="J37" t="b">
        <f>ISNUMBER(SEARCH("Je n'ai regardé aucun de ces programmes",'Réponses de formulaire'!$W37))</f>
        <v>1</v>
      </c>
      <c r="K37" t="b">
        <f>ISNUMBER(SEARCH("Autre",'Réponses de formulaire'!$W37))</f>
        <v>0</v>
      </c>
    </row>
    <row r="38" spans="2:11" ht="12.75" customHeight="1" x14ac:dyDescent="0.2">
      <c r="B38" s="10" t="b">
        <f>ISNUMBER(SEARCH("Questions à la Une (RTBF - La Une)",'Réponses de formulaire'!$W38))</f>
        <v>0</v>
      </c>
      <c r="C38" s="10" t="b">
        <f>ISNUMBER(SEARCH("Reporters (RTL - TVi)",'Réponses de formulaire'!$W38))</f>
        <v>0</v>
      </c>
      <c r="D38" t="b">
        <f>ISNUMBER(SEARCH("Envoyé spécial (France 2)",'Réponses de formulaire'!$W38))</f>
        <v>0</v>
      </c>
      <c r="E38" t="b">
        <f>ISNUMBER(SEARCH("Complément d'enquête (France 2)",'Réponses de formulaire'!$W38))</f>
        <v>0</v>
      </c>
      <c r="F38" t="b">
        <f>ISNUMBER(SEARCH("Les infiltrés (France 2)",'Réponses de formulaire'!$W38))</f>
        <v>0</v>
      </c>
      <c r="G38" t="b">
        <f>ISNUMBER(SEARCH("Sept à huit (TF1)",'Réponses de formulaire'!$W38))</f>
        <v>0</v>
      </c>
      <c r="H38" t="b">
        <f>ISNUMBER(SEARCH("Reportages (TF1)",'Réponses de formulaire'!$W38))</f>
        <v>0</v>
      </c>
      <c r="I38" t="b">
        <f>ISNUMBER(SEARCH("L'effet papillon (Be TV)",'Réponses de formulaire'!$W38))</f>
        <v>0</v>
      </c>
      <c r="J38" t="b">
        <f>ISNUMBER(SEARCH("Je n'ai regardé aucun de ces programmes",'Réponses de formulaire'!$W38))</f>
        <v>1</v>
      </c>
      <c r="K38" t="b">
        <f>ISNUMBER(SEARCH("Autre",'Réponses de formulaire'!$W38))</f>
        <v>0</v>
      </c>
    </row>
    <row r="39" spans="2:11" ht="12.75" customHeight="1" x14ac:dyDescent="0.2">
      <c r="B39" s="10" t="b">
        <f>ISNUMBER(SEARCH("Questions à la Une (RTBF - La Une)",'Réponses de formulaire'!$W39))</f>
        <v>0</v>
      </c>
      <c r="C39" s="10" t="b">
        <f>ISNUMBER(SEARCH("Reporters (RTL - TVi)",'Réponses de formulaire'!$W39))</f>
        <v>0</v>
      </c>
      <c r="D39" t="b">
        <f>ISNUMBER(SEARCH("Envoyé spécial (France 2)",'Réponses de formulaire'!$W39))</f>
        <v>0</v>
      </c>
      <c r="E39" t="b">
        <f>ISNUMBER(SEARCH("Complément d'enquête (France 2)",'Réponses de formulaire'!$W39))</f>
        <v>0</v>
      </c>
      <c r="F39" t="b">
        <f>ISNUMBER(SEARCH("Les infiltrés (France 2)",'Réponses de formulaire'!$W39))</f>
        <v>0</v>
      </c>
      <c r="G39" t="b">
        <f>ISNUMBER(SEARCH("Sept à huit (TF1)",'Réponses de formulaire'!$W39))</f>
        <v>0</v>
      </c>
      <c r="H39" t="b">
        <f>ISNUMBER(SEARCH("Reportages (TF1)",'Réponses de formulaire'!$W39))</f>
        <v>0</v>
      </c>
      <c r="I39" t="b">
        <f>ISNUMBER(SEARCH("L'effet papillon (Be TV)",'Réponses de formulaire'!$W39))</f>
        <v>0</v>
      </c>
      <c r="J39" t="b">
        <f>ISNUMBER(SEARCH("Je n'ai regardé aucun de ces programmes",'Réponses de formulaire'!$W39))</f>
        <v>1</v>
      </c>
      <c r="K39" t="b">
        <f>ISNUMBER(SEARCH("Autre",'Réponses de formulaire'!$W39))</f>
        <v>0</v>
      </c>
    </row>
    <row r="40" spans="2:11" ht="12.75" customHeight="1" x14ac:dyDescent="0.2">
      <c r="B40" s="10" t="b">
        <f>ISNUMBER(SEARCH("Questions à la Une (RTBF - La Une)",'Réponses de formulaire'!$W40))</f>
        <v>0</v>
      </c>
      <c r="C40" s="10" t="b">
        <f>ISNUMBER(SEARCH("Reporters (RTL - TVi)",'Réponses de formulaire'!$W40))</f>
        <v>0</v>
      </c>
      <c r="D40" t="b">
        <f>ISNUMBER(SEARCH("Envoyé spécial (France 2)",'Réponses de formulaire'!$W40))</f>
        <v>0</v>
      </c>
      <c r="E40" t="b">
        <f>ISNUMBER(SEARCH("Complément d'enquête (France 2)",'Réponses de formulaire'!$W40))</f>
        <v>0</v>
      </c>
      <c r="F40" t="b">
        <f>ISNUMBER(SEARCH("Les infiltrés (France 2)",'Réponses de formulaire'!$W40))</f>
        <v>0</v>
      </c>
      <c r="G40" t="b">
        <f>ISNUMBER(SEARCH("Sept à huit (TF1)",'Réponses de formulaire'!$W40))</f>
        <v>0</v>
      </c>
      <c r="H40" t="b">
        <f>ISNUMBER(SEARCH("Reportages (TF1)",'Réponses de formulaire'!$W40))</f>
        <v>0</v>
      </c>
      <c r="I40" t="b">
        <f>ISNUMBER(SEARCH("L'effet papillon (Be TV)",'Réponses de formulaire'!$W40))</f>
        <v>0</v>
      </c>
      <c r="J40" t="b">
        <f>ISNUMBER(SEARCH("Je n'ai regardé aucun de ces programmes",'Réponses de formulaire'!$W40))</f>
        <v>1</v>
      </c>
      <c r="K40" t="b">
        <f>ISNUMBER(SEARCH("Autre",'Réponses de formulaire'!$W40))</f>
        <v>0</v>
      </c>
    </row>
    <row r="41" spans="2:11" ht="12.75" customHeight="1" x14ac:dyDescent="0.2">
      <c r="B41" s="10" t="b">
        <f>ISNUMBER(SEARCH("Questions à la Une (RTBF - La Une)",'Réponses de formulaire'!$W41))</f>
        <v>1</v>
      </c>
      <c r="C41" s="10" t="b">
        <f>ISNUMBER(SEARCH("Reporters (RTL - TVi)",'Réponses de formulaire'!$W41))</f>
        <v>0</v>
      </c>
      <c r="D41" t="b">
        <f>ISNUMBER(SEARCH("Envoyé spécial (France 2)",'Réponses de formulaire'!$W41))</f>
        <v>0</v>
      </c>
      <c r="E41" t="b">
        <f>ISNUMBER(SEARCH("Complément d'enquête (France 2)",'Réponses de formulaire'!$W41))</f>
        <v>0</v>
      </c>
      <c r="F41" t="b">
        <f>ISNUMBER(SEARCH("Les infiltrés (France 2)",'Réponses de formulaire'!$W41))</f>
        <v>0</v>
      </c>
      <c r="G41" t="b">
        <f>ISNUMBER(SEARCH("Sept à huit (TF1)",'Réponses de formulaire'!$W41))</f>
        <v>0</v>
      </c>
      <c r="H41" t="b">
        <f>ISNUMBER(SEARCH("Reportages (TF1)",'Réponses de formulaire'!$W41))</f>
        <v>0</v>
      </c>
      <c r="I41" t="b">
        <f>ISNUMBER(SEARCH("L'effet papillon (Be TV)",'Réponses de formulaire'!$W41))</f>
        <v>0</v>
      </c>
      <c r="J41" t="b">
        <f>ISNUMBER(SEARCH("Je n'ai regardé aucun de ces programmes",'Réponses de formulaire'!$W41))</f>
        <v>0</v>
      </c>
      <c r="K41" t="b">
        <f>ISNUMBER(SEARCH("Autre",'Réponses de formulaire'!$W41))</f>
        <v>0</v>
      </c>
    </row>
    <row r="42" spans="2:11" ht="12.75" customHeight="1" x14ac:dyDescent="0.2">
      <c r="B42" s="10" t="b">
        <f>ISNUMBER(SEARCH("Questions à la Une (RTBF - La Une)",'Réponses de formulaire'!$W42))</f>
        <v>1</v>
      </c>
      <c r="C42" s="10" t="b">
        <f>ISNUMBER(SEARCH("Reporters (RTL - TVi)",'Réponses de formulaire'!$W42))</f>
        <v>1</v>
      </c>
      <c r="D42" t="b">
        <f>ISNUMBER(SEARCH("Envoyé spécial (France 2)",'Réponses de formulaire'!$W42))</f>
        <v>1</v>
      </c>
      <c r="E42" t="b">
        <f>ISNUMBER(SEARCH("Complément d'enquête (France 2)",'Réponses de formulaire'!$W42))</f>
        <v>0</v>
      </c>
      <c r="F42" t="b">
        <f>ISNUMBER(SEARCH("Les infiltrés (France 2)",'Réponses de formulaire'!$W42))</f>
        <v>0</v>
      </c>
      <c r="G42" t="b">
        <f>ISNUMBER(SEARCH("Sept à huit (TF1)",'Réponses de formulaire'!$W42))</f>
        <v>1</v>
      </c>
      <c r="H42" t="b">
        <f>ISNUMBER(SEARCH("Reportages (TF1)",'Réponses de formulaire'!$W42))</f>
        <v>0</v>
      </c>
      <c r="I42" t="b">
        <f>ISNUMBER(SEARCH("L'effet papillon (Be TV)",'Réponses de formulaire'!$W42))</f>
        <v>0</v>
      </c>
      <c r="J42" t="b">
        <f>ISNUMBER(SEARCH("Je n'ai regardé aucun de ces programmes",'Réponses de formulaire'!$W42))</f>
        <v>0</v>
      </c>
      <c r="K42" t="b">
        <f>ISNUMBER(SEARCH("Autre",'Réponses de formulaire'!$W42))</f>
        <v>0</v>
      </c>
    </row>
    <row r="43" spans="2:11" ht="12.75" customHeight="1" x14ac:dyDescent="0.2">
      <c r="B43" s="10" t="b">
        <f>ISNUMBER(SEARCH("Questions à la Une (RTBF - La Une)",'Réponses de formulaire'!$W43))</f>
        <v>0</v>
      </c>
      <c r="C43" s="10" t="b">
        <f>ISNUMBER(SEARCH("Reporters (RTL - TVi)",'Réponses de formulaire'!$W43))</f>
        <v>0</v>
      </c>
      <c r="D43" t="b">
        <f>ISNUMBER(SEARCH("Envoyé spécial (France 2)",'Réponses de formulaire'!$W43))</f>
        <v>0</v>
      </c>
      <c r="E43" t="b">
        <f>ISNUMBER(SEARCH("Complément d'enquête (France 2)",'Réponses de formulaire'!$W43))</f>
        <v>0</v>
      </c>
      <c r="F43" t="b">
        <f>ISNUMBER(SEARCH("Les infiltrés (France 2)",'Réponses de formulaire'!$W43))</f>
        <v>0</v>
      </c>
      <c r="G43" t="b">
        <f>ISNUMBER(SEARCH("Sept à huit (TF1)",'Réponses de formulaire'!$W43))</f>
        <v>0</v>
      </c>
      <c r="H43" t="b">
        <f>ISNUMBER(SEARCH("Reportages (TF1)",'Réponses de formulaire'!$W43))</f>
        <v>0</v>
      </c>
      <c r="I43" t="b">
        <f>ISNUMBER(SEARCH("L'effet papillon (Be TV)",'Réponses de formulaire'!$W43))</f>
        <v>0</v>
      </c>
      <c r="J43" t="b">
        <f>ISNUMBER(SEARCH("Je n'ai regardé aucun de ces programmes",'Réponses de formulaire'!$W43))</f>
        <v>1</v>
      </c>
      <c r="K43" t="b">
        <f>ISNUMBER(SEARCH("Autre",'Réponses de formulaire'!$W43))</f>
        <v>0</v>
      </c>
    </row>
    <row r="44" spans="2:11" ht="12.75" customHeight="1" x14ac:dyDescent="0.2">
      <c r="B44" s="10" t="b">
        <f>ISNUMBER(SEARCH("Questions à la Une (RTBF - La Une)",'Réponses de formulaire'!$W44))</f>
        <v>0</v>
      </c>
      <c r="C44" s="10" t="b">
        <f>ISNUMBER(SEARCH("Reporters (RTL - TVi)",'Réponses de formulaire'!$W44))</f>
        <v>1</v>
      </c>
      <c r="D44" t="b">
        <f>ISNUMBER(SEARCH("Envoyé spécial (France 2)",'Réponses de formulaire'!$W44))</f>
        <v>1</v>
      </c>
      <c r="E44" t="b">
        <f>ISNUMBER(SEARCH("Complément d'enquête (France 2)",'Réponses de formulaire'!$W44))</f>
        <v>0</v>
      </c>
      <c r="F44" t="b">
        <f>ISNUMBER(SEARCH("Les infiltrés (France 2)",'Réponses de formulaire'!$W44))</f>
        <v>0</v>
      </c>
      <c r="G44" t="b">
        <f>ISNUMBER(SEARCH("Sept à huit (TF1)",'Réponses de formulaire'!$W44))</f>
        <v>0</v>
      </c>
      <c r="H44" t="b">
        <f>ISNUMBER(SEARCH("Reportages (TF1)",'Réponses de formulaire'!$W44))</f>
        <v>1</v>
      </c>
      <c r="I44" t="b">
        <f>ISNUMBER(SEARCH("L'effet papillon (Be TV)",'Réponses de formulaire'!$W44))</f>
        <v>0</v>
      </c>
      <c r="J44" t="b">
        <f>ISNUMBER(SEARCH("Je n'ai regardé aucun de ces programmes",'Réponses de formulaire'!$W44))</f>
        <v>0</v>
      </c>
      <c r="K44" t="b">
        <f>ISNUMBER(SEARCH("Autre",'Réponses de formulaire'!$W44))</f>
        <v>0</v>
      </c>
    </row>
    <row r="45" spans="2:11" ht="12.75" customHeight="1" x14ac:dyDescent="0.2">
      <c r="B45" s="10" t="b">
        <f>ISNUMBER(SEARCH("Questions à la Une (RTBF - La Une)",'Réponses de formulaire'!$W45))</f>
        <v>0</v>
      </c>
      <c r="C45" s="10" t="b">
        <f>ISNUMBER(SEARCH("Reporters (RTL - TVi)",'Réponses de formulaire'!$W45))</f>
        <v>0</v>
      </c>
      <c r="D45" t="b">
        <f>ISNUMBER(SEARCH("Envoyé spécial (France 2)",'Réponses de formulaire'!$W45))</f>
        <v>1</v>
      </c>
      <c r="E45" t="b">
        <f>ISNUMBER(SEARCH("Complément d'enquête (France 2)",'Réponses de formulaire'!$W45))</f>
        <v>0</v>
      </c>
      <c r="F45" t="b">
        <f>ISNUMBER(SEARCH("Les infiltrés (France 2)",'Réponses de formulaire'!$W45))</f>
        <v>0</v>
      </c>
      <c r="G45" t="b">
        <f>ISNUMBER(SEARCH("Sept à huit (TF1)",'Réponses de formulaire'!$W45))</f>
        <v>0</v>
      </c>
      <c r="H45" t="b">
        <f>ISNUMBER(SEARCH("Reportages (TF1)",'Réponses de formulaire'!$W45))</f>
        <v>0</v>
      </c>
      <c r="I45" t="b">
        <f>ISNUMBER(SEARCH("L'effet papillon (Be TV)",'Réponses de formulaire'!$W45))</f>
        <v>0</v>
      </c>
      <c r="J45" t="b">
        <f>ISNUMBER(SEARCH("Je n'ai regardé aucun de ces programmes",'Réponses de formulaire'!$W45))</f>
        <v>0</v>
      </c>
      <c r="K45" t="b">
        <f>ISNUMBER(SEARCH("Autre",'Réponses de formulaire'!$W45))</f>
        <v>0</v>
      </c>
    </row>
    <row r="46" spans="2:11" ht="12.75" customHeight="1" x14ac:dyDescent="0.2">
      <c r="B46" s="10" t="b">
        <f>ISNUMBER(SEARCH("Questions à la Une (RTBF - La Une)",'Réponses de formulaire'!$W46))</f>
        <v>0</v>
      </c>
      <c r="C46" s="10" t="b">
        <f>ISNUMBER(SEARCH("Reporters (RTL - TVi)",'Réponses de formulaire'!$W46))</f>
        <v>0</v>
      </c>
      <c r="D46" t="b">
        <f>ISNUMBER(SEARCH("Envoyé spécial (France 2)",'Réponses de formulaire'!$W46))</f>
        <v>0</v>
      </c>
      <c r="E46" t="b">
        <f>ISNUMBER(SEARCH("Complément d'enquête (France 2)",'Réponses de formulaire'!$W46))</f>
        <v>0</v>
      </c>
      <c r="F46" t="b">
        <f>ISNUMBER(SEARCH("Les infiltrés (France 2)",'Réponses de formulaire'!$W46))</f>
        <v>0</v>
      </c>
      <c r="G46" t="b">
        <f>ISNUMBER(SEARCH("Sept à huit (TF1)",'Réponses de formulaire'!$W46))</f>
        <v>1</v>
      </c>
      <c r="H46" t="b">
        <f>ISNUMBER(SEARCH("Reportages (TF1)",'Réponses de formulaire'!$W46))</f>
        <v>1</v>
      </c>
      <c r="I46" t="b">
        <f>ISNUMBER(SEARCH("L'effet papillon (Be TV)",'Réponses de formulaire'!$W46))</f>
        <v>0</v>
      </c>
      <c r="J46" t="b">
        <f>ISNUMBER(SEARCH("Je n'ai regardé aucun de ces programmes",'Réponses de formulaire'!$W46))</f>
        <v>0</v>
      </c>
      <c r="K46" t="b">
        <f>ISNUMBER(SEARCH("Autre",'Réponses de formulaire'!$W46))</f>
        <v>0</v>
      </c>
    </row>
    <row r="47" spans="2:11" ht="12.75" customHeight="1" x14ac:dyDescent="0.2">
      <c r="B47" s="10" t="b">
        <f>ISNUMBER(SEARCH("Questions à la Une (RTBF - La Une)",'Réponses de formulaire'!$W47))</f>
        <v>0</v>
      </c>
      <c r="C47" s="10" t="b">
        <f>ISNUMBER(SEARCH("Reporters (RTL - TVi)",'Réponses de formulaire'!$W47))</f>
        <v>0</v>
      </c>
      <c r="D47" t="b">
        <f>ISNUMBER(SEARCH("Envoyé spécial (France 2)",'Réponses de formulaire'!$W47))</f>
        <v>0</v>
      </c>
      <c r="E47" t="b">
        <f>ISNUMBER(SEARCH("Complément d'enquête (France 2)",'Réponses de formulaire'!$W47))</f>
        <v>0</v>
      </c>
      <c r="F47" t="b">
        <f>ISNUMBER(SEARCH("Les infiltrés (France 2)",'Réponses de formulaire'!$W47))</f>
        <v>0</v>
      </c>
      <c r="G47" t="b">
        <f>ISNUMBER(SEARCH("Sept à huit (TF1)",'Réponses de formulaire'!$W47))</f>
        <v>0</v>
      </c>
      <c r="H47" t="b">
        <f>ISNUMBER(SEARCH("Reportages (TF1)",'Réponses de formulaire'!$W47))</f>
        <v>0</v>
      </c>
      <c r="I47" t="b">
        <f>ISNUMBER(SEARCH("L'effet papillon (Be TV)",'Réponses de formulaire'!$W47))</f>
        <v>0</v>
      </c>
      <c r="J47" t="b">
        <f>ISNUMBER(SEARCH("Je n'ai regardé aucun de ces programmes",'Réponses de formulaire'!$W47))</f>
        <v>1</v>
      </c>
      <c r="K47" t="b">
        <f>ISNUMBER(SEARCH("Autre",'Réponses de formulaire'!$W47))</f>
        <v>0</v>
      </c>
    </row>
    <row r="48" spans="2:11" ht="12.75" customHeight="1" x14ac:dyDescent="0.2">
      <c r="B48" s="10" t="b">
        <f>ISNUMBER(SEARCH("Questions à la Une (RTBF - La Une)",'Réponses de formulaire'!$W48))</f>
        <v>0</v>
      </c>
      <c r="C48" s="10" t="b">
        <f>ISNUMBER(SEARCH("Reporters (RTL - TVi)",'Réponses de formulaire'!$W48))</f>
        <v>0</v>
      </c>
      <c r="D48" t="b">
        <f>ISNUMBER(SEARCH("Envoyé spécial (France 2)",'Réponses de formulaire'!$W48))</f>
        <v>0</v>
      </c>
      <c r="E48" t="b">
        <f>ISNUMBER(SEARCH("Complément d'enquête (France 2)",'Réponses de formulaire'!$W48))</f>
        <v>0</v>
      </c>
      <c r="F48" t="b">
        <f>ISNUMBER(SEARCH("Les infiltrés (France 2)",'Réponses de formulaire'!$W48))</f>
        <v>0</v>
      </c>
      <c r="G48" t="b">
        <f>ISNUMBER(SEARCH("Sept à huit (TF1)",'Réponses de formulaire'!$W48))</f>
        <v>0</v>
      </c>
      <c r="H48" t="b">
        <f>ISNUMBER(SEARCH("Reportages (TF1)",'Réponses de formulaire'!$W48))</f>
        <v>0</v>
      </c>
      <c r="I48" t="b">
        <f>ISNUMBER(SEARCH("L'effet papillon (Be TV)",'Réponses de formulaire'!$W48))</f>
        <v>0</v>
      </c>
      <c r="J48" t="b">
        <f>ISNUMBER(SEARCH("Je n'ai regardé aucun de ces programmes",'Réponses de formulaire'!$W48))</f>
        <v>1</v>
      </c>
      <c r="K48" t="b">
        <f>ISNUMBER(SEARCH("Autre",'Réponses de formulaire'!$W48))</f>
        <v>0</v>
      </c>
    </row>
    <row r="49" spans="2:11" ht="12.75" customHeight="1" x14ac:dyDescent="0.2">
      <c r="B49" s="10" t="b">
        <f>ISNUMBER(SEARCH("Questions à la Une (RTBF - La Une)",'Réponses de formulaire'!$W49))</f>
        <v>0</v>
      </c>
      <c r="C49" s="10" t="b">
        <f>ISNUMBER(SEARCH("Reporters (RTL - TVi)",'Réponses de formulaire'!$W49))</f>
        <v>0</v>
      </c>
      <c r="D49" t="b">
        <f>ISNUMBER(SEARCH("Envoyé spécial (France 2)",'Réponses de formulaire'!$W49))</f>
        <v>1</v>
      </c>
      <c r="E49" t="b">
        <f>ISNUMBER(SEARCH("Complément d'enquête (France 2)",'Réponses de formulaire'!$W49))</f>
        <v>0</v>
      </c>
      <c r="F49" t="b">
        <f>ISNUMBER(SEARCH("Les infiltrés (France 2)",'Réponses de formulaire'!$W49))</f>
        <v>0</v>
      </c>
      <c r="G49" t="b">
        <f>ISNUMBER(SEARCH("Sept à huit (TF1)",'Réponses de formulaire'!$W49))</f>
        <v>1</v>
      </c>
      <c r="H49" t="b">
        <f>ISNUMBER(SEARCH("Reportages (TF1)",'Réponses de formulaire'!$W49))</f>
        <v>0</v>
      </c>
      <c r="I49" t="b">
        <f>ISNUMBER(SEARCH("L'effet papillon (Be TV)",'Réponses de formulaire'!$W49))</f>
        <v>0</v>
      </c>
      <c r="J49" t="b">
        <f>ISNUMBER(SEARCH("Je n'ai regardé aucun de ces programmes",'Réponses de formulaire'!$W49))</f>
        <v>0</v>
      </c>
      <c r="K49" t="b">
        <f>ISNUMBER(SEARCH("Autre",'Réponses de formulaire'!$W49))</f>
        <v>0</v>
      </c>
    </row>
    <row r="50" spans="2:11" ht="12.75" customHeight="1" x14ac:dyDescent="0.2">
      <c r="B50" s="10" t="b">
        <f>ISNUMBER(SEARCH("Questions à la Une (RTBF - La Une)",'Réponses de formulaire'!$W50))</f>
        <v>1</v>
      </c>
      <c r="C50" s="10" t="b">
        <f>ISNUMBER(SEARCH("Reporters (RTL - TVi)",'Réponses de formulaire'!$W50))</f>
        <v>1</v>
      </c>
      <c r="D50" t="b">
        <f>ISNUMBER(SEARCH("Envoyé spécial (France 2)",'Réponses de formulaire'!$W50))</f>
        <v>0</v>
      </c>
      <c r="E50" t="b">
        <f>ISNUMBER(SEARCH("Complément d'enquête (France 2)",'Réponses de formulaire'!$W50))</f>
        <v>0</v>
      </c>
      <c r="F50" t="b">
        <f>ISNUMBER(SEARCH("Les infiltrés (France 2)",'Réponses de formulaire'!$W50))</f>
        <v>0</v>
      </c>
      <c r="G50" t="b">
        <f>ISNUMBER(SEARCH("Sept à huit (TF1)",'Réponses de formulaire'!$W50))</f>
        <v>0</v>
      </c>
      <c r="H50" t="b">
        <f>ISNUMBER(SEARCH("Reportages (TF1)",'Réponses de formulaire'!$W50))</f>
        <v>0</v>
      </c>
      <c r="I50" t="b">
        <f>ISNUMBER(SEARCH("L'effet papillon (Be TV)",'Réponses de formulaire'!$W50))</f>
        <v>0</v>
      </c>
      <c r="J50" t="b">
        <f>ISNUMBER(SEARCH("Je n'ai regardé aucun de ces programmes",'Réponses de formulaire'!$W50))</f>
        <v>0</v>
      </c>
      <c r="K50" t="b">
        <f>ISNUMBER(SEARCH("Autre",'Réponses de formulaire'!$W50))</f>
        <v>0</v>
      </c>
    </row>
    <row r="51" spans="2:11" ht="12.75" customHeight="1" x14ac:dyDescent="0.2">
      <c r="B51" s="10" t="b">
        <f>ISNUMBER(SEARCH("Questions à la Une (RTBF - La Une)",'Réponses de formulaire'!$W51))</f>
        <v>0</v>
      </c>
      <c r="C51" s="10" t="b">
        <f>ISNUMBER(SEARCH("Reporters (RTL - TVi)",'Réponses de formulaire'!$W51))</f>
        <v>0</v>
      </c>
      <c r="D51" t="b">
        <f>ISNUMBER(SEARCH("Envoyé spécial (France 2)",'Réponses de formulaire'!$W51))</f>
        <v>1</v>
      </c>
      <c r="E51" t="b">
        <f>ISNUMBER(SEARCH("Complément d'enquête (France 2)",'Réponses de formulaire'!$W51))</f>
        <v>0</v>
      </c>
      <c r="F51" t="b">
        <f>ISNUMBER(SEARCH("Les infiltrés (France 2)",'Réponses de formulaire'!$W51))</f>
        <v>0</v>
      </c>
      <c r="G51" t="b">
        <f>ISNUMBER(SEARCH("Sept à huit (TF1)",'Réponses de formulaire'!$W51))</f>
        <v>0</v>
      </c>
      <c r="H51" t="b">
        <f>ISNUMBER(SEARCH("Reportages (TF1)",'Réponses de formulaire'!$W51))</f>
        <v>1</v>
      </c>
      <c r="I51" t="b">
        <f>ISNUMBER(SEARCH("L'effet papillon (Be TV)",'Réponses de formulaire'!$W51))</f>
        <v>0</v>
      </c>
      <c r="J51" t="b">
        <f>ISNUMBER(SEARCH("Je n'ai regardé aucun de ces programmes",'Réponses de formulaire'!$W51))</f>
        <v>0</v>
      </c>
      <c r="K51" t="b">
        <f>ISNUMBER(SEARCH("Autre",'Réponses de formulaire'!$W51))</f>
        <v>0</v>
      </c>
    </row>
    <row r="52" spans="2:11" ht="12.75" customHeight="1" x14ac:dyDescent="0.2">
      <c r="B52" s="10" t="b">
        <f>ISNUMBER(SEARCH("Questions à la Une (RTBF - La Une)",'Réponses de formulaire'!$W52))</f>
        <v>0</v>
      </c>
      <c r="C52" s="10" t="b">
        <f>ISNUMBER(SEARCH("Reporters (RTL - TVi)",'Réponses de formulaire'!$W52))</f>
        <v>0</v>
      </c>
      <c r="D52" t="b">
        <f>ISNUMBER(SEARCH("Envoyé spécial (France 2)",'Réponses de formulaire'!$W52))</f>
        <v>0</v>
      </c>
      <c r="E52" t="b">
        <f>ISNUMBER(SEARCH("Complément d'enquête (France 2)",'Réponses de formulaire'!$W52))</f>
        <v>0</v>
      </c>
      <c r="F52" t="b">
        <f>ISNUMBER(SEARCH("Les infiltrés (France 2)",'Réponses de formulaire'!$W52))</f>
        <v>0</v>
      </c>
      <c r="G52" t="b">
        <f>ISNUMBER(SEARCH("Sept à huit (TF1)",'Réponses de formulaire'!$W52))</f>
        <v>0</v>
      </c>
      <c r="H52" t="b">
        <f>ISNUMBER(SEARCH("Reportages (TF1)",'Réponses de formulaire'!$W52))</f>
        <v>0</v>
      </c>
      <c r="I52" t="b">
        <f>ISNUMBER(SEARCH("L'effet papillon (Be TV)",'Réponses de formulaire'!$W52))</f>
        <v>0</v>
      </c>
      <c r="J52" t="b">
        <f>ISNUMBER(SEARCH("Je n'ai regardé aucun de ces programmes",'Réponses de formulaire'!$W52))</f>
        <v>1</v>
      </c>
      <c r="K52" t="b">
        <f>ISNUMBER(SEARCH("Autre",'Réponses de formulaire'!$W52))</f>
        <v>0</v>
      </c>
    </row>
    <row r="53" spans="2:11" ht="12.75" customHeight="1" x14ac:dyDescent="0.2">
      <c r="B53" s="10" t="b">
        <f>ISNUMBER(SEARCH("Questions à la Une (RTBF - La Une)",'Réponses de formulaire'!$W53))</f>
        <v>0</v>
      </c>
      <c r="C53" s="10" t="b">
        <f>ISNUMBER(SEARCH("Reporters (RTL - TVi)",'Réponses de formulaire'!$W53))</f>
        <v>0</v>
      </c>
      <c r="D53" t="b">
        <f>ISNUMBER(SEARCH("Envoyé spécial (France 2)",'Réponses de formulaire'!$W53))</f>
        <v>0</v>
      </c>
      <c r="E53" t="b">
        <f>ISNUMBER(SEARCH("Complément d'enquête (France 2)",'Réponses de formulaire'!$W53))</f>
        <v>0</v>
      </c>
      <c r="F53" t="b">
        <f>ISNUMBER(SEARCH("Les infiltrés (France 2)",'Réponses de formulaire'!$W53))</f>
        <v>0</v>
      </c>
      <c r="G53" t="b">
        <f>ISNUMBER(SEARCH("Sept à huit (TF1)",'Réponses de formulaire'!$W53))</f>
        <v>0</v>
      </c>
      <c r="H53" t="b">
        <f>ISNUMBER(SEARCH("Reportages (TF1)",'Réponses de formulaire'!$W53))</f>
        <v>1</v>
      </c>
      <c r="I53" t="b">
        <f>ISNUMBER(SEARCH("L'effet papillon (Be TV)",'Réponses de formulaire'!$W53))</f>
        <v>0</v>
      </c>
      <c r="J53" t="b">
        <f>ISNUMBER(SEARCH("Je n'ai regardé aucun de ces programmes",'Réponses de formulaire'!$W53))</f>
        <v>0</v>
      </c>
      <c r="K53" t="b">
        <f>ISNUMBER(SEARCH("Autre",'Réponses de formulaire'!$W53))</f>
        <v>0</v>
      </c>
    </row>
    <row r="54" spans="2:11" ht="12.75" customHeight="1" x14ac:dyDescent="0.2">
      <c r="B54" s="10" t="b">
        <f>ISNUMBER(SEARCH("Questions à la Une (RTBF - La Une)",'Réponses de formulaire'!$W54))</f>
        <v>1</v>
      </c>
      <c r="C54" s="10" t="b">
        <f>ISNUMBER(SEARCH("Reporters (RTL - TVi)",'Réponses de formulaire'!$W54))</f>
        <v>0</v>
      </c>
      <c r="D54" t="b">
        <f>ISNUMBER(SEARCH("Envoyé spécial (France 2)",'Réponses de formulaire'!$W54))</f>
        <v>0</v>
      </c>
      <c r="E54" t="b">
        <f>ISNUMBER(SEARCH("Complément d'enquête (France 2)",'Réponses de formulaire'!$W54))</f>
        <v>0</v>
      </c>
      <c r="F54" t="b">
        <f>ISNUMBER(SEARCH("Les infiltrés (France 2)",'Réponses de formulaire'!$W54))</f>
        <v>0</v>
      </c>
      <c r="G54" t="b">
        <f>ISNUMBER(SEARCH("Sept à huit (TF1)",'Réponses de formulaire'!$W54))</f>
        <v>1</v>
      </c>
      <c r="H54" t="b">
        <f>ISNUMBER(SEARCH("Reportages (TF1)",'Réponses de formulaire'!$W54))</f>
        <v>0</v>
      </c>
      <c r="I54" t="b">
        <f>ISNUMBER(SEARCH("L'effet papillon (Be TV)",'Réponses de formulaire'!$W54))</f>
        <v>1</v>
      </c>
      <c r="J54" t="b">
        <f>ISNUMBER(SEARCH("Je n'ai regardé aucun de ces programmes",'Réponses de formulaire'!$W54))</f>
        <v>0</v>
      </c>
      <c r="K54" t="b">
        <f>ISNUMBER(SEARCH("Autre",'Réponses de formulaire'!$W54))</f>
        <v>0</v>
      </c>
    </row>
    <row r="55" spans="2:11" ht="12.75" customHeight="1" x14ac:dyDescent="0.2">
      <c r="B55" s="10" t="b">
        <f>ISNUMBER(SEARCH("Questions à la Une (RTBF - La Une)",'Réponses de formulaire'!$W55))</f>
        <v>1</v>
      </c>
      <c r="C55" s="10" t="b">
        <f>ISNUMBER(SEARCH("Reporters (RTL - TVi)",'Réponses de formulaire'!$W55))</f>
        <v>0</v>
      </c>
      <c r="D55" t="b">
        <f>ISNUMBER(SEARCH("Envoyé spécial (France 2)",'Réponses de formulaire'!$W55))</f>
        <v>1</v>
      </c>
      <c r="E55" t="b">
        <f>ISNUMBER(SEARCH("Complément d'enquête (France 2)",'Réponses de formulaire'!$W55))</f>
        <v>0</v>
      </c>
      <c r="F55" t="b">
        <f>ISNUMBER(SEARCH("Les infiltrés (France 2)",'Réponses de formulaire'!$W55))</f>
        <v>0</v>
      </c>
      <c r="G55" t="b">
        <f>ISNUMBER(SEARCH("Sept à huit (TF1)",'Réponses de formulaire'!$W55))</f>
        <v>1</v>
      </c>
      <c r="H55" t="b">
        <f>ISNUMBER(SEARCH("Reportages (TF1)",'Réponses de formulaire'!$W55))</f>
        <v>0</v>
      </c>
      <c r="I55" t="b">
        <f>ISNUMBER(SEARCH("L'effet papillon (Be TV)",'Réponses de formulaire'!$W55))</f>
        <v>0</v>
      </c>
      <c r="J55" t="b">
        <f>ISNUMBER(SEARCH("Je n'ai regardé aucun de ces programmes",'Réponses de formulaire'!$W55))</f>
        <v>0</v>
      </c>
      <c r="K55" t="b">
        <f>ISNUMBER(SEARCH("Autre",'Réponses de formulaire'!$W55))</f>
        <v>0</v>
      </c>
    </row>
    <row r="56" spans="2:11" ht="12.75" customHeight="1" x14ac:dyDescent="0.2">
      <c r="B56" s="10" t="b">
        <f>ISNUMBER(SEARCH("Questions à la Une (RTBF - La Une)",'Réponses de formulaire'!$W56))</f>
        <v>0</v>
      </c>
      <c r="C56" s="10" t="b">
        <f>ISNUMBER(SEARCH("Reporters (RTL - TVi)",'Réponses de formulaire'!$W56))</f>
        <v>0</v>
      </c>
      <c r="D56" t="b">
        <f>ISNUMBER(SEARCH("Envoyé spécial (France 2)",'Réponses de formulaire'!$W56))</f>
        <v>0</v>
      </c>
      <c r="E56" t="b">
        <f>ISNUMBER(SEARCH("Complément d'enquête (France 2)",'Réponses de formulaire'!$W56))</f>
        <v>0</v>
      </c>
      <c r="F56" t="b">
        <f>ISNUMBER(SEARCH("Les infiltrés (France 2)",'Réponses de formulaire'!$W56))</f>
        <v>0</v>
      </c>
      <c r="G56" t="b">
        <f>ISNUMBER(SEARCH("Sept à huit (TF1)",'Réponses de formulaire'!$W56))</f>
        <v>0</v>
      </c>
      <c r="H56" t="b">
        <f>ISNUMBER(SEARCH("Reportages (TF1)",'Réponses de formulaire'!$W56))</f>
        <v>0</v>
      </c>
      <c r="I56" t="b">
        <f>ISNUMBER(SEARCH("L'effet papillon (Be TV)",'Réponses de formulaire'!$W56))</f>
        <v>0</v>
      </c>
      <c r="J56" t="b">
        <f>ISNUMBER(SEARCH("Je n'ai regardé aucun de ces programmes",'Réponses de formulaire'!$W56))</f>
        <v>1</v>
      </c>
      <c r="K56" t="b">
        <f>ISNUMBER(SEARCH("Autre",'Réponses de formulaire'!$W56))</f>
        <v>0</v>
      </c>
    </row>
    <row r="57" spans="2:11" ht="12.75" customHeight="1" x14ac:dyDescent="0.2">
      <c r="B57" s="10" t="b">
        <f>ISNUMBER(SEARCH("Questions à la Une (RTBF - La Une)",'Réponses de formulaire'!$W57))</f>
        <v>0</v>
      </c>
      <c r="C57" s="10" t="b">
        <f>ISNUMBER(SEARCH("Reporters (RTL - TVi)",'Réponses de formulaire'!$W57))</f>
        <v>0</v>
      </c>
      <c r="D57" t="b">
        <f>ISNUMBER(SEARCH("Envoyé spécial (France 2)",'Réponses de formulaire'!$W57))</f>
        <v>0</v>
      </c>
      <c r="E57" t="b">
        <f>ISNUMBER(SEARCH("Complément d'enquête (France 2)",'Réponses de formulaire'!$W57))</f>
        <v>0</v>
      </c>
      <c r="F57" t="b">
        <f>ISNUMBER(SEARCH("Les infiltrés (France 2)",'Réponses de formulaire'!$W57))</f>
        <v>0</v>
      </c>
      <c r="G57" t="b">
        <f>ISNUMBER(SEARCH("Sept à huit (TF1)",'Réponses de formulaire'!$W57))</f>
        <v>0</v>
      </c>
      <c r="H57" t="b">
        <f>ISNUMBER(SEARCH("Reportages (TF1)",'Réponses de formulaire'!$W57))</f>
        <v>0</v>
      </c>
      <c r="I57" t="b">
        <f>ISNUMBER(SEARCH("L'effet papillon (Be TV)",'Réponses de formulaire'!$W57))</f>
        <v>0</v>
      </c>
      <c r="J57" t="b">
        <f>ISNUMBER(SEARCH("Je n'ai regardé aucun de ces programmes",'Réponses de formulaire'!$W57))</f>
        <v>1</v>
      </c>
      <c r="K57" t="b">
        <f>ISNUMBER(SEARCH("Autre",'Réponses de formulaire'!$W57))</f>
        <v>0</v>
      </c>
    </row>
    <row r="58" spans="2:11" ht="12.75" customHeight="1" x14ac:dyDescent="0.2">
      <c r="B58" s="10" t="b">
        <f>ISNUMBER(SEARCH("Questions à la Une (RTBF - La Une)",'Réponses de formulaire'!$W58))</f>
        <v>1</v>
      </c>
      <c r="C58" s="10" t="b">
        <f>ISNUMBER(SEARCH("Reporters (RTL - TVi)",'Réponses de formulaire'!$W58))</f>
        <v>0</v>
      </c>
      <c r="D58" t="b">
        <f>ISNUMBER(SEARCH("Envoyé spécial (France 2)",'Réponses de formulaire'!$W58))</f>
        <v>0</v>
      </c>
      <c r="E58" t="b">
        <f>ISNUMBER(SEARCH("Complément d'enquête (France 2)",'Réponses de formulaire'!$W58))</f>
        <v>0</v>
      </c>
      <c r="F58" t="b">
        <f>ISNUMBER(SEARCH("Les infiltrés (France 2)",'Réponses de formulaire'!$W58))</f>
        <v>0</v>
      </c>
      <c r="G58" t="b">
        <f>ISNUMBER(SEARCH("Sept à huit (TF1)",'Réponses de formulaire'!$W58))</f>
        <v>0</v>
      </c>
      <c r="H58" t="b">
        <f>ISNUMBER(SEARCH("Reportages (TF1)",'Réponses de formulaire'!$W58))</f>
        <v>0</v>
      </c>
      <c r="I58" t="b">
        <f>ISNUMBER(SEARCH("L'effet papillon (Be TV)",'Réponses de formulaire'!$W58))</f>
        <v>0</v>
      </c>
      <c r="J58" t="b">
        <f>ISNUMBER(SEARCH("Je n'ai regardé aucun de ces programmes",'Réponses de formulaire'!$W58))</f>
        <v>0</v>
      </c>
      <c r="K58" t="b">
        <f>ISNUMBER(SEARCH("Autre",'Réponses de formulaire'!$W58))</f>
        <v>0</v>
      </c>
    </row>
    <row r="59" spans="2:11" ht="12.75" customHeight="1" x14ac:dyDescent="0.2">
      <c r="B59" s="10" t="b">
        <f>ISNUMBER(SEARCH("Questions à la Une (RTBF - La Une)",'Réponses de formulaire'!$W59))</f>
        <v>1</v>
      </c>
      <c r="C59" s="10" t="b">
        <f>ISNUMBER(SEARCH("Reporters (RTL - TVi)",'Réponses de formulaire'!$W59))</f>
        <v>0</v>
      </c>
      <c r="D59" t="b">
        <f>ISNUMBER(SEARCH("Envoyé spécial (France 2)",'Réponses de formulaire'!$W59))</f>
        <v>0</v>
      </c>
      <c r="E59" t="b">
        <f>ISNUMBER(SEARCH("Complément d'enquête (France 2)",'Réponses de formulaire'!$W59))</f>
        <v>0</v>
      </c>
      <c r="F59" t="b">
        <f>ISNUMBER(SEARCH("Les infiltrés (France 2)",'Réponses de formulaire'!$W59))</f>
        <v>0</v>
      </c>
      <c r="G59" t="b">
        <f>ISNUMBER(SEARCH("Sept à huit (TF1)",'Réponses de formulaire'!$W59))</f>
        <v>0</v>
      </c>
      <c r="H59" t="b">
        <f>ISNUMBER(SEARCH("Reportages (TF1)",'Réponses de formulaire'!$W59))</f>
        <v>0</v>
      </c>
      <c r="I59" t="b">
        <f>ISNUMBER(SEARCH("L'effet papillon (Be TV)",'Réponses de formulaire'!$W59))</f>
        <v>0</v>
      </c>
      <c r="J59" t="b">
        <f>ISNUMBER(SEARCH("Je n'ai regardé aucun de ces programmes",'Réponses de formulaire'!$W59))</f>
        <v>0</v>
      </c>
      <c r="K59" t="b">
        <f>ISNUMBER(SEARCH("Autre",'Réponses de formulaire'!$W59))</f>
        <v>0</v>
      </c>
    </row>
    <row r="60" spans="2:11" ht="12.75" customHeight="1" x14ac:dyDescent="0.2">
      <c r="B60" s="10" t="b">
        <f>ISNUMBER(SEARCH("Questions à la Une (RTBF - La Une)",'Réponses de formulaire'!$W60))</f>
        <v>0</v>
      </c>
      <c r="C60" s="10" t="b">
        <f>ISNUMBER(SEARCH("Reporters (RTL - TVi)",'Réponses de formulaire'!$W60))</f>
        <v>0</v>
      </c>
      <c r="D60" t="b">
        <f>ISNUMBER(SEARCH("Envoyé spécial (France 2)",'Réponses de formulaire'!$W60))</f>
        <v>0</v>
      </c>
      <c r="E60" t="b">
        <f>ISNUMBER(SEARCH("Complément d'enquête (France 2)",'Réponses de formulaire'!$W60))</f>
        <v>0</v>
      </c>
      <c r="F60" t="b">
        <f>ISNUMBER(SEARCH("Les infiltrés (France 2)",'Réponses de formulaire'!$W60))</f>
        <v>0</v>
      </c>
      <c r="G60" t="b">
        <f>ISNUMBER(SEARCH("Sept à huit (TF1)",'Réponses de formulaire'!$W60))</f>
        <v>0</v>
      </c>
      <c r="H60" t="b">
        <f>ISNUMBER(SEARCH("Reportages (TF1)",'Réponses de formulaire'!$W60))</f>
        <v>0</v>
      </c>
      <c r="I60" t="b">
        <f>ISNUMBER(SEARCH("L'effet papillon (Be TV)",'Réponses de formulaire'!$W60))</f>
        <v>0</v>
      </c>
      <c r="J60" t="b">
        <f>ISNUMBER(SEARCH("Je n'ai regardé aucun de ces programmes",'Réponses de formulaire'!$W60))</f>
        <v>1</v>
      </c>
      <c r="K60" t="b">
        <f>ISNUMBER(SEARCH("Autre",'Réponses de formulaire'!$W60))</f>
        <v>0</v>
      </c>
    </row>
    <row r="61" spans="2:11" ht="12.75" customHeight="1" x14ac:dyDescent="0.2">
      <c r="B61" s="10" t="b">
        <f>ISNUMBER(SEARCH("Questions à la Une (RTBF - La Une)",'Réponses de formulaire'!$W61))</f>
        <v>0</v>
      </c>
      <c r="C61" s="10" t="b">
        <f>ISNUMBER(SEARCH("Reporters (RTL - TVi)",'Réponses de formulaire'!$W61))</f>
        <v>0</v>
      </c>
      <c r="D61" t="b">
        <f>ISNUMBER(SEARCH("Envoyé spécial (France 2)",'Réponses de formulaire'!$W61))</f>
        <v>0</v>
      </c>
      <c r="E61" t="b">
        <f>ISNUMBER(SEARCH("Complément d'enquête (France 2)",'Réponses de formulaire'!$W61))</f>
        <v>0</v>
      </c>
      <c r="F61" t="b">
        <f>ISNUMBER(SEARCH("Les infiltrés (France 2)",'Réponses de formulaire'!$W61))</f>
        <v>0</v>
      </c>
      <c r="G61" t="b">
        <f>ISNUMBER(SEARCH("Sept à huit (TF1)",'Réponses de formulaire'!$W61))</f>
        <v>0</v>
      </c>
      <c r="H61" t="b">
        <f>ISNUMBER(SEARCH("Reportages (TF1)",'Réponses de formulaire'!$W61))</f>
        <v>0</v>
      </c>
      <c r="I61" t="b">
        <f>ISNUMBER(SEARCH("L'effet papillon (Be TV)",'Réponses de formulaire'!$W61))</f>
        <v>0</v>
      </c>
      <c r="J61" t="b">
        <f>ISNUMBER(SEARCH("Je n'ai regardé aucun de ces programmes",'Réponses de formulaire'!$W61))</f>
        <v>1</v>
      </c>
      <c r="K61" t="b">
        <f>ISNUMBER(SEARCH("Autre",'Réponses de formulaire'!$W61))</f>
        <v>0</v>
      </c>
    </row>
    <row r="62" spans="2:11" ht="12.75" customHeight="1" x14ac:dyDescent="0.2">
      <c r="B62" s="10" t="b">
        <f>ISNUMBER(SEARCH("Questions à la Une (RTBF - La Une)",'Réponses de formulaire'!$W62))</f>
        <v>1</v>
      </c>
      <c r="C62" s="10" t="b">
        <f>ISNUMBER(SEARCH("Reporters (RTL - TVi)",'Réponses de formulaire'!$W62))</f>
        <v>1</v>
      </c>
      <c r="D62" t="b">
        <f>ISNUMBER(SEARCH("Envoyé spécial (France 2)",'Réponses de formulaire'!$W62))</f>
        <v>1</v>
      </c>
      <c r="E62" t="b">
        <f>ISNUMBER(SEARCH("Complément d'enquête (France 2)",'Réponses de formulaire'!$W62))</f>
        <v>0</v>
      </c>
      <c r="F62" t="b">
        <f>ISNUMBER(SEARCH("Les infiltrés (France 2)",'Réponses de formulaire'!$W62))</f>
        <v>0</v>
      </c>
      <c r="G62" t="b">
        <f>ISNUMBER(SEARCH("Sept à huit (TF1)",'Réponses de formulaire'!$W62))</f>
        <v>0</v>
      </c>
      <c r="H62" t="b">
        <f>ISNUMBER(SEARCH("Reportages (TF1)",'Réponses de formulaire'!$W62))</f>
        <v>0</v>
      </c>
      <c r="I62" t="b">
        <f>ISNUMBER(SEARCH("L'effet papillon (Be TV)",'Réponses de formulaire'!$W62))</f>
        <v>0</v>
      </c>
      <c r="J62" t="b">
        <f>ISNUMBER(SEARCH("Je n'ai regardé aucun de ces programmes",'Réponses de formulaire'!$W62))</f>
        <v>0</v>
      </c>
      <c r="K62" t="b">
        <f>ISNUMBER(SEARCH("Autre",'Réponses de formulaire'!$W62))</f>
        <v>0</v>
      </c>
    </row>
    <row r="63" spans="2:11" ht="12.75" customHeight="1" x14ac:dyDescent="0.2">
      <c r="B63" s="10" t="b">
        <f>ISNUMBER(SEARCH("Questions à la Une (RTBF - La Une)",'Réponses de formulaire'!$W63))</f>
        <v>0</v>
      </c>
      <c r="C63" s="10" t="b">
        <f>ISNUMBER(SEARCH("Reporters (RTL - TVi)",'Réponses de formulaire'!$W63))</f>
        <v>0</v>
      </c>
      <c r="D63" t="b">
        <f>ISNUMBER(SEARCH("Envoyé spécial (France 2)",'Réponses de formulaire'!$W63))</f>
        <v>0</v>
      </c>
      <c r="E63" t="b">
        <f>ISNUMBER(SEARCH("Complément d'enquête (France 2)",'Réponses de formulaire'!$W63))</f>
        <v>0</v>
      </c>
      <c r="F63" t="b">
        <f>ISNUMBER(SEARCH("Les infiltrés (France 2)",'Réponses de formulaire'!$W63))</f>
        <v>0</v>
      </c>
      <c r="G63" t="b">
        <f>ISNUMBER(SEARCH("Sept à huit (TF1)",'Réponses de formulaire'!$W63))</f>
        <v>0</v>
      </c>
      <c r="H63" t="b">
        <f>ISNUMBER(SEARCH("Reportages (TF1)",'Réponses de formulaire'!$W63))</f>
        <v>0</v>
      </c>
      <c r="I63" t="b">
        <f>ISNUMBER(SEARCH("L'effet papillon (Be TV)",'Réponses de formulaire'!$W63))</f>
        <v>0</v>
      </c>
      <c r="J63" t="b">
        <f>ISNUMBER(SEARCH("Je n'ai regardé aucun de ces programmes",'Réponses de formulaire'!$W63))</f>
        <v>1</v>
      </c>
      <c r="K63" t="b">
        <f>ISNUMBER(SEARCH("Autre",'Réponses de formulaire'!$W63))</f>
        <v>0</v>
      </c>
    </row>
    <row r="64" spans="2:11" ht="12.75" customHeight="1" x14ac:dyDescent="0.2">
      <c r="B64" s="10" t="b">
        <f>ISNUMBER(SEARCH("Questions à la Une (RTBF - La Une)",'Réponses de formulaire'!$W64))</f>
        <v>0</v>
      </c>
      <c r="C64" s="10" t="b">
        <f>ISNUMBER(SEARCH("Reporters (RTL - TVi)",'Réponses de formulaire'!$W64))</f>
        <v>0</v>
      </c>
      <c r="D64" t="b">
        <f>ISNUMBER(SEARCH("Envoyé spécial (France 2)",'Réponses de formulaire'!$W64))</f>
        <v>1</v>
      </c>
      <c r="E64" t="b">
        <f>ISNUMBER(SEARCH("Complément d'enquête (France 2)",'Réponses de formulaire'!$W64))</f>
        <v>0</v>
      </c>
      <c r="F64" t="b">
        <f>ISNUMBER(SEARCH("Les infiltrés (France 2)",'Réponses de formulaire'!$W64))</f>
        <v>0</v>
      </c>
      <c r="G64" t="b">
        <f>ISNUMBER(SEARCH("Sept à huit (TF1)",'Réponses de formulaire'!$W64))</f>
        <v>0</v>
      </c>
      <c r="H64" t="b">
        <f>ISNUMBER(SEARCH("Reportages (TF1)",'Réponses de formulaire'!$W64))</f>
        <v>0</v>
      </c>
      <c r="I64" t="b">
        <f>ISNUMBER(SEARCH("L'effet papillon (Be TV)",'Réponses de formulaire'!$W64))</f>
        <v>0</v>
      </c>
      <c r="J64" t="b">
        <f>ISNUMBER(SEARCH("Je n'ai regardé aucun de ces programmes",'Réponses de formulaire'!$W64))</f>
        <v>0</v>
      </c>
      <c r="K64" t="b">
        <f>ISNUMBER(SEARCH("Autre",'Réponses de formulaire'!$W64))</f>
        <v>0</v>
      </c>
    </row>
    <row r="65" spans="2:11" ht="12.75" customHeight="1" x14ac:dyDescent="0.2">
      <c r="B65" s="10" t="b">
        <f>ISNUMBER(SEARCH("Questions à la Une (RTBF - La Une)",'Réponses de formulaire'!$W65))</f>
        <v>1</v>
      </c>
      <c r="C65" s="10" t="b">
        <f>ISNUMBER(SEARCH("Reporters (RTL - TVi)",'Réponses de formulaire'!$W65))</f>
        <v>0</v>
      </c>
      <c r="D65" t="b">
        <f>ISNUMBER(SEARCH("Envoyé spécial (France 2)",'Réponses de formulaire'!$W65))</f>
        <v>1</v>
      </c>
      <c r="E65" t="b">
        <f>ISNUMBER(SEARCH("Complément d'enquête (France 2)",'Réponses de formulaire'!$W65))</f>
        <v>1</v>
      </c>
      <c r="F65" t="b">
        <f>ISNUMBER(SEARCH("Les infiltrés (France 2)",'Réponses de formulaire'!$W65))</f>
        <v>0</v>
      </c>
      <c r="G65" t="b">
        <f>ISNUMBER(SEARCH("Sept à huit (TF1)",'Réponses de formulaire'!$W65))</f>
        <v>1</v>
      </c>
      <c r="H65" t="b">
        <f>ISNUMBER(SEARCH("Reportages (TF1)",'Réponses de formulaire'!$W65))</f>
        <v>1</v>
      </c>
      <c r="I65" t="b">
        <f>ISNUMBER(SEARCH("L'effet papillon (Be TV)",'Réponses de formulaire'!$W65))</f>
        <v>0</v>
      </c>
      <c r="J65" t="b">
        <f>ISNUMBER(SEARCH("Je n'ai regardé aucun de ces programmes",'Réponses de formulaire'!$W65))</f>
        <v>0</v>
      </c>
      <c r="K65" t="b">
        <f>ISNUMBER(SEARCH("Autre",'Réponses de formulaire'!$W65))</f>
        <v>0</v>
      </c>
    </row>
    <row r="66" spans="2:11" ht="12.75" customHeight="1" x14ac:dyDescent="0.2">
      <c r="B66" s="10" t="b">
        <f>ISNUMBER(SEARCH("Questions à la Une (RTBF - La Une)",'Réponses de formulaire'!$W66))</f>
        <v>0</v>
      </c>
      <c r="C66" s="10" t="b">
        <f>ISNUMBER(SEARCH("Reporters (RTL - TVi)",'Réponses de formulaire'!$W66))</f>
        <v>0</v>
      </c>
      <c r="D66" t="b">
        <f>ISNUMBER(SEARCH("Envoyé spécial (France 2)",'Réponses de formulaire'!$W66))</f>
        <v>0</v>
      </c>
      <c r="E66" t="b">
        <f>ISNUMBER(SEARCH("Complément d'enquête (France 2)",'Réponses de formulaire'!$W66))</f>
        <v>0</v>
      </c>
      <c r="F66" t="b">
        <f>ISNUMBER(SEARCH("Les infiltrés (France 2)",'Réponses de formulaire'!$W66))</f>
        <v>0</v>
      </c>
      <c r="G66" t="b">
        <f>ISNUMBER(SEARCH("Sept à huit (TF1)",'Réponses de formulaire'!$W66))</f>
        <v>0</v>
      </c>
      <c r="H66" t="b">
        <f>ISNUMBER(SEARCH("Reportages (TF1)",'Réponses de formulaire'!$W66))</f>
        <v>0</v>
      </c>
      <c r="I66" t="b">
        <f>ISNUMBER(SEARCH("L'effet papillon (Be TV)",'Réponses de formulaire'!$W66))</f>
        <v>0</v>
      </c>
      <c r="J66" t="b">
        <f>ISNUMBER(SEARCH("Je n'ai regardé aucun de ces programmes",'Réponses de formulaire'!$W66))</f>
        <v>1</v>
      </c>
      <c r="K66" t="b">
        <f>ISNUMBER(SEARCH("Autre",'Réponses de formulaire'!$W66))</f>
        <v>0</v>
      </c>
    </row>
    <row r="67" spans="2:11" ht="12.75" customHeight="1" x14ac:dyDescent="0.2">
      <c r="B67" s="10" t="b">
        <f>ISNUMBER(SEARCH("Questions à la Une (RTBF - La Une)",'Réponses de formulaire'!$W67))</f>
        <v>1</v>
      </c>
      <c r="C67" s="10" t="b">
        <f>ISNUMBER(SEARCH("Reporters (RTL - TVi)",'Réponses de formulaire'!$W67))</f>
        <v>1</v>
      </c>
      <c r="D67" t="b">
        <f>ISNUMBER(SEARCH("Envoyé spécial (France 2)",'Réponses de formulaire'!$W67))</f>
        <v>1</v>
      </c>
      <c r="E67" t="b">
        <f>ISNUMBER(SEARCH("Complément d'enquête (France 2)",'Réponses de formulaire'!$W67))</f>
        <v>1</v>
      </c>
      <c r="F67" t="b">
        <f>ISNUMBER(SEARCH("Les infiltrés (France 2)",'Réponses de formulaire'!$W67))</f>
        <v>0</v>
      </c>
      <c r="G67" t="b">
        <f>ISNUMBER(SEARCH("Sept à huit (TF1)",'Réponses de formulaire'!$W67))</f>
        <v>1</v>
      </c>
      <c r="H67" t="b">
        <f>ISNUMBER(SEARCH("Reportages (TF1)",'Réponses de formulaire'!$W67))</f>
        <v>1</v>
      </c>
      <c r="I67" t="b">
        <f>ISNUMBER(SEARCH("L'effet papillon (Be TV)",'Réponses de formulaire'!$W67))</f>
        <v>0</v>
      </c>
      <c r="J67" t="b">
        <f>ISNUMBER(SEARCH("Je n'ai regardé aucun de ces programmes",'Réponses de formulaire'!$W67))</f>
        <v>0</v>
      </c>
      <c r="K67" t="b">
        <f>ISNUMBER(SEARCH("Autre",'Réponses de formulaire'!$W67))</f>
        <v>0</v>
      </c>
    </row>
    <row r="68" spans="2:11" ht="12.75" customHeight="1" x14ac:dyDescent="0.2">
      <c r="B68" s="10" t="b">
        <f>ISNUMBER(SEARCH("Questions à la Une (RTBF - La Une)",'Réponses de formulaire'!$W68))</f>
        <v>1</v>
      </c>
      <c r="C68" s="10" t="b">
        <f>ISNUMBER(SEARCH("Reporters (RTL - TVi)",'Réponses de formulaire'!$W68))</f>
        <v>0</v>
      </c>
      <c r="D68" t="b">
        <f>ISNUMBER(SEARCH("Envoyé spécial (France 2)",'Réponses de formulaire'!$W68))</f>
        <v>1</v>
      </c>
      <c r="E68" t="b">
        <f>ISNUMBER(SEARCH("Complément d'enquête (France 2)",'Réponses de formulaire'!$W68))</f>
        <v>0</v>
      </c>
      <c r="F68" t="b">
        <f>ISNUMBER(SEARCH("Les infiltrés (France 2)",'Réponses de formulaire'!$W68))</f>
        <v>0</v>
      </c>
      <c r="G68" t="b">
        <f>ISNUMBER(SEARCH("Sept à huit (TF1)",'Réponses de formulaire'!$W68))</f>
        <v>1</v>
      </c>
      <c r="H68" t="b">
        <f>ISNUMBER(SEARCH("Reportages (TF1)",'Réponses de formulaire'!$W68))</f>
        <v>0</v>
      </c>
      <c r="I68" t="b">
        <f>ISNUMBER(SEARCH("L'effet papillon (Be TV)",'Réponses de formulaire'!$W68))</f>
        <v>0</v>
      </c>
      <c r="J68" t="b">
        <f>ISNUMBER(SEARCH("Je n'ai regardé aucun de ces programmes",'Réponses de formulaire'!$W68))</f>
        <v>0</v>
      </c>
      <c r="K68" t="b">
        <f>ISNUMBER(SEARCH("Autre",'Réponses de formulaire'!$W68))</f>
        <v>0</v>
      </c>
    </row>
    <row r="69" spans="2:11" ht="12.75" customHeight="1" x14ac:dyDescent="0.2">
      <c r="B69" s="10" t="b">
        <f>ISNUMBER(SEARCH("Questions à la Une (RTBF - La Une)",'Réponses de formulaire'!$W69))</f>
        <v>0</v>
      </c>
      <c r="C69" s="10" t="b">
        <f>ISNUMBER(SEARCH("Reporters (RTL - TVi)",'Réponses de formulaire'!$W69))</f>
        <v>0</v>
      </c>
      <c r="D69" t="b">
        <f>ISNUMBER(SEARCH("Envoyé spécial (France 2)",'Réponses de formulaire'!$W69))</f>
        <v>0</v>
      </c>
      <c r="E69" t="b">
        <f>ISNUMBER(SEARCH("Complément d'enquête (France 2)",'Réponses de formulaire'!$W69))</f>
        <v>0</v>
      </c>
      <c r="F69" t="b">
        <f>ISNUMBER(SEARCH("Les infiltrés (France 2)",'Réponses de formulaire'!$W69))</f>
        <v>0</v>
      </c>
      <c r="G69" t="b">
        <f>ISNUMBER(SEARCH("Sept à huit (TF1)",'Réponses de formulaire'!$W69))</f>
        <v>0</v>
      </c>
      <c r="H69" t="b">
        <f>ISNUMBER(SEARCH("Reportages (TF1)",'Réponses de formulaire'!$W69))</f>
        <v>0</v>
      </c>
      <c r="I69" t="b">
        <f>ISNUMBER(SEARCH("L'effet papillon (Be TV)",'Réponses de formulaire'!$W69))</f>
        <v>0</v>
      </c>
      <c r="J69" t="b">
        <f>ISNUMBER(SEARCH("Je n'ai regardé aucun de ces programmes",'Réponses de formulaire'!$W69))</f>
        <v>1</v>
      </c>
      <c r="K69" t="b">
        <f>ISNUMBER(SEARCH("Autre",'Réponses de formulaire'!$W69))</f>
        <v>0</v>
      </c>
    </row>
    <row r="70" spans="2:11" ht="12.75" customHeight="1" x14ac:dyDescent="0.2">
      <c r="B70" s="10" t="b">
        <f>ISNUMBER(SEARCH("Questions à la Une (RTBF - La Une)",'Réponses de formulaire'!$W70))</f>
        <v>0</v>
      </c>
      <c r="C70" s="10" t="b">
        <f>ISNUMBER(SEARCH("Reporters (RTL - TVi)",'Réponses de formulaire'!$W70))</f>
        <v>0</v>
      </c>
      <c r="D70" t="b">
        <f>ISNUMBER(SEARCH("Envoyé spécial (France 2)",'Réponses de formulaire'!$W70))</f>
        <v>0</v>
      </c>
      <c r="E70" t="b">
        <f>ISNUMBER(SEARCH("Complément d'enquête (France 2)",'Réponses de formulaire'!$W70))</f>
        <v>0</v>
      </c>
      <c r="F70" t="b">
        <f>ISNUMBER(SEARCH("Les infiltrés (France 2)",'Réponses de formulaire'!$W70))</f>
        <v>0</v>
      </c>
      <c r="G70" t="b">
        <f>ISNUMBER(SEARCH("Sept à huit (TF1)",'Réponses de formulaire'!$W70))</f>
        <v>0</v>
      </c>
      <c r="H70" t="b">
        <f>ISNUMBER(SEARCH("Reportages (TF1)",'Réponses de formulaire'!$W70))</f>
        <v>0</v>
      </c>
      <c r="I70" t="b">
        <f>ISNUMBER(SEARCH("L'effet papillon (Be TV)",'Réponses de formulaire'!$W70))</f>
        <v>0</v>
      </c>
      <c r="J70" t="b">
        <f>ISNUMBER(SEARCH("Je n'ai regardé aucun de ces programmes",'Réponses de formulaire'!$W70))</f>
        <v>1</v>
      </c>
      <c r="K70" t="b">
        <f>ISNUMBER(SEARCH("Autre",'Réponses de formulaire'!$W70))</f>
        <v>0</v>
      </c>
    </row>
    <row r="71" spans="2:11" ht="12.75" customHeight="1" x14ac:dyDescent="0.2">
      <c r="B71" s="10" t="b">
        <f>ISNUMBER(SEARCH("Questions à la Une (RTBF - La Une)",'Réponses de formulaire'!$W71))</f>
        <v>1</v>
      </c>
      <c r="C71" s="10" t="b">
        <f>ISNUMBER(SEARCH("Reporters (RTL - TVi)",'Réponses de formulaire'!$W71))</f>
        <v>1</v>
      </c>
      <c r="D71" t="b">
        <f>ISNUMBER(SEARCH("Envoyé spécial (France 2)",'Réponses de formulaire'!$W71))</f>
        <v>1</v>
      </c>
      <c r="E71" t="b">
        <f>ISNUMBER(SEARCH("Complément d'enquête (France 2)",'Réponses de formulaire'!$W71))</f>
        <v>1</v>
      </c>
      <c r="F71" t="b">
        <f>ISNUMBER(SEARCH("Les infiltrés (France 2)",'Réponses de formulaire'!$W71))</f>
        <v>0</v>
      </c>
      <c r="G71" t="b">
        <f>ISNUMBER(SEARCH("Sept à huit (TF1)",'Réponses de formulaire'!$W71))</f>
        <v>0</v>
      </c>
      <c r="H71" t="b">
        <f>ISNUMBER(SEARCH("Reportages (TF1)",'Réponses de formulaire'!$W71))</f>
        <v>0</v>
      </c>
      <c r="I71" t="b">
        <f>ISNUMBER(SEARCH("L'effet papillon (Be TV)",'Réponses de formulaire'!$W71))</f>
        <v>0</v>
      </c>
      <c r="J71" t="b">
        <f>ISNUMBER(SEARCH("Je n'ai regardé aucun de ces programmes",'Réponses de formulaire'!$W71))</f>
        <v>0</v>
      </c>
      <c r="K71" t="b">
        <f>ISNUMBER(SEARCH("Autre",'Réponses de formulaire'!$W71))</f>
        <v>0</v>
      </c>
    </row>
    <row r="72" spans="2:11" ht="12.75" customHeight="1" x14ac:dyDescent="0.2">
      <c r="B72" s="10" t="b">
        <f>ISNUMBER(SEARCH("Questions à la Une (RTBF - La Une)",'Réponses de formulaire'!$W72))</f>
        <v>0</v>
      </c>
      <c r="C72" s="10" t="b">
        <f>ISNUMBER(SEARCH("Reporters (RTL - TVi)",'Réponses de formulaire'!$W72))</f>
        <v>1</v>
      </c>
      <c r="D72" t="b">
        <f>ISNUMBER(SEARCH("Envoyé spécial (France 2)",'Réponses de formulaire'!$W72))</f>
        <v>0</v>
      </c>
      <c r="E72" t="b">
        <f>ISNUMBER(SEARCH("Complément d'enquête (France 2)",'Réponses de formulaire'!$W72))</f>
        <v>0</v>
      </c>
      <c r="F72" t="b">
        <f>ISNUMBER(SEARCH("Les infiltrés (France 2)",'Réponses de formulaire'!$W72))</f>
        <v>0</v>
      </c>
      <c r="G72" t="b">
        <f>ISNUMBER(SEARCH("Sept à huit (TF1)",'Réponses de formulaire'!$W72))</f>
        <v>0</v>
      </c>
      <c r="H72" t="b">
        <f>ISNUMBER(SEARCH("Reportages (TF1)",'Réponses de formulaire'!$W72))</f>
        <v>0</v>
      </c>
      <c r="I72" t="b">
        <f>ISNUMBER(SEARCH("L'effet papillon (Be TV)",'Réponses de formulaire'!$W72))</f>
        <v>1</v>
      </c>
      <c r="J72" t="b">
        <f>ISNUMBER(SEARCH("Je n'ai regardé aucun de ces programmes",'Réponses de formulaire'!$W72))</f>
        <v>0</v>
      </c>
      <c r="K72" t="b">
        <f>ISNUMBER(SEARCH("Autre",'Réponses de formulaire'!$W72))</f>
        <v>0</v>
      </c>
    </row>
    <row r="73" spans="2:11" ht="12.75" customHeight="1" x14ac:dyDescent="0.2">
      <c r="B73" s="10" t="b">
        <f>ISNUMBER(SEARCH("Questions à la Une (RTBF - La Une)",'Réponses de formulaire'!$W73))</f>
        <v>0</v>
      </c>
      <c r="C73" s="10" t="b">
        <f>ISNUMBER(SEARCH("Reporters (RTL - TVi)",'Réponses de formulaire'!$W73))</f>
        <v>0</v>
      </c>
      <c r="D73" t="b">
        <f>ISNUMBER(SEARCH("Envoyé spécial (France 2)",'Réponses de formulaire'!$W73))</f>
        <v>0</v>
      </c>
      <c r="E73" t="b">
        <f>ISNUMBER(SEARCH("Complément d'enquête (France 2)",'Réponses de formulaire'!$W73))</f>
        <v>0</v>
      </c>
      <c r="F73" t="b">
        <f>ISNUMBER(SEARCH("Les infiltrés (France 2)",'Réponses de formulaire'!$W73))</f>
        <v>0</v>
      </c>
      <c r="G73" t="b">
        <f>ISNUMBER(SEARCH("Sept à huit (TF1)",'Réponses de formulaire'!$W73))</f>
        <v>0</v>
      </c>
      <c r="H73" t="b">
        <f>ISNUMBER(SEARCH("Reportages (TF1)",'Réponses de formulaire'!$W73))</f>
        <v>0</v>
      </c>
      <c r="I73" t="b">
        <f>ISNUMBER(SEARCH("L'effet papillon (Be TV)",'Réponses de formulaire'!$W73))</f>
        <v>0</v>
      </c>
      <c r="J73" t="b">
        <f>ISNUMBER(SEARCH("Je n'ai regardé aucun de ces programmes",'Réponses de formulaire'!$W73))</f>
        <v>1</v>
      </c>
      <c r="K73" t="b">
        <f>ISNUMBER(SEARCH("Autre",'Réponses de formulaire'!$W73))</f>
        <v>0</v>
      </c>
    </row>
    <row r="74" spans="2:11" ht="12.75" customHeight="1" x14ac:dyDescent="0.2">
      <c r="B74" s="10" t="b">
        <f>ISNUMBER(SEARCH("Questions à la Une (RTBF - La Une)",'Réponses de formulaire'!$W74))</f>
        <v>0</v>
      </c>
      <c r="C74" s="10" t="b">
        <f>ISNUMBER(SEARCH("Reporters (RTL - TVi)",'Réponses de formulaire'!$W74))</f>
        <v>0</v>
      </c>
      <c r="D74" t="b">
        <f>ISNUMBER(SEARCH("Envoyé spécial (France 2)",'Réponses de formulaire'!$W74))</f>
        <v>0</v>
      </c>
      <c r="E74" t="b">
        <f>ISNUMBER(SEARCH("Complément d'enquête (France 2)",'Réponses de formulaire'!$W74))</f>
        <v>0</v>
      </c>
      <c r="F74" t="b">
        <f>ISNUMBER(SEARCH("Les infiltrés (France 2)",'Réponses de formulaire'!$W74))</f>
        <v>0</v>
      </c>
      <c r="G74" t="b">
        <f>ISNUMBER(SEARCH("Sept à huit (TF1)",'Réponses de formulaire'!$W74))</f>
        <v>0</v>
      </c>
      <c r="H74" t="b">
        <f>ISNUMBER(SEARCH("Reportages (TF1)",'Réponses de formulaire'!$W74))</f>
        <v>0</v>
      </c>
      <c r="I74" t="b">
        <f>ISNUMBER(SEARCH("L'effet papillon (Be TV)",'Réponses de formulaire'!$W74))</f>
        <v>0</v>
      </c>
      <c r="J74" t="b">
        <f>ISNUMBER(SEARCH("Je n'ai regardé aucun de ces programmes",'Réponses de formulaire'!$W74))</f>
        <v>1</v>
      </c>
      <c r="K74" t="b">
        <f>ISNUMBER(SEARCH("Autre",'Réponses de formulaire'!$W74))</f>
        <v>0</v>
      </c>
    </row>
    <row r="75" spans="2:11" ht="12.75" customHeight="1" x14ac:dyDescent="0.2">
      <c r="B75" s="10" t="b">
        <f>ISNUMBER(SEARCH("Questions à la Une (RTBF - La Une)",'Réponses de formulaire'!$W75))</f>
        <v>1</v>
      </c>
      <c r="C75" s="10" t="b">
        <f>ISNUMBER(SEARCH("Reporters (RTL - TVi)",'Réponses de formulaire'!$W75))</f>
        <v>0</v>
      </c>
      <c r="D75" t="b">
        <f>ISNUMBER(SEARCH("Envoyé spécial (France 2)",'Réponses de formulaire'!$W75))</f>
        <v>1</v>
      </c>
      <c r="E75" t="b">
        <f>ISNUMBER(SEARCH("Complément d'enquête (France 2)",'Réponses de formulaire'!$W75))</f>
        <v>0</v>
      </c>
      <c r="F75" t="b">
        <f>ISNUMBER(SEARCH("Les infiltrés (France 2)",'Réponses de formulaire'!$W75))</f>
        <v>0</v>
      </c>
      <c r="G75" t="b">
        <f>ISNUMBER(SEARCH("Sept à huit (TF1)",'Réponses de formulaire'!$W75))</f>
        <v>0</v>
      </c>
      <c r="H75" t="b">
        <f>ISNUMBER(SEARCH("Reportages (TF1)",'Réponses de formulaire'!$W75))</f>
        <v>0</v>
      </c>
      <c r="I75" t="b">
        <f>ISNUMBER(SEARCH("L'effet papillon (Be TV)",'Réponses de formulaire'!$W75))</f>
        <v>0</v>
      </c>
      <c r="J75" t="b">
        <f>ISNUMBER(SEARCH("Je n'ai regardé aucun de ces programmes",'Réponses de formulaire'!$W75))</f>
        <v>0</v>
      </c>
      <c r="K75" t="b">
        <f>ISNUMBER(SEARCH("Autre",'Réponses de formulaire'!$W75))</f>
        <v>0</v>
      </c>
    </row>
    <row r="76" spans="2:11" ht="12.75" customHeight="1" x14ac:dyDescent="0.2">
      <c r="B76" s="10" t="b">
        <f>ISNUMBER(SEARCH("Questions à la Une (RTBF - La Une)",'Réponses de formulaire'!$W76))</f>
        <v>0</v>
      </c>
      <c r="C76" s="10" t="b">
        <f>ISNUMBER(SEARCH("Reporters (RTL - TVi)",'Réponses de formulaire'!$W76))</f>
        <v>1</v>
      </c>
      <c r="D76" t="b">
        <f>ISNUMBER(SEARCH("Envoyé spécial (France 2)",'Réponses de formulaire'!$W76))</f>
        <v>0</v>
      </c>
      <c r="E76" t="b">
        <f>ISNUMBER(SEARCH("Complément d'enquête (France 2)",'Réponses de formulaire'!$W76))</f>
        <v>0</v>
      </c>
      <c r="F76" t="b">
        <f>ISNUMBER(SEARCH("Les infiltrés (France 2)",'Réponses de formulaire'!$W76))</f>
        <v>0</v>
      </c>
      <c r="G76" t="b">
        <f>ISNUMBER(SEARCH("Sept à huit (TF1)",'Réponses de formulaire'!$W76))</f>
        <v>1</v>
      </c>
      <c r="H76" t="b">
        <f>ISNUMBER(SEARCH("Reportages (TF1)",'Réponses de formulaire'!$W76))</f>
        <v>1</v>
      </c>
      <c r="I76" t="b">
        <f>ISNUMBER(SEARCH("L'effet papillon (Be TV)",'Réponses de formulaire'!$W76))</f>
        <v>0</v>
      </c>
      <c r="J76" t="b">
        <f>ISNUMBER(SEARCH("Je n'ai regardé aucun de ces programmes",'Réponses de formulaire'!$W76))</f>
        <v>0</v>
      </c>
      <c r="K76" t="b">
        <f>ISNUMBER(SEARCH("Autre",'Réponses de formulaire'!$W76))</f>
        <v>0</v>
      </c>
    </row>
    <row r="77" spans="2:11" ht="12.75" customHeight="1" x14ac:dyDescent="0.2">
      <c r="B77" s="10" t="b">
        <f>ISNUMBER(SEARCH("Questions à la Une (RTBF - La Une)",'Réponses de formulaire'!$W77))</f>
        <v>0</v>
      </c>
      <c r="C77" s="10" t="b">
        <f>ISNUMBER(SEARCH("Reporters (RTL - TVi)",'Réponses de formulaire'!$W77))</f>
        <v>1</v>
      </c>
      <c r="D77" t="b">
        <f>ISNUMBER(SEARCH("Envoyé spécial (France 2)",'Réponses de formulaire'!$W77))</f>
        <v>1</v>
      </c>
      <c r="E77" t="b">
        <f>ISNUMBER(SEARCH("Complément d'enquête (France 2)",'Réponses de formulaire'!$W77))</f>
        <v>0</v>
      </c>
      <c r="F77" t="b">
        <f>ISNUMBER(SEARCH("Les infiltrés (France 2)",'Réponses de formulaire'!$W77))</f>
        <v>0</v>
      </c>
      <c r="G77" t="b">
        <f>ISNUMBER(SEARCH("Sept à huit (TF1)",'Réponses de formulaire'!$W77))</f>
        <v>1</v>
      </c>
      <c r="H77" t="b">
        <f>ISNUMBER(SEARCH("Reportages (TF1)",'Réponses de formulaire'!$W77))</f>
        <v>0</v>
      </c>
      <c r="I77" t="b">
        <f>ISNUMBER(SEARCH("L'effet papillon (Be TV)",'Réponses de formulaire'!$W77))</f>
        <v>0</v>
      </c>
      <c r="J77" t="b">
        <f>ISNUMBER(SEARCH("Je n'ai regardé aucun de ces programmes",'Réponses de formulaire'!$W77))</f>
        <v>0</v>
      </c>
      <c r="K77" t="b">
        <f>ISNUMBER(SEARCH("Autre",'Réponses de formulaire'!$W77))</f>
        <v>0</v>
      </c>
    </row>
    <row r="78" spans="2:11" ht="12.75" customHeight="1" x14ac:dyDescent="0.2">
      <c r="B78" s="10" t="b">
        <f>ISNUMBER(SEARCH("Questions à la Une (RTBF - La Une)",'Réponses de formulaire'!$W78))</f>
        <v>0</v>
      </c>
      <c r="C78" s="10" t="b">
        <f>ISNUMBER(SEARCH("Reporters (RTL - TVi)",'Réponses de formulaire'!$W78))</f>
        <v>0</v>
      </c>
      <c r="D78" t="b">
        <f>ISNUMBER(SEARCH("Envoyé spécial (France 2)",'Réponses de formulaire'!$W78))</f>
        <v>0</v>
      </c>
      <c r="E78" t="b">
        <f>ISNUMBER(SEARCH("Complément d'enquête (France 2)",'Réponses de formulaire'!$W78))</f>
        <v>0</v>
      </c>
      <c r="F78" t="b">
        <f>ISNUMBER(SEARCH("Les infiltrés (France 2)",'Réponses de formulaire'!$W78))</f>
        <v>0</v>
      </c>
      <c r="G78" t="b">
        <f>ISNUMBER(SEARCH("Sept à huit (TF1)",'Réponses de formulaire'!$W78))</f>
        <v>0</v>
      </c>
      <c r="H78" t="b">
        <f>ISNUMBER(SEARCH("Reportages (TF1)",'Réponses de formulaire'!$W78))</f>
        <v>0</v>
      </c>
      <c r="I78" t="b">
        <f>ISNUMBER(SEARCH("L'effet papillon (Be TV)",'Réponses de formulaire'!$W78))</f>
        <v>0</v>
      </c>
      <c r="J78" t="b">
        <f>ISNUMBER(SEARCH("Je n'ai regardé aucun de ces programmes",'Réponses de formulaire'!$W78))</f>
        <v>1</v>
      </c>
      <c r="K78" t="b">
        <f>ISNUMBER(SEARCH("Autre",'Réponses de formulaire'!$W78))</f>
        <v>0</v>
      </c>
    </row>
    <row r="79" spans="2:11" ht="12.75" customHeight="1" x14ac:dyDescent="0.2">
      <c r="B79" s="10" t="b">
        <f>ISNUMBER(SEARCH("Questions à la Une (RTBF - La Une)",'Réponses de formulaire'!$W79))</f>
        <v>0</v>
      </c>
      <c r="C79" s="10" t="b">
        <f>ISNUMBER(SEARCH("Reporters (RTL - TVi)",'Réponses de formulaire'!$W79))</f>
        <v>1</v>
      </c>
      <c r="D79" t="b">
        <f>ISNUMBER(SEARCH("Envoyé spécial (France 2)",'Réponses de formulaire'!$W79))</f>
        <v>1</v>
      </c>
      <c r="E79" t="b">
        <f>ISNUMBER(SEARCH("Complément d'enquête (France 2)",'Réponses de formulaire'!$W79))</f>
        <v>0</v>
      </c>
      <c r="F79" t="b">
        <f>ISNUMBER(SEARCH("Les infiltrés (France 2)",'Réponses de formulaire'!$W79))</f>
        <v>0</v>
      </c>
      <c r="G79" t="b">
        <f>ISNUMBER(SEARCH("Sept à huit (TF1)",'Réponses de formulaire'!$W79))</f>
        <v>1</v>
      </c>
      <c r="H79" t="b">
        <f>ISNUMBER(SEARCH("Reportages (TF1)",'Réponses de formulaire'!$W79))</f>
        <v>0</v>
      </c>
      <c r="I79" t="b">
        <f>ISNUMBER(SEARCH("L'effet papillon (Be TV)",'Réponses de formulaire'!$W79))</f>
        <v>0</v>
      </c>
      <c r="J79" t="b">
        <f>ISNUMBER(SEARCH("Je n'ai regardé aucun de ces programmes",'Réponses de formulaire'!$W79))</f>
        <v>0</v>
      </c>
      <c r="K79" t="b">
        <f>ISNUMBER(SEARCH("Autre",'Réponses de formulaire'!$W79))</f>
        <v>0</v>
      </c>
    </row>
    <row r="80" spans="2:11" ht="12.75" customHeight="1" x14ac:dyDescent="0.2">
      <c r="B80" s="10" t="b">
        <f>ISNUMBER(SEARCH("Questions à la Une (RTBF - La Une)",'Réponses de formulaire'!$W80))</f>
        <v>1</v>
      </c>
      <c r="C80" s="10" t="b">
        <f>ISNUMBER(SEARCH("Reporters (RTL - TVi)",'Réponses de formulaire'!$W80))</f>
        <v>1</v>
      </c>
      <c r="D80" t="b">
        <f>ISNUMBER(SEARCH("Envoyé spécial (France 2)",'Réponses de formulaire'!$W80))</f>
        <v>1</v>
      </c>
      <c r="E80" t="b">
        <f>ISNUMBER(SEARCH("Complément d'enquête (France 2)",'Réponses de formulaire'!$W80))</f>
        <v>1</v>
      </c>
      <c r="F80" t="b">
        <f>ISNUMBER(SEARCH("Les infiltrés (France 2)",'Réponses de formulaire'!$W80))</f>
        <v>0</v>
      </c>
      <c r="G80" t="b">
        <f>ISNUMBER(SEARCH("Sept à huit (TF1)",'Réponses de formulaire'!$W80))</f>
        <v>1</v>
      </c>
      <c r="H80" t="b">
        <f>ISNUMBER(SEARCH("Reportages (TF1)",'Réponses de formulaire'!$W80))</f>
        <v>1</v>
      </c>
      <c r="I80" t="b">
        <f>ISNUMBER(SEARCH("L'effet papillon (Be TV)",'Réponses de formulaire'!$W80))</f>
        <v>0</v>
      </c>
      <c r="J80" t="b">
        <f>ISNUMBER(SEARCH("Je n'ai regardé aucun de ces programmes",'Réponses de formulaire'!$W80))</f>
        <v>0</v>
      </c>
      <c r="K80" t="b">
        <f>ISNUMBER(SEARCH("Autre",'Réponses de formulaire'!$W80))</f>
        <v>0</v>
      </c>
    </row>
    <row r="81" spans="2:11" ht="12.75" customHeight="1" x14ac:dyDescent="0.2">
      <c r="B81" s="10" t="b">
        <f>ISNUMBER(SEARCH("Questions à la Une (RTBF - La Une)",'Réponses de formulaire'!$W81))</f>
        <v>1</v>
      </c>
      <c r="C81" s="10" t="b">
        <f>ISNUMBER(SEARCH("Reporters (RTL - TVi)",'Réponses de formulaire'!$W81))</f>
        <v>1</v>
      </c>
      <c r="D81" t="b">
        <f>ISNUMBER(SEARCH("Envoyé spécial (France 2)",'Réponses de formulaire'!$W81))</f>
        <v>1</v>
      </c>
      <c r="E81" t="b">
        <f>ISNUMBER(SEARCH("Complément d'enquête (France 2)",'Réponses de formulaire'!$W81))</f>
        <v>0</v>
      </c>
      <c r="F81" t="b">
        <f>ISNUMBER(SEARCH("Les infiltrés (France 2)",'Réponses de formulaire'!$W81))</f>
        <v>0</v>
      </c>
      <c r="G81" t="b">
        <f>ISNUMBER(SEARCH("Sept à huit (TF1)",'Réponses de formulaire'!$W81))</f>
        <v>0</v>
      </c>
      <c r="H81" t="b">
        <f>ISNUMBER(SEARCH("Reportages (TF1)",'Réponses de formulaire'!$W81))</f>
        <v>0</v>
      </c>
      <c r="I81" t="b">
        <f>ISNUMBER(SEARCH("L'effet papillon (Be TV)",'Réponses de formulaire'!$W81))</f>
        <v>0</v>
      </c>
      <c r="J81" t="b">
        <f>ISNUMBER(SEARCH("Je n'ai regardé aucun de ces programmes",'Réponses de formulaire'!$W81))</f>
        <v>0</v>
      </c>
      <c r="K81" t="b">
        <f>ISNUMBER(SEARCH("Autre",'Réponses de formulaire'!$W81))</f>
        <v>0</v>
      </c>
    </row>
    <row r="82" spans="2:11" ht="12.75" customHeight="1" x14ac:dyDescent="0.2">
      <c r="B82" s="10" t="b">
        <f>ISNUMBER(SEARCH("Questions à la Une (RTBF - La Une)",'Réponses de formulaire'!$W82))</f>
        <v>1</v>
      </c>
      <c r="C82" s="10" t="b">
        <f>ISNUMBER(SEARCH("Reporters (RTL - TVi)",'Réponses de formulaire'!$W82))</f>
        <v>0</v>
      </c>
      <c r="D82" t="b">
        <f>ISNUMBER(SEARCH("Envoyé spécial (France 2)",'Réponses de formulaire'!$W82))</f>
        <v>1</v>
      </c>
      <c r="E82" t="b">
        <f>ISNUMBER(SEARCH("Complément d'enquête (France 2)",'Réponses de formulaire'!$W82))</f>
        <v>1</v>
      </c>
      <c r="F82" t="b">
        <f>ISNUMBER(SEARCH("Les infiltrés (France 2)",'Réponses de formulaire'!$W82))</f>
        <v>0</v>
      </c>
      <c r="G82" t="b">
        <f>ISNUMBER(SEARCH("Sept à huit (TF1)",'Réponses de formulaire'!$W82))</f>
        <v>1</v>
      </c>
      <c r="H82" t="b">
        <f>ISNUMBER(SEARCH("Reportages (TF1)",'Réponses de formulaire'!$W82))</f>
        <v>0</v>
      </c>
      <c r="I82" t="b">
        <f>ISNUMBER(SEARCH("L'effet papillon (Be TV)",'Réponses de formulaire'!$W82))</f>
        <v>0</v>
      </c>
      <c r="J82" t="b">
        <f>ISNUMBER(SEARCH("Je n'ai regardé aucun de ces programmes",'Réponses de formulaire'!$W82))</f>
        <v>0</v>
      </c>
      <c r="K82" t="b">
        <f>ISNUMBER(SEARCH("Autre",'Réponses de formulaire'!$W82))</f>
        <v>0</v>
      </c>
    </row>
    <row r="83" spans="2:11" ht="12.75" customHeight="1" x14ac:dyDescent="0.2">
      <c r="B83" s="10" t="b">
        <f>ISNUMBER(SEARCH("Questions à la Une (RTBF - La Une)",'Réponses de formulaire'!$W83))</f>
        <v>0</v>
      </c>
      <c r="C83" s="10" t="b">
        <f>ISNUMBER(SEARCH("Reporters (RTL - TVi)",'Réponses de formulaire'!$W83))</f>
        <v>0</v>
      </c>
      <c r="D83" t="b">
        <f>ISNUMBER(SEARCH("Envoyé spécial (France 2)",'Réponses de formulaire'!$W83))</f>
        <v>1</v>
      </c>
      <c r="E83" t="b">
        <f>ISNUMBER(SEARCH("Complément d'enquête (France 2)",'Réponses de formulaire'!$W83))</f>
        <v>1</v>
      </c>
      <c r="F83" t="b">
        <f>ISNUMBER(SEARCH("Les infiltrés (France 2)",'Réponses de formulaire'!$W83))</f>
        <v>1</v>
      </c>
      <c r="G83" t="b">
        <f>ISNUMBER(SEARCH("Sept à huit (TF1)",'Réponses de formulaire'!$W83))</f>
        <v>0</v>
      </c>
      <c r="H83" t="b">
        <f>ISNUMBER(SEARCH("Reportages (TF1)",'Réponses de formulaire'!$W83))</f>
        <v>1</v>
      </c>
      <c r="I83" t="b">
        <f>ISNUMBER(SEARCH("L'effet papillon (Be TV)",'Réponses de formulaire'!$W83))</f>
        <v>0</v>
      </c>
      <c r="J83" t="b">
        <f>ISNUMBER(SEARCH("Je n'ai regardé aucun de ces programmes",'Réponses de formulaire'!$W83))</f>
        <v>0</v>
      </c>
      <c r="K83" t="b">
        <f>ISNUMBER(SEARCH("Autre",'Réponses de formulaire'!$W83))</f>
        <v>0</v>
      </c>
    </row>
    <row r="84" spans="2:11" ht="12.75" customHeight="1" x14ac:dyDescent="0.2">
      <c r="B84" s="10" t="b">
        <f>ISNUMBER(SEARCH("Questions à la Une (RTBF - La Une)",'Réponses de formulaire'!$W84))</f>
        <v>1</v>
      </c>
      <c r="C84" s="10" t="b">
        <f>ISNUMBER(SEARCH("Reporters (RTL - TVi)",'Réponses de formulaire'!$W84))</f>
        <v>0</v>
      </c>
      <c r="D84" t="b">
        <f>ISNUMBER(SEARCH("Envoyé spécial (France 2)",'Réponses de formulaire'!$W84))</f>
        <v>1</v>
      </c>
      <c r="E84" t="b">
        <f>ISNUMBER(SEARCH("Complément d'enquête (France 2)",'Réponses de formulaire'!$W84))</f>
        <v>0</v>
      </c>
      <c r="F84" t="b">
        <f>ISNUMBER(SEARCH("Les infiltrés (France 2)",'Réponses de formulaire'!$W84))</f>
        <v>0</v>
      </c>
      <c r="G84" t="b">
        <f>ISNUMBER(SEARCH("Sept à huit (TF1)",'Réponses de formulaire'!$W84))</f>
        <v>0</v>
      </c>
      <c r="H84" t="b">
        <f>ISNUMBER(SEARCH("Reportages (TF1)",'Réponses de formulaire'!$W84))</f>
        <v>1</v>
      </c>
      <c r="I84" t="b">
        <f>ISNUMBER(SEARCH("L'effet papillon (Be TV)",'Réponses de formulaire'!$W84))</f>
        <v>1</v>
      </c>
      <c r="J84" t="b">
        <f>ISNUMBER(SEARCH("Je n'ai regardé aucun de ces programmes",'Réponses de formulaire'!$W84))</f>
        <v>0</v>
      </c>
      <c r="K84" t="b">
        <f>ISNUMBER(SEARCH("Autre",'Réponses de formulaire'!$W84))</f>
        <v>0</v>
      </c>
    </row>
    <row r="85" spans="2:11" ht="12.75" customHeight="1" x14ac:dyDescent="0.2">
      <c r="B85" s="10" t="b">
        <f>ISNUMBER(SEARCH("Questions à la Une (RTBF - La Une)",'Réponses de formulaire'!$W85))</f>
        <v>1</v>
      </c>
      <c r="C85" s="10" t="b">
        <f>ISNUMBER(SEARCH("Reporters (RTL - TVi)",'Réponses de formulaire'!$W85))</f>
        <v>0</v>
      </c>
      <c r="D85" t="b">
        <f>ISNUMBER(SEARCH("Envoyé spécial (France 2)",'Réponses de formulaire'!$W85))</f>
        <v>0</v>
      </c>
      <c r="E85" t="b">
        <f>ISNUMBER(SEARCH("Complément d'enquête (France 2)",'Réponses de formulaire'!$W85))</f>
        <v>1</v>
      </c>
      <c r="F85" t="b">
        <f>ISNUMBER(SEARCH("Les infiltrés (France 2)",'Réponses de formulaire'!$W85))</f>
        <v>0</v>
      </c>
      <c r="G85" t="b">
        <f>ISNUMBER(SEARCH("Sept à huit (TF1)",'Réponses de formulaire'!$W85))</f>
        <v>1</v>
      </c>
      <c r="H85" t="b">
        <f>ISNUMBER(SEARCH("Reportages (TF1)",'Réponses de formulaire'!$W85))</f>
        <v>1</v>
      </c>
      <c r="I85" t="b">
        <f>ISNUMBER(SEARCH("L'effet papillon (Be TV)",'Réponses de formulaire'!$W85))</f>
        <v>0</v>
      </c>
      <c r="J85" t="b">
        <f>ISNUMBER(SEARCH("Je n'ai regardé aucun de ces programmes",'Réponses de formulaire'!$W85))</f>
        <v>0</v>
      </c>
      <c r="K85" t="b">
        <f>ISNUMBER(SEARCH("Autre",'Réponses de formulaire'!$W85))</f>
        <v>0</v>
      </c>
    </row>
    <row r="86" spans="2:11" ht="12.75" customHeight="1" x14ac:dyDescent="0.2">
      <c r="B86" s="10" t="b">
        <f>ISNUMBER(SEARCH("Questions à la Une (RTBF - La Une)",'Réponses de formulaire'!$W86))</f>
        <v>0</v>
      </c>
      <c r="C86" s="10" t="b">
        <f>ISNUMBER(SEARCH("Reporters (RTL - TVi)",'Réponses de formulaire'!$W86))</f>
        <v>0</v>
      </c>
      <c r="D86" t="b">
        <f>ISNUMBER(SEARCH("Envoyé spécial (France 2)",'Réponses de formulaire'!$W86))</f>
        <v>0</v>
      </c>
      <c r="E86" t="b">
        <f>ISNUMBER(SEARCH("Complément d'enquête (France 2)",'Réponses de formulaire'!$W86))</f>
        <v>1</v>
      </c>
      <c r="F86" t="b">
        <f>ISNUMBER(SEARCH("Les infiltrés (France 2)",'Réponses de formulaire'!$W86))</f>
        <v>0</v>
      </c>
      <c r="G86" t="b">
        <f>ISNUMBER(SEARCH("Sept à huit (TF1)",'Réponses de formulaire'!$W86))</f>
        <v>1</v>
      </c>
      <c r="H86" t="b">
        <f>ISNUMBER(SEARCH("Reportages (TF1)",'Réponses de formulaire'!$W86))</f>
        <v>1</v>
      </c>
      <c r="I86" t="b">
        <f>ISNUMBER(SEARCH("L'effet papillon (Be TV)",'Réponses de formulaire'!$W86))</f>
        <v>0</v>
      </c>
      <c r="J86" t="b">
        <f>ISNUMBER(SEARCH("Je n'ai regardé aucun de ces programmes",'Réponses de formulaire'!$W86))</f>
        <v>0</v>
      </c>
      <c r="K86" t="b">
        <f>ISNUMBER(SEARCH("Autre",'Réponses de formulaire'!$W86))</f>
        <v>0</v>
      </c>
    </row>
    <row r="87" spans="2:11" ht="12.75" customHeight="1" x14ac:dyDescent="0.2">
      <c r="B87" s="10" t="b">
        <f>ISNUMBER(SEARCH("Questions à la Une (RTBF - La Une)",'Réponses de formulaire'!$W87))</f>
        <v>0</v>
      </c>
      <c r="C87" s="10" t="b">
        <f>ISNUMBER(SEARCH("Reporters (RTL - TVi)",'Réponses de formulaire'!$W87))</f>
        <v>0</v>
      </c>
      <c r="D87" t="b">
        <f>ISNUMBER(SEARCH("Envoyé spécial (France 2)",'Réponses de formulaire'!$W87))</f>
        <v>0</v>
      </c>
      <c r="E87" t="b">
        <f>ISNUMBER(SEARCH("Complément d'enquête (France 2)",'Réponses de formulaire'!$W87))</f>
        <v>1</v>
      </c>
      <c r="F87" t="b">
        <f>ISNUMBER(SEARCH("Les infiltrés (France 2)",'Réponses de formulaire'!$W87))</f>
        <v>0</v>
      </c>
      <c r="G87" t="b">
        <f>ISNUMBER(SEARCH("Sept à huit (TF1)",'Réponses de formulaire'!$W87))</f>
        <v>1</v>
      </c>
      <c r="H87" t="b">
        <f>ISNUMBER(SEARCH("Reportages (TF1)",'Réponses de formulaire'!$W87))</f>
        <v>1</v>
      </c>
      <c r="I87" t="b">
        <f>ISNUMBER(SEARCH("L'effet papillon (Be TV)",'Réponses de formulaire'!$W87))</f>
        <v>0</v>
      </c>
      <c r="J87" t="b">
        <f>ISNUMBER(SEARCH("Je n'ai regardé aucun de ces programmes",'Réponses de formulaire'!$W87))</f>
        <v>0</v>
      </c>
      <c r="K87" t="b">
        <f>ISNUMBER(SEARCH("Autre",'Réponses de formulaire'!$W87))</f>
        <v>0</v>
      </c>
    </row>
    <row r="88" spans="2:11" ht="12.75" customHeight="1" x14ac:dyDescent="0.2">
      <c r="B88" s="10" t="b">
        <f>ISNUMBER(SEARCH("Questions à la Une (RTBF - La Une)",'Réponses de formulaire'!$W88))</f>
        <v>0</v>
      </c>
      <c r="C88" s="10" t="b">
        <f>ISNUMBER(SEARCH("Reporters (RTL - TVi)",'Réponses de formulaire'!$W88))</f>
        <v>0</v>
      </c>
      <c r="D88" t="b">
        <f>ISNUMBER(SEARCH("Envoyé spécial (France 2)",'Réponses de formulaire'!$W88))</f>
        <v>0</v>
      </c>
      <c r="E88" t="b">
        <f>ISNUMBER(SEARCH("Complément d'enquête (France 2)",'Réponses de formulaire'!$W88))</f>
        <v>0</v>
      </c>
      <c r="F88" t="b">
        <f>ISNUMBER(SEARCH("Les infiltrés (France 2)",'Réponses de formulaire'!$W88))</f>
        <v>0</v>
      </c>
      <c r="G88" t="b">
        <f>ISNUMBER(SEARCH("Sept à huit (TF1)",'Réponses de formulaire'!$W88))</f>
        <v>0</v>
      </c>
      <c r="H88" t="b">
        <f>ISNUMBER(SEARCH("Reportages (TF1)",'Réponses de formulaire'!$W88))</f>
        <v>0</v>
      </c>
      <c r="I88" t="b">
        <f>ISNUMBER(SEARCH("L'effet papillon (Be TV)",'Réponses de formulaire'!$W88))</f>
        <v>0</v>
      </c>
      <c r="J88" t="b">
        <f>ISNUMBER(SEARCH("Je n'ai regardé aucun de ces programmes",'Réponses de formulaire'!$W88))</f>
        <v>1</v>
      </c>
      <c r="K88" t="b">
        <f>ISNUMBER(SEARCH("Autre",'Réponses de formulaire'!$W88))</f>
        <v>0</v>
      </c>
    </row>
    <row r="89" spans="2:11" ht="12.75" customHeight="1" x14ac:dyDescent="0.2">
      <c r="B89" s="10" t="b">
        <f>ISNUMBER(SEARCH("Questions à la Une (RTBF - La Une)",'Réponses de formulaire'!$W89))</f>
        <v>0</v>
      </c>
      <c r="C89" s="10" t="b">
        <f>ISNUMBER(SEARCH("Reporters (RTL - TVi)",'Réponses de formulaire'!$W89))</f>
        <v>0</v>
      </c>
      <c r="D89" t="b">
        <f>ISNUMBER(SEARCH("Envoyé spécial (France 2)",'Réponses de formulaire'!$W89))</f>
        <v>0</v>
      </c>
      <c r="E89" t="b">
        <f>ISNUMBER(SEARCH("Complément d'enquête (France 2)",'Réponses de formulaire'!$W89))</f>
        <v>0</v>
      </c>
      <c r="F89" t="b">
        <f>ISNUMBER(SEARCH("Les infiltrés (France 2)",'Réponses de formulaire'!$W89))</f>
        <v>0</v>
      </c>
      <c r="G89" t="b">
        <f>ISNUMBER(SEARCH("Sept à huit (TF1)",'Réponses de formulaire'!$W89))</f>
        <v>1</v>
      </c>
      <c r="H89" t="b">
        <f>ISNUMBER(SEARCH("Reportages (TF1)",'Réponses de formulaire'!$W89))</f>
        <v>0</v>
      </c>
      <c r="I89" t="b">
        <f>ISNUMBER(SEARCH("L'effet papillon (Be TV)",'Réponses de formulaire'!$W89))</f>
        <v>0</v>
      </c>
      <c r="J89" t="b">
        <f>ISNUMBER(SEARCH("Je n'ai regardé aucun de ces programmes",'Réponses de formulaire'!$W89))</f>
        <v>0</v>
      </c>
      <c r="K89" t="b">
        <f>ISNUMBER(SEARCH("Autre",'Réponses de formulaire'!$W89))</f>
        <v>0</v>
      </c>
    </row>
    <row r="90" spans="2:11" ht="12.75" customHeight="1" x14ac:dyDescent="0.2">
      <c r="B90" s="10" t="b">
        <f>ISNUMBER(SEARCH("Questions à la Une (RTBF - La Une)",'Réponses de formulaire'!$W90))</f>
        <v>1</v>
      </c>
      <c r="C90" s="10" t="b">
        <f>ISNUMBER(SEARCH("Reporters (RTL - TVi)",'Réponses de formulaire'!$W90))</f>
        <v>0</v>
      </c>
      <c r="D90" t="b">
        <f>ISNUMBER(SEARCH("Envoyé spécial (France 2)",'Réponses de formulaire'!$W90))</f>
        <v>0</v>
      </c>
      <c r="E90" t="b">
        <f>ISNUMBER(SEARCH("Complément d'enquête (France 2)",'Réponses de formulaire'!$W90))</f>
        <v>0</v>
      </c>
      <c r="F90" t="b">
        <f>ISNUMBER(SEARCH("Les infiltrés (France 2)",'Réponses de formulaire'!$W90))</f>
        <v>0</v>
      </c>
      <c r="G90" t="b">
        <f>ISNUMBER(SEARCH("Sept à huit (TF1)",'Réponses de formulaire'!$W90))</f>
        <v>0</v>
      </c>
      <c r="H90" t="b">
        <f>ISNUMBER(SEARCH("Reportages (TF1)",'Réponses de formulaire'!$W90))</f>
        <v>0</v>
      </c>
      <c r="I90" t="b">
        <f>ISNUMBER(SEARCH("L'effet papillon (Be TV)",'Réponses de formulaire'!$W90))</f>
        <v>0</v>
      </c>
      <c r="J90" t="b">
        <f>ISNUMBER(SEARCH("Je n'ai regardé aucun de ces programmes",'Réponses de formulaire'!$W90))</f>
        <v>0</v>
      </c>
      <c r="K90" t="b">
        <f>ISNUMBER(SEARCH("Autre",'Réponses de formulaire'!$W90))</f>
        <v>0</v>
      </c>
    </row>
    <row r="91" spans="2:11" ht="12.75" customHeight="1" x14ac:dyDescent="0.2">
      <c r="B91" s="10" t="b">
        <f>ISNUMBER(SEARCH("Questions à la Une (RTBF - La Une)",'Réponses de formulaire'!$W91))</f>
        <v>0</v>
      </c>
      <c r="C91" s="10" t="b">
        <f>ISNUMBER(SEARCH("Reporters (RTL - TVi)",'Réponses de formulaire'!$W91))</f>
        <v>1</v>
      </c>
      <c r="D91" t="b">
        <f>ISNUMBER(SEARCH("Envoyé spécial (France 2)",'Réponses de formulaire'!$W91))</f>
        <v>1</v>
      </c>
      <c r="E91" t="b">
        <f>ISNUMBER(SEARCH("Complément d'enquête (France 2)",'Réponses de formulaire'!$W91))</f>
        <v>0</v>
      </c>
      <c r="F91" t="b">
        <f>ISNUMBER(SEARCH("Les infiltrés (France 2)",'Réponses de formulaire'!$W91))</f>
        <v>0</v>
      </c>
      <c r="G91" t="b">
        <f>ISNUMBER(SEARCH("Sept à huit (TF1)",'Réponses de formulaire'!$W91))</f>
        <v>1</v>
      </c>
      <c r="H91" t="b">
        <f>ISNUMBER(SEARCH("Reportages (TF1)",'Réponses de formulaire'!$W91))</f>
        <v>1</v>
      </c>
      <c r="I91" t="b">
        <f>ISNUMBER(SEARCH("L'effet papillon (Be TV)",'Réponses de formulaire'!$W91))</f>
        <v>0</v>
      </c>
      <c r="J91" t="b">
        <f>ISNUMBER(SEARCH("Je n'ai regardé aucun de ces programmes",'Réponses de formulaire'!$W91))</f>
        <v>0</v>
      </c>
      <c r="K91" t="b">
        <f>ISNUMBER(SEARCH("Autre",'Réponses de formulaire'!$W91))</f>
        <v>0</v>
      </c>
    </row>
    <row r="92" spans="2:11" ht="12.75" customHeight="1" x14ac:dyDescent="0.2">
      <c r="B92" s="10" t="b">
        <f>ISNUMBER(SEARCH("Questions à la Une (RTBF - La Une)",'Réponses de formulaire'!$W92))</f>
        <v>1</v>
      </c>
      <c r="C92" s="10" t="b">
        <f>ISNUMBER(SEARCH("Reporters (RTL - TVi)",'Réponses de formulaire'!$W92))</f>
        <v>0</v>
      </c>
      <c r="D92" t="b">
        <f>ISNUMBER(SEARCH("Envoyé spécial (France 2)",'Réponses de formulaire'!$W92))</f>
        <v>0</v>
      </c>
      <c r="E92" t="b">
        <f>ISNUMBER(SEARCH("Complément d'enquête (France 2)",'Réponses de formulaire'!$W92))</f>
        <v>0</v>
      </c>
      <c r="F92" t="b">
        <f>ISNUMBER(SEARCH("Les infiltrés (France 2)",'Réponses de formulaire'!$W92))</f>
        <v>0</v>
      </c>
      <c r="G92" t="b">
        <f>ISNUMBER(SEARCH("Sept à huit (TF1)",'Réponses de formulaire'!$W92))</f>
        <v>1</v>
      </c>
      <c r="H92" t="b">
        <f>ISNUMBER(SEARCH("Reportages (TF1)",'Réponses de formulaire'!$W92))</f>
        <v>0</v>
      </c>
      <c r="I92" t="b">
        <f>ISNUMBER(SEARCH("L'effet papillon (Be TV)",'Réponses de formulaire'!$W92))</f>
        <v>0</v>
      </c>
      <c r="J92" t="b">
        <f>ISNUMBER(SEARCH("Je n'ai regardé aucun de ces programmes",'Réponses de formulaire'!$W92))</f>
        <v>0</v>
      </c>
      <c r="K92" t="b">
        <f>ISNUMBER(SEARCH("Autre",'Réponses de formulaire'!$W92))</f>
        <v>0</v>
      </c>
    </row>
    <row r="93" spans="2:11" ht="12.75" customHeight="1" x14ac:dyDescent="0.2">
      <c r="B93" s="10" t="b">
        <f>ISNUMBER(SEARCH("Questions à la Une (RTBF - La Une)",'Réponses de formulaire'!$W93))</f>
        <v>1</v>
      </c>
      <c r="C93" s="10" t="b">
        <f>ISNUMBER(SEARCH("Reporters (RTL - TVi)",'Réponses de formulaire'!$W93))</f>
        <v>1</v>
      </c>
      <c r="D93" t="b">
        <f>ISNUMBER(SEARCH("Envoyé spécial (France 2)",'Réponses de formulaire'!$W93))</f>
        <v>1</v>
      </c>
      <c r="E93" t="b">
        <f>ISNUMBER(SEARCH("Complément d'enquête (France 2)",'Réponses de formulaire'!$W93))</f>
        <v>0</v>
      </c>
      <c r="F93" t="b">
        <f>ISNUMBER(SEARCH("Les infiltrés (France 2)",'Réponses de formulaire'!$W93))</f>
        <v>0</v>
      </c>
      <c r="G93" t="b">
        <f>ISNUMBER(SEARCH("Sept à huit (TF1)",'Réponses de formulaire'!$W93))</f>
        <v>1</v>
      </c>
      <c r="H93" t="b">
        <f>ISNUMBER(SEARCH("Reportages (TF1)",'Réponses de formulaire'!$W93))</f>
        <v>0</v>
      </c>
      <c r="I93" t="b">
        <f>ISNUMBER(SEARCH("L'effet papillon (Be TV)",'Réponses de formulaire'!$W93))</f>
        <v>0</v>
      </c>
      <c r="J93" t="b">
        <f>ISNUMBER(SEARCH("Je n'ai regardé aucun de ces programmes",'Réponses de formulaire'!$W93))</f>
        <v>0</v>
      </c>
      <c r="K93" t="b">
        <f>ISNUMBER(SEARCH("Autre",'Réponses de formulaire'!$W93))</f>
        <v>0</v>
      </c>
    </row>
    <row r="94" spans="2:11" ht="12.75" customHeight="1" x14ac:dyDescent="0.2">
      <c r="B94" s="10" t="b">
        <f>ISNUMBER(SEARCH("Questions à la Une (RTBF - La Une)",'Réponses de formulaire'!$W94))</f>
        <v>0</v>
      </c>
      <c r="C94" s="10" t="b">
        <f>ISNUMBER(SEARCH("Reporters (RTL - TVi)",'Réponses de formulaire'!$W94))</f>
        <v>0</v>
      </c>
      <c r="D94" t="b">
        <f>ISNUMBER(SEARCH("Envoyé spécial (France 2)",'Réponses de formulaire'!$W94))</f>
        <v>0</v>
      </c>
      <c r="E94" t="b">
        <f>ISNUMBER(SEARCH("Complément d'enquête (France 2)",'Réponses de formulaire'!$W94))</f>
        <v>0</v>
      </c>
      <c r="F94" t="b">
        <f>ISNUMBER(SEARCH("Les infiltrés (France 2)",'Réponses de formulaire'!$W94))</f>
        <v>0</v>
      </c>
      <c r="G94" t="b">
        <f>ISNUMBER(SEARCH("Sept à huit (TF1)",'Réponses de formulaire'!$W94))</f>
        <v>0</v>
      </c>
      <c r="H94" t="b">
        <f>ISNUMBER(SEARCH("Reportages (TF1)",'Réponses de formulaire'!$W94))</f>
        <v>0</v>
      </c>
      <c r="I94" t="b">
        <f>ISNUMBER(SEARCH("L'effet papillon (Be TV)",'Réponses de formulaire'!$W94))</f>
        <v>0</v>
      </c>
      <c r="J94" t="b">
        <f>ISNUMBER(SEARCH("Je n'ai regardé aucun de ces programmes",'Réponses de formulaire'!$W94))</f>
        <v>1</v>
      </c>
      <c r="K94" t="b">
        <f>ISNUMBER(SEARCH("Autre",'Réponses de formulaire'!$W94))</f>
        <v>0</v>
      </c>
    </row>
    <row r="95" spans="2:11" ht="12.75" customHeight="1" x14ac:dyDescent="0.2">
      <c r="B95" s="10" t="b">
        <f>ISNUMBER(SEARCH("Questions à la Une (RTBF - La Une)",'Réponses de formulaire'!$W95))</f>
        <v>1</v>
      </c>
      <c r="C95" s="10" t="b">
        <f>ISNUMBER(SEARCH("Reporters (RTL - TVi)",'Réponses de formulaire'!$W95))</f>
        <v>1</v>
      </c>
      <c r="D95" t="b">
        <f>ISNUMBER(SEARCH("Envoyé spécial (France 2)",'Réponses de formulaire'!$W95))</f>
        <v>0</v>
      </c>
      <c r="E95" t="b">
        <f>ISNUMBER(SEARCH("Complément d'enquête (France 2)",'Réponses de formulaire'!$W95))</f>
        <v>0</v>
      </c>
      <c r="F95" t="b">
        <f>ISNUMBER(SEARCH("Les infiltrés (France 2)",'Réponses de formulaire'!$W95))</f>
        <v>0</v>
      </c>
      <c r="G95" t="b">
        <f>ISNUMBER(SEARCH("Sept à huit (TF1)",'Réponses de formulaire'!$W95))</f>
        <v>1</v>
      </c>
      <c r="H95" t="b">
        <f>ISNUMBER(SEARCH("Reportages (TF1)",'Réponses de formulaire'!$W95))</f>
        <v>1</v>
      </c>
      <c r="I95" t="b">
        <f>ISNUMBER(SEARCH("L'effet papillon (Be TV)",'Réponses de formulaire'!$W95))</f>
        <v>0</v>
      </c>
      <c r="J95" t="b">
        <f>ISNUMBER(SEARCH("Je n'ai regardé aucun de ces programmes",'Réponses de formulaire'!$W95))</f>
        <v>0</v>
      </c>
      <c r="K95" t="b">
        <f>ISNUMBER(SEARCH("Autre",'Réponses de formulaire'!$W95))</f>
        <v>0</v>
      </c>
    </row>
    <row r="96" spans="2:11" ht="12.75" customHeight="1" x14ac:dyDescent="0.2">
      <c r="B96" s="10" t="b">
        <f>ISNUMBER(SEARCH("Questions à la Une (RTBF - La Une)",'Réponses de formulaire'!$W96))</f>
        <v>0</v>
      </c>
      <c r="C96" s="10" t="b">
        <f>ISNUMBER(SEARCH("Reporters (RTL - TVi)",'Réponses de formulaire'!$W96))</f>
        <v>0</v>
      </c>
      <c r="D96" t="b">
        <f>ISNUMBER(SEARCH("Envoyé spécial (France 2)",'Réponses de formulaire'!$W96))</f>
        <v>0</v>
      </c>
      <c r="E96" t="b">
        <f>ISNUMBER(SEARCH("Complément d'enquête (France 2)",'Réponses de formulaire'!$W96))</f>
        <v>0</v>
      </c>
      <c r="F96" t="b">
        <f>ISNUMBER(SEARCH("Les infiltrés (France 2)",'Réponses de formulaire'!$W96))</f>
        <v>0</v>
      </c>
      <c r="G96" t="b">
        <f>ISNUMBER(SEARCH("Sept à huit (TF1)",'Réponses de formulaire'!$W96))</f>
        <v>1</v>
      </c>
      <c r="H96" t="b">
        <f>ISNUMBER(SEARCH("Reportages (TF1)",'Réponses de formulaire'!$W96))</f>
        <v>1</v>
      </c>
      <c r="I96" t="b">
        <f>ISNUMBER(SEARCH("L'effet papillon (Be TV)",'Réponses de formulaire'!$W96))</f>
        <v>0</v>
      </c>
      <c r="J96" t="b">
        <f>ISNUMBER(SEARCH("Je n'ai regardé aucun de ces programmes",'Réponses de formulaire'!$W96))</f>
        <v>0</v>
      </c>
      <c r="K96" t="b">
        <f>ISNUMBER(SEARCH("Autre",'Réponses de formulaire'!$W96))</f>
        <v>0</v>
      </c>
    </row>
    <row r="97" spans="2:11" ht="12.75" customHeight="1" x14ac:dyDescent="0.2">
      <c r="B97" s="10" t="b">
        <f>ISNUMBER(SEARCH("Questions à la Une (RTBF - La Une)",'Réponses de formulaire'!$W97))</f>
        <v>0</v>
      </c>
      <c r="C97" s="10" t="b">
        <f>ISNUMBER(SEARCH("Reporters (RTL - TVi)",'Réponses de formulaire'!$W97))</f>
        <v>0</v>
      </c>
      <c r="D97" t="b">
        <f>ISNUMBER(SEARCH("Envoyé spécial (France 2)",'Réponses de formulaire'!$W97))</f>
        <v>0</v>
      </c>
      <c r="E97" t="b">
        <f>ISNUMBER(SEARCH("Complément d'enquête (France 2)",'Réponses de formulaire'!$W97))</f>
        <v>0</v>
      </c>
      <c r="F97" t="b">
        <f>ISNUMBER(SEARCH("Les infiltrés (France 2)",'Réponses de formulaire'!$W97))</f>
        <v>0</v>
      </c>
      <c r="G97" t="b">
        <f>ISNUMBER(SEARCH("Sept à huit (TF1)",'Réponses de formulaire'!$W97))</f>
        <v>0</v>
      </c>
      <c r="H97" t="b">
        <f>ISNUMBER(SEARCH("Reportages (TF1)",'Réponses de formulaire'!$W97))</f>
        <v>0</v>
      </c>
      <c r="I97" t="b">
        <f>ISNUMBER(SEARCH("L'effet papillon (Be TV)",'Réponses de formulaire'!$W97))</f>
        <v>0</v>
      </c>
      <c r="J97" t="b">
        <f>ISNUMBER(SEARCH("Je n'ai regardé aucun de ces programmes",'Réponses de formulaire'!$W97))</f>
        <v>1</v>
      </c>
      <c r="K97" t="b">
        <f>ISNUMBER(SEARCH("Autre",'Réponses de formulaire'!$W97))</f>
        <v>0</v>
      </c>
    </row>
    <row r="98" spans="2:11" ht="12.75" customHeight="1" x14ac:dyDescent="0.2">
      <c r="B98" s="10" t="b">
        <f>ISNUMBER(SEARCH("Questions à la Une (RTBF - La Une)",'Réponses de formulaire'!$W98))</f>
        <v>1</v>
      </c>
      <c r="C98" s="10" t="b">
        <f>ISNUMBER(SEARCH("Reporters (RTL - TVi)",'Réponses de formulaire'!$W98))</f>
        <v>0</v>
      </c>
      <c r="D98" t="b">
        <f>ISNUMBER(SEARCH("Envoyé spécial (France 2)",'Réponses de formulaire'!$W98))</f>
        <v>1</v>
      </c>
      <c r="E98" t="b">
        <f>ISNUMBER(SEARCH("Complément d'enquête (France 2)",'Réponses de formulaire'!$W98))</f>
        <v>1</v>
      </c>
      <c r="F98" t="b">
        <f>ISNUMBER(SEARCH("Les infiltrés (France 2)",'Réponses de formulaire'!$W98))</f>
        <v>0</v>
      </c>
      <c r="G98" t="b">
        <f>ISNUMBER(SEARCH("Sept à huit (TF1)",'Réponses de formulaire'!$W98))</f>
        <v>1</v>
      </c>
      <c r="H98" t="b">
        <f>ISNUMBER(SEARCH("Reportages (TF1)",'Réponses de formulaire'!$W98))</f>
        <v>1</v>
      </c>
      <c r="I98" t="b">
        <f>ISNUMBER(SEARCH("L'effet papillon (Be TV)",'Réponses de formulaire'!$W98))</f>
        <v>0</v>
      </c>
      <c r="J98" t="b">
        <f>ISNUMBER(SEARCH("Je n'ai regardé aucun de ces programmes",'Réponses de formulaire'!$W98))</f>
        <v>0</v>
      </c>
      <c r="K98" t="b">
        <f>ISNUMBER(SEARCH("Autre",'Réponses de formulaire'!$W98))</f>
        <v>0</v>
      </c>
    </row>
    <row r="99" spans="2:11" ht="12.75" customHeight="1" x14ac:dyDescent="0.2">
      <c r="B99" s="10" t="b">
        <f>ISNUMBER(SEARCH("Questions à la Une (RTBF - La Une)",'Réponses de formulaire'!$W99))</f>
        <v>1</v>
      </c>
      <c r="C99" s="10" t="b">
        <f>ISNUMBER(SEARCH("Reporters (RTL - TVi)",'Réponses de formulaire'!$W99))</f>
        <v>1</v>
      </c>
      <c r="D99" t="b">
        <f>ISNUMBER(SEARCH("Envoyé spécial (France 2)",'Réponses de formulaire'!$W99))</f>
        <v>0</v>
      </c>
      <c r="E99" t="b">
        <f>ISNUMBER(SEARCH("Complément d'enquête (France 2)",'Réponses de formulaire'!$W99))</f>
        <v>0</v>
      </c>
      <c r="F99" t="b">
        <f>ISNUMBER(SEARCH("Les infiltrés (France 2)",'Réponses de formulaire'!$W99))</f>
        <v>0</v>
      </c>
      <c r="G99" t="b">
        <f>ISNUMBER(SEARCH("Sept à huit (TF1)",'Réponses de formulaire'!$W99))</f>
        <v>1</v>
      </c>
      <c r="H99" t="b">
        <f>ISNUMBER(SEARCH("Reportages (TF1)",'Réponses de formulaire'!$W99))</f>
        <v>1</v>
      </c>
      <c r="I99" t="b">
        <f>ISNUMBER(SEARCH("L'effet papillon (Be TV)",'Réponses de formulaire'!$W99))</f>
        <v>0</v>
      </c>
      <c r="J99" t="b">
        <f>ISNUMBER(SEARCH("Je n'ai regardé aucun de ces programmes",'Réponses de formulaire'!$W99))</f>
        <v>0</v>
      </c>
      <c r="K99" t="b">
        <f>ISNUMBER(SEARCH("Autre",'Réponses de formulaire'!$W99))</f>
        <v>0</v>
      </c>
    </row>
    <row r="100" spans="2:11" ht="12.75" customHeight="1" x14ac:dyDescent="0.2">
      <c r="B100" s="10" t="b">
        <f>ISNUMBER(SEARCH("Questions à la Une (RTBF - La Une)",'Réponses de formulaire'!$W100))</f>
        <v>0</v>
      </c>
      <c r="C100" s="10" t="b">
        <f>ISNUMBER(SEARCH("Reporters (RTL - TVi)",'Réponses de formulaire'!$W100))</f>
        <v>0</v>
      </c>
      <c r="D100" t="b">
        <f>ISNUMBER(SEARCH("Envoyé spécial (France 2)",'Réponses de formulaire'!$W100))</f>
        <v>0</v>
      </c>
      <c r="E100" t="b">
        <f>ISNUMBER(SEARCH("Complément d'enquête (France 2)",'Réponses de formulaire'!$W100))</f>
        <v>0</v>
      </c>
      <c r="F100" t="b">
        <f>ISNUMBER(SEARCH("Les infiltrés (France 2)",'Réponses de formulaire'!$W100))</f>
        <v>0</v>
      </c>
      <c r="G100" t="b">
        <f>ISNUMBER(SEARCH("Sept à huit (TF1)",'Réponses de formulaire'!$W100))</f>
        <v>0</v>
      </c>
      <c r="H100" t="b">
        <f>ISNUMBER(SEARCH("Reportages (TF1)",'Réponses de formulaire'!$W100))</f>
        <v>0</v>
      </c>
      <c r="I100" t="b">
        <f>ISNUMBER(SEARCH("L'effet papillon (Be TV)",'Réponses de formulaire'!$W100))</f>
        <v>0</v>
      </c>
      <c r="J100" t="b">
        <f>ISNUMBER(SEARCH("Je n'ai regardé aucun de ces programmes",'Réponses de formulaire'!$W100))</f>
        <v>1</v>
      </c>
      <c r="K100" t="b">
        <f>ISNUMBER(SEARCH("Autre",'Réponses de formulaire'!$W100))</f>
        <v>0</v>
      </c>
    </row>
    <row r="101" spans="2:11" ht="12.75" customHeight="1" x14ac:dyDescent="0.2">
      <c r="B101" s="10" t="b">
        <f>ISNUMBER(SEARCH("Questions à la Une (RTBF - La Une)",'Réponses de formulaire'!$W101))</f>
        <v>0</v>
      </c>
      <c r="C101" s="10" t="b">
        <f>ISNUMBER(SEARCH("Reporters (RTL - TVi)",'Réponses de formulaire'!$W101))</f>
        <v>0</v>
      </c>
      <c r="D101" t="b">
        <f>ISNUMBER(SEARCH("Envoyé spécial (France 2)",'Réponses de formulaire'!$W101))</f>
        <v>0</v>
      </c>
      <c r="E101" t="b">
        <f>ISNUMBER(SEARCH("Complément d'enquête (France 2)",'Réponses de formulaire'!$W101))</f>
        <v>0</v>
      </c>
      <c r="F101" t="b">
        <f>ISNUMBER(SEARCH("Les infiltrés (France 2)",'Réponses de formulaire'!$W101))</f>
        <v>0</v>
      </c>
      <c r="G101" t="b">
        <f>ISNUMBER(SEARCH("Sept à huit (TF1)",'Réponses de formulaire'!$W101))</f>
        <v>0</v>
      </c>
      <c r="H101" t="b">
        <f>ISNUMBER(SEARCH("Reportages (TF1)",'Réponses de formulaire'!$W101))</f>
        <v>0</v>
      </c>
      <c r="I101" t="b">
        <f>ISNUMBER(SEARCH("L'effet papillon (Be TV)",'Réponses de formulaire'!$W101))</f>
        <v>1</v>
      </c>
      <c r="J101" t="b">
        <f>ISNUMBER(SEARCH("Je n'ai regardé aucun de ces programmes",'Réponses de formulaire'!$W101))</f>
        <v>0</v>
      </c>
      <c r="K101" t="b">
        <f>ISNUMBER(SEARCH("Autre",'Réponses de formulaire'!$W101))</f>
        <v>0</v>
      </c>
    </row>
    <row r="102" spans="2:11" ht="12.75" customHeight="1" x14ac:dyDescent="0.2">
      <c r="B102" s="10" t="b">
        <f>ISNUMBER(SEARCH("Questions à la Une (RTBF - La Une)",'Réponses de formulaire'!$W102))</f>
        <v>1</v>
      </c>
      <c r="C102" s="10" t="b">
        <f>ISNUMBER(SEARCH("Reporters (RTL - TVi)",'Réponses de formulaire'!$W102))</f>
        <v>0</v>
      </c>
      <c r="D102" t="b">
        <f>ISNUMBER(SEARCH("Envoyé spécial (France 2)",'Réponses de formulaire'!$W102))</f>
        <v>1</v>
      </c>
      <c r="E102" t="b">
        <f>ISNUMBER(SEARCH("Complément d'enquête (France 2)",'Réponses de formulaire'!$W102))</f>
        <v>0</v>
      </c>
      <c r="F102" t="b">
        <f>ISNUMBER(SEARCH("Les infiltrés (France 2)",'Réponses de formulaire'!$W102))</f>
        <v>0</v>
      </c>
      <c r="G102" t="b">
        <f>ISNUMBER(SEARCH("Sept à huit (TF1)",'Réponses de formulaire'!$W102))</f>
        <v>0</v>
      </c>
      <c r="H102" t="b">
        <f>ISNUMBER(SEARCH("Reportages (TF1)",'Réponses de formulaire'!$W102))</f>
        <v>0</v>
      </c>
      <c r="I102" t="b">
        <f>ISNUMBER(SEARCH("L'effet papillon (Be TV)",'Réponses de formulaire'!$W102))</f>
        <v>0</v>
      </c>
      <c r="J102" t="b">
        <f>ISNUMBER(SEARCH("Je n'ai regardé aucun de ces programmes",'Réponses de formulaire'!$W102))</f>
        <v>0</v>
      </c>
      <c r="K102" t="b">
        <f>ISNUMBER(SEARCH("Autre",'Réponses de formulaire'!$W102))</f>
        <v>0</v>
      </c>
    </row>
    <row r="103" spans="2:11" ht="12.75" customHeight="1" x14ac:dyDescent="0.2">
      <c r="B103" s="10" t="b">
        <f>ISNUMBER(SEARCH("Questions à la Une (RTBF - La Une)",'Réponses de formulaire'!$W103))</f>
        <v>0</v>
      </c>
      <c r="C103" s="10" t="b">
        <f>ISNUMBER(SEARCH("Reporters (RTL - TVi)",'Réponses de formulaire'!$W103))</f>
        <v>0</v>
      </c>
      <c r="D103" t="b">
        <f>ISNUMBER(SEARCH("Envoyé spécial (France 2)",'Réponses de formulaire'!$W103))</f>
        <v>0</v>
      </c>
      <c r="E103" t="b">
        <f>ISNUMBER(SEARCH("Complément d'enquête (France 2)",'Réponses de formulaire'!$W103))</f>
        <v>0</v>
      </c>
      <c r="F103" t="b">
        <f>ISNUMBER(SEARCH("Les infiltrés (France 2)",'Réponses de formulaire'!$W103))</f>
        <v>0</v>
      </c>
      <c r="G103" t="b">
        <f>ISNUMBER(SEARCH("Sept à huit (TF1)",'Réponses de formulaire'!$W103))</f>
        <v>1</v>
      </c>
      <c r="H103" t="b">
        <f>ISNUMBER(SEARCH("Reportages (TF1)",'Réponses de formulaire'!$W103))</f>
        <v>0</v>
      </c>
      <c r="I103" t="b">
        <f>ISNUMBER(SEARCH("L'effet papillon (Be TV)",'Réponses de formulaire'!$W103))</f>
        <v>0</v>
      </c>
      <c r="J103" t="b">
        <f>ISNUMBER(SEARCH("Je n'ai regardé aucun de ces programmes",'Réponses de formulaire'!$W103))</f>
        <v>0</v>
      </c>
      <c r="K103" t="b">
        <f>ISNUMBER(SEARCH("Autre",'Réponses de formulaire'!$W103))</f>
        <v>0</v>
      </c>
    </row>
    <row r="104" spans="2:11" ht="12.75" customHeight="1" x14ac:dyDescent="0.2">
      <c r="B104" s="10" t="b">
        <f>ISNUMBER(SEARCH("Questions à la Une (RTBF - La Une)",'Réponses de formulaire'!$W104))</f>
        <v>0</v>
      </c>
      <c r="C104" s="10" t="b">
        <f>ISNUMBER(SEARCH("Reporters (RTL - TVi)",'Réponses de formulaire'!$W104))</f>
        <v>0</v>
      </c>
      <c r="D104" t="b">
        <f>ISNUMBER(SEARCH("Envoyé spécial (France 2)",'Réponses de formulaire'!$W104))</f>
        <v>0</v>
      </c>
      <c r="E104" t="b">
        <f>ISNUMBER(SEARCH("Complément d'enquête (France 2)",'Réponses de formulaire'!$W104))</f>
        <v>0</v>
      </c>
      <c r="F104" t="b">
        <f>ISNUMBER(SEARCH("Les infiltrés (France 2)",'Réponses de formulaire'!$W104))</f>
        <v>0</v>
      </c>
      <c r="G104" t="b">
        <f>ISNUMBER(SEARCH("Sept à huit (TF1)",'Réponses de formulaire'!$W104))</f>
        <v>0</v>
      </c>
      <c r="H104" t="b">
        <f>ISNUMBER(SEARCH("Reportages (TF1)",'Réponses de formulaire'!$W104))</f>
        <v>0</v>
      </c>
      <c r="I104" t="b">
        <f>ISNUMBER(SEARCH("L'effet papillon (Be TV)",'Réponses de formulaire'!$W104))</f>
        <v>0</v>
      </c>
      <c r="J104" t="b">
        <f>ISNUMBER(SEARCH("Je n'ai regardé aucun de ces programmes",'Réponses de formulaire'!$W104))</f>
        <v>1</v>
      </c>
      <c r="K104" t="b">
        <f>ISNUMBER(SEARCH("Autre",'Réponses de formulaire'!$W104))</f>
        <v>0</v>
      </c>
    </row>
    <row r="105" spans="2:11" ht="12.75" customHeight="1" x14ac:dyDescent="0.2">
      <c r="B105" s="10" t="b">
        <f>ISNUMBER(SEARCH("Questions à la Une (RTBF - La Une)",'Réponses de formulaire'!$W105))</f>
        <v>1</v>
      </c>
      <c r="C105" s="10" t="b">
        <f>ISNUMBER(SEARCH("Reporters (RTL - TVi)",'Réponses de formulaire'!$W105))</f>
        <v>0</v>
      </c>
      <c r="D105" t="b">
        <f>ISNUMBER(SEARCH("Envoyé spécial (France 2)",'Réponses de formulaire'!$W105))</f>
        <v>1</v>
      </c>
      <c r="E105" t="b">
        <f>ISNUMBER(SEARCH("Complément d'enquête (France 2)",'Réponses de formulaire'!$W105))</f>
        <v>0</v>
      </c>
      <c r="F105" t="b">
        <f>ISNUMBER(SEARCH("Les infiltrés (France 2)",'Réponses de formulaire'!$W105))</f>
        <v>0</v>
      </c>
      <c r="G105" t="b">
        <f>ISNUMBER(SEARCH("Sept à huit (TF1)",'Réponses de formulaire'!$W105))</f>
        <v>1</v>
      </c>
      <c r="H105" t="b">
        <f>ISNUMBER(SEARCH("Reportages (TF1)",'Réponses de formulaire'!$W105))</f>
        <v>0</v>
      </c>
      <c r="I105" t="b">
        <f>ISNUMBER(SEARCH("L'effet papillon (Be TV)",'Réponses de formulaire'!$W105))</f>
        <v>0</v>
      </c>
      <c r="J105" t="b">
        <f>ISNUMBER(SEARCH("Je n'ai regardé aucun de ces programmes",'Réponses de formulaire'!$W105))</f>
        <v>0</v>
      </c>
      <c r="K105" t="b">
        <f>ISNUMBER(SEARCH("Autre",'Réponses de formulaire'!$W105))</f>
        <v>0</v>
      </c>
    </row>
    <row r="106" spans="2:11" ht="12.75" customHeight="1" x14ac:dyDescent="0.2">
      <c r="B106" s="10" t="b">
        <f>ISNUMBER(SEARCH("Questions à la Une (RTBF - La Une)",'Réponses de formulaire'!$W106))</f>
        <v>1</v>
      </c>
      <c r="C106" s="10" t="b">
        <f>ISNUMBER(SEARCH("Reporters (RTL - TVi)",'Réponses de formulaire'!$W106))</f>
        <v>1</v>
      </c>
      <c r="D106" t="b">
        <f>ISNUMBER(SEARCH("Envoyé spécial (France 2)",'Réponses de formulaire'!$W106))</f>
        <v>1</v>
      </c>
      <c r="E106" t="b">
        <f>ISNUMBER(SEARCH("Complément d'enquête (France 2)",'Réponses de formulaire'!$W106))</f>
        <v>0</v>
      </c>
      <c r="F106" t="b">
        <f>ISNUMBER(SEARCH("Les infiltrés (France 2)",'Réponses de formulaire'!$W106))</f>
        <v>0</v>
      </c>
      <c r="G106" t="b">
        <f>ISNUMBER(SEARCH("Sept à huit (TF1)",'Réponses de formulaire'!$W106))</f>
        <v>1</v>
      </c>
      <c r="H106" t="b">
        <f>ISNUMBER(SEARCH("Reportages (TF1)",'Réponses de formulaire'!$W106))</f>
        <v>1</v>
      </c>
      <c r="I106" t="b">
        <f>ISNUMBER(SEARCH("L'effet papillon (Be TV)",'Réponses de formulaire'!$W106))</f>
        <v>0</v>
      </c>
      <c r="J106" t="b">
        <f>ISNUMBER(SEARCH("Je n'ai regardé aucun de ces programmes",'Réponses de formulaire'!$W106))</f>
        <v>0</v>
      </c>
      <c r="K106" t="b">
        <f>ISNUMBER(SEARCH("Autre",'Réponses de formulaire'!$W106))</f>
        <v>0</v>
      </c>
    </row>
    <row r="107" spans="2:11" ht="12.75" customHeight="1" x14ac:dyDescent="0.2">
      <c r="B107" s="10" t="b">
        <f>ISNUMBER(SEARCH("Questions à la Une (RTBF - La Une)",'Réponses de formulaire'!$W107))</f>
        <v>0</v>
      </c>
      <c r="C107" s="10" t="b">
        <f>ISNUMBER(SEARCH("Reporters (RTL - TVi)",'Réponses de formulaire'!$W107))</f>
        <v>0</v>
      </c>
      <c r="D107" t="b">
        <f>ISNUMBER(SEARCH("Envoyé spécial (France 2)",'Réponses de formulaire'!$W107))</f>
        <v>0</v>
      </c>
      <c r="E107" t="b">
        <f>ISNUMBER(SEARCH("Complément d'enquête (France 2)",'Réponses de formulaire'!$W107))</f>
        <v>0</v>
      </c>
      <c r="F107" t="b">
        <f>ISNUMBER(SEARCH("Les infiltrés (France 2)",'Réponses de formulaire'!$W107))</f>
        <v>0</v>
      </c>
      <c r="G107" t="b">
        <f>ISNUMBER(SEARCH("Sept à huit (TF1)",'Réponses de formulaire'!$W107))</f>
        <v>0</v>
      </c>
      <c r="H107" t="b">
        <f>ISNUMBER(SEARCH("Reportages (TF1)",'Réponses de formulaire'!$W107))</f>
        <v>0</v>
      </c>
      <c r="I107" t="b">
        <f>ISNUMBER(SEARCH("L'effet papillon (Be TV)",'Réponses de formulaire'!$W107))</f>
        <v>0</v>
      </c>
      <c r="J107" t="b">
        <f>ISNUMBER(SEARCH("Je n'ai regardé aucun de ces programmes",'Réponses de formulaire'!$W107))</f>
        <v>1</v>
      </c>
      <c r="K107" t="b">
        <f>ISNUMBER(SEARCH("Autre",'Réponses de formulaire'!$W107))</f>
        <v>0</v>
      </c>
    </row>
    <row r="108" spans="2:11" ht="12.75" customHeight="1" x14ac:dyDescent="0.2">
      <c r="B108" s="10" t="b">
        <f>ISNUMBER(SEARCH("Questions à la Une (RTBF - La Une)",'Réponses de formulaire'!$W108))</f>
        <v>0</v>
      </c>
      <c r="C108" s="10" t="b">
        <f>ISNUMBER(SEARCH("Reporters (RTL - TVi)",'Réponses de formulaire'!$W108))</f>
        <v>0</v>
      </c>
      <c r="D108" t="b">
        <f>ISNUMBER(SEARCH("Envoyé spécial (France 2)",'Réponses de formulaire'!$W108))</f>
        <v>1</v>
      </c>
      <c r="E108" t="b">
        <f>ISNUMBER(SEARCH("Complément d'enquête (France 2)",'Réponses de formulaire'!$W108))</f>
        <v>0</v>
      </c>
      <c r="F108" t="b">
        <f>ISNUMBER(SEARCH("Les infiltrés (France 2)",'Réponses de formulaire'!$W108))</f>
        <v>0</v>
      </c>
      <c r="G108" t="b">
        <f>ISNUMBER(SEARCH("Sept à huit (TF1)",'Réponses de formulaire'!$W108))</f>
        <v>0</v>
      </c>
      <c r="H108" t="b">
        <f>ISNUMBER(SEARCH("Reportages (TF1)",'Réponses de formulaire'!$W108))</f>
        <v>0</v>
      </c>
      <c r="I108" t="b">
        <f>ISNUMBER(SEARCH("L'effet papillon (Be TV)",'Réponses de formulaire'!$W108))</f>
        <v>0</v>
      </c>
      <c r="J108" t="b">
        <f>ISNUMBER(SEARCH("Je n'ai regardé aucun de ces programmes",'Réponses de formulaire'!$W108))</f>
        <v>0</v>
      </c>
      <c r="K108" t="b">
        <f>ISNUMBER(SEARCH("Autre",'Réponses de formulaire'!$W108))</f>
        <v>0</v>
      </c>
    </row>
    <row r="109" spans="2:11" ht="12.75" customHeight="1" x14ac:dyDescent="0.2">
      <c r="B109" s="10" t="b">
        <f>ISNUMBER(SEARCH("Questions à la Une (RTBF - La Une)",'Réponses de formulaire'!$W109))</f>
        <v>1</v>
      </c>
      <c r="C109" s="10" t="b">
        <f>ISNUMBER(SEARCH("Reporters (RTL - TVi)",'Réponses de formulaire'!$W109))</f>
        <v>1</v>
      </c>
      <c r="D109" t="b">
        <f>ISNUMBER(SEARCH("Envoyé spécial (France 2)",'Réponses de formulaire'!$W109))</f>
        <v>0</v>
      </c>
      <c r="E109" t="b">
        <f>ISNUMBER(SEARCH("Complément d'enquête (France 2)",'Réponses de formulaire'!$W109))</f>
        <v>0</v>
      </c>
      <c r="F109" t="b">
        <f>ISNUMBER(SEARCH("Les infiltrés (France 2)",'Réponses de formulaire'!$W109))</f>
        <v>0</v>
      </c>
      <c r="G109" t="b">
        <f>ISNUMBER(SEARCH("Sept à huit (TF1)",'Réponses de formulaire'!$W109))</f>
        <v>0</v>
      </c>
      <c r="H109" t="b">
        <f>ISNUMBER(SEARCH("Reportages (TF1)",'Réponses de formulaire'!$W109))</f>
        <v>0</v>
      </c>
      <c r="I109" t="b">
        <f>ISNUMBER(SEARCH("L'effet papillon (Be TV)",'Réponses de formulaire'!$W109))</f>
        <v>0</v>
      </c>
      <c r="J109" t="b">
        <f>ISNUMBER(SEARCH("Je n'ai regardé aucun de ces programmes",'Réponses de formulaire'!$W109))</f>
        <v>0</v>
      </c>
      <c r="K109" t="b">
        <f>ISNUMBER(SEARCH("Autre",'Réponses de formulaire'!$W109))</f>
        <v>0</v>
      </c>
    </row>
    <row r="110" spans="2:11" ht="12.75" customHeight="1" x14ac:dyDescent="0.2">
      <c r="B110" s="10" t="b">
        <f>ISNUMBER(SEARCH("Questions à la Une (RTBF - La Une)",'Réponses de formulaire'!$W110))</f>
        <v>0</v>
      </c>
      <c r="C110" s="10" t="b">
        <f>ISNUMBER(SEARCH("Reporters (RTL - TVi)",'Réponses de formulaire'!$W110))</f>
        <v>0</v>
      </c>
      <c r="D110" t="b">
        <f>ISNUMBER(SEARCH("Envoyé spécial (France 2)",'Réponses de formulaire'!$W110))</f>
        <v>0</v>
      </c>
      <c r="E110" t="b">
        <f>ISNUMBER(SEARCH("Complément d'enquête (France 2)",'Réponses de formulaire'!$W110))</f>
        <v>0</v>
      </c>
      <c r="F110" t="b">
        <f>ISNUMBER(SEARCH("Les infiltrés (France 2)",'Réponses de formulaire'!$W110))</f>
        <v>0</v>
      </c>
      <c r="G110" t="b">
        <f>ISNUMBER(SEARCH("Sept à huit (TF1)",'Réponses de formulaire'!$W110))</f>
        <v>1</v>
      </c>
      <c r="H110" t="b">
        <f>ISNUMBER(SEARCH("Reportages (TF1)",'Réponses de formulaire'!$W110))</f>
        <v>1</v>
      </c>
      <c r="I110" t="b">
        <f>ISNUMBER(SEARCH("L'effet papillon (Be TV)",'Réponses de formulaire'!$W110))</f>
        <v>0</v>
      </c>
      <c r="J110" t="b">
        <f>ISNUMBER(SEARCH("Je n'ai regardé aucun de ces programmes",'Réponses de formulaire'!$W110))</f>
        <v>0</v>
      </c>
      <c r="K110" t="b">
        <f>ISNUMBER(SEARCH("Autre",'Réponses de formulaire'!$W110))</f>
        <v>0</v>
      </c>
    </row>
    <row r="111" spans="2:11" ht="12.75" customHeight="1" x14ac:dyDescent="0.2">
      <c r="B111" s="10" t="b">
        <f>ISNUMBER(SEARCH("Questions à la Une (RTBF - La Une)",'Réponses de formulaire'!$W111))</f>
        <v>0</v>
      </c>
      <c r="C111" s="10" t="b">
        <f>ISNUMBER(SEARCH("Reporters (RTL - TVi)",'Réponses de formulaire'!$W111))</f>
        <v>0</v>
      </c>
      <c r="D111" t="b">
        <f>ISNUMBER(SEARCH("Envoyé spécial (France 2)",'Réponses de formulaire'!$W111))</f>
        <v>0</v>
      </c>
      <c r="E111" t="b">
        <f>ISNUMBER(SEARCH("Complément d'enquête (France 2)",'Réponses de formulaire'!$W111))</f>
        <v>0</v>
      </c>
      <c r="F111" t="b">
        <f>ISNUMBER(SEARCH("Les infiltrés (France 2)",'Réponses de formulaire'!$W111))</f>
        <v>0</v>
      </c>
      <c r="G111" t="b">
        <f>ISNUMBER(SEARCH("Sept à huit (TF1)",'Réponses de formulaire'!$W111))</f>
        <v>0</v>
      </c>
      <c r="H111" t="b">
        <f>ISNUMBER(SEARCH("Reportages (TF1)",'Réponses de formulaire'!$W111))</f>
        <v>0</v>
      </c>
      <c r="I111" t="b">
        <f>ISNUMBER(SEARCH("L'effet papillon (Be TV)",'Réponses de formulaire'!$W111))</f>
        <v>0</v>
      </c>
      <c r="J111" t="b">
        <f>ISNUMBER(SEARCH("Je n'ai regardé aucun de ces programmes",'Réponses de formulaire'!$W111))</f>
        <v>1</v>
      </c>
      <c r="K111" t="b">
        <f>ISNUMBER(SEARCH("Autre",'Réponses de formulaire'!$W111))</f>
        <v>0</v>
      </c>
    </row>
    <row r="112" spans="2:11" ht="12.75" customHeight="1" x14ac:dyDescent="0.2">
      <c r="B112" s="10" t="b">
        <f>ISNUMBER(SEARCH("Questions à la Une (RTBF - La Une)",'Réponses de formulaire'!$W112))</f>
        <v>1</v>
      </c>
      <c r="C112" s="10" t="b">
        <f>ISNUMBER(SEARCH("Reporters (RTL - TVi)",'Réponses de formulaire'!$W112))</f>
        <v>0</v>
      </c>
      <c r="D112" t="b">
        <f>ISNUMBER(SEARCH("Envoyé spécial (France 2)",'Réponses de formulaire'!$W112))</f>
        <v>1</v>
      </c>
      <c r="E112" t="b">
        <f>ISNUMBER(SEARCH("Complément d'enquête (France 2)",'Réponses de formulaire'!$W112))</f>
        <v>0</v>
      </c>
      <c r="F112" t="b">
        <f>ISNUMBER(SEARCH("Les infiltrés (France 2)",'Réponses de formulaire'!$W112))</f>
        <v>0</v>
      </c>
      <c r="G112" t="b">
        <f>ISNUMBER(SEARCH("Sept à huit (TF1)",'Réponses de formulaire'!$W112))</f>
        <v>0</v>
      </c>
      <c r="H112" t="b">
        <f>ISNUMBER(SEARCH("Reportages (TF1)",'Réponses de formulaire'!$W112))</f>
        <v>0</v>
      </c>
      <c r="I112" t="b">
        <f>ISNUMBER(SEARCH("L'effet papillon (Be TV)",'Réponses de formulaire'!$W112))</f>
        <v>0</v>
      </c>
      <c r="J112" t="b">
        <f>ISNUMBER(SEARCH("Je n'ai regardé aucun de ces programmes",'Réponses de formulaire'!$W112))</f>
        <v>0</v>
      </c>
      <c r="K112" t="b">
        <f>ISNUMBER(SEARCH("Autre",'Réponses de formulaire'!$W112))</f>
        <v>0</v>
      </c>
    </row>
    <row r="113" spans="2:11" ht="12.75" customHeight="1" x14ac:dyDescent="0.2">
      <c r="B113" s="10" t="b">
        <f>ISNUMBER(SEARCH("Questions à la Une (RTBF - La Une)",'Réponses de formulaire'!$W113))</f>
        <v>1</v>
      </c>
      <c r="C113" s="10" t="b">
        <f>ISNUMBER(SEARCH("Reporters (RTL - TVi)",'Réponses de formulaire'!$W113))</f>
        <v>0</v>
      </c>
      <c r="D113" t="b">
        <f>ISNUMBER(SEARCH("Envoyé spécial (France 2)",'Réponses de formulaire'!$W113))</f>
        <v>0</v>
      </c>
      <c r="E113" t="b">
        <f>ISNUMBER(SEARCH("Complément d'enquête (France 2)",'Réponses de formulaire'!$W113))</f>
        <v>0</v>
      </c>
      <c r="F113" t="b">
        <f>ISNUMBER(SEARCH("Les infiltrés (France 2)",'Réponses de formulaire'!$W113))</f>
        <v>0</v>
      </c>
      <c r="G113" t="b">
        <f>ISNUMBER(SEARCH("Sept à huit (TF1)",'Réponses de formulaire'!$W113))</f>
        <v>1</v>
      </c>
      <c r="H113" t="b">
        <f>ISNUMBER(SEARCH("Reportages (TF1)",'Réponses de formulaire'!$W113))</f>
        <v>0</v>
      </c>
      <c r="I113" t="b">
        <f>ISNUMBER(SEARCH("L'effet papillon (Be TV)",'Réponses de formulaire'!$W113))</f>
        <v>0</v>
      </c>
      <c r="J113" t="b">
        <f>ISNUMBER(SEARCH("Je n'ai regardé aucun de ces programmes",'Réponses de formulaire'!$W113))</f>
        <v>0</v>
      </c>
      <c r="K113" t="b">
        <f>ISNUMBER(SEARCH("Autre",'Réponses de formulaire'!$W113))</f>
        <v>0</v>
      </c>
    </row>
    <row r="114" spans="2:11" ht="12.75" customHeight="1" x14ac:dyDescent="0.2">
      <c r="B114" s="10" t="b">
        <f>ISNUMBER(SEARCH("Questions à la Une (RTBF - La Une)",'Réponses de formulaire'!$W114))</f>
        <v>1</v>
      </c>
      <c r="C114" s="10" t="b">
        <f>ISNUMBER(SEARCH("Reporters (RTL - TVi)",'Réponses de formulaire'!$W114))</f>
        <v>0</v>
      </c>
      <c r="D114" t="b">
        <f>ISNUMBER(SEARCH("Envoyé spécial (France 2)",'Réponses de formulaire'!$W114))</f>
        <v>0</v>
      </c>
      <c r="E114" t="b">
        <f>ISNUMBER(SEARCH("Complément d'enquête (France 2)",'Réponses de formulaire'!$W114))</f>
        <v>0</v>
      </c>
      <c r="F114" t="b">
        <f>ISNUMBER(SEARCH("Les infiltrés (France 2)",'Réponses de formulaire'!$W114))</f>
        <v>0</v>
      </c>
      <c r="G114" t="b">
        <f>ISNUMBER(SEARCH("Sept à huit (TF1)",'Réponses de formulaire'!$W114))</f>
        <v>0</v>
      </c>
      <c r="H114" t="b">
        <f>ISNUMBER(SEARCH("Reportages (TF1)",'Réponses de formulaire'!$W114))</f>
        <v>0</v>
      </c>
      <c r="I114" t="b">
        <f>ISNUMBER(SEARCH("L'effet papillon (Be TV)",'Réponses de formulaire'!$W114))</f>
        <v>0</v>
      </c>
      <c r="J114" t="b">
        <f>ISNUMBER(SEARCH("Je n'ai regardé aucun de ces programmes",'Réponses de formulaire'!$W114))</f>
        <v>0</v>
      </c>
      <c r="K114" t="b">
        <f>ISNUMBER(SEARCH("Autre",'Réponses de formulaire'!$W114))</f>
        <v>0</v>
      </c>
    </row>
    <row r="115" spans="2:11" ht="12.75" customHeight="1" x14ac:dyDescent="0.2">
      <c r="B115" s="10" t="b">
        <f>ISNUMBER(SEARCH("Questions à la Une (RTBF - La Une)",'Réponses de formulaire'!$W115))</f>
        <v>1</v>
      </c>
      <c r="C115" s="10" t="b">
        <f>ISNUMBER(SEARCH("Reporters (RTL - TVi)",'Réponses de formulaire'!$W115))</f>
        <v>0</v>
      </c>
      <c r="D115" t="b">
        <f>ISNUMBER(SEARCH("Envoyé spécial (France 2)",'Réponses de formulaire'!$W115))</f>
        <v>0</v>
      </c>
      <c r="E115" t="b">
        <f>ISNUMBER(SEARCH("Complément d'enquête (France 2)",'Réponses de formulaire'!$W115))</f>
        <v>0</v>
      </c>
      <c r="F115" t="b">
        <f>ISNUMBER(SEARCH("Les infiltrés (France 2)",'Réponses de formulaire'!$W115))</f>
        <v>0</v>
      </c>
      <c r="G115" t="b">
        <f>ISNUMBER(SEARCH("Sept à huit (TF1)",'Réponses de formulaire'!$W115))</f>
        <v>0</v>
      </c>
      <c r="H115" t="b">
        <f>ISNUMBER(SEARCH("Reportages (TF1)",'Réponses de formulaire'!$W115))</f>
        <v>0</v>
      </c>
      <c r="I115" t="b">
        <f>ISNUMBER(SEARCH("L'effet papillon (Be TV)",'Réponses de formulaire'!$W115))</f>
        <v>0</v>
      </c>
      <c r="J115" t="b">
        <f>ISNUMBER(SEARCH("Je n'ai regardé aucun de ces programmes",'Réponses de formulaire'!$W115))</f>
        <v>0</v>
      </c>
      <c r="K115" t="b">
        <f>ISNUMBER(SEARCH("Autre",'Réponses de formulaire'!$W115))</f>
        <v>0</v>
      </c>
    </row>
    <row r="116" spans="2:11" ht="12.75" customHeight="1" x14ac:dyDescent="0.2">
      <c r="B116" s="10" t="b">
        <f>ISNUMBER(SEARCH("Questions à la Une (RTBF - La Une)",'Réponses de formulaire'!$W116))</f>
        <v>0</v>
      </c>
      <c r="C116" s="10" t="b">
        <f>ISNUMBER(SEARCH("Reporters (RTL - TVi)",'Réponses de formulaire'!$W116))</f>
        <v>1</v>
      </c>
      <c r="D116" t="b">
        <f>ISNUMBER(SEARCH("Envoyé spécial (France 2)",'Réponses de formulaire'!$W116))</f>
        <v>1</v>
      </c>
      <c r="E116" t="b">
        <f>ISNUMBER(SEARCH("Complément d'enquête (France 2)",'Réponses de formulaire'!$W116))</f>
        <v>0</v>
      </c>
      <c r="F116" t="b">
        <f>ISNUMBER(SEARCH("Les infiltrés (France 2)",'Réponses de formulaire'!$W116))</f>
        <v>0</v>
      </c>
      <c r="G116" t="b">
        <f>ISNUMBER(SEARCH("Sept à huit (TF1)",'Réponses de formulaire'!$W116))</f>
        <v>0</v>
      </c>
      <c r="H116" t="b">
        <f>ISNUMBER(SEARCH("Reportages (TF1)",'Réponses de formulaire'!$W116))</f>
        <v>1</v>
      </c>
      <c r="I116" t="b">
        <f>ISNUMBER(SEARCH("L'effet papillon (Be TV)",'Réponses de formulaire'!$W116))</f>
        <v>0</v>
      </c>
      <c r="J116" t="b">
        <f>ISNUMBER(SEARCH("Je n'ai regardé aucun de ces programmes",'Réponses de formulaire'!$W116))</f>
        <v>0</v>
      </c>
      <c r="K116" t="b">
        <f>ISNUMBER(SEARCH("Autre",'Réponses de formulaire'!$W116))</f>
        <v>0</v>
      </c>
    </row>
    <row r="117" spans="2:11" ht="12.75" customHeight="1" x14ac:dyDescent="0.2">
      <c r="B117" s="10" t="b">
        <f>ISNUMBER(SEARCH("Questions à la Une (RTBF - La Une)",'Réponses de formulaire'!$W117))</f>
        <v>1</v>
      </c>
      <c r="C117" s="10" t="b">
        <f>ISNUMBER(SEARCH("Reporters (RTL - TVi)",'Réponses de formulaire'!$W117))</f>
        <v>1</v>
      </c>
      <c r="D117" t="b">
        <f>ISNUMBER(SEARCH("Envoyé spécial (France 2)",'Réponses de formulaire'!$W117))</f>
        <v>1</v>
      </c>
      <c r="E117" t="b">
        <f>ISNUMBER(SEARCH("Complément d'enquête (France 2)",'Réponses de formulaire'!$W117))</f>
        <v>0</v>
      </c>
      <c r="F117" t="b">
        <f>ISNUMBER(SEARCH("Les infiltrés (France 2)",'Réponses de formulaire'!$W117))</f>
        <v>0</v>
      </c>
      <c r="G117" t="b">
        <f>ISNUMBER(SEARCH("Sept à huit (TF1)",'Réponses de formulaire'!$W117))</f>
        <v>0</v>
      </c>
      <c r="H117" t="b">
        <f>ISNUMBER(SEARCH("Reportages (TF1)",'Réponses de formulaire'!$W117))</f>
        <v>1</v>
      </c>
      <c r="I117" t="b">
        <f>ISNUMBER(SEARCH("L'effet papillon (Be TV)",'Réponses de formulaire'!$W117))</f>
        <v>0</v>
      </c>
      <c r="J117" t="b">
        <f>ISNUMBER(SEARCH("Je n'ai regardé aucun de ces programmes",'Réponses de formulaire'!$W117))</f>
        <v>0</v>
      </c>
      <c r="K117" t="b">
        <f>ISNUMBER(SEARCH("Autre",'Réponses de formulaire'!$W117))</f>
        <v>0</v>
      </c>
    </row>
    <row r="118" spans="2:11" ht="12.75" customHeight="1" x14ac:dyDescent="0.2">
      <c r="B118" s="10" t="b">
        <f>ISNUMBER(SEARCH("Questions à la Une (RTBF - La Une)",'Réponses de formulaire'!$W118))</f>
        <v>1</v>
      </c>
      <c r="C118" s="10" t="b">
        <f>ISNUMBER(SEARCH("Reporters (RTL - TVi)",'Réponses de formulaire'!$W118))</f>
        <v>0</v>
      </c>
      <c r="D118" t="b">
        <f>ISNUMBER(SEARCH("Envoyé spécial (France 2)",'Réponses de formulaire'!$W118))</f>
        <v>1</v>
      </c>
      <c r="E118" t="b">
        <f>ISNUMBER(SEARCH("Complément d'enquête (France 2)",'Réponses de formulaire'!$W118))</f>
        <v>1</v>
      </c>
      <c r="F118" t="b">
        <f>ISNUMBER(SEARCH("Les infiltrés (France 2)",'Réponses de formulaire'!$W118))</f>
        <v>0</v>
      </c>
      <c r="G118" t="b">
        <f>ISNUMBER(SEARCH("Sept à huit (TF1)",'Réponses de formulaire'!$W118))</f>
        <v>0</v>
      </c>
      <c r="H118" t="b">
        <f>ISNUMBER(SEARCH("Reportages (TF1)",'Réponses de formulaire'!$W118))</f>
        <v>0</v>
      </c>
      <c r="I118" t="b">
        <f>ISNUMBER(SEARCH("L'effet papillon (Be TV)",'Réponses de formulaire'!$W118))</f>
        <v>0</v>
      </c>
      <c r="J118" t="b">
        <f>ISNUMBER(SEARCH("Je n'ai regardé aucun de ces programmes",'Réponses de formulaire'!$W118))</f>
        <v>0</v>
      </c>
      <c r="K118" t="b">
        <f>ISNUMBER(SEARCH("Autre",'Réponses de formulaire'!$W118))</f>
        <v>0</v>
      </c>
    </row>
    <row r="119" spans="2:11" ht="12.75" customHeight="1" x14ac:dyDescent="0.2">
      <c r="B119" s="10" t="b">
        <f>ISNUMBER(SEARCH("Questions à la Une (RTBF - La Une)",'Réponses de formulaire'!$W119))</f>
        <v>0</v>
      </c>
      <c r="C119" s="10" t="b">
        <f>ISNUMBER(SEARCH("Reporters (RTL - TVi)",'Réponses de formulaire'!$W119))</f>
        <v>0</v>
      </c>
      <c r="D119" t="b">
        <f>ISNUMBER(SEARCH("Envoyé spécial (France 2)",'Réponses de formulaire'!$W119))</f>
        <v>0</v>
      </c>
      <c r="E119" t="b">
        <f>ISNUMBER(SEARCH("Complément d'enquête (France 2)",'Réponses de formulaire'!$W119))</f>
        <v>0</v>
      </c>
      <c r="F119" t="b">
        <f>ISNUMBER(SEARCH("Les infiltrés (France 2)",'Réponses de formulaire'!$W119))</f>
        <v>0</v>
      </c>
      <c r="G119" t="b">
        <f>ISNUMBER(SEARCH("Sept à huit (TF1)",'Réponses de formulaire'!$W119))</f>
        <v>1</v>
      </c>
      <c r="H119" t="b">
        <f>ISNUMBER(SEARCH("Reportages (TF1)",'Réponses de formulaire'!$W119))</f>
        <v>1</v>
      </c>
      <c r="I119" t="b">
        <f>ISNUMBER(SEARCH("L'effet papillon (Be TV)",'Réponses de formulaire'!$W119))</f>
        <v>0</v>
      </c>
      <c r="J119" t="b">
        <f>ISNUMBER(SEARCH("Je n'ai regardé aucun de ces programmes",'Réponses de formulaire'!$W119))</f>
        <v>0</v>
      </c>
      <c r="K119" t="b">
        <f>ISNUMBER(SEARCH("Autre",'Réponses de formulaire'!$W119))</f>
        <v>0</v>
      </c>
    </row>
    <row r="120" spans="2:11" ht="12.75" customHeight="1" x14ac:dyDescent="0.2">
      <c r="B120" s="10" t="b">
        <f>ISNUMBER(SEARCH("Questions à la Une (RTBF - La Une)",'Réponses de formulaire'!$W120))</f>
        <v>0</v>
      </c>
      <c r="C120" s="10" t="b">
        <f>ISNUMBER(SEARCH("Reporters (RTL - TVi)",'Réponses de formulaire'!$W120))</f>
        <v>0</v>
      </c>
      <c r="D120" t="b">
        <f>ISNUMBER(SEARCH("Envoyé spécial (France 2)",'Réponses de formulaire'!$W120))</f>
        <v>1</v>
      </c>
      <c r="E120" t="b">
        <f>ISNUMBER(SEARCH("Complément d'enquête (France 2)",'Réponses de formulaire'!$W120))</f>
        <v>0</v>
      </c>
      <c r="F120" t="b">
        <f>ISNUMBER(SEARCH("Les infiltrés (France 2)",'Réponses de formulaire'!$W120))</f>
        <v>0</v>
      </c>
      <c r="G120" t="b">
        <f>ISNUMBER(SEARCH("Sept à huit (TF1)",'Réponses de formulaire'!$W120))</f>
        <v>0</v>
      </c>
      <c r="H120" t="b">
        <f>ISNUMBER(SEARCH("Reportages (TF1)",'Réponses de formulaire'!$W120))</f>
        <v>0</v>
      </c>
      <c r="I120" t="b">
        <f>ISNUMBER(SEARCH("L'effet papillon (Be TV)",'Réponses de formulaire'!$W120))</f>
        <v>0</v>
      </c>
      <c r="J120" t="b">
        <f>ISNUMBER(SEARCH("Je n'ai regardé aucun de ces programmes",'Réponses de formulaire'!$W120))</f>
        <v>0</v>
      </c>
      <c r="K120" t="b">
        <f>ISNUMBER(SEARCH("Autre",'Réponses de formulaire'!$W120))</f>
        <v>0</v>
      </c>
    </row>
    <row r="121" spans="2:11" ht="12.75" customHeight="1" x14ac:dyDescent="0.2">
      <c r="B121" s="10" t="b">
        <f>ISNUMBER(SEARCH("Questions à la Une (RTBF - La Une)",'Réponses de formulaire'!$W121))</f>
        <v>1</v>
      </c>
      <c r="C121" s="10" t="b">
        <f>ISNUMBER(SEARCH("Reporters (RTL - TVi)",'Réponses de formulaire'!$W121))</f>
        <v>0</v>
      </c>
      <c r="D121" t="b">
        <f>ISNUMBER(SEARCH("Envoyé spécial (France 2)",'Réponses de formulaire'!$W121))</f>
        <v>0</v>
      </c>
      <c r="E121" t="b">
        <f>ISNUMBER(SEARCH("Complément d'enquête (France 2)",'Réponses de formulaire'!$W121))</f>
        <v>0</v>
      </c>
      <c r="F121" t="b">
        <f>ISNUMBER(SEARCH("Les infiltrés (France 2)",'Réponses de formulaire'!$W121))</f>
        <v>0</v>
      </c>
      <c r="G121" t="b">
        <f>ISNUMBER(SEARCH("Sept à huit (TF1)",'Réponses de formulaire'!$W121))</f>
        <v>1</v>
      </c>
      <c r="H121" t="b">
        <f>ISNUMBER(SEARCH("Reportages (TF1)",'Réponses de formulaire'!$W121))</f>
        <v>1</v>
      </c>
      <c r="I121" t="b">
        <f>ISNUMBER(SEARCH("L'effet papillon (Be TV)",'Réponses de formulaire'!$W121))</f>
        <v>0</v>
      </c>
      <c r="J121" t="b">
        <f>ISNUMBER(SEARCH("Je n'ai regardé aucun de ces programmes",'Réponses de formulaire'!$W121))</f>
        <v>0</v>
      </c>
      <c r="K121" t="b">
        <f>ISNUMBER(SEARCH("Autre",'Réponses de formulaire'!$W121))</f>
        <v>0</v>
      </c>
    </row>
    <row r="122" spans="2:11" ht="12.75" customHeight="1" x14ac:dyDescent="0.2">
      <c r="B122" s="10" t="b">
        <f>ISNUMBER(SEARCH("Questions à la Une (RTBF - La Une)",'Réponses de formulaire'!$W122))</f>
        <v>0</v>
      </c>
      <c r="C122" s="10" t="b">
        <f>ISNUMBER(SEARCH("Reporters (RTL - TVi)",'Réponses de formulaire'!$W122))</f>
        <v>0</v>
      </c>
      <c r="D122" t="b">
        <f>ISNUMBER(SEARCH("Envoyé spécial (France 2)",'Réponses de formulaire'!$W122))</f>
        <v>0</v>
      </c>
      <c r="E122" t="b">
        <f>ISNUMBER(SEARCH("Complément d'enquête (France 2)",'Réponses de formulaire'!$W122))</f>
        <v>0</v>
      </c>
      <c r="F122" t="b">
        <f>ISNUMBER(SEARCH("Les infiltrés (France 2)",'Réponses de formulaire'!$W122))</f>
        <v>0</v>
      </c>
      <c r="G122" t="b">
        <f>ISNUMBER(SEARCH("Sept à huit (TF1)",'Réponses de formulaire'!$W122))</f>
        <v>0</v>
      </c>
      <c r="H122" t="b">
        <f>ISNUMBER(SEARCH("Reportages (TF1)",'Réponses de formulaire'!$W122))</f>
        <v>0</v>
      </c>
      <c r="I122" t="b">
        <f>ISNUMBER(SEARCH("L'effet papillon (Be TV)",'Réponses de formulaire'!$W122))</f>
        <v>0</v>
      </c>
      <c r="J122" t="b">
        <f>ISNUMBER(SEARCH("Je n'ai regardé aucun de ces programmes",'Réponses de formulaire'!$W122))</f>
        <v>1</v>
      </c>
      <c r="K122" t="b">
        <f>ISNUMBER(SEARCH("Autre",'Réponses de formulaire'!$W122))</f>
        <v>0</v>
      </c>
    </row>
    <row r="123" spans="2:11" ht="12.75" customHeight="1" x14ac:dyDescent="0.2">
      <c r="B123" s="10" t="b">
        <f>ISNUMBER(SEARCH("Questions à la Une (RTBF - La Une)",'Réponses de formulaire'!$W123))</f>
        <v>0</v>
      </c>
      <c r="C123" s="10" t="b">
        <f>ISNUMBER(SEARCH("Reporters (RTL - TVi)",'Réponses de formulaire'!$W123))</f>
        <v>0</v>
      </c>
      <c r="D123" t="b">
        <f>ISNUMBER(SEARCH("Envoyé spécial (France 2)",'Réponses de formulaire'!$W123))</f>
        <v>1</v>
      </c>
      <c r="E123" t="b">
        <f>ISNUMBER(SEARCH("Complément d'enquête (France 2)",'Réponses de formulaire'!$W123))</f>
        <v>0</v>
      </c>
      <c r="F123" t="b">
        <f>ISNUMBER(SEARCH("Les infiltrés (France 2)",'Réponses de formulaire'!$W123))</f>
        <v>0</v>
      </c>
      <c r="G123" t="b">
        <f>ISNUMBER(SEARCH("Sept à huit (TF1)",'Réponses de formulaire'!$W123))</f>
        <v>0</v>
      </c>
      <c r="H123" t="b">
        <f>ISNUMBER(SEARCH("Reportages (TF1)",'Réponses de formulaire'!$W123))</f>
        <v>0</v>
      </c>
      <c r="I123" t="b">
        <f>ISNUMBER(SEARCH("L'effet papillon (Be TV)",'Réponses de formulaire'!$W123))</f>
        <v>0</v>
      </c>
      <c r="J123" t="b">
        <f>ISNUMBER(SEARCH("Je n'ai regardé aucun de ces programmes",'Réponses de formulaire'!$W123))</f>
        <v>0</v>
      </c>
      <c r="K123" t="b">
        <f>ISNUMBER(SEARCH("Autre",'Réponses de formulaire'!$W123))</f>
        <v>0</v>
      </c>
    </row>
    <row r="124" spans="2:11" ht="12.75" customHeight="1" x14ac:dyDescent="0.2">
      <c r="B124" s="10" t="b">
        <f>ISNUMBER(SEARCH("Questions à la Une (RTBF - La Une)",'Réponses de formulaire'!$W124))</f>
        <v>1</v>
      </c>
      <c r="C124" s="10" t="b">
        <f>ISNUMBER(SEARCH("Reporters (RTL - TVi)",'Réponses de formulaire'!$W124))</f>
        <v>1</v>
      </c>
      <c r="D124" t="b">
        <f>ISNUMBER(SEARCH("Envoyé spécial (France 2)",'Réponses de formulaire'!$W124))</f>
        <v>1</v>
      </c>
      <c r="E124" t="b">
        <f>ISNUMBER(SEARCH("Complément d'enquête (France 2)",'Réponses de formulaire'!$W124))</f>
        <v>1</v>
      </c>
      <c r="F124" t="b">
        <f>ISNUMBER(SEARCH("Les infiltrés (France 2)",'Réponses de formulaire'!$W124))</f>
        <v>0</v>
      </c>
      <c r="G124" t="b">
        <f>ISNUMBER(SEARCH("Sept à huit (TF1)",'Réponses de formulaire'!$W124))</f>
        <v>1</v>
      </c>
      <c r="H124" t="b">
        <f>ISNUMBER(SEARCH("Reportages (TF1)",'Réponses de formulaire'!$W124))</f>
        <v>1</v>
      </c>
      <c r="I124" t="b">
        <f>ISNUMBER(SEARCH("L'effet papillon (Be TV)",'Réponses de formulaire'!$W124))</f>
        <v>0</v>
      </c>
      <c r="J124" t="b">
        <f>ISNUMBER(SEARCH("Je n'ai regardé aucun de ces programmes",'Réponses de formulaire'!$W124))</f>
        <v>0</v>
      </c>
      <c r="K124" t="b">
        <f>ISNUMBER(SEARCH("Autre",'Réponses de formulaire'!$W124))</f>
        <v>0</v>
      </c>
    </row>
    <row r="125" spans="2:11" ht="12.75" customHeight="1" x14ac:dyDescent="0.2">
      <c r="B125" s="10" t="b">
        <f>ISNUMBER(SEARCH("Questions à la Une (RTBF - La Une)",'Réponses de formulaire'!$W125))</f>
        <v>1</v>
      </c>
      <c r="C125" s="10" t="b">
        <f>ISNUMBER(SEARCH("Reporters (RTL - TVi)",'Réponses de formulaire'!$W125))</f>
        <v>0</v>
      </c>
      <c r="D125" t="b">
        <f>ISNUMBER(SEARCH("Envoyé spécial (France 2)",'Réponses de formulaire'!$W125))</f>
        <v>1</v>
      </c>
      <c r="E125" t="b">
        <f>ISNUMBER(SEARCH("Complément d'enquête (France 2)",'Réponses de formulaire'!$W125))</f>
        <v>0</v>
      </c>
      <c r="F125" t="b">
        <f>ISNUMBER(SEARCH("Les infiltrés (France 2)",'Réponses de formulaire'!$W125))</f>
        <v>0</v>
      </c>
      <c r="G125" t="b">
        <f>ISNUMBER(SEARCH("Sept à huit (TF1)",'Réponses de formulaire'!$W125))</f>
        <v>0</v>
      </c>
      <c r="H125" t="b">
        <f>ISNUMBER(SEARCH("Reportages (TF1)",'Réponses de formulaire'!$W125))</f>
        <v>0</v>
      </c>
      <c r="I125" t="b">
        <f>ISNUMBER(SEARCH("L'effet papillon (Be TV)",'Réponses de formulaire'!$W125))</f>
        <v>0</v>
      </c>
      <c r="J125" t="b">
        <f>ISNUMBER(SEARCH("Je n'ai regardé aucun de ces programmes",'Réponses de formulaire'!$W125))</f>
        <v>0</v>
      </c>
      <c r="K125" t="b">
        <f>ISNUMBER(SEARCH("Autre",'Réponses de formulaire'!$W125))</f>
        <v>0</v>
      </c>
    </row>
    <row r="126" spans="2:11" ht="12.75" customHeight="1" x14ac:dyDescent="0.2">
      <c r="B126" s="10" t="b">
        <f>ISNUMBER(SEARCH("Questions à la Une (RTBF - La Une)",'Réponses de formulaire'!$W126))</f>
        <v>1</v>
      </c>
      <c r="C126" s="10" t="b">
        <f>ISNUMBER(SEARCH("Reporters (RTL - TVi)",'Réponses de formulaire'!$W126))</f>
        <v>0</v>
      </c>
      <c r="D126" t="b">
        <f>ISNUMBER(SEARCH("Envoyé spécial (France 2)",'Réponses de formulaire'!$W126))</f>
        <v>0</v>
      </c>
      <c r="E126" t="b">
        <f>ISNUMBER(SEARCH("Complément d'enquête (France 2)",'Réponses de formulaire'!$W126))</f>
        <v>0</v>
      </c>
      <c r="F126" t="b">
        <f>ISNUMBER(SEARCH("Les infiltrés (France 2)",'Réponses de formulaire'!$W126))</f>
        <v>0</v>
      </c>
      <c r="G126" t="b">
        <f>ISNUMBER(SEARCH("Sept à huit (TF1)",'Réponses de formulaire'!$W126))</f>
        <v>0</v>
      </c>
      <c r="H126" t="b">
        <f>ISNUMBER(SEARCH("Reportages (TF1)",'Réponses de formulaire'!$W126))</f>
        <v>0</v>
      </c>
      <c r="I126" t="b">
        <f>ISNUMBER(SEARCH("L'effet papillon (Be TV)",'Réponses de formulaire'!$W126))</f>
        <v>0</v>
      </c>
      <c r="J126" t="b">
        <f>ISNUMBER(SEARCH("Je n'ai regardé aucun de ces programmes",'Réponses de formulaire'!$W126))</f>
        <v>0</v>
      </c>
      <c r="K126" t="b">
        <f>ISNUMBER(SEARCH("Autre",'Réponses de formulaire'!$W126))</f>
        <v>0</v>
      </c>
    </row>
    <row r="127" spans="2:11" ht="12.75" customHeight="1" x14ac:dyDescent="0.2">
      <c r="B127" s="10" t="b">
        <f>ISNUMBER(SEARCH("Questions à la Une (RTBF - La Une)",'Réponses de formulaire'!$W127))</f>
        <v>1</v>
      </c>
      <c r="C127" s="10" t="b">
        <f>ISNUMBER(SEARCH("Reporters (RTL - TVi)",'Réponses de formulaire'!$W127))</f>
        <v>0</v>
      </c>
      <c r="D127" t="b">
        <f>ISNUMBER(SEARCH("Envoyé spécial (France 2)",'Réponses de formulaire'!$W127))</f>
        <v>0</v>
      </c>
      <c r="E127" t="b">
        <f>ISNUMBER(SEARCH("Complément d'enquête (France 2)",'Réponses de formulaire'!$W127))</f>
        <v>0</v>
      </c>
      <c r="F127" t="b">
        <f>ISNUMBER(SEARCH("Les infiltrés (France 2)",'Réponses de formulaire'!$W127))</f>
        <v>0</v>
      </c>
      <c r="G127" t="b">
        <f>ISNUMBER(SEARCH("Sept à huit (TF1)",'Réponses de formulaire'!$W127))</f>
        <v>0</v>
      </c>
      <c r="H127" t="b">
        <f>ISNUMBER(SEARCH("Reportages (TF1)",'Réponses de formulaire'!$W127))</f>
        <v>1</v>
      </c>
      <c r="I127" t="b">
        <f>ISNUMBER(SEARCH("L'effet papillon (Be TV)",'Réponses de formulaire'!$W127))</f>
        <v>0</v>
      </c>
      <c r="J127" t="b">
        <f>ISNUMBER(SEARCH("Je n'ai regardé aucun de ces programmes",'Réponses de formulaire'!$W127))</f>
        <v>0</v>
      </c>
      <c r="K127" t="b">
        <f>ISNUMBER(SEARCH("Autre",'Réponses de formulaire'!$W127))</f>
        <v>0</v>
      </c>
    </row>
    <row r="128" spans="2:11" ht="12.75" customHeight="1" x14ac:dyDescent="0.2">
      <c r="B128" s="10" t="b">
        <f>ISNUMBER(SEARCH("Questions à la Une (RTBF - La Une)",'Réponses de formulaire'!$W128))</f>
        <v>0</v>
      </c>
      <c r="C128" s="10" t="b">
        <f>ISNUMBER(SEARCH("Reporters (RTL - TVi)",'Réponses de formulaire'!$W128))</f>
        <v>0</v>
      </c>
      <c r="D128" t="b">
        <f>ISNUMBER(SEARCH("Envoyé spécial (France 2)",'Réponses de formulaire'!$W128))</f>
        <v>1</v>
      </c>
      <c r="E128" t="b">
        <f>ISNUMBER(SEARCH("Complément d'enquête (France 2)",'Réponses de formulaire'!$W128))</f>
        <v>0</v>
      </c>
      <c r="F128" t="b">
        <f>ISNUMBER(SEARCH("Les infiltrés (France 2)",'Réponses de formulaire'!$W128))</f>
        <v>0</v>
      </c>
      <c r="G128" t="b">
        <f>ISNUMBER(SEARCH("Sept à huit (TF1)",'Réponses de formulaire'!$W128))</f>
        <v>1</v>
      </c>
      <c r="H128" t="b">
        <f>ISNUMBER(SEARCH("Reportages (TF1)",'Réponses de formulaire'!$W128))</f>
        <v>0</v>
      </c>
      <c r="I128" t="b">
        <f>ISNUMBER(SEARCH("L'effet papillon (Be TV)",'Réponses de formulaire'!$W128))</f>
        <v>0</v>
      </c>
      <c r="J128" t="b">
        <f>ISNUMBER(SEARCH("Je n'ai regardé aucun de ces programmes",'Réponses de formulaire'!$W128))</f>
        <v>0</v>
      </c>
      <c r="K128" t="b">
        <f>ISNUMBER(SEARCH("Autre",'Réponses de formulaire'!$W128))</f>
        <v>0</v>
      </c>
    </row>
    <row r="129" spans="2:11" ht="12.75" customHeight="1" x14ac:dyDescent="0.2">
      <c r="B129" s="10" t="b">
        <f>ISNUMBER(SEARCH("Questions à la Une (RTBF - La Une)",'Réponses de formulaire'!$W129))</f>
        <v>1</v>
      </c>
      <c r="C129" s="10" t="b">
        <f>ISNUMBER(SEARCH("Reporters (RTL - TVi)",'Réponses de formulaire'!$W129))</f>
        <v>0</v>
      </c>
      <c r="D129" t="b">
        <f>ISNUMBER(SEARCH("Envoyé spécial (France 2)",'Réponses de formulaire'!$W129))</f>
        <v>1</v>
      </c>
      <c r="E129" t="b">
        <f>ISNUMBER(SEARCH("Complément d'enquête (France 2)",'Réponses de formulaire'!$W129))</f>
        <v>0</v>
      </c>
      <c r="F129" t="b">
        <f>ISNUMBER(SEARCH("Les infiltrés (France 2)",'Réponses de formulaire'!$W129))</f>
        <v>0</v>
      </c>
      <c r="G129" t="b">
        <f>ISNUMBER(SEARCH("Sept à huit (TF1)",'Réponses de formulaire'!$W129))</f>
        <v>0</v>
      </c>
      <c r="H129" t="b">
        <f>ISNUMBER(SEARCH("Reportages (TF1)",'Réponses de formulaire'!$W129))</f>
        <v>0</v>
      </c>
      <c r="I129" t="b">
        <f>ISNUMBER(SEARCH("L'effet papillon (Be TV)",'Réponses de formulaire'!$W129))</f>
        <v>0</v>
      </c>
      <c r="J129" t="b">
        <f>ISNUMBER(SEARCH("Je n'ai regardé aucun de ces programmes",'Réponses de formulaire'!$W129))</f>
        <v>0</v>
      </c>
      <c r="K129" t="b">
        <f>ISNUMBER(SEARCH("Autre",'Réponses de formulaire'!$W129))</f>
        <v>0</v>
      </c>
    </row>
    <row r="130" spans="2:11" ht="12.75" customHeight="1" x14ac:dyDescent="0.2">
      <c r="B130" s="10" t="b">
        <f>ISNUMBER(SEARCH("Questions à la Une (RTBF - La Une)",'Réponses de formulaire'!$W130))</f>
        <v>0</v>
      </c>
      <c r="C130" s="10" t="b">
        <f>ISNUMBER(SEARCH("Reporters (RTL - TVi)",'Réponses de formulaire'!$W130))</f>
        <v>0</v>
      </c>
      <c r="D130" t="b">
        <f>ISNUMBER(SEARCH("Envoyé spécial (France 2)",'Réponses de formulaire'!$W130))</f>
        <v>0</v>
      </c>
      <c r="E130" t="b">
        <f>ISNUMBER(SEARCH("Complément d'enquête (France 2)",'Réponses de formulaire'!$W130))</f>
        <v>0</v>
      </c>
      <c r="F130" t="b">
        <f>ISNUMBER(SEARCH("Les infiltrés (France 2)",'Réponses de formulaire'!$W130))</f>
        <v>0</v>
      </c>
      <c r="G130" t="b">
        <f>ISNUMBER(SEARCH("Sept à huit (TF1)",'Réponses de formulaire'!$W130))</f>
        <v>0</v>
      </c>
      <c r="H130" t="b">
        <f>ISNUMBER(SEARCH("Reportages (TF1)",'Réponses de formulaire'!$W130))</f>
        <v>0</v>
      </c>
      <c r="I130" t="b">
        <f>ISNUMBER(SEARCH("L'effet papillon (Be TV)",'Réponses de formulaire'!$W130))</f>
        <v>0</v>
      </c>
      <c r="J130" t="b">
        <f>ISNUMBER(SEARCH("Je n'ai regardé aucun de ces programmes",'Réponses de formulaire'!$W130))</f>
        <v>1</v>
      </c>
      <c r="K130" t="b">
        <f>ISNUMBER(SEARCH("Autre",'Réponses de formulaire'!$W130))</f>
        <v>0</v>
      </c>
    </row>
    <row r="131" spans="2:11" ht="12.75" customHeight="1" x14ac:dyDescent="0.2">
      <c r="B131" s="10" t="b">
        <f>ISNUMBER(SEARCH("Questions à la Une (RTBF - La Une)",'Réponses de formulaire'!$W131))</f>
        <v>1</v>
      </c>
      <c r="C131" s="10" t="b">
        <f>ISNUMBER(SEARCH("Reporters (RTL - TVi)",'Réponses de formulaire'!$W131))</f>
        <v>0</v>
      </c>
      <c r="D131" t="b">
        <f>ISNUMBER(SEARCH("Envoyé spécial (France 2)",'Réponses de formulaire'!$W131))</f>
        <v>0</v>
      </c>
      <c r="E131" t="b">
        <f>ISNUMBER(SEARCH("Complément d'enquête (France 2)",'Réponses de formulaire'!$W131))</f>
        <v>0</v>
      </c>
      <c r="F131" t="b">
        <f>ISNUMBER(SEARCH("Les infiltrés (France 2)",'Réponses de formulaire'!$W131))</f>
        <v>0</v>
      </c>
      <c r="G131" t="b">
        <f>ISNUMBER(SEARCH("Sept à huit (TF1)",'Réponses de formulaire'!$W131))</f>
        <v>0</v>
      </c>
      <c r="H131" t="b">
        <f>ISNUMBER(SEARCH("Reportages (TF1)",'Réponses de formulaire'!$W131))</f>
        <v>0</v>
      </c>
      <c r="I131" t="b">
        <f>ISNUMBER(SEARCH("L'effet papillon (Be TV)",'Réponses de formulaire'!$W131))</f>
        <v>0</v>
      </c>
      <c r="J131" t="b">
        <f>ISNUMBER(SEARCH("Je n'ai regardé aucun de ces programmes",'Réponses de formulaire'!$W131))</f>
        <v>0</v>
      </c>
      <c r="K131" t="b">
        <f>ISNUMBER(SEARCH("Autre",'Réponses de formulaire'!$W131))</f>
        <v>0</v>
      </c>
    </row>
    <row r="132" spans="2:11" ht="12.75" customHeight="1" x14ac:dyDescent="0.2">
      <c r="B132" s="10" t="b">
        <f>ISNUMBER(SEARCH("Questions à la Une (RTBF - La Une)",'Réponses de formulaire'!$W132))</f>
        <v>1</v>
      </c>
      <c r="C132" s="10" t="b">
        <f>ISNUMBER(SEARCH("Reporters (RTL - TVi)",'Réponses de formulaire'!$W132))</f>
        <v>0</v>
      </c>
      <c r="D132" t="b">
        <f>ISNUMBER(SEARCH("Envoyé spécial (France 2)",'Réponses de formulaire'!$W132))</f>
        <v>1</v>
      </c>
      <c r="E132" t="b">
        <f>ISNUMBER(SEARCH("Complément d'enquête (France 2)",'Réponses de formulaire'!$W132))</f>
        <v>0</v>
      </c>
      <c r="F132" t="b">
        <f>ISNUMBER(SEARCH("Les infiltrés (France 2)",'Réponses de formulaire'!$W132))</f>
        <v>0</v>
      </c>
      <c r="G132" t="b">
        <f>ISNUMBER(SEARCH("Sept à huit (TF1)",'Réponses de formulaire'!$W132))</f>
        <v>0</v>
      </c>
      <c r="H132" t="b">
        <f>ISNUMBER(SEARCH("Reportages (TF1)",'Réponses de formulaire'!$W132))</f>
        <v>0</v>
      </c>
      <c r="I132" t="b">
        <f>ISNUMBER(SEARCH("L'effet papillon (Be TV)",'Réponses de formulaire'!$W132))</f>
        <v>0</v>
      </c>
      <c r="J132" t="b">
        <f>ISNUMBER(SEARCH("Je n'ai regardé aucun de ces programmes",'Réponses de formulaire'!$W132))</f>
        <v>0</v>
      </c>
      <c r="K132" t="b">
        <f>ISNUMBER(SEARCH("Autre",'Réponses de formulaire'!$W132))</f>
        <v>0</v>
      </c>
    </row>
    <row r="133" spans="2:11" ht="12.75" customHeight="1" x14ac:dyDescent="0.2">
      <c r="B133" s="10" t="b">
        <f>ISNUMBER(SEARCH("Questions à la Une (RTBF - La Une)",'Réponses de formulaire'!$W133))</f>
        <v>1</v>
      </c>
      <c r="C133" s="10" t="b">
        <f>ISNUMBER(SEARCH("Reporters (RTL - TVi)",'Réponses de formulaire'!$W133))</f>
        <v>0</v>
      </c>
      <c r="D133" t="b">
        <f>ISNUMBER(SEARCH("Envoyé spécial (France 2)",'Réponses de formulaire'!$W133))</f>
        <v>1</v>
      </c>
      <c r="E133" t="b">
        <f>ISNUMBER(SEARCH("Complément d'enquête (France 2)",'Réponses de formulaire'!$W133))</f>
        <v>1</v>
      </c>
      <c r="F133" t="b">
        <f>ISNUMBER(SEARCH("Les infiltrés (France 2)",'Réponses de formulaire'!$W133))</f>
        <v>0</v>
      </c>
      <c r="G133" t="b">
        <f>ISNUMBER(SEARCH("Sept à huit (TF1)",'Réponses de formulaire'!$W133))</f>
        <v>1</v>
      </c>
      <c r="H133" t="b">
        <f>ISNUMBER(SEARCH("Reportages (TF1)",'Réponses de formulaire'!$W133))</f>
        <v>1</v>
      </c>
      <c r="I133" t="b">
        <f>ISNUMBER(SEARCH("L'effet papillon (Be TV)",'Réponses de formulaire'!$W133))</f>
        <v>0</v>
      </c>
      <c r="J133" t="b">
        <f>ISNUMBER(SEARCH("Je n'ai regardé aucun de ces programmes",'Réponses de formulaire'!$W133))</f>
        <v>0</v>
      </c>
      <c r="K133" t="b">
        <f>ISNUMBER(SEARCH("Autre",'Réponses de formulaire'!$W133))</f>
        <v>0</v>
      </c>
    </row>
    <row r="134" spans="2:11" ht="12.75" customHeight="1" x14ac:dyDescent="0.2">
      <c r="B134" s="10" t="b">
        <f>ISNUMBER(SEARCH("Questions à la Une (RTBF - La Une)",'Réponses de formulaire'!$W134))</f>
        <v>1</v>
      </c>
      <c r="C134" s="10" t="b">
        <f>ISNUMBER(SEARCH("Reporters (RTL - TVi)",'Réponses de formulaire'!$W134))</f>
        <v>0</v>
      </c>
      <c r="D134" t="b">
        <f>ISNUMBER(SEARCH("Envoyé spécial (France 2)",'Réponses de formulaire'!$W134))</f>
        <v>1</v>
      </c>
      <c r="E134" t="b">
        <f>ISNUMBER(SEARCH("Complément d'enquête (France 2)",'Réponses de formulaire'!$W134))</f>
        <v>0</v>
      </c>
      <c r="F134" t="b">
        <f>ISNUMBER(SEARCH("Les infiltrés (France 2)",'Réponses de formulaire'!$W134))</f>
        <v>0</v>
      </c>
      <c r="G134" t="b">
        <f>ISNUMBER(SEARCH("Sept à huit (TF1)",'Réponses de formulaire'!$W134))</f>
        <v>0</v>
      </c>
      <c r="H134" t="b">
        <f>ISNUMBER(SEARCH("Reportages (TF1)",'Réponses de formulaire'!$W134))</f>
        <v>0</v>
      </c>
      <c r="I134" t="b">
        <f>ISNUMBER(SEARCH("L'effet papillon (Be TV)",'Réponses de formulaire'!$W134))</f>
        <v>0</v>
      </c>
      <c r="J134" t="b">
        <f>ISNUMBER(SEARCH("Je n'ai regardé aucun de ces programmes",'Réponses de formulaire'!$W134))</f>
        <v>0</v>
      </c>
      <c r="K134" t="b">
        <f>ISNUMBER(SEARCH("Autre",'Réponses de formulaire'!$W134))</f>
        <v>0</v>
      </c>
    </row>
    <row r="135" spans="2:11" ht="12.75" customHeight="1" x14ac:dyDescent="0.2">
      <c r="B135" s="10" t="b">
        <f>ISNUMBER(SEARCH("Questions à la Une (RTBF - La Une)",'Réponses de formulaire'!$W135))</f>
        <v>0</v>
      </c>
      <c r="C135" s="10" t="b">
        <f>ISNUMBER(SEARCH("Reporters (RTL - TVi)",'Réponses de formulaire'!$W135))</f>
        <v>0</v>
      </c>
      <c r="D135" t="b">
        <f>ISNUMBER(SEARCH("Envoyé spécial (France 2)",'Réponses de formulaire'!$W135))</f>
        <v>0</v>
      </c>
      <c r="E135" t="b">
        <f>ISNUMBER(SEARCH("Complément d'enquête (France 2)",'Réponses de formulaire'!$W135))</f>
        <v>0</v>
      </c>
      <c r="F135" t="b">
        <f>ISNUMBER(SEARCH("Les infiltrés (France 2)",'Réponses de formulaire'!$W135))</f>
        <v>0</v>
      </c>
      <c r="G135" t="b">
        <f>ISNUMBER(SEARCH("Sept à huit (TF1)",'Réponses de formulaire'!$W135))</f>
        <v>0</v>
      </c>
      <c r="H135" t="b">
        <f>ISNUMBER(SEARCH("Reportages (TF1)",'Réponses de formulaire'!$W135))</f>
        <v>0</v>
      </c>
      <c r="I135" t="b">
        <f>ISNUMBER(SEARCH("L'effet papillon (Be TV)",'Réponses de formulaire'!$W135))</f>
        <v>0</v>
      </c>
      <c r="J135" t="b">
        <f>ISNUMBER(SEARCH("Je n'ai regardé aucun de ces programmes",'Réponses de formulaire'!$W135))</f>
        <v>1</v>
      </c>
      <c r="K135" t="b">
        <f>ISNUMBER(SEARCH("Autre",'Réponses de formulaire'!$W135))</f>
        <v>0</v>
      </c>
    </row>
    <row r="136" spans="2:11" ht="12.75" customHeight="1" x14ac:dyDescent="0.2">
      <c r="B136" s="10" t="b">
        <f>ISNUMBER(SEARCH("Questions à la Une (RTBF - La Une)",'Réponses de formulaire'!$W136))</f>
        <v>1</v>
      </c>
      <c r="C136" s="10" t="b">
        <f>ISNUMBER(SEARCH("Reporters (RTL - TVi)",'Réponses de formulaire'!$W136))</f>
        <v>0</v>
      </c>
      <c r="D136" t="b">
        <f>ISNUMBER(SEARCH("Envoyé spécial (France 2)",'Réponses de formulaire'!$W136))</f>
        <v>0</v>
      </c>
      <c r="E136" t="b">
        <f>ISNUMBER(SEARCH("Complément d'enquête (France 2)",'Réponses de formulaire'!$W136))</f>
        <v>0</v>
      </c>
      <c r="F136" t="b">
        <f>ISNUMBER(SEARCH("Les infiltrés (France 2)",'Réponses de formulaire'!$W136))</f>
        <v>0</v>
      </c>
      <c r="G136" t="b">
        <f>ISNUMBER(SEARCH("Sept à huit (TF1)",'Réponses de formulaire'!$W136))</f>
        <v>0</v>
      </c>
      <c r="H136" t="b">
        <f>ISNUMBER(SEARCH("Reportages (TF1)",'Réponses de formulaire'!$W136))</f>
        <v>0</v>
      </c>
      <c r="I136" t="b">
        <f>ISNUMBER(SEARCH("L'effet papillon (Be TV)",'Réponses de formulaire'!$W136))</f>
        <v>0</v>
      </c>
      <c r="J136" t="b">
        <f>ISNUMBER(SEARCH("Je n'ai regardé aucun de ces programmes",'Réponses de formulaire'!$W136))</f>
        <v>0</v>
      </c>
      <c r="K136" t="b">
        <f>ISNUMBER(SEARCH("Autre",'Réponses de formulaire'!$W136))</f>
        <v>0</v>
      </c>
    </row>
    <row r="137" spans="2:11" ht="12.75" customHeight="1" x14ac:dyDescent="0.2">
      <c r="B137" s="10" t="b">
        <f>ISNUMBER(SEARCH("Questions à la Une (RTBF - La Une)",'Réponses de formulaire'!$W137))</f>
        <v>1</v>
      </c>
      <c r="C137" s="10" t="b">
        <f>ISNUMBER(SEARCH("Reporters (RTL - TVi)",'Réponses de formulaire'!$W137))</f>
        <v>0</v>
      </c>
      <c r="D137" t="b">
        <f>ISNUMBER(SEARCH("Envoyé spécial (France 2)",'Réponses de formulaire'!$W137))</f>
        <v>0</v>
      </c>
      <c r="E137" t="b">
        <f>ISNUMBER(SEARCH("Complément d'enquête (France 2)",'Réponses de formulaire'!$W137))</f>
        <v>0</v>
      </c>
      <c r="F137" t="b">
        <f>ISNUMBER(SEARCH("Les infiltrés (France 2)",'Réponses de formulaire'!$W137))</f>
        <v>0</v>
      </c>
      <c r="G137" t="b">
        <f>ISNUMBER(SEARCH("Sept à huit (TF1)",'Réponses de formulaire'!$W137))</f>
        <v>0</v>
      </c>
      <c r="H137" t="b">
        <f>ISNUMBER(SEARCH("Reportages (TF1)",'Réponses de formulaire'!$W137))</f>
        <v>0</v>
      </c>
      <c r="I137" t="b">
        <f>ISNUMBER(SEARCH("L'effet papillon (Be TV)",'Réponses de formulaire'!$W137))</f>
        <v>1</v>
      </c>
      <c r="J137" t="b">
        <f>ISNUMBER(SEARCH("Je n'ai regardé aucun de ces programmes",'Réponses de formulaire'!$W137))</f>
        <v>0</v>
      </c>
      <c r="K137" t="b">
        <f>ISNUMBER(SEARCH("Autre",'Réponses de formulaire'!$W137))</f>
        <v>0</v>
      </c>
    </row>
    <row r="138" spans="2:11" ht="12.75" customHeight="1" x14ac:dyDescent="0.2">
      <c r="B138" s="10" t="b">
        <f>ISNUMBER(SEARCH("Questions à la Une (RTBF - La Une)",'Réponses de formulaire'!$W138))</f>
        <v>1</v>
      </c>
      <c r="C138" s="10" t="b">
        <f>ISNUMBER(SEARCH("Reporters (RTL - TVi)",'Réponses de formulaire'!$W138))</f>
        <v>0</v>
      </c>
      <c r="D138" t="b">
        <f>ISNUMBER(SEARCH("Envoyé spécial (France 2)",'Réponses de formulaire'!$W138))</f>
        <v>0</v>
      </c>
      <c r="E138" t="b">
        <f>ISNUMBER(SEARCH("Complément d'enquête (France 2)",'Réponses de formulaire'!$W138))</f>
        <v>0</v>
      </c>
      <c r="F138" t="b">
        <f>ISNUMBER(SEARCH("Les infiltrés (France 2)",'Réponses de formulaire'!$W138))</f>
        <v>0</v>
      </c>
      <c r="G138" t="b">
        <f>ISNUMBER(SEARCH("Sept à huit (TF1)",'Réponses de formulaire'!$W138))</f>
        <v>1</v>
      </c>
      <c r="H138" t="b">
        <f>ISNUMBER(SEARCH("Reportages (TF1)",'Réponses de formulaire'!$W138))</f>
        <v>0</v>
      </c>
      <c r="I138" t="b">
        <f>ISNUMBER(SEARCH("L'effet papillon (Be TV)",'Réponses de formulaire'!$W138))</f>
        <v>0</v>
      </c>
      <c r="J138" t="b">
        <f>ISNUMBER(SEARCH("Je n'ai regardé aucun de ces programmes",'Réponses de formulaire'!$W138))</f>
        <v>0</v>
      </c>
      <c r="K138" t="b">
        <f>ISNUMBER(SEARCH("Autre",'Réponses de formulaire'!$W138))</f>
        <v>0</v>
      </c>
    </row>
    <row r="139" spans="2:11" ht="12.75" customHeight="1" x14ac:dyDescent="0.2">
      <c r="B139" s="10" t="b">
        <f>ISNUMBER(SEARCH("Questions à la Une (RTBF - La Une)",'Réponses de formulaire'!$W139))</f>
        <v>1</v>
      </c>
      <c r="C139" s="10" t="b">
        <f>ISNUMBER(SEARCH("Reporters (RTL - TVi)",'Réponses de formulaire'!$W139))</f>
        <v>0</v>
      </c>
      <c r="D139" t="b">
        <f>ISNUMBER(SEARCH("Envoyé spécial (France 2)",'Réponses de formulaire'!$W139))</f>
        <v>0</v>
      </c>
      <c r="E139" t="b">
        <f>ISNUMBER(SEARCH("Complément d'enquête (France 2)",'Réponses de formulaire'!$W139))</f>
        <v>0</v>
      </c>
      <c r="F139" t="b">
        <f>ISNUMBER(SEARCH("Les infiltrés (France 2)",'Réponses de formulaire'!$W139))</f>
        <v>0</v>
      </c>
      <c r="G139" t="b">
        <f>ISNUMBER(SEARCH("Sept à huit (TF1)",'Réponses de formulaire'!$W139))</f>
        <v>1</v>
      </c>
      <c r="H139" t="b">
        <f>ISNUMBER(SEARCH("Reportages (TF1)",'Réponses de formulaire'!$W139))</f>
        <v>0</v>
      </c>
      <c r="I139" t="b">
        <f>ISNUMBER(SEARCH("L'effet papillon (Be TV)",'Réponses de formulaire'!$W139))</f>
        <v>0</v>
      </c>
      <c r="J139" t="b">
        <f>ISNUMBER(SEARCH("Je n'ai regardé aucun de ces programmes",'Réponses de formulaire'!$W139))</f>
        <v>0</v>
      </c>
      <c r="K139" t="b">
        <f>ISNUMBER(SEARCH("Autre",'Réponses de formulaire'!$W139))</f>
        <v>0</v>
      </c>
    </row>
    <row r="140" spans="2:11" ht="12.75" customHeight="1" x14ac:dyDescent="0.2">
      <c r="B140" s="10" t="b">
        <f>ISNUMBER(SEARCH("Questions à la Une (RTBF - La Une)",'Réponses de formulaire'!$W140))</f>
        <v>0</v>
      </c>
      <c r="C140" s="10" t="b">
        <f>ISNUMBER(SEARCH("Reporters (RTL - TVi)",'Réponses de formulaire'!$W140))</f>
        <v>1</v>
      </c>
      <c r="D140" t="b">
        <f>ISNUMBER(SEARCH("Envoyé spécial (France 2)",'Réponses de formulaire'!$W140))</f>
        <v>1</v>
      </c>
      <c r="E140" t="b">
        <f>ISNUMBER(SEARCH("Complément d'enquête (France 2)",'Réponses de formulaire'!$W140))</f>
        <v>0</v>
      </c>
      <c r="F140" t="b">
        <f>ISNUMBER(SEARCH("Les infiltrés (France 2)",'Réponses de formulaire'!$W140))</f>
        <v>0</v>
      </c>
      <c r="G140" t="b">
        <f>ISNUMBER(SEARCH("Sept à huit (TF1)",'Réponses de formulaire'!$W140))</f>
        <v>1</v>
      </c>
      <c r="H140" t="b">
        <f>ISNUMBER(SEARCH("Reportages (TF1)",'Réponses de formulaire'!$W140))</f>
        <v>1</v>
      </c>
      <c r="I140" t="b">
        <f>ISNUMBER(SEARCH("L'effet papillon (Be TV)",'Réponses de formulaire'!$W140))</f>
        <v>0</v>
      </c>
      <c r="J140" t="b">
        <f>ISNUMBER(SEARCH("Je n'ai regardé aucun de ces programmes",'Réponses de formulaire'!$W140))</f>
        <v>0</v>
      </c>
      <c r="K140" t="b">
        <f>ISNUMBER(SEARCH("Autre",'Réponses de formulaire'!$W140))</f>
        <v>0</v>
      </c>
    </row>
    <row r="141" spans="2:11" ht="12.75" customHeight="1" x14ac:dyDescent="0.2">
      <c r="B141" s="10" t="b">
        <f>ISNUMBER(SEARCH("Questions à la Une (RTBF - La Une)",'Réponses de formulaire'!$W141))</f>
        <v>1</v>
      </c>
      <c r="C141" s="10" t="b">
        <f>ISNUMBER(SEARCH("Reporters (RTL - TVi)",'Réponses de formulaire'!$W141))</f>
        <v>0</v>
      </c>
      <c r="D141" t="b">
        <f>ISNUMBER(SEARCH("Envoyé spécial (France 2)",'Réponses de formulaire'!$W141))</f>
        <v>0</v>
      </c>
      <c r="E141" t="b">
        <f>ISNUMBER(SEARCH("Complément d'enquête (France 2)",'Réponses de formulaire'!$W141))</f>
        <v>0</v>
      </c>
      <c r="F141" t="b">
        <f>ISNUMBER(SEARCH("Les infiltrés (France 2)",'Réponses de formulaire'!$W141))</f>
        <v>0</v>
      </c>
      <c r="G141" t="b">
        <f>ISNUMBER(SEARCH("Sept à huit (TF1)",'Réponses de formulaire'!$W141))</f>
        <v>0</v>
      </c>
      <c r="H141" t="b">
        <f>ISNUMBER(SEARCH("Reportages (TF1)",'Réponses de formulaire'!$W141))</f>
        <v>0</v>
      </c>
      <c r="I141" t="b">
        <f>ISNUMBER(SEARCH("L'effet papillon (Be TV)",'Réponses de formulaire'!$W141))</f>
        <v>0</v>
      </c>
      <c r="J141" t="b">
        <f>ISNUMBER(SEARCH("Je n'ai regardé aucun de ces programmes",'Réponses de formulaire'!$W141))</f>
        <v>0</v>
      </c>
      <c r="K141" t="b">
        <f>ISNUMBER(SEARCH("Autre",'Réponses de formulaire'!$W141))</f>
        <v>0</v>
      </c>
    </row>
    <row r="142" spans="2:11" ht="12.75" customHeight="1" x14ac:dyDescent="0.2">
      <c r="B142" s="10" t="b">
        <f>ISNUMBER(SEARCH("Questions à la Une (RTBF - La Une)",'Réponses de formulaire'!$W142))</f>
        <v>1</v>
      </c>
      <c r="C142" s="10" t="b">
        <f>ISNUMBER(SEARCH("Reporters (RTL - TVi)",'Réponses de formulaire'!$W142))</f>
        <v>0</v>
      </c>
      <c r="D142" t="b">
        <f>ISNUMBER(SEARCH("Envoyé spécial (France 2)",'Réponses de formulaire'!$W142))</f>
        <v>0</v>
      </c>
      <c r="E142" t="b">
        <f>ISNUMBER(SEARCH("Complément d'enquête (France 2)",'Réponses de formulaire'!$W142))</f>
        <v>0</v>
      </c>
      <c r="F142" t="b">
        <f>ISNUMBER(SEARCH("Les infiltrés (France 2)",'Réponses de formulaire'!$W142))</f>
        <v>0</v>
      </c>
      <c r="G142" t="b">
        <f>ISNUMBER(SEARCH("Sept à huit (TF1)",'Réponses de formulaire'!$W142))</f>
        <v>0</v>
      </c>
      <c r="H142" t="b">
        <f>ISNUMBER(SEARCH("Reportages (TF1)",'Réponses de formulaire'!$W142))</f>
        <v>0</v>
      </c>
      <c r="I142" t="b">
        <f>ISNUMBER(SEARCH("L'effet papillon (Be TV)",'Réponses de formulaire'!$W142))</f>
        <v>0</v>
      </c>
      <c r="J142" t="b">
        <f>ISNUMBER(SEARCH("Je n'ai regardé aucun de ces programmes",'Réponses de formulaire'!$W142))</f>
        <v>0</v>
      </c>
      <c r="K142" t="b">
        <f>ISNUMBER(SEARCH("Autre",'Réponses de formulaire'!$W142))</f>
        <v>0</v>
      </c>
    </row>
    <row r="143" spans="2:11" ht="12.75" customHeight="1" x14ac:dyDescent="0.2">
      <c r="B143" s="10" t="b">
        <f>ISNUMBER(SEARCH("Questions à la Une (RTBF - La Une)",'Réponses de formulaire'!$W143))</f>
        <v>0</v>
      </c>
      <c r="C143" s="10" t="b">
        <f>ISNUMBER(SEARCH("Reporters (RTL - TVi)",'Réponses de formulaire'!$W143))</f>
        <v>0</v>
      </c>
      <c r="D143" t="b">
        <f>ISNUMBER(SEARCH("Envoyé spécial (France 2)",'Réponses de formulaire'!$W143))</f>
        <v>0</v>
      </c>
      <c r="E143" t="b">
        <f>ISNUMBER(SEARCH("Complément d'enquête (France 2)",'Réponses de formulaire'!$W143))</f>
        <v>0</v>
      </c>
      <c r="F143" t="b">
        <f>ISNUMBER(SEARCH("Les infiltrés (France 2)",'Réponses de formulaire'!$W143))</f>
        <v>0</v>
      </c>
      <c r="G143" t="b">
        <f>ISNUMBER(SEARCH("Sept à huit (TF1)",'Réponses de formulaire'!$W143))</f>
        <v>0</v>
      </c>
      <c r="H143" t="b">
        <f>ISNUMBER(SEARCH("Reportages (TF1)",'Réponses de formulaire'!$W143))</f>
        <v>0</v>
      </c>
      <c r="I143" t="b">
        <f>ISNUMBER(SEARCH("L'effet papillon (Be TV)",'Réponses de formulaire'!$W143))</f>
        <v>0</v>
      </c>
      <c r="J143" t="b">
        <f>ISNUMBER(SEARCH("Je n'ai regardé aucun de ces programmes",'Réponses de formulaire'!$W143))</f>
        <v>1</v>
      </c>
      <c r="K143" t="b">
        <f>ISNUMBER(SEARCH("Autre",'Réponses de formulaire'!$W143))</f>
        <v>0</v>
      </c>
    </row>
    <row r="144" spans="2:11" ht="12.75" customHeight="1" x14ac:dyDescent="0.2">
      <c r="B144" s="10" t="b">
        <f>ISNUMBER(SEARCH("Questions à la Une (RTBF - La Une)",'Réponses de formulaire'!$W144))</f>
        <v>1</v>
      </c>
      <c r="C144" s="10" t="b">
        <f>ISNUMBER(SEARCH("Reporters (RTL - TVi)",'Réponses de formulaire'!$W144))</f>
        <v>0</v>
      </c>
      <c r="D144" t="b">
        <f>ISNUMBER(SEARCH("Envoyé spécial (France 2)",'Réponses de formulaire'!$W144))</f>
        <v>0</v>
      </c>
      <c r="E144" t="b">
        <f>ISNUMBER(SEARCH("Complément d'enquête (France 2)",'Réponses de formulaire'!$W144))</f>
        <v>0</v>
      </c>
      <c r="F144" t="b">
        <f>ISNUMBER(SEARCH("Les infiltrés (France 2)",'Réponses de formulaire'!$W144))</f>
        <v>0</v>
      </c>
      <c r="G144" t="b">
        <f>ISNUMBER(SEARCH("Sept à huit (TF1)",'Réponses de formulaire'!$W144))</f>
        <v>0</v>
      </c>
      <c r="H144" t="b">
        <f>ISNUMBER(SEARCH("Reportages (TF1)",'Réponses de formulaire'!$W144))</f>
        <v>0</v>
      </c>
      <c r="I144" t="b">
        <f>ISNUMBER(SEARCH("L'effet papillon (Be TV)",'Réponses de formulaire'!$W144))</f>
        <v>0</v>
      </c>
      <c r="J144" t="b">
        <f>ISNUMBER(SEARCH("Je n'ai regardé aucun de ces programmes",'Réponses de formulaire'!$W144))</f>
        <v>0</v>
      </c>
      <c r="K144" t="b">
        <f>ISNUMBER(SEARCH("Autre",'Réponses de formulaire'!$W144))</f>
        <v>0</v>
      </c>
    </row>
    <row r="145" spans="2:11" ht="12.75" customHeight="1" x14ac:dyDescent="0.2">
      <c r="B145" s="10" t="b">
        <f>ISNUMBER(SEARCH("Questions à la Une (RTBF - La Une)",'Réponses de formulaire'!$W145))</f>
        <v>1</v>
      </c>
      <c r="C145" s="10" t="b">
        <f>ISNUMBER(SEARCH("Reporters (RTL - TVi)",'Réponses de formulaire'!$W145))</f>
        <v>0</v>
      </c>
      <c r="D145" t="b">
        <f>ISNUMBER(SEARCH("Envoyé spécial (France 2)",'Réponses de formulaire'!$W145))</f>
        <v>1</v>
      </c>
      <c r="E145" t="b">
        <f>ISNUMBER(SEARCH("Complément d'enquête (France 2)",'Réponses de formulaire'!$W145))</f>
        <v>1</v>
      </c>
      <c r="F145" t="b">
        <f>ISNUMBER(SEARCH("Les infiltrés (France 2)",'Réponses de formulaire'!$W145))</f>
        <v>0</v>
      </c>
      <c r="G145" t="b">
        <f>ISNUMBER(SEARCH("Sept à huit (TF1)",'Réponses de formulaire'!$W145))</f>
        <v>1</v>
      </c>
      <c r="H145" t="b">
        <f>ISNUMBER(SEARCH("Reportages (TF1)",'Réponses de formulaire'!$W145))</f>
        <v>1</v>
      </c>
      <c r="I145" t="b">
        <f>ISNUMBER(SEARCH("L'effet papillon (Be TV)",'Réponses de formulaire'!$W145))</f>
        <v>0</v>
      </c>
      <c r="J145" t="b">
        <f>ISNUMBER(SEARCH("Je n'ai regardé aucun de ces programmes",'Réponses de formulaire'!$W145))</f>
        <v>0</v>
      </c>
      <c r="K145" t="b">
        <f>ISNUMBER(SEARCH("Autre",'Réponses de formulaire'!$W145))</f>
        <v>0</v>
      </c>
    </row>
    <row r="146" spans="2:11" ht="12.75" customHeight="1" x14ac:dyDescent="0.2">
      <c r="B146" s="10" t="b">
        <f>ISNUMBER(SEARCH("Questions à la Une (RTBF - La Une)",'Réponses de formulaire'!$W146))</f>
        <v>1</v>
      </c>
      <c r="C146" s="10" t="b">
        <f>ISNUMBER(SEARCH("Reporters (RTL - TVi)",'Réponses de formulaire'!$W146))</f>
        <v>1</v>
      </c>
      <c r="D146" t="b">
        <f>ISNUMBER(SEARCH("Envoyé spécial (France 2)",'Réponses de formulaire'!$W146))</f>
        <v>0</v>
      </c>
      <c r="E146" t="b">
        <f>ISNUMBER(SEARCH("Complément d'enquête (France 2)",'Réponses de formulaire'!$W146))</f>
        <v>0</v>
      </c>
      <c r="F146" t="b">
        <f>ISNUMBER(SEARCH("Les infiltrés (France 2)",'Réponses de formulaire'!$W146))</f>
        <v>0</v>
      </c>
      <c r="G146" t="b">
        <f>ISNUMBER(SEARCH("Sept à huit (TF1)",'Réponses de formulaire'!$W146))</f>
        <v>1</v>
      </c>
      <c r="H146" t="b">
        <f>ISNUMBER(SEARCH("Reportages (TF1)",'Réponses de formulaire'!$W146))</f>
        <v>0</v>
      </c>
      <c r="I146" t="b">
        <f>ISNUMBER(SEARCH("L'effet papillon (Be TV)",'Réponses de formulaire'!$W146))</f>
        <v>0</v>
      </c>
      <c r="J146" t="b">
        <f>ISNUMBER(SEARCH("Je n'ai regardé aucun de ces programmes",'Réponses de formulaire'!$W146))</f>
        <v>0</v>
      </c>
      <c r="K146" t="b">
        <f>ISNUMBER(SEARCH("Autre",'Réponses de formulaire'!$W146))</f>
        <v>0</v>
      </c>
    </row>
    <row r="147" spans="2:11" ht="12.75" customHeight="1" x14ac:dyDescent="0.2">
      <c r="B147" s="10" t="b">
        <f>ISNUMBER(SEARCH("Questions à la Une (RTBF - La Une)",'Réponses de formulaire'!$W147))</f>
        <v>0</v>
      </c>
      <c r="C147" s="10" t="b">
        <f>ISNUMBER(SEARCH("Reporters (RTL - TVi)",'Réponses de formulaire'!$W147))</f>
        <v>0</v>
      </c>
      <c r="D147" t="b">
        <f>ISNUMBER(SEARCH("Envoyé spécial (France 2)",'Réponses de formulaire'!$W147))</f>
        <v>0</v>
      </c>
      <c r="E147" t="b">
        <f>ISNUMBER(SEARCH("Complément d'enquête (France 2)",'Réponses de formulaire'!$W147))</f>
        <v>0</v>
      </c>
      <c r="F147" t="b">
        <f>ISNUMBER(SEARCH("Les infiltrés (France 2)",'Réponses de formulaire'!$W147))</f>
        <v>0</v>
      </c>
      <c r="G147" t="b">
        <f>ISNUMBER(SEARCH("Sept à huit (TF1)",'Réponses de formulaire'!$W147))</f>
        <v>0</v>
      </c>
      <c r="H147" t="b">
        <f>ISNUMBER(SEARCH("Reportages (TF1)",'Réponses de formulaire'!$W147))</f>
        <v>0</v>
      </c>
      <c r="I147" t="b">
        <f>ISNUMBER(SEARCH("L'effet papillon (Be TV)",'Réponses de formulaire'!$W147))</f>
        <v>0</v>
      </c>
      <c r="J147" t="b">
        <f>ISNUMBER(SEARCH("Je n'ai regardé aucun de ces programmes",'Réponses de formulaire'!$W147))</f>
        <v>1</v>
      </c>
      <c r="K147" t="b">
        <f>ISNUMBER(SEARCH("Autre",'Réponses de formulaire'!$W147))</f>
        <v>0</v>
      </c>
    </row>
    <row r="148" spans="2:11" ht="12.75" customHeight="1" x14ac:dyDescent="0.2">
      <c r="B148" s="10" t="b">
        <f>ISNUMBER(SEARCH("Questions à la Une (RTBF - La Une)",'Réponses de formulaire'!$W148))</f>
        <v>0</v>
      </c>
      <c r="C148" s="10" t="b">
        <f>ISNUMBER(SEARCH("Reporters (RTL - TVi)",'Réponses de formulaire'!$W148))</f>
        <v>0</v>
      </c>
      <c r="D148" t="b">
        <f>ISNUMBER(SEARCH("Envoyé spécial (France 2)",'Réponses de formulaire'!$W148))</f>
        <v>1</v>
      </c>
      <c r="E148" t="b">
        <f>ISNUMBER(SEARCH("Complément d'enquête (France 2)",'Réponses de formulaire'!$W148))</f>
        <v>1</v>
      </c>
      <c r="F148" t="b">
        <f>ISNUMBER(SEARCH("Les infiltrés (France 2)",'Réponses de formulaire'!$W148))</f>
        <v>0</v>
      </c>
      <c r="G148" t="b">
        <f>ISNUMBER(SEARCH("Sept à huit (TF1)",'Réponses de formulaire'!$W148))</f>
        <v>1</v>
      </c>
      <c r="H148" t="b">
        <f>ISNUMBER(SEARCH("Reportages (TF1)",'Réponses de formulaire'!$W148))</f>
        <v>0</v>
      </c>
      <c r="I148" t="b">
        <f>ISNUMBER(SEARCH("L'effet papillon (Be TV)",'Réponses de formulaire'!$W148))</f>
        <v>0</v>
      </c>
      <c r="J148" t="b">
        <f>ISNUMBER(SEARCH("Je n'ai regardé aucun de ces programmes",'Réponses de formulaire'!$W148))</f>
        <v>0</v>
      </c>
      <c r="K148" t="b">
        <f>ISNUMBER(SEARCH("Autre",'Réponses de formulaire'!$W148))</f>
        <v>0</v>
      </c>
    </row>
    <row r="149" spans="2:11" ht="12.75" customHeight="1" x14ac:dyDescent="0.2">
      <c r="B149" s="10" t="b">
        <f>ISNUMBER(SEARCH("Questions à la Une (RTBF - La Une)",'Réponses de formulaire'!$W149))</f>
        <v>1</v>
      </c>
      <c r="C149" s="10" t="b">
        <f>ISNUMBER(SEARCH("Reporters (RTL - TVi)",'Réponses de formulaire'!$W149))</f>
        <v>0</v>
      </c>
      <c r="D149" t="b">
        <f>ISNUMBER(SEARCH("Envoyé spécial (France 2)",'Réponses de formulaire'!$W149))</f>
        <v>0</v>
      </c>
      <c r="E149" t="b">
        <f>ISNUMBER(SEARCH("Complément d'enquête (France 2)",'Réponses de formulaire'!$W149))</f>
        <v>0</v>
      </c>
      <c r="F149" t="b">
        <f>ISNUMBER(SEARCH("Les infiltrés (France 2)",'Réponses de formulaire'!$W149))</f>
        <v>0</v>
      </c>
      <c r="G149" t="b">
        <f>ISNUMBER(SEARCH("Sept à huit (TF1)",'Réponses de formulaire'!$W149))</f>
        <v>0</v>
      </c>
      <c r="H149" t="b">
        <f>ISNUMBER(SEARCH("Reportages (TF1)",'Réponses de formulaire'!$W149))</f>
        <v>0</v>
      </c>
      <c r="I149" t="b">
        <f>ISNUMBER(SEARCH("L'effet papillon (Be TV)",'Réponses de formulaire'!$W149))</f>
        <v>0</v>
      </c>
      <c r="J149" t="b">
        <f>ISNUMBER(SEARCH("Je n'ai regardé aucun de ces programmes",'Réponses de formulaire'!$W149))</f>
        <v>0</v>
      </c>
      <c r="K149" t="b">
        <f>ISNUMBER(SEARCH("Autre",'Réponses de formulaire'!$W149))</f>
        <v>0</v>
      </c>
    </row>
    <row r="150" spans="2:11" ht="12.75" customHeight="1" x14ac:dyDescent="0.2">
      <c r="B150" s="10" t="b">
        <f>ISNUMBER(SEARCH("Questions à la Une (RTBF - La Une)",'Réponses de formulaire'!$W150))</f>
        <v>1</v>
      </c>
      <c r="C150" s="10" t="b">
        <f>ISNUMBER(SEARCH("Reporters (RTL - TVi)",'Réponses de formulaire'!$W150))</f>
        <v>0</v>
      </c>
      <c r="D150" t="b">
        <f>ISNUMBER(SEARCH("Envoyé spécial (France 2)",'Réponses de formulaire'!$W150))</f>
        <v>1</v>
      </c>
      <c r="E150" t="b">
        <f>ISNUMBER(SEARCH("Complément d'enquête (France 2)",'Réponses de formulaire'!$W150))</f>
        <v>0</v>
      </c>
      <c r="F150" t="b">
        <f>ISNUMBER(SEARCH("Les infiltrés (France 2)",'Réponses de formulaire'!$W150))</f>
        <v>0</v>
      </c>
      <c r="G150" t="b">
        <f>ISNUMBER(SEARCH("Sept à huit (TF1)",'Réponses de formulaire'!$W150))</f>
        <v>1</v>
      </c>
      <c r="H150" t="b">
        <f>ISNUMBER(SEARCH("Reportages (TF1)",'Réponses de formulaire'!$W150))</f>
        <v>1</v>
      </c>
      <c r="I150" t="b">
        <f>ISNUMBER(SEARCH("L'effet papillon (Be TV)",'Réponses de formulaire'!$W150))</f>
        <v>0</v>
      </c>
      <c r="J150" t="b">
        <f>ISNUMBER(SEARCH("Je n'ai regardé aucun de ces programmes",'Réponses de formulaire'!$W150))</f>
        <v>0</v>
      </c>
      <c r="K150" t="b">
        <f>ISNUMBER(SEARCH("Autre",'Réponses de formulaire'!$W150))</f>
        <v>0</v>
      </c>
    </row>
    <row r="151" spans="2:11" ht="12.75" customHeight="1" x14ac:dyDescent="0.2">
      <c r="B151" s="10" t="b">
        <f>ISNUMBER(SEARCH("Questions à la Une (RTBF - La Une)",'Réponses de formulaire'!#REF!))</f>
        <v>0</v>
      </c>
      <c r="C151" s="10" t="b">
        <f>ISNUMBER(SEARCH("Reporters (RTL - TVi)",'Réponses de formulaire'!#REF!))</f>
        <v>0</v>
      </c>
      <c r="D151" t="b">
        <f>ISNUMBER(SEARCH("Envoyé spécial (France 2)",'Réponses de formulaire'!#REF!))</f>
        <v>0</v>
      </c>
      <c r="E151" t="b">
        <f>ISNUMBER(SEARCH("Complément d'enquête (France 2)",'Réponses de formulaire'!#REF!))</f>
        <v>0</v>
      </c>
      <c r="F151" t="b">
        <f>ISNUMBER(SEARCH("Les infiltrés (France 2)",'Réponses de formulaire'!#REF!))</f>
        <v>0</v>
      </c>
      <c r="G151" t="b">
        <f>ISNUMBER(SEARCH("Sept à huit (TF1)",'Réponses de formulaire'!#REF!))</f>
        <v>0</v>
      </c>
      <c r="H151" t="b">
        <f>ISNUMBER(SEARCH("Reportages (TF1)",'Réponses de formulaire'!#REF!))</f>
        <v>0</v>
      </c>
      <c r="I151" t="b">
        <f>ISNUMBER(SEARCH("L'effet papillon (Be TV)",'Réponses de formulaire'!#REF!))</f>
        <v>0</v>
      </c>
      <c r="J151" t="b">
        <f>ISNUMBER(SEARCH("Je n'ai regardé aucun de ces programmes",'Réponses de formulaire'!#REF!))</f>
        <v>0</v>
      </c>
      <c r="K151" t="b">
        <f>ISNUMBER(SEARCH("Autre",'Réponses de formulaire'!#REF!))</f>
        <v>0</v>
      </c>
    </row>
    <row r="152" spans="2:11" ht="12.75" customHeight="1" x14ac:dyDescent="0.2">
      <c r="B152" s="10" t="b">
        <f>ISNUMBER(SEARCH("Questions à la Une (RTBF - La Une)",'Réponses de formulaire'!$W152))</f>
        <v>0</v>
      </c>
      <c r="C152" s="10" t="b">
        <f>ISNUMBER(SEARCH("Reporters (RTL - TVi)",'Réponses de formulaire'!$W152))</f>
        <v>0</v>
      </c>
      <c r="D152" t="b">
        <f>ISNUMBER(SEARCH("Envoyé spécial (France 2)",'Réponses de formulaire'!$W152))</f>
        <v>0</v>
      </c>
      <c r="E152" t="b">
        <f>ISNUMBER(SEARCH("Complément d'enquête (France 2)",'Réponses de formulaire'!$W152))</f>
        <v>0</v>
      </c>
      <c r="F152" t="b">
        <f>ISNUMBER(SEARCH("Les infiltrés (France 2)",'Réponses de formulaire'!$W152))</f>
        <v>0</v>
      </c>
      <c r="G152" t="b">
        <f>ISNUMBER(SEARCH("Sept à huit (TF1)",'Réponses de formulaire'!$W152))</f>
        <v>0</v>
      </c>
      <c r="H152" t="b">
        <f>ISNUMBER(SEARCH("Reportages (TF1)",'Réponses de formulaire'!$W152))</f>
        <v>0</v>
      </c>
      <c r="I152" t="b">
        <f>ISNUMBER(SEARCH("L'effet papillon (Be TV)",'Réponses de formulaire'!$W152))</f>
        <v>0</v>
      </c>
      <c r="J152" t="b">
        <f>ISNUMBER(SEARCH("Je n'ai regardé aucun de ces programmes",'Réponses de formulaire'!$W152))</f>
        <v>1</v>
      </c>
      <c r="K152" t="b">
        <f>ISNUMBER(SEARCH("Autre",'Réponses de formulaire'!$W152))</f>
        <v>0</v>
      </c>
    </row>
    <row r="153" spans="2:11" ht="12.75" customHeight="1" x14ac:dyDescent="0.2">
      <c r="B153" s="10" t="b">
        <f>ISNUMBER(SEARCH("Questions à la Une (RTBF - La Une)",'Réponses de formulaire'!$W153))</f>
        <v>0</v>
      </c>
      <c r="C153" s="10" t="b">
        <f>ISNUMBER(SEARCH("Reporters (RTL - TVi)",'Réponses de formulaire'!$W153))</f>
        <v>0</v>
      </c>
      <c r="D153" t="b">
        <f>ISNUMBER(SEARCH("Envoyé spécial (France 2)",'Réponses de formulaire'!$W153))</f>
        <v>0</v>
      </c>
      <c r="E153" t="b">
        <f>ISNUMBER(SEARCH("Complément d'enquête (France 2)",'Réponses de formulaire'!$W153))</f>
        <v>0</v>
      </c>
      <c r="F153" t="b">
        <f>ISNUMBER(SEARCH("Les infiltrés (France 2)",'Réponses de formulaire'!$W153))</f>
        <v>0</v>
      </c>
      <c r="G153" t="b">
        <f>ISNUMBER(SEARCH("Sept à huit (TF1)",'Réponses de formulaire'!$W153))</f>
        <v>0</v>
      </c>
      <c r="H153" t="b">
        <f>ISNUMBER(SEARCH("Reportages (TF1)",'Réponses de formulaire'!$W153))</f>
        <v>0</v>
      </c>
      <c r="I153" t="b">
        <f>ISNUMBER(SEARCH("L'effet papillon (Be TV)",'Réponses de formulaire'!$W153))</f>
        <v>0</v>
      </c>
      <c r="J153" t="b">
        <f>ISNUMBER(SEARCH("Je n'ai regardé aucun de ces programmes",'Réponses de formulaire'!$W153))</f>
        <v>1</v>
      </c>
      <c r="K153" t="b">
        <f>ISNUMBER(SEARCH("Autre",'Réponses de formulaire'!$W153))</f>
        <v>0</v>
      </c>
    </row>
    <row r="154" spans="2:11" ht="12.75" customHeight="1" x14ac:dyDescent="0.2">
      <c r="B154" s="10" t="b">
        <f>ISNUMBER(SEARCH("Questions à la Une (RTBF - La Une)",'Réponses de formulaire'!$W154))</f>
        <v>1</v>
      </c>
      <c r="C154" s="10" t="b">
        <f>ISNUMBER(SEARCH("Reporters (RTL - TVi)",'Réponses de formulaire'!$W154))</f>
        <v>1</v>
      </c>
      <c r="D154" t="b">
        <f>ISNUMBER(SEARCH("Envoyé spécial (France 2)",'Réponses de formulaire'!$W154))</f>
        <v>0</v>
      </c>
      <c r="E154" t="b">
        <f>ISNUMBER(SEARCH("Complément d'enquête (France 2)",'Réponses de formulaire'!$W154))</f>
        <v>0</v>
      </c>
      <c r="F154" t="b">
        <f>ISNUMBER(SEARCH("Les infiltrés (France 2)",'Réponses de formulaire'!$W154))</f>
        <v>0</v>
      </c>
      <c r="G154" t="b">
        <f>ISNUMBER(SEARCH("Sept à huit (TF1)",'Réponses de formulaire'!$W154))</f>
        <v>0</v>
      </c>
      <c r="H154" t="b">
        <f>ISNUMBER(SEARCH("Reportages (TF1)",'Réponses de formulaire'!$W154))</f>
        <v>0</v>
      </c>
      <c r="I154" t="b">
        <f>ISNUMBER(SEARCH("L'effet papillon (Be TV)",'Réponses de formulaire'!$W154))</f>
        <v>0</v>
      </c>
      <c r="J154" t="b">
        <f>ISNUMBER(SEARCH("Je n'ai regardé aucun de ces programmes",'Réponses de formulaire'!$W154))</f>
        <v>0</v>
      </c>
      <c r="K154" t="b">
        <f>ISNUMBER(SEARCH("Autre",'Réponses de formulaire'!$W154))</f>
        <v>0</v>
      </c>
    </row>
    <row r="155" spans="2:11" ht="12.75" customHeight="1" x14ac:dyDescent="0.2">
      <c r="B155" s="10" t="b">
        <f>ISNUMBER(SEARCH("Questions à la Une (RTBF - La Une)",'Réponses de formulaire'!$W155))</f>
        <v>1</v>
      </c>
      <c r="C155" s="10" t="b">
        <f>ISNUMBER(SEARCH("Reporters (RTL - TVi)",'Réponses de formulaire'!$W155))</f>
        <v>0</v>
      </c>
      <c r="D155" t="b">
        <f>ISNUMBER(SEARCH("Envoyé spécial (France 2)",'Réponses de formulaire'!$W155))</f>
        <v>0</v>
      </c>
      <c r="E155" t="b">
        <f>ISNUMBER(SEARCH("Complément d'enquête (France 2)",'Réponses de formulaire'!$W155))</f>
        <v>0</v>
      </c>
      <c r="F155" t="b">
        <f>ISNUMBER(SEARCH("Les infiltrés (France 2)",'Réponses de formulaire'!$W155))</f>
        <v>0</v>
      </c>
      <c r="G155" t="b">
        <f>ISNUMBER(SEARCH("Sept à huit (TF1)",'Réponses de formulaire'!$W155))</f>
        <v>0</v>
      </c>
      <c r="H155" t="b">
        <f>ISNUMBER(SEARCH("Reportages (TF1)",'Réponses de formulaire'!$W155))</f>
        <v>1</v>
      </c>
      <c r="I155" t="b">
        <f>ISNUMBER(SEARCH("L'effet papillon (Be TV)",'Réponses de formulaire'!$W155))</f>
        <v>0</v>
      </c>
      <c r="J155" t="b">
        <f>ISNUMBER(SEARCH("Je n'ai regardé aucun de ces programmes",'Réponses de formulaire'!$W155))</f>
        <v>0</v>
      </c>
      <c r="K155" t="b">
        <f>ISNUMBER(SEARCH("Autre",'Réponses de formulaire'!$W155))</f>
        <v>0</v>
      </c>
    </row>
    <row r="156" spans="2:11" ht="12.75" customHeight="1" x14ac:dyDescent="0.2">
      <c r="B156" s="10" t="b">
        <f>ISNUMBER(SEARCH("Questions à la Une (RTBF - La Une)",'Réponses de formulaire'!$W156))</f>
        <v>1</v>
      </c>
      <c r="C156" s="10" t="b">
        <f>ISNUMBER(SEARCH("Reporters (RTL - TVi)",'Réponses de formulaire'!$W156))</f>
        <v>0</v>
      </c>
      <c r="D156" t="b">
        <f>ISNUMBER(SEARCH("Envoyé spécial (France 2)",'Réponses de formulaire'!$W156))</f>
        <v>1</v>
      </c>
      <c r="E156" t="b">
        <f>ISNUMBER(SEARCH("Complément d'enquête (France 2)",'Réponses de formulaire'!$W156))</f>
        <v>0</v>
      </c>
      <c r="F156" t="b">
        <f>ISNUMBER(SEARCH("Les infiltrés (France 2)",'Réponses de formulaire'!$W156))</f>
        <v>0</v>
      </c>
      <c r="G156" t="b">
        <f>ISNUMBER(SEARCH("Sept à huit (TF1)",'Réponses de formulaire'!$W156))</f>
        <v>0</v>
      </c>
      <c r="H156" t="b">
        <f>ISNUMBER(SEARCH("Reportages (TF1)",'Réponses de formulaire'!$W156))</f>
        <v>0</v>
      </c>
      <c r="I156" t="b">
        <f>ISNUMBER(SEARCH("L'effet papillon (Be TV)",'Réponses de formulaire'!$W156))</f>
        <v>0</v>
      </c>
      <c r="J156" t="b">
        <f>ISNUMBER(SEARCH("Je n'ai regardé aucun de ces programmes",'Réponses de formulaire'!$W156))</f>
        <v>0</v>
      </c>
      <c r="K156" t="b">
        <f>ISNUMBER(SEARCH("Autre",'Réponses de formulaire'!$W156))</f>
        <v>0</v>
      </c>
    </row>
    <row r="157" spans="2:11" ht="12.75" customHeight="1" x14ac:dyDescent="0.2">
      <c r="B157" s="10" t="b">
        <f>ISNUMBER(SEARCH("Questions à la Une (RTBF - La Une)",'Réponses de formulaire'!$W157))</f>
        <v>0</v>
      </c>
      <c r="C157" s="10" t="b">
        <f>ISNUMBER(SEARCH("Reporters (RTL - TVi)",'Réponses de formulaire'!$W157))</f>
        <v>0</v>
      </c>
      <c r="D157" t="b">
        <f>ISNUMBER(SEARCH("Envoyé spécial (France 2)",'Réponses de formulaire'!$W157))</f>
        <v>0</v>
      </c>
      <c r="E157" t="b">
        <f>ISNUMBER(SEARCH("Complément d'enquête (France 2)",'Réponses de formulaire'!$W157))</f>
        <v>0</v>
      </c>
      <c r="F157" t="b">
        <f>ISNUMBER(SEARCH("Les infiltrés (France 2)",'Réponses de formulaire'!$W157))</f>
        <v>0</v>
      </c>
      <c r="G157" t="b">
        <f>ISNUMBER(SEARCH("Sept à huit (TF1)",'Réponses de formulaire'!$W157))</f>
        <v>0</v>
      </c>
      <c r="H157" t="b">
        <f>ISNUMBER(SEARCH("Reportages (TF1)",'Réponses de formulaire'!$W157))</f>
        <v>0</v>
      </c>
      <c r="I157" t="b">
        <f>ISNUMBER(SEARCH("L'effet papillon (Be TV)",'Réponses de formulaire'!$W157))</f>
        <v>0</v>
      </c>
      <c r="J157" t="b">
        <f>ISNUMBER(SEARCH("Je n'ai regardé aucun de ces programmes",'Réponses de formulaire'!$W157))</f>
        <v>1</v>
      </c>
      <c r="K157" t="b">
        <f>ISNUMBER(SEARCH("Autre",'Réponses de formulaire'!$W157))</f>
        <v>0</v>
      </c>
    </row>
    <row r="158" spans="2:11" ht="12.75" customHeight="1" x14ac:dyDescent="0.2">
      <c r="B158" s="10" t="b">
        <f>ISNUMBER(SEARCH("Questions à la Une (RTBF - La Une)",'Réponses de formulaire'!$W158))</f>
        <v>0</v>
      </c>
      <c r="C158" s="10" t="b">
        <f>ISNUMBER(SEARCH("Reporters (RTL - TVi)",'Réponses de formulaire'!$W158))</f>
        <v>0</v>
      </c>
      <c r="D158" t="b">
        <f>ISNUMBER(SEARCH("Envoyé spécial (France 2)",'Réponses de formulaire'!$W158))</f>
        <v>1</v>
      </c>
      <c r="E158" t="b">
        <f>ISNUMBER(SEARCH("Complément d'enquête (France 2)",'Réponses de formulaire'!$W158))</f>
        <v>1</v>
      </c>
      <c r="F158" t="b">
        <f>ISNUMBER(SEARCH("Les infiltrés (France 2)",'Réponses de formulaire'!$W158))</f>
        <v>0</v>
      </c>
      <c r="G158" t="b">
        <f>ISNUMBER(SEARCH("Sept à huit (TF1)",'Réponses de formulaire'!$W158))</f>
        <v>0</v>
      </c>
      <c r="H158" t="b">
        <f>ISNUMBER(SEARCH("Reportages (TF1)",'Réponses de formulaire'!$W158))</f>
        <v>0</v>
      </c>
      <c r="I158" t="b">
        <f>ISNUMBER(SEARCH("L'effet papillon (Be TV)",'Réponses de formulaire'!$W158))</f>
        <v>0</v>
      </c>
      <c r="J158" t="b">
        <f>ISNUMBER(SEARCH("Je n'ai regardé aucun de ces programmes",'Réponses de formulaire'!$W158))</f>
        <v>0</v>
      </c>
      <c r="K158" t="b">
        <f>ISNUMBER(SEARCH("Autre",'Réponses de formulaire'!$W158))</f>
        <v>0</v>
      </c>
    </row>
    <row r="159" spans="2:11" ht="12.75" customHeight="1" x14ac:dyDescent="0.2">
      <c r="B159" s="10" t="b">
        <f>ISNUMBER(SEARCH("Questions à la Une (RTBF - La Une)",'Réponses de formulaire'!$W159))</f>
        <v>1</v>
      </c>
      <c r="C159" s="10" t="b">
        <f>ISNUMBER(SEARCH("Reporters (RTL - TVi)",'Réponses de formulaire'!$W159))</f>
        <v>0</v>
      </c>
      <c r="D159" t="b">
        <f>ISNUMBER(SEARCH("Envoyé spécial (France 2)",'Réponses de formulaire'!$W159))</f>
        <v>1</v>
      </c>
      <c r="E159" t="b">
        <f>ISNUMBER(SEARCH("Complément d'enquête (France 2)",'Réponses de formulaire'!$W159))</f>
        <v>0</v>
      </c>
      <c r="F159" t="b">
        <f>ISNUMBER(SEARCH("Les infiltrés (France 2)",'Réponses de formulaire'!$W159))</f>
        <v>0</v>
      </c>
      <c r="G159" t="b">
        <f>ISNUMBER(SEARCH("Sept à huit (TF1)",'Réponses de formulaire'!$W159))</f>
        <v>1</v>
      </c>
      <c r="H159" t="b">
        <f>ISNUMBER(SEARCH("Reportages (TF1)",'Réponses de formulaire'!$W159))</f>
        <v>0</v>
      </c>
      <c r="I159" t="b">
        <f>ISNUMBER(SEARCH("L'effet papillon (Be TV)",'Réponses de formulaire'!$W159))</f>
        <v>0</v>
      </c>
      <c r="J159" t="b">
        <f>ISNUMBER(SEARCH("Je n'ai regardé aucun de ces programmes",'Réponses de formulaire'!$W159))</f>
        <v>0</v>
      </c>
      <c r="K159" t="b">
        <f>ISNUMBER(SEARCH("Autre",'Réponses de formulaire'!$W159))</f>
        <v>0</v>
      </c>
    </row>
    <row r="160" spans="2:11" ht="12.75" customHeight="1" x14ac:dyDescent="0.2">
      <c r="B160" s="10" t="b">
        <f>ISNUMBER(SEARCH("Questions à la Une (RTBF - La Une)",'Réponses de formulaire'!$W160))</f>
        <v>1</v>
      </c>
      <c r="C160" s="10" t="b">
        <f>ISNUMBER(SEARCH("Reporters (RTL - TVi)",'Réponses de formulaire'!$W160))</f>
        <v>0</v>
      </c>
      <c r="D160" t="b">
        <f>ISNUMBER(SEARCH("Envoyé spécial (France 2)",'Réponses de formulaire'!$W160))</f>
        <v>0</v>
      </c>
      <c r="E160" t="b">
        <f>ISNUMBER(SEARCH("Complément d'enquête (France 2)",'Réponses de formulaire'!$W160))</f>
        <v>0</v>
      </c>
      <c r="F160" t="b">
        <f>ISNUMBER(SEARCH("Les infiltrés (France 2)",'Réponses de formulaire'!$W160))</f>
        <v>0</v>
      </c>
      <c r="G160" t="b">
        <f>ISNUMBER(SEARCH("Sept à huit (TF1)",'Réponses de formulaire'!$W160))</f>
        <v>1</v>
      </c>
      <c r="H160" t="b">
        <f>ISNUMBER(SEARCH("Reportages (TF1)",'Réponses de formulaire'!$W160))</f>
        <v>0</v>
      </c>
      <c r="I160" t="b">
        <f>ISNUMBER(SEARCH("L'effet papillon (Be TV)",'Réponses de formulaire'!$W160))</f>
        <v>0</v>
      </c>
      <c r="J160" t="b">
        <f>ISNUMBER(SEARCH("Je n'ai regardé aucun de ces programmes",'Réponses de formulaire'!$W160))</f>
        <v>0</v>
      </c>
      <c r="K160" t="b">
        <f>ISNUMBER(SEARCH("Autre",'Réponses de formulaire'!$W160))</f>
        <v>0</v>
      </c>
    </row>
    <row r="161" spans="2:11" ht="12.75" customHeight="1" x14ac:dyDescent="0.2">
      <c r="B161" s="10" t="b">
        <f>ISNUMBER(SEARCH("Questions à la Une (RTBF - La Une)",'Réponses de formulaire'!$W161))</f>
        <v>0</v>
      </c>
      <c r="C161" s="10" t="b">
        <f>ISNUMBER(SEARCH("Reporters (RTL - TVi)",'Réponses de formulaire'!$W161))</f>
        <v>0</v>
      </c>
      <c r="D161" t="b">
        <f>ISNUMBER(SEARCH("Envoyé spécial (France 2)",'Réponses de formulaire'!$W161))</f>
        <v>0</v>
      </c>
      <c r="E161" t="b">
        <f>ISNUMBER(SEARCH("Complément d'enquête (France 2)",'Réponses de formulaire'!$W161))</f>
        <v>0</v>
      </c>
      <c r="F161" t="b">
        <f>ISNUMBER(SEARCH("Les infiltrés (France 2)",'Réponses de formulaire'!$W161))</f>
        <v>0</v>
      </c>
      <c r="G161" t="b">
        <f>ISNUMBER(SEARCH("Sept à huit (TF1)",'Réponses de formulaire'!$W161))</f>
        <v>0</v>
      </c>
      <c r="H161" t="b">
        <f>ISNUMBER(SEARCH("Reportages (TF1)",'Réponses de formulaire'!$W161))</f>
        <v>0</v>
      </c>
      <c r="I161" t="b">
        <f>ISNUMBER(SEARCH("L'effet papillon (Be TV)",'Réponses de formulaire'!$W161))</f>
        <v>0</v>
      </c>
      <c r="J161" t="b">
        <f>ISNUMBER(SEARCH("Je n'ai regardé aucun de ces programmes",'Réponses de formulaire'!$W161))</f>
        <v>1</v>
      </c>
      <c r="K161" t="b">
        <f>ISNUMBER(SEARCH("Autre",'Réponses de formulaire'!$W161))</f>
        <v>0</v>
      </c>
    </row>
    <row r="162" spans="2:11" ht="12.75" customHeight="1" x14ac:dyDescent="0.2">
      <c r="B162" s="10" t="b">
        <f>ISNUMBER(SEARCH("Questions à la Une (RTBF - La Une)",'Réponses de formulaire'!$W162))</f>
        <v>1</v>
      </c>
      <c r="C162" s="10" t="b">
        <f>ISNUMBER(SEARCH("Reporters (RTL - TVi)",'Réponses de formulaire'!$W162))</f>
        <v>0</v>
      </c>
      <c r="D162" t="b">
        <f>ISNUMBER(SEARCH("Envoyé spécial (France 2)",'Réponses de formulaire'!$W162))</f>
        <v>0</v>
      </c>
      <c r="E162" t="b">
        <f>ISNUMBER(SEARCH("Complément d'enquête (France 2)",'Réponses de formulaire'!$W162))</f>
        <v>0</v>
      </c>
      <c r="F162" t="b">
        <f>ISNUMBER(SEARCH("Les infiltrés (France 2)",'Réponses de formulaire'!$W162))</f>
        <v>0</v>
      </c>
      <c r="G162" t="b">
        <f>ISNUMBER(SEARCH("Sept à huit (TF1)",'Réponses de formulaire'!$W162))</f>
        <v>0</v>
      </c>
      <c r="H162" t="b">
        <f>ISNUMBER(SEARCH("Reportages (TF1)",'Réponses de formulaire'!$W162))</f>
        <v>0</v>
      </c>
      <c r="I162" t="b">
        <f>ISNUMBER(SEARCH("L'effet papillon (Be TV)",'Réponses de formulaire'!$W162))</f>
        <v>0</v>
      </c>
      <c r="J162" t="b">
        <f>ISNUMBER(SEARCH("Je n'ai regardé aucun de ces programmes",'Réponses de formulaire'!$W162))</f>
        <v>0</v>
      </c>
      <c r="K162" t="b">
        <f>ISNUMBER(SEARCH("Autre",'Réponses de formulaire'!$W162))</f>
        <v>0</v>
      </c>
    </row>
    <row r="163" spans="2:11" ht="12.75" customHeight="1" x14ac:dyDescent="0.2">
      <c r="B163" s="10" t="b">
        <f>ISNUMBER(SEARCH("Questions à la Une (RTBF - La Une)",'Réponses de formulaire'!$W163))</f>
        <v>1</v>
      </c>
      <c r="C163" s="10" t="b">
        <f>ISNUMBER(SEARCH("Reporters (RTL - TVi)",'Réponses de formulaire'!$W163))</f>
        <v>1</v>
      </c>
      <c r="D163" t="b">
        <f>ISNUMBER(SEARCH("Envoyé spécial (France 2)",'Réponses de formulaire'!$W163))</f>
        <v>1</v>
      </c>
      <c r="E163" t="b">
        <f>ISNUMBER(SEARCH("Complément d'enquête (France 2)",'Réponses de formulaire'!$W163))</f>
        <v>0</v>
      </c>
      <c r="F163" t="b">
        <f>ISNUMBER(SEARCH("Les infiltrés (France 2)",'Réponses de formulaire'!$W163))</f>
        <v>0</v>
      </c>
      <c r="G163" t="b">
        <f>ISNUMBER(SEARCH("Sept à huit (TF1)",'Réponses de formulaire'!$W163))</f>
        <v>1</v>
      </c>
      <c r="H163" t="b">
        <f>ISNUMBER(SEARCH("Reportages (TF1)",'Réponses de formulaire'!$W163))</f>
        <v>1</v>
      </c>
      <c r="I163" t="b">
        <f>ISNUMBER(SEARCH("L'effet papillon (Be TV)",'Réponses de formulaire'!$W163))</f>
        <v>0</v>
      </c>
      <c r="J163" t="b">
        <f>ISNUMBER(SEARCH("Je n'ai regardé aucun de ces programmes",'Réponses de formulaire'!$W163))</f>
        <v>0</v>
      </c>
      <c r="K163" t="b">
        <f>ISNUMBER(SEARCH("Autre",'Réponses de formulaire'!$W163))</f>
        <v>0</v>
      </c>
    </row>
    <row r="164" spans="2:11" ht="12.75" customHeight="1" x14ac:dyDescent="0.2">
      <c r="B164" s="10" t="b">
        <f>ISNUMBER(SEARCH("Questions à la Une (RTBF - La Une)",'Réponses de formulaire'!$W164))</f>
        <v>0</v>
      </c>
      <c r="C164" s="10" t="b">
        <f>ISNUMBER(SEARCH("Reporters (RTL - TVi)",'Réponses de formulaire'!$W164))</f>
        <v>0</v>
      </c>
      <c r="D164" t="b">
        <f>ISNUMBER(SEARCH("Envoyé spécial (France 2)",'Réponses de formulaire'!$W164))</f>
        <v>0</v>
      </c>
      <c r="E164" t="b">
        <f>ISNUMBER(SEARCH("Complément d'enquête (France 2)",'Réponses de formulaire'!$W164))</f>
        <v>1</v>
      </c>
      <c r="F164" t="b">
        <f>ISNUMBER(SEARCH("Les infiltrés (France 2)",'Réponses de formulaire'!$W164))</f>
        <v>0</v>
      </c>
      <c r="G164" t="b">
        <f>ISNUMBER(SEARCH("Sept à huit (TF1)",'Réponses de formulaire'!$W164))</f>
        <v>0</v>
      </c>
      <c r="H164" t="b">
        <f>ISNUMBER(SEARCH("Reportages (TF1)",'Réponses de formulaire'!$W164))</f>
        <v>0</v>
      </c>
      <c r="I164" t="b">
        <f>ISNUMBER(SEARCH("L'effet papillon (Be TV)",'Réponses de formulaire'!$W164))</f>
        <v>0</v>
      </c>
      <c r="J164" t="b">
        <f>ISNUMBER(SEARCH("Je n'ai regardé aucun de ces programmes",'Réponses de formulaire'!$W164))</f>
        <v>0</v>
      </c>
      <c r="K164" t="b">
        <f>ISNUMBER(SEARCH("Autre",'Réponses de formulaire'!$W164))</f>
        <v>0</v>
      </c>
    </row>
    <row r="165" spans="2:11" ht="12.75" customHeight="1" x14ac:dyDescent="0.2">
      <c r="B165" s="10" t="b">
        <f>ISNUMBER(SEARCH("Questions à la Une (RTBF - La Une)",'Réponses de formulaire'!$W165))</f>
        <v>1</v>
      </c>
      <c r="C165" s="10" t="b">
        <f>ISNUMBER(SEARCH("Reporters (RTL - TVi)",'Réponses de formulaire'!$W165))</f>
        <v>0</v>
      </c>
      <c r="D165" t="b">
        <f>ISNUMBER(SEARCH("Envoyé spécial (France 2)",'Réponses de formulaire'!$W165))</f>
        <v>0</v>
      </c>
      <c r="E165" t="b">
        <f>ISNUMBER(SEARCH("Complément d'enquête (France 2)",'Réponses de formulaire'!$W165))</f>
        <v>0</v>
      </c>
      <c r="F165" t="b">
        <f>ISNUMBER(SEARCH("Les infiltrés (France 2)",'Réponses de formulaire'!$W165))</f>
        <v>0</v>
      </c>
      <c r="G165" t="b">
        <f>ISNUMBER(SEARCH("Sept à huit (TF1)",'Réponses de formulaire'!$W165))</f>
        <v>0</v>
      </c>
      <c r="H165" t="b">
        <f>ISNUMBER(SEARCH("Reportages (TF1)",'Réponses de formulaire'!$W165))</f>
        <v>0</v>
      </c>
      <c r="I165" t="b">
        <f>ISNUMBER(SEARCH("L'effet papillon (Be TV)",'Réponses de formulaire'!$W165))</f>
        <v>0</v>
      </c>
      <c r="J165" t="b">
        <f>ISNUMBER(SEARCH("Je n'ai regardé aucun de ces programmes",'Réponses de formulaire'!$W165))</f>
        <v>0</v>
      </c>
      <c r="K165" t="b">
        <f>ISNUMBER(SEARCH("Autre",'Réponses de formulaire'!$W165))</f>
        <v>0</v>
      </c>
    </row>
    <row r="166" spans="2:11" ht="12.75" customHeight="1" x14ac:dyDescent="0.2">
      <c r="B166" s="10" t="b">
        <f>ISNUMBER(SEARCH("Questions à la Une (RTBF - La Une)",'Réponses de formulaire'!$W166))</f>
        <v>1</v>
      </c>
      <c r="C166" s="10" t="b">
        <f>ISNUMBER(SEARCH("Reporters (RTL - TVi)",'Réponses de formulaire'!$W166))</f>
        <v>0</v>
      </c>
      <c r="D166" t="b">
        <f>ISNUMBER(SEARCH("Envoyé spécial (France 2)",'Réponses de formulaire'!$W166))</f>
        <v>0</v>
      </c>
      <c r="E166" t="b">
        <f>ISNUMBER(SEARCH("Complément d'enquête (France 2)",'Réponses de formulaire'!$W166))</f>
        <v>0</v>
      </c>
      <c r="F166" t="b">
        <f>ISNUMBER(SEARCH("Les infiltrés (France 2)",'Réponses de formulaire'!$W166))</f>
        <v>0</v>
      </c>
      <c r="G166" t="b">
        <f>ISNUMBER(SEARCH("Sept à huit (TF1)",'Réponses de formulaire'!$W166))</f>
        <v>0</v>
      </c>
      <c r="H166" t="b">
        <f>ISNUMBER(SEARCH("Reportages (TF1)",'Réponses de formulaire'!$W166))</f>
        <v>0</v>
      </c>
      <c r="I166" t="b">
        <f>ISNUMBER(SEARCH("L'effet papillon (Be TV)",'Réponses de formulaire'!$W166))</f>
        <v>0</v>
      </c>
      <c r="J166" t="b">
        <f>ISNUMBER(SEARCH("Je n'ai regardé aucun de ces programmes",'Réponses de formulaire'!$W166))</f>
        <v>0</v>
      </c>
      <c r="K166" t="b">
        <f>ISNUMBER(SEARCH("Autre",'Réponses de formulaire'!$W166))</f>
        <v>0</v>
      </c>
    </row>
    <row r="167" spans="2:11" ht="12.75" customHeight="1" x14ac:dyDescent="0.2">
      <c r="B167" s="10" t="b">
        <f>ISNUMBER(SEARCH("Questions à la Une (RTBF - La Une)",'Réponses de formulaire'!$W167))</f>
        <v>1</v>
      </c>
      <c r="C167" s="10" t="b">
        <f>ISNUMBER(SEARCH("Reporters (RTL - TVi)",'Réponses de formulaire'!$W167))</f>
        <v>0</v>
      </c>
      <c r="D167" t="b">
        <f>ISNUMBER(SEARCH("Envoyé spécial (France 2)",'Réponses de formulaire'!$W167))</f>
        <v>1</v>
      </c>
      <c r="E167" t="b">
        <f>ISNUMBER(SEARCH("Complément d'enquête (France 2)",'Réponses de formulaire'!$W167))</f>
        <v>0</v>
      </c>
      <c r="F167" t="b">
        <f>ISNUMBER(SEARCH("Les infiltrés (France 2)",'Réponses de formulaire'!$W167))</f>
        <v>0</v>
      </c>
      <c r="G167" t="b">
        <f>ISNUMBER(SEARCH("Sept à huit (TF1)",'Réponses de formulaire'!$W167))</f>
        <v>1</v>
      </c>
      <c r="H167" t="b">
        <f>ISNUMBER(SEARCH("Reportages (TF1)",'Réponses de formulaire'!$W167))</f>
        <v>1</v>
      </c>
      <c r="I167" t="b">
        <f>ISNUMBER(SEARCH("L'effet papillon (Be TV)",'Réponses de formulaire'!$W167))</f>
        <v>0</v>
      </c>
      <c r="J167" t="b">
        <f>ISNUMBER(SEARCH("Je n'ai regardé aucun de ces programmes",'Réponses de formulaire'!$W167))</f>
        <v>0</v>
      </c>
      <c r="K167" t="b">
        <f>ISNUMBER(SEARCH("Autre",'Réponses de formulaire'!$W167))</f>
        <v>0</v>
      </c>
    </row>
    <row r="168" spans="2:11" ht="12.75" customHeight="1" x14ac:dyDescent="0.2">
      <c r="B168" s="10" t="b">
        <f>ISNUMBER(SEARCH("Questions à la Une (RTBF - La Une)",'Réponses de formulaire'!$W168))</f>
        <v>0</v>
      </c>
      <c r="C168" s="10" t="b">
        <f>ISNUMBER(SEARCH("Reporters (RTL - TVi)",'Réponses de formulaire'!$W168))</f>
        <v>0</v>
      </c>
      <c r="D168" t="b">
        <f>ISNUMBER(SEARCH("Envoyé spécial (France 2)",'Réponses de formulaire'!$W168))</f>
        <v>0</v>
      </c>
      <c r="E168" t="b">
        <f>ISNUMBER(SEARCH("Complément d'enquête (France 2)",'Réponses de formulaire'!$W168))</f>
        <v>0</v>
      </c>
      <c r="F168" t="b">
        <f>ISNUMBER(SEARCH("Les infiltrés (France 2)",'Réponses de formulaire'!$W168))</f>
        <v>0</v>
      </c>
      <c r="G168" t="b">
        <f>ISNUMBER(SEARCH("Sept à huit (TF1)",'Réponses de formulaire'!$W168))</f>
        <v>0</v>
      </c>
      <c r="H168" t="b">
        <f>ISNUMBER(SEARCH("Reportages (TF1)",'Réponses de formulaire'!$W168))</f>
        <v>0</v>
      </c>
      <c r="I168" t="b">
        <f>ISNUMBER(SEARCH("L'effet papillon (Be TV)",'Réponses de formulaire'!$W168))</f>
        <v>0</v>
      </c>
      <c r="J168" t="b">
        <f>ISNUMBER(SEARCH("Je n'ai regardé aucun de ces programmes",'Réponses de formulaire'!$W168))</f>
        <v>1</v>
      </c>
      <c r="K168" t="b">
        <f>ISNUMBER(SEARCH("Autre",'Réponses de formulaire'!$W168))</f>
        <v>0</v>
      </c>
    </row>
    <row r="169" spans="2:11" ht="12.75" customHeight="1" x14ac:dyDescent="0.2">
      <c r="B169" s="10" t="b">
        <f>ISNUMBER(SEARCH("Questions à la Une (RTBF - La Une)",'Réponses de formulaire'!$W169))</f>
        <v>0</v>
      </c>
      <c r="C169" s="10" t="b">
        <f>ISNUMBER(SEARCH("Reporters (RTL - TVi)",'Réponses de formulaire'!$W169))</f>
        <v>0</v>
      </c>
      <c r="D169" t="b">
        <f>ISNUMBER(SEARCH("Envoyé spécial (France 2)",'Réponses de formulaire'!$W169))</f>
        <v>1</v>
      </c>
      <c r="E169" t="b">
        <f>ISNUMBER(SEARCH("Complément d'enquête (France 2)",'Réponses de formulaire'!$W169))</f>
        <v>0</v>
      </c>
      <c r="F169" t="b">
        <f>ISNUMBER(SEARCH("Les infiltrés (France 2)",'Réponses de formulaire'!$W169))</f>
        <v>0</v>
      </c>
      <c r="G169" t="b">
        <f>ISNUMBER(SEARCH("Sept à huit (TF1)",'Réponses de formulaire'!$W169))</f>
        <v>1</v>
      </c>
      <c r="H169" t="b">
        <f>ISNUMBER(SEARCH("Reportages (TF1)",'Réponses de formulaire'!$W169))</f>
        <v>0</v>
      </c>
      <c r="I169" t="b">
        <f>ISNUMBER(SEARCH("L'effet papillon (Be TV)",'Réponses de formulaire'!$W169))</f>
        <v>0</v>
      </c>
      <c r="J169" t="b">
        <f>ISNUMBER(SEARCH("Je n'ai regardé aucun de ces programmes",'Réponses de formulaire'!$W169))</f>
        <v>0</v>
      </c>
      <c r="K169" t="b">
        <f>ISNUMBER(SEARCH("Autre",'Réponses de formulaire'!$W169))</f>
        <v>0</v>
      </c>
    </row>
    <row r="170" spans="2:11" ht="12.75" customHeight="1" x14ac:dyDescent="0.2">
      <c r="B170" s="10" t="b">
        <f>ISNUMBER(SEARCH("Questions à la Une (RTBF - La Une)",'Réponses de formulaire'!$W170))</f>
        <v>1</v>
      </c>
      <c r="C170" s="10" t="b">
        <f>ISNUMBER(SEARCH("Reporters (RTL - TVi)",'Réponses de formulaire'!$W170))</f>
        <v>0</v>
      </c>
      <c r="D170" t="b">
        <f>ISNUMBER(SEARCH("Envoyé spécial (France 2)",'Réponses de formulaire'!$W170))</f>
        <v>0</v>
      </c>
      <c r="E170" t="b">
        <f>ISNUMBER(SEARCH("Complément d'enquête (France 2)",'Réponses de formulaire'!$W170))</f>
        <v>0</v>
      </c>
      <c r="F170" t="b">
        <f>ISNUMBER(SEARCH("Les infiltrés (France 2)",'Réponses de formulaire'!$W170))</f>
        <v>0</v>
      </c>
      <c r="G170" t="b">
        <f>ISNUMBER(SEARCH("Sept à huit (TF1)",'Réponses de formulaire'!$W170))</f>
        <v>0</v>
      </c>
      <c r="H170" t="b">
        <f>ISNUMBER(SEARCH("Reportages (TF1)",'Réponses de formulaire'!$W170))</f>
        <v>0</v>
      </c>
      <c r="I170" t="b">
        <f>ISNUMBER(SEARCH("L'effet papillon (Be TV)",'Réponses de formulaire'!$W170))</f>
        <v>0</v>
      </c>
      <c r="J170" t="b">
        <f>ISNUMBER(SEARCH("Je n'ai regardé aucun de ces programmes",'Réponses de formulaire'!$W170))</f>
        <v>0</v>
      </c>
      <c r="K170" t="b">
        <f>ISNUMBER(SEARCH("Autre",'Réponses de formulaire'!$W170))</f>
        <v>0</v>
      </c>
    </row>
    <row r="171" spans="2:11" ht="12.75" customHeight="1" x14ac:dyDescent="0.2">
      <c r="B171" s="10" t="b">
        <f>ISNUMBER(SEARCH("Questions à la Une (RTBF - La Une)",'Réponses de formulaire'!$W171))</f>
        <v>0</v>
      </c>
      <c r="C171" s="10" t="b">
        <f>ISNUMBER(SEARCH("Reporters (RTL - TVi)",'Réponses de formulaire'!$W171))</f>
        <v>0</v>
      </c>
      <c r="D171" t="b">
        <f>ISNUMBER(SEARCH("Envoyé spécial (France 2)",'Réponses de formulaire'!$W171))</f>
        <v>0</v>
      </c>
      <c r="E171" t="b">
        <f>ISNUMBER(SEARCH("Complément d'enquête (France 2)",'Réponses de formulaire'!$W171))</f>
        <v>0</v>
      </c>
      <c r="F171" t="b">
        <f>ISNUMBER(SEARCH("Les infiltrés (France 2)",'Réponses de formulaire'!$W171))</f>
        <v>0</v>
      </c>
      <c r="G171" t="b">
        <f>ISNUMBER(SEARCH("Sept à huit (TF1)",'Réponses de formulaire'!$W171))</f>
        <v>1</v>
      </c>
      <c r="H171" t="b">
        <f>ISNUMBER(SEARCH("Reportages (TF1)",'Réponses de formulaire'!$W171))</f>
        <v>0</v>
      </c>
      <c r="I171" t="b">
        <f>ISNUMBER(SEARCH("L'effet papillon (Be TV)",'Réponses de formulaire'!$W171))</f>
        <v>0</v>
      </c>
      <c r="J171" t="b">
        <f>ISNUMBER(SEARCH("Je n'ai regardé aucun de ces programmes",'Réponses de formulaire'!$W171))</f>
        <v>0</v>
      </c>
      <c r="K171" t="b">
        <f>ISNUMBER(SEARCH("Autre",'Réponses de formulaire'!$W171))</f>
        <v>0</v>
      </c>
    </row>
    <row r="172" spans="2:11" ht="12.75" customHeight="1" x14ac:dyDescent="0.2">
      <c r="B172" s="10" t="b">
        <f>ISNUMBER(SEARCH("Questions à la Une (RTBF - La Une)",'Réponses de formulaire'!$W172))</f>
        <v>0</v>
      </c>
      <c r="C172" s="10" t="b">
        <f>ISNUMBER(SEARCH("Reporters (RTL - TVi)",'Réponses de formulaire'!$W172))</f>
        <v>0</v>
      </c>
      <c r="D172" t="b">
        <f>ISNUMBER(SEARCH("Envoyé spécial (France 2)",'Réponses de formulaire'!$W172))</f>
        <v>1</v>
      </c>
      <c r="E172" t="b">
        <f>ISNUMBER(SEARCH("Complément d'enquête (France 2)",'Réponses de formulaire'!$W172))</f>
        <v>1</v>
      </c>
      <c r="F172" t="b">
        <f>ISNUMBER(SEARCH("Les infiltrés (France 2)",'Réponses de formulaire'!$W172))</f>
        <v>0</v>
      </c>
      <c r="G172" t="b">
        <f>ISNUMBER(SEARCH("Sept à huit (TF1)",'Réponses de formulaire'!$W172))</f>
        <v>1</v>
      </c>
      <c r="H172" t="b">
        <f>ISNUMBER(SEARCH("Reportages (TF1)",'Réponses de formulaire'!$W172))</f>
        <v>1</v>
      </c>
      <c r="I172" t="b">
        <f>ISNUMBER(SEARCH("L'effet papillon (Be TV)",'Réponses de formulaire'!$W172))</f>
        <v>0</v>
      </c>
      <c r="J172" t="b">
        <f>ISNUMBER(SEARCH("Je n'ai regardé aucun de ces programmes",'Réponses de formulaire'!$W172))</f>
        <v>0</v>
      </c>
      <c r="K172" t="b">
        <f>ISNUMBER(SEARCH("Autre",'Réponses de formulaire'!$W172))</f>
        <v>0</v>
      </c>
    </row>
    <row r="173" spans="2:11" ht="12.75" customHeight="1" x14ac:dyDescent="0.2">
      <c r="B173" s="10" t="b">
        <f>ISNUMBER(SEARCH("Questions à la Une (RTBF - La Une)",'Réponses de formulaire'!$W173))</f>
        <v>1</v>
      </c>
      <c r="C173" s="10" t="b">
        <f>ISNUMBER(SEARCH("Reporters (RTL - TVi)",'Réponses de formulaire'!$W173))</f>
        <v>0</v>
      </c>
      <c r="D173" t="b">
        <f>ISNUMBER(SEARCH("Envoyé spécial (France 2)",'Réponses de formulaire'!$W173))</f>
        <v>1</v>
      </c>
      <c r="E173" t="b">
        <f>ISNUMBER(SEARCH("Complément d'enquête (France 2)",'Réponses de formulaire'!$W173))</f>
        <v>0</v>
      </c>
      <c r="F173" t="b">
        <f>ISNUMBER(SEARCH("Les infiltrés (France 2)",'Réponses de formulaire'!$W173))</f>
        <v>0</v>
      </c>
      <c r="G173" t="b">
        <f>ISNUMBER(SEARCH("Sept à huit (TF1)",'Réponses de formulaire'!$W173))</f>
        <v>0</v>
      </c>
      <c r="H173" t="b">
        <f>ISNUMBER(SEARCH("Reportages (TF1)",'Réponses de formulaire'!$W173))</f>
        <v>0</v>
      </c>
      <c r="I173" t="b">
        <f>ISNUMBER(SEARCH("L'effet papillon (Be TV)",'Réponses de formulaire'!$W173))</f>
        <v>0</v>
      </c>
      <c r="J173" t="b">
        <f>ISNUMBER(SEARCH("Je n'ai regardé aucun de ces programmes",'Réponses de formulaire'!$W173))</f>
        <v>0</v>
      </c>
      <c r="K173" t="b">
        <f>ISNUMBER(SEARCH("Autre",'Réponses de formulaire'!$W173))</f>
        <v>0</v>
      </c>
    </row>
    <row r="174" spans="2:11" ht="12.75" customHeight="1" x14ac:dyDescent="0.2">
      <c r="B174" s="10" t="b">
        <f>ISNUMBER(SEARCH("Questions à la Une (RTBF - La Une)",'Réponses de formulaire'!$W174))</f>
        <v>1</v>
      </c>
      <c r="C174" s="10" t="b">
        <f>ISNUMBER(SEARCH("Reporters (RTL - TVi)",'Réponses de formulaire'!$W174))</f>
        <v>1</v>
      </c>
      <c r="D174" t="b">
        <f>ISNUMBER(SEARCH("Envoyé spécial (France 2)",'Réponses de formulaire'!$W174))</f>
        <v>0</v>
      </c>
      <c r="E174" t="b">
        <f>ISNUMBER(SEARCH("Complément d'enquête (France 2)",'Réponses de formulaire'!$W174))</f>
        <v>0</v>
      </c>
      <c r="F174" t="b">
        <f>ISNUMBER(SEARCH("Les infiltrés (France 2)",'Réponses de formulaire'!$W174))</f>
        <v>0</v>
      </c>
      <c r="G174" t="b">
        <f>ISNUMBER(SEARCH("Sept à huit (TF1)",'Réponses de formulaire'!$W174))</f>
        <v>0</v>
      </c>
      <c r="H174" t="b">
        <f>ISNUMBER(SEARCH("Reportages (TF1)",'Réponses de formulaire'!$W174))</f>
        <v>1</v>
      </c>
      <c r="I174" t="b">
        <f>ISNUMBER(SEARCH("L'effet papillon (Be TV)",'Réponses de formulaire'!$W174))</f>
        <v>0</v>
      </c>
      <c r="J174" t="b">
        <f>ISNUMBER(SEARCH("Je n'ai regardé aucun de ces programmes",'Réponses de formulaire'!$W174))</f>
        <v>0</v>
      </c>
      <c r="K174" t="b">
        <f>ISNUMBER(SEARCH("Autre",'Réponses de formulaire'!$W174))</f>
        <v>0</v>
      </c>
    </row>
    <row r="175" spans="2:11" ht="12.75" customHeight="1" x14ac:dyDescent="0.2">
      <c r="B175" s="10" t="b">
        <f>ISNUMBER(SEARCH("Questions à la Une (RTBF - La Une)",'Réponses de formulaire'!$W175))</f>
        <v>1</v>
      </c>
      <c r="C175" s="10" t="b">
        <f>ISNUMBER(SEARCH("Reporters (RTL - TVi)",'Réponses de formulaire'!$W175))</f>
        <v>1</v>
      </c>
      <c r="D175" t="b">
        <f>ISNUMBER(SEARCH("Envoyé spécial (France 2)",'Réponses de formulaire'!$W175))</f>
        <v>1</v>
      </c>
      <c r="E175" t="b">
        <f>ISNUMBER(SEARCH("Complément d'enquête (France 2)",'Réponses de formulaire'!$W175))</f>
        <v>0</v>
      </c>
      <c r="F175" t="b">
        <f>ISNUMBER(SEARCH("Les infiltrés (France 2)",'Réponses de formulaire'!$W175))</f>
        <v>0</v>
      </c>
      <c r="G175" t="b">
        <f>ISNUMBER(SEARCH("Sept à huit (TF1)",'Réponses de formulaire'!$W175))</f>
        <v>1</v>
      </c>
      <c r="H175" t="b">
        <f>ISNUMBER(SEARCH("Reportages (TF1)",'Réponses de formulaire'!$W175))</f>
        <v>0</v>
      </c>
      <c r="I175" t="b">
        <f>ISNUMBER(SEARCH("L'effet papillon (Be TV)",'Réponses de formulaire'!$W175))</f>
        <v>0</v>
      </c>
      <c r="J175" t="b">
        <f>ISNUMBER(SEARCH("Je n'ai regardé aucun de ces programmes",'Réponses de formulaire'!$W175))</f>
        <v>0</v>
      </c>
      <c r="K175" t="b">
        <f>ISNUMBER(SEARCH("Autre",'Réponses de formulaire'!$W175))</f>
        <v>0</v>
      </c>
    </row>
    <row r="176" spans="2:11" ht="12.75" customHeight="1" x14ac:dyDescent="0.2">
      <c r="B176" s="10" t="b">
        <f>ISNUMBER(SEARCH("Questions à la Une (RTBF - La Une)",'Réponses de formulaire'!$W176))</f>
        <v>1</v>
      </c>
      <c r="C176" s="10" t="b">
        <f>ISNUMBER(SEARCH("Reporters (RTL - TVi)",'Réponses de formulaire'!$W176))</f>
        <v>1</v>
      </c>
      <c r="D176" t="b">
        <f>ISNUMBER(SEARCH("Envoyé spécial (France 2)",'Réponses de formulaire'!$W176))</f>
        <v>0</v>
      </c>
      <c r="E176" t="b">
        <f>ISNUMBER(SEARCH("Complément d'enquête (France 2)",'Réponses de formulaire'!$W176))</f>
        <v>0</v>
      </c>
      <c r="F176" t="b">
        <f>ISNUMBER(SEARCH("Les infiltrés (France 2)",'Réponses de formulaire'!$W176))</f>
        <v>0</v>
      </c>
      <c r="G176" t="b">
        <f>ISNUMBER(SEARCH("Sept à huit (TF1)",'Réponses de formulaire'!$W176))</f>
        <v>0</v>
      </c>
      <c r="H176" t="b">
        <f>ISNUMBER(SEARCH("Reportages (TF1)",'Réponses de formulaire'!$W176))</f>
        <v>0</v>
      </c>
      <c r="I176" t="b">
        <f>ISNUMBER(SEARCH("L'effet papillon (Be TV)",'Réponses de formulaire'!$W176))</f>
        <v>0</v>
      </c>
      <c r="J176" t="b">
        <f>ISNUMBER(SEARCH("Je n'ai regardé aucun de ces programmes",'Réponses de formulaire'!$W176))</f>
        <v>0</v>
      </c>
      <c r="K176" t="b">
        <f>ISNUMBER(SEARCH("Autre",'Réponses de formulaire'!$W176))</f>
        <v>0</v>
      </c>
    </row>
    <row r="177" spans="2:11" ht="12.75" customHeight="1" x14ac:dyDescent="0.2">
      <c r="B177" s="10" t="b">
        <f>ISNUMBER(SEARCH("Questions à la Une (RTBF - La Une)",'Réponses de formulaire'!$W177))</f>
        <v>1</v>
      </c>
      <c r="C177" s="10" t="b">
        <f>ISNUMBER(SEARCH("Reporters (RTL - TVi)",'Réponses de formulaire'!$W177))</f>
        <v>0</v>
      </c>
      <c r="D177" t="b">
        <f>ISNUMBER(SEARCH("Envoyé spécial (France 2)",'Réponses de formulaire'!$W177))</f>
        <v>1</v>
      </c>
      <c r="E177" t="b">
        <f>ISNUMBER(SEARCH("Complément d'enquête (France 2)",'Réponses de formulaire'!$W177))</f>
        <v>0</v>
      </c>
      <c r="F177" t="b">
        <f>ISNUMBER(SEARCH("Les infiltrés (France 2)",'Réponses de formulaire'!$W177))</f>
        <v>0</v>
      </c>
      <c r="G177" t="b">
        <f>ISNUMBER(SEARCH("Sept à huit (TF1)",'Réponses de formulaire'!$W177))</f>
        <v>0</v>
      </c>
      <c r="H177" t="b">
        <f>ISNUMBER(SEARCH("Reportages (TF1)",'Réponses de formulaire'!$W177))</f>
        <v>0</v>
      </c>
      <c r="I177" t="b">
        <f>ISNUMBER(SEARCH("L'effet papillon (Be TV)",'Réponses de formulaire'!$W177))</f>
        <v>0</v>
      </c>
      <c r="J177" t="b">
        <f>ISNUMBER(SEARCH("Je n'ai regardé aucun de ces programmes",'Réponses de formulaire'!$W177))</f>
        <v>0</v>
      </c>
      <c r="K177" t="b">
        <f>ISNUMBER(SEARCH("Autre",'Réponses de formulaire'!$W177))</f>
        <v>0</v>
      </c>
    </row>
    <row r="178" spans="2:11" ht="12.75" customHeight="1" x14ac:dyDescent="0.2">
      <c r="B178" s="10" t="b">
        <f>ISNUMBER(SEARCH("Questions à la Une (RTBF - La Une)",'Réponses de formulaire'!$W178))</f>
        <v>0</v>
      </c>
      <c r="C178" s="10" t="b">
        <f>ISNUMBER(SEARCH("Reporters (RTL - TVi)",'Réponses de formulaire'!$W178))</f>
        <v>0</v>
      </c>
      <c r="D178" t="b">
        <f>ISNUMBER(SEARCH("Envoyé spécial (France 2)",'Réponses de formulaire'!$W178))</f>
        <v>0</v>
      </c>
      <c r="E178" t="b">
        <f>ISNUMBER(SEARCH("Complément d'enquête (France 2)",'Réponses de formulaire'!$W178))</f>
        <v>0</v>
      </c>
      <c r="F178" t="b">
        <f>ISNUMBER(SEARCH("Les infiltrés (France 2)",'Réponses de formulaire'!$W178))</f>
        <v>0</v>
      </c>
      <c r="G178" t="b">
        <f>ISNUMBER(SEARCH("Sept à huit (TF1)",'Réponses de formulaire'!$W178))</f>
        <v>0</v>
      </c>
      <c r="H178" t="b">
        <f>ISNUMBER(SEARCH("Reportages (TF1)",'Réponses de formulaire'!$W178))</f>
        <v>0</v>
      </c>
      <c r="I178" t="b">
        <f>ISNUMBER(SEARCH("L'effet papillon (Be TV)",'Réponses de formulaire'!$W178))</f>
        <v>0</v>
      </c>
      <c r="J178" t="b">
        <f>ISNUMBER(SEARCH("Je n'ai regardé aucun de ces programmes",'Réponses de formulaire'!$W178))</f>
        <v>1</v>
      </c>
      <c r="K178" t="b">
        <f>ISNUMBER(SEARCH("Autre",'Réponses de formulaire'!$W178))</f>
        <v>0</v>
      </c>
    </row>
    <row r="179" spans="2:11" ht="12.75" customHeight="1" x14ac:dyDescent="0.2">
      <c r="B179" s="10" t="b">
        <f>ISNUMBER(SEARCH("Questions à la Une (RTBF - La Une)",'Réponses de formulaire'!$W179))</f>
        <v>0</v>
      </c>
      <c r="C179" s="10" t="b">
        <f>ISNUMBER(SEARCH("Reporters (RTL - TVi)",'Réponses de formulaire'!$W179))</f>
        <v>0</v>
      </c>
      <c r="D179" t="b">
        <f>ISNUMBER(SEARCH("Envoyé spécial (France 2)",'Réponses de formulaire'!$W179))</f>
        <v>1</v>
      </c>
      <c r="E179" t="b">
        <f>ISNUMBER(SEARCH("Complément d'enquête (France 2)",'Réponses de formulaire'!$W179))</f>
        <v>0</v>
      </c>
      <c r="F179" t="b">
        <f>ISNUMBER(SEARCH("Les infiltrés (France 2)",'Réponses de formulaire'!$W179))</f>
        <v>0</v>
      </c>
      <c r="G179" t="b">
        <f>ISNUMBER(SEARCH("Sept à huit (TF1)",'Réponses de formulaire'!$W179))</f>
        <v>0</v>
      </c>
      <c r="H179" t="b">
        <f>ISNUMBER(SEARCH("Reportages (TF1)",'Réponses de formulaire'!$W179))</f>
        <v>0</v>
      </c>
      <c r="I179" t="b">
        <f>ISNUMBER(SEARCH("L'effet papillon (Be TV)",'Réponses de formulaire'!$W179))</f>
        <v>0</v>
      </c>
      <c r="J179" t="b">
        <f>ISNUMBER(SEARCH("Je n'ai regardé aucun de ces programmes",'Réponses de formulaire'!$W179))</f>
        <v>0</v>
      </c>
      <c r="K179" t="b">
        <f>ISNUMBER(SEARCH("Autre",'Réponses de formulaire'!$W179))</f>
        <v>0</v>
      </c>
    </row>
    <row r="180" spans="2:11" ht="12.75" customHeight="1" x14ac:dyDescent="0.2">
      <c r="B180" s="10" t="b">
        <f>ISNUMBER(SEARCH("Questions à la Une (RTBF - La Une)",'Réponses de formulaire'!$W180))</f>
        <v>0</v>
      </c>
      <c r="C180" s="10" t="b">
        <f>ISNUMBER(SEARCH("Reporters (RTL - TVi)",'Réponses de formulaire'!$W180))</f>
        <v>0</v>
      </c>
      <c r="D180" t="b">
        <f>ISNUMBER(SEARCH("Envoyé spécial (France 2)",'Réponses de formulaire'!$W180))</f>
        <v>1</v>
      </c>
      <c r="E180" t="b">
        <f>ISNUMBER(SEARCH("Complément d'enquête (France 2)",'Réponses de formulaire'!$W180))</f>
        <v>1</v>
      </c>
      <c r="F180" t="b">
        <f>ISNUMBER(SEARCH("Les infiltrés (France 2)",'Réponses de formulaire'!$W180))</f>
        <v>0</v>
      </c>
      <c r="G180" t="b">
        <f>ISNUMBER(SEARCH("Sept à huit (TF1)",'Réponses de formulaire'!$W180))</f>
        <v>0</v>
      </c>
      <c r="H180" t="b">
        <f>ISNUMBER(SEARCH("Reportages (TF1)",'Réponses de formulaire'!$W180))</f>
        <v>0</v>
      </c>
      <c r="I180" t="b">
        <f>ISNUMBER(SEARCH("L'effet papillon (Be TV)",'Réponses de formulaire'!$W180))</f>
        <v>0</v>
      </c>
      <c r="J180" t="b">
        <f>ISNUMBER(SEARCH("Je n'ai regardé aucun de ces programmes",'Réponses de formulaire'!$W180))</f>
        <v>0</v>
      </c>
      <c r="K180" t="b">
        <f>ISNUMBER(SEARCH("Autre",'Réponses de formulaire'!$W180))</f>
        <v>0</v>
      </c>
    </row>
    <row r="181" spans="2:11" ht="12.75" customHeight="1" x14ac:dyDescent="0.2">
      <c r="B181" s="10" t="b">
        <f>ISNUMBER(SEARCH("Questions à la Une (RTBF - La Une)",'Réponses de formulaire'!$W181))</f>
        <v>0</v>
      </c>
      <c r="C181" s="10" t="b">
        <f>ISNUMBER(SEARCH("Reporters (RTL - TVi)",'Réponses de formulaire'!$W181))</f>
        <v>0</v>
      </c>
      <c r="D181" t="b">
        <f>ISNUMBER(SEARCH("Envoyé spécial (France 2)",'Réponses de formulaire'!$W181))</f>
        <v>1</v>
      </c>
      <c r="E181" t="b">
        <f>ISNUMBER(SEARCH("Complément d'enquête (France 2)",'Réponses de formulaire'!$W181))</f>
        <v>1</v>
      </c>
      <c r="F181" t="b">
        <f>ISNUMBER(SEARCH("Les infiltrés (France 2)",'Réponses de formulaire'!$W181))</f>
        <v>0</v>
      </c>
      <c r="G181" t="b">
        <f>ISNUMBER(SEARCH("Sept à huit (TF1)",'Réponses de formulaire'!$W181))</f>
        <v>0</v>
      </c>
      <c r="H181" t="b">
        <f>ISNUMBER(SEARCH("Reportages (TF1)",'Réponses de formulaire'!$W181))</f>
        <v>1</v>
      </c>
      <c r="I181" t="b">
        <f>ISNUMBER(SEARCH("L'effet papillon (Be TV)",'Réponses de formulaire'!$W181))</f>
        <v>0</v>
      </c>
      <c r="J181" t="b">
        <f>ISNUMBER(SEARCH("Je n'ai regardé aucun de ces programmes",'Réponses de formulaire'!$W181))</f>
        <v>0</v>
      </c>
      <c r="K181" t="b">
        <f>ISNUMBER(SEARCH("Autre",'Réponses de formulaire'!$W181))</f>
        <v>0</v>
      </c>
    </row>
    <row r="182" spans="2:11" ht="12.75" customHeight="1" x14ac:dyDescent="0.2">
      <c r="B182" s="10" t="b">
        <f>ISNUMBER(SEARCH("Questions à la Une (RTBF - La Une)",'Réponses de formulaire'!$W182))</f>
        <v>1</v>
      </c>
      <c r="C182" s="10" t="b">
        <f>ISNUMBER(SEARCH("Reporters (RTL - TVi)",'Réponses de formulaire'!$W182))</f>
        <v>0</v>
      </c>
      <c r="D182" t="b">
        <f>ISNUMBER(SEARCH("Envoyé spécial (France 2)",'Réponses de formulaire'!$W182))</f>
        <v>1</v>
      </c>
      <c r="E182" t="b">
        <f>ISNUMBER(SEARCH("Complément d'enquête (France 2)",'Réponses de formulaire'!$W182))</f>
        <v>0</v>
      </c>
      <c r="F182" t="b">
        <f>ISNUMBER(SEARCH("Les infiltrés (France 2)",'Réponses de formulaire'!$W182))</f>
        <v>0</v>
      </c>
      <c r="G182" t="b">
        <f>ISNUMBER(SEARCH("Sept à huit (TF1)",'Réponses de formulaire'!$W182))</f>
        <v>0</v>
      </c>
      <c r="H182" t="b">
        <f>ISNUMBER(SEARCH("Reportages (TF1)",'Réponses de formulaire'!$W182))</f>
        <v>0</v>
      </c>
      <c r="I182" t="b">
        <f>ISNUMBER(SEARCH("L'effet papillon (Be TV)",'Réponses de formulaire'!$W182))</f>
        <v>0</v>
      </c>
      <c r="J182" t="b">
        <f>ISNUMBER(SEARCH("Je n'ai regardé aucun de ces programmes",'Réponses de formulaire'!$W182))</f>
        <v>0</v>
      </c>
      <c r="K182" t="b">
        <f>ISNUMBER(SEARCH("Autre",'Réponses de formulaire'!$W182))</f>
        <v>0</v>
      </c>
    </row>
    <row r="183" spans="2:11" ht="12.75" customHeight="1" x14ac:dyDescent="0.2">
      <c r="B183" s="10" t="b">
        <f>ISNUMBER(SEARCH("Questions à la Une (RTBF - La Une)",'Réponses de formulaire'!$W183))</f>
        <v>1</v>
      </c>
      <c r="C183" s="10" t="b">
        <f>ISNUMBER(SEARCH("Reporters (RTL - TVi)",'Réponses de formulaire'!$W183))</f>
        <v>0</v>
      </c>
      <c r="D183" t="b">
        <f>ISNUMBER(SEARCH("Envoyé spécial (France 2)",'Réponses de formulaire'!$W183))</f>
        <v>0</v>
      </c>
      <c r="E183" t="b">
        <f>ISNUMBER(SEARCH("Complément d'enquête (France 2)",'Réponses de formulaire'!$W183))</f>
        <v>0</v>
      </c>
      <c r="F183" t="b">
        <f>ISNUMBER(SEARCH("Les infiltrés (France 2)",'Réponses de formulaire'!$W183))</f>
        <v>0</v>
      </c>
      <c r="G183" t="b">
        <f>ISNUMBER(SEARCH("Sept à huit (TF1)",'Réponses de formulaire'!$W183))</f>
        <v>1</v>
      </c>
      <c r="H183" t="b">
        <f>ISNUMBER(SEARCH("Reportages (TF1)",'Réponses de formulaire'!$W183))</f>
        <v>1</v>
      </c>
      <c r="I183" t="b">
        <f>ISNUMBER(SEARCH("L'effet papillon (Be TV)",'Réponses de formulaire'!$W183))</f>
        <v>0</v>
      </c>
      <c r="J183" t="b">
        <f>ISNUMBER(SEARCH("Je n'ai regardé aucun de ces programmes",'Réponses de formulaire'!$W183))</f>
        <v>0</v>
      </c>
      <c r="K183" t="b">
        <f>ISNUMBER(SEARCH("Autre",'Réponses de formulaire'!$W183))</f>
        <v>0</v>
      </c>
    </row>
    <row r="184" spans="2:11" ht="12.75" customHeight="1" x14ac:dyDescent="0.2">
      <c r="B184" s="10" t="b">
        <f>ISNUMBER(SEARCH("Questions à la Une (RTBF - La Une)",'Réponses de formulaire'!$W184))</f>
        <v>1</v>
      </c>
      <c r="C184" s="10" t="b">
        <f>ISNUMBER(SEARCH("Reporters (RTL - TVi)",'Réponses de formulaire'!$W184))</f>
        <v>0</v>
      </c>
      <c r="D184" t="b">
        <f>ISNUMBER(SEARCH("Envoyé spécial (France 2)",'Réponses de formulaire'!$W184))</f>
        <v>0</v>
      </c>
      <c r="E184" t="b">
        <f>ISNUMBER(SEARCH("Complément d'enquête (France 2)",'Réponses de formulaire'!$W184))</f>
        <v>0</v>
      </c>
      <c r="F184" t="b">
        <f>ISNUMBER(SEARCH("Les infiltrés (France 2)",'Réponses de formulaire'!$W184))</f>
        <v>0</v>
      </c>
      <c r="G184" t="b">
        <f>ISNUMBER(SEARCH("Sept à huit (TF1)",'Réponses de formulaire'!$W184))</f>
        <v>0</v>
      </c>
      <c r="H184" t="b">
        <f>ISNUMBER(SEARCH("Reportages (TF1)",'Réponses de formulaire'!$W184))</f>
        <v>0</v>
      </c>
      <c r="I184" t="b">
        <f>ISNUMBER(SEARCH("L'effet papillon (Be TV)",'Réponses de formulaire'!$W184))</f>
        <v>0</v>
      </c>
      <c r="J184" t="b">
        <f>ISNUMBER(SEARCH("Je n'ai regardé aucun de ces programmes",'Réponses de formulaire'!$W184))</f>
        <v>0</v>
      </c>
      <c r="K184" t="b">
        <f>ISNUMBER(SEARCH("Autre",'Réponses de formulaire'!$W184))</f>
        <v>0</v>
      </c>
    </row>
    <row r="185" spans="2:11" ht="12.75" customHeight="1" x14ac:dyDescent="0.2">
      <c r="B185" s="10" t="b">
        <f>ISNUMBER(SEARCH("Questions à la Une (RTBF - La Une)",'Réponses de formulaire'!$W185))</f>
        <v>1</v>
      </c>
      <c r="C185" s="10" t="b">
        <f>ISNUMBER(SEARCH("Reporters (RTL - TVi)",'Réponses de formulaire'!$W185))</f>
        <v>0</v>
      </c>
      <c r="D185" t="b">
        <f>ISNUMBER(SEARCH("Envoyé spécial (France 2)",'Réponses de formulaire'!$W185))</f>
        <v>0</v>
      </c>
      <c r="E185" t="b">
        <f>ISNUMBER(SEARCH("Complément d'enquête (France 2)",'Réponses de formulaire'!$W185))</f>
        <v>0</v>
      </c>
      <c r="F185" t="b">
        <f>ISNUMBER(SEARCH("Les infiltrés (France 2)",'Réponses de formulaire'!$W185))</f>
        <v>0</v>
      </c>
      <c r="G185" t="b">
        <f>ISNUMBER(SEARCH("Sept à huit (TF1)",'Réponses de formulaire'!$W185))</f>
        <v>0</v>
      </c>
      <c r="H185" t="b">
        <f>ISNUMBER(SEARCH("Reportages (TF1)",'Réponses de formulaire'!$W185))</f>
        <v>1</v>
      </c>
      <c r="I185" t="b">
        <f>ISNUMBER(SEARCH("L'effet papillon (Be TV)",'Réponses de formulaire'!$W185))</f>
        <v>0</v>
      </c>
      <c r="J185" t="b">
        <f>ISNUMBER(SEARCH("Je n'ai regardé aucun de ces programmes",'Réponses de formulaire'!$W185))</f>
        <v>0</v>
      </c>
      <c r="K185" t="b">
        <f>ISNUMBER(SEARCH("Autre",'Réponses de formulaire'!$W185))</f>
        <v>0</v>
      </c>
    </row>
    <row r="186" spans="2:11" ht="12.75" customHeight="1" x14ac:dyDescent="0.2">
      <c r="B186" s="10" t="b">
        <f>ISNUMBER(SEARCH("Questions à la Une (RTBF - La Une)",'Réponses de formulaire'!$W186))</f>
        <v>0</v>
      </c>
      <c r="C186" s="10" t="b">
        <f>ISNUMBER(SEARCH("Reporters (RTL - TVi)",'Réponses de formulaire'!$W186))</f>
        <v>0</v>
      </c>
      <c r="D186" t="b">
        <f>ISNUMBER(SEARCH("Envoyé spécial (France 2)",'Réponses de formulaire'!$W186))</f>
        <v>1</v>
      </c>
      <c r="E186" t="b">
        <f>ISNUMBER(SEARCH("Complément d'enquête (France 2)",'Réponses de formulaire'!$W186))</f>
        <v>0</v>
      </c>
      <c r="F186" t="b">
        <f>ISNUMBER(SEARCH("Les infiltrés (France 2)",'Réponses de formulaire'!$W186))</f>
        <v>0</v>
      </c>
      <c r="G186" t="b">
        <f>ISNUMBER(SEARCH("Sept à huit (TF1)",'Réponses de formulaire'!$W186))</f>
        <v>0</v>
      </c>
      <c r="H186" t="b">
        <f>ISNUMBER(SEARCH("Reportages (TF1)",'Réponses de formulaire'!$W186))</f>
        <v>0</v>
      </c>
      <c r="I186" t="b">
        <f>ISNUMBER(SEARCH("L'effet papillon (Be TV)",'Réponses de formulaire'!$W186))</f>
        <v>0</v>
      </c>
      <c r="J186" t="b">
        <f>ISNUMBER(SEARCH("Je n'ai regardé aucun de ces programmes",'Réponses de formulaire'!$W186))</f>
        <v>0</v>
      </c>
      <c r="K186" t="b">
        <f>ISNUMBER(SEARCH("Autre",'Réponses de formulaire'!$W186))</f>
        <v>0</v>
      </c>
    </row>
    <row r="187" spans="2:11" ht="12.75" customHeight="1" x14ac:dyDescent="0.2">
      <c r="B187" s="10" t="b">
        <f>ISNUMBER(SEARCH("Questions à la Une (RTBF - La Une)",'Réponses de formulaire'!$W187))</f>
        <v>1</v>
      </c>
      <c r="C187" s="10" t="b">
        <f>ISNUMBER(SEARCH("Reporters (RTL - TVi)",'Réponses de formulaire'!$W187))</f>
        <v>0</v>
      </c>
      <c r="D187" t="b">
        <f>ISNUMBER(SEARCH("Envoyé spécial (France 2)",'Réponses de formulaire'!$W187))</f>
        <v>0</v>
      </c>
      <c r="E187" t="b">
        <f>ISNUMBER(SEARCH("Complément d'enquête (France 2)",'Réponses de formulaire'!$W187))</f>
        <v>0</v>
      </c>
      <c r="F187" t="b">
        <f>ISNUMBER(SEARCH("Les infiltrés (France 2)",'Réponses de formulaire'!$W187))</f>
        <v>0</v>
      </c>
      <c r="G187" t="b">
        <f>ISNUMBER(SEARCH("Sept à huit (TF1)",'Réponses de formulaire'!$W187))</f>
        <v>0</v>
      </c>
      <c r="H187" t="b">
        <f>ISNUMBER(SEARCH("Reportages (TF1)",'Réponses de formulaire'!$W187))</f>
        <v>0</v>
      </c>
      <c r="I187" t="b">
        <f>ISNUMBER(SEARCH("L'effet papillon (Be TV)",'Réponses de formulaire'!$W187))</f>
        <v>0</v>
      </c>
      <c r="J187" t="b">
        <f>ISNUMBER(SEARCH("Je n'ai regardé aucun de ces programmes",'Réponses de formulaire'!$W187))</f>
        <v>0</v>
      </c>
      <c r="K187" t="b">
        <f>ISNUMBER(SEARCH("Autre",'Réponses de formulaire'!$W187))</f>
        <v>0</v>
      </c>
    </row>
    <row r="188" spans="2:11" ht="12.75" customHeight="1" x14ac:dyDescent="0.2">
      <c r="B188" s="10" t="b">
        <f>ISNUMBER(SEARCH("Questions à la Une (RTBF - La Une)",'Réponses de formulaire'!$W188))</f>
        <v>1</v>
      </c>
      <c r="C188" s="10" t="b">
        <f>ISNUMBER(SEARCH("Reporters (RTL - TVi)",'Réponses de formulaire'!$W188))</f>
        <v>0</v>
      </c>
      <c r="D188" t="b">
        <f>ISNUMBER(SEARCH("Envoyé spécial (France 2)",'Réponses de formulaire'!$W188))</f>
        <v>0</v>
      </c>
      <c r="E188" t="b">
        <f>ISNUMBER(SEARCH("Complément d'enquête (France 2)",'Réponses de formulaire'!$W188))</f>
        <v>0</v>
      </c>
      <c r="F188" t="b">
        <f>ISNUMBER(SEARCH("Les infiltrés (France 2)",'Réponses de formulaire'!$W188))</f>
        <v>0</v>
      </c>
      <c r="G188" t="b">
        <f>ISNUMBER(SEARCH("Sept à huit (TF1)",'Réponses de formulaire'!$W188))</f>
        <v>0</v>
      </c>
      <c r="H188" t="b">
        <f>ISNUMBER(SEARCH("Reportages (TF1)",'Réponses de formulaire'!$W188))</f>
        <v>0</v>
      </c>
      <c r="I188" t="b">
        <f>ISNUMBER(SEARCH("L'effet papillon (Be TV)",'Réponses de formulaire'!$W188))</f>
        <v>0</v>
      </c>
      <c r="J188" t="b">
        <f>ISNUMBER(SEARCH("Je n'ai regardé aucun de ces programmes",'Réponses de formulaire'!$W188))</f>
        <v>0</v>
      </c>
      <c r="K188" t="b">
        <f>ISNUMBER(SEARCH("Autre",'Réponses de formulaire'!$W188))</f>
        <v>0</v>
      </c>
    </row>
    <row r="189" spans="2:11" ht="12.75" customHeight="1" x14ac:dyDescent="0.2">
      <c r="B189" s="10" t="b">
        <f>ISNUMBER(SEARCH("Questions à la Une (RTBF - La Une)",'Réponses de formulaire'!$W189))</f>
        <v>0</v>
      </c>
      <c r="C189" s="10" t="b">
        <f>ISNUMBER(SEARCH("Reporters (RTL - TVi)",'Réponses de formulaire'!$W189))</f>
        <v>0</v>
      </c>
      <c r="D189" t="b">
        <f>ISNUMBER(SEARCH("Envoyé spécial (France 2)",'Réponses de formulaire'!$W189))</f>
        <v>0</v>
      </c>
      <c r="E189" t="b">
        <f>ISNUMBER(SEARCH("Complément d'enquête (France 2)",'Réponses de formulaire'!$W189))</f>
        <v>0</v>
      </c>
      <c r="F189" t="b">
        <f>ISNUMBER(SEARCH("Les infiltrés (France 2)",'Réponses de formulaire'!$W189))</f>
        <v>0</v>
      </c>
      <c r="G189" t="b">
        <f>ISNUMBER(SEARCH("Sept à huit (TF1)",'Réponses de formulaire'!$W189))</f>
        <v>0</v>
      </c>
      <c r="H189" t="b">
        <f>ISNUMBER(SEARCH("Reportages (TF1)",'Réponses de formulaire'!$W189))</f>
        <v>0</v>
      </c>
      <c r="I189" t="b">
        <f>ISNUMBER(SEARCH("L'effet papillon (Be TV)",'Réponses de formulaire'!$W189))</f>
        <v>0</v>
      </c>
      <c r="J189" t="b">
        <f>ISNUMBER(SEARCH("Je n'ai regardé aucun de ces programmes",'Réponses de formulaire'!$W189))</f>
        <v>1</v>
      </c>
      <c r="K189" t="b">
        <f>ISNUMBER(SEARCH("Autre",'Réponses de formulaire'!$W189))</f>
        <v>0</v>
      </c>
    </row>
    <row r="190" spans="2:11" ht="12.75" customHeight="1" x14ac:dyDescent="0.2">
      <c r="B190" s="10" t="b">
        <f>ISNUMBER(SEARCH("Questions à la Une (RTBF - La Une)",'Réponses de formulaire'!$W190))</f>
        <v>1</v>
      </c>
      <c r="C190" s="10" t="b">
        <f>ISNUMBER(SEARCH("Reporters (RTL - TVi)",'Réponses de formulaire'!$W190))</f>
        <v>0</v>
      </c>
      <c r="D190" t="b">
        <f>ISNUMBER(SEARCH("Envoyé spécial (France 2)",'Réponses de formulaire'!$W190))</f>
        <v>0</v>
      </c>
      <c r="E190" t="b">
        <f>ISNUMBER(SEARCH("Complément d'enquête (France 2)",'Réponses de formulaire'!$W190))</f>
        <v>0</v>
      </c>
      <c r="F190" t="b">
        <f>ISNUMBER(SEARCH("Les infiltrés (France 2)",'Réponses de formulaire'!$W190))</f>
        <v>0</v>
      </c>
      <c r="G190" t="b">
        <f>ISNUMBER(SEARCH("Sept à huit (TF1)",'Réponses de formulaire'!$W190))</f>
        <v>0</v>
      </c>
      <c r="H190" t="b">
        <f>ISNUMBER(SEARCH("Reportages (TF1)",'Réponses de formulaire'!$W190))</f>
        <v>0</v>
      </c>
      <c r="I190" t="b">
        <f>ISNUMBER(SEARCH("L'effet papillon (Be TV)",'Réponses de formulaire'!$W190))</f>
        <v>0</v>
      </c>
      <c r="J190" t="b">
        <f>ISNUMBER(SEARCH("Je n'ai regardé aucun de ces programmes",'Réponses de formulaire'!$W190))</f>
        <v>0</v>
      </c>
      <c r="K190" t="b">
        <f>ISNUMBER(SEARCH("Autre",'Réponses de formulaire'!$W190))</f>
        <v>0</v>
      </c>
    </row>
    <row r="191" spans="2:11" ht="12.75" customHeight="1" x14ac:dyDescent="0.2">
      <c r="B191" s="10" t="b">
        <f>ISNUMBER(SEARCH("Questions à la Une (RTBF - La Une)",'Réponses de formulaire'!$W191))</f>
        <v>1</v>
      </c>
      <c r="C191" s="10" t="b">
        <f>ISNUMBER(SEARCH("Reporters (RTL - TVi)",'Réponses de formulaire'!$W191))</f>
        <v>0</v>
      </c>
      <c r="D191" t="b">
        <f>ISNUMBER(SEARCH("Envoyé spécial (France 2)",'Réponses de formulaire'!$W191))</f>
        <v>1</v>
      </c>
      <c r="E191" t="b">
        <f>ISNUMBER(SEARCH("Complément d'enquête (France 2)",'Réponses de formulaire'!$W191))</f>
        <v>0</v>
      </c>
      <c r="F191" t="b">
        <f>ISNUMBER(SEARCH("Les infiltrés (France 2)",'Réponses de formulaire'!$W191))</f>
        <v>0</v>
      </c>
      <c r="G191" t="b">
        <f>ISNUMBER(SEARCH("Sept à huit (TF1)",'Réponses de formulaire'!$W191))</f>
        <v>0</v>
      </c>
      <c r="H191" t="b">
        <f>ISNUMBER(SEARCH("Reportages (TF1)",'Réponses de formulaire'!$W191))</f>
        <v>0</v>
      </c>
      <c r="I191" t="b">
        <f>ISNUMBER(SEARCH("L'effet papillon (Be TV)",'Réponses de formulaire'!$W191))</f>
        <v>0</v>
      </c>
      <c r="J191" t="b">
        <f>ISNUMBER(SEARCH("Je n'ai regardé aucun de ces programmes",'Réponses de formulaire'!$W191))</f>
        <v>0</v>
      </c>
      <c r="K191" t="b">
        <f>ISNUMBER(SEARCH("Autre",'Réponses de formulaire'!$W191))</f>
        <v>0</v>
      </c>
    </row>
    <row r="192" spans="2:11" ht="12.75" customHeight="1" x14ac:dyDescent="0.2">
      <c r="B192" s="10" t="b">
        <f>ISNUMBER(SEARCH("Questions à la Une (RTBF - La Une)",'Réponses de formulaire'!$W192))</f>
        <v>1</v>
      </c>
      <c r="C192" s="10" t="b">
        <f>ISNUMBER(SEARCH("Reporters (RTL - TVi)",'Réponses de formulaire'!$W192))</f>
        <v>0</v>
      </c>
      <c r="D192" t="b">
        <f>ISNUMBER(SEARCH("Envoyé spécial (France 2)",'Réponses de formulaire'!$W192))</f>
        <v>0</v>
      </c>
      <c r="E192" t="b">
        <f>ISNUMBER(SEARCH("Complément d'enquête (France 2)",'Réponses de formulaire'!$W192))</f>
        <v>0</v>
      </c>
      <c r="F192" t="b">
        <f>ISNUMBER(SEARCH("Les infiltrés (France 2)",'Réponses de formulaire'!$W192))</f>
        <v>0</v>
      </c>
      <c r="G192" t="b">
        <f>ISNUMBER(SEARCH("Sept à huit (TF1)",'Réponses de formulaire'!$W192))</f>
        <v>0</v>
      </c>
      <c r="H192" t="b">
        <f>ISNUMBER(SEARCH("Reportages (TF1)",'Réponses de formulaire'!$W192))</f>
        <v>0</v>
      </c>
      <c r="I192" t="b">
        <f>ISNUMBER(SEARCH("L'effet papillon (Be TV)",'Réponses de formulaire'!$W192))</f>
        <v>0</v>
      </c>
      <c r="J192" t="b">
        <f>ISNUMBER(SEARCH("Je n'ai regardé aucun de ces programmes",'Réponses de formulaire'!$W192))</f>
        <v>0</v>
      </c>
      <c r="K192" t="b">
        <f>ISNUMBER(SEARCH("Autre",'Réponses de formulaire'!$W192))</f>
        <v>0</v>
      </c>
    </row>
    <row r="193" spans="2:11" ht="12.75" customHeight="1" x14ac:dyDescent="0.2">
      <c r="B193" s="10" t="b">
        <f>ISNUMBER(SEARCH("Questions à la Une (RTBF - La Une)",'Réponses de formulaire'!$W193))</f>
        <v>1</v>
      </c>
      <c r="C193" s="10" t="b">
        <f>ISNUMBER(SEARCH("Reporters (RTL - TVi)",'Réponses de formulaire'!$W193))</f>
        <v>0</v>
      </c>
      <c r="D193" t="b">
        <f>ISNUMBER(SEARCH("Envoyé spécial (France 2)",'Réponses de formulaire'!$W193))</f>
        <v>0</v>
      </c>
      <c r="E193" t="b">
        <f>ISNUMBER(SEARCH("Complément d'enquête (France 2)",'Réponses de formulaire'!$W193))</f>
        <v>0</v>
      </c>
      <c r="F193" t="b">
        <f>ISNUMBER(SEARCH("Les infiltrés (France 2)",'Réponses de formulaire'!$W193))</f>
        <v>0</v>
      </c>
      <c r="G193" t="b">
        <f>ISNUMBER(SEARCH("Sept à huit (TF1)",'Réponses de formulaire'!$W193))</f>
        <v>0</v>
      </c>
      <c r="H193" t="b">
        <f>ISNUMBER(SEARCH("Reportages (TF1)",'Réponses de formulaire'!$W193))</f>
        <v>0</v>
      </c>
      <c r="I193" t="b">
        <f>ISNUMBER(SEARCH("L'effet papillon (Be TV)",'Réponses de formulaire'!$W193))</f>
        <v>0</v>
      </c>
      <c r="J193" t="b">
        <f>ISNUMBER(SEARCH("Je n'ai regardé aucun de ces programmes",'Réponses de formulaire'!$W193))</f>
        <v>0</v>
      </c>
      <c r="K193" t="b">
        <f>ISNUMBER(SEARCH("Autre",'Réponses de formulaire'!$W193))</f>
        <v>0</v>
      </c>
    </row>
    <row r="194" spans="2:11" ht="12.75" customHeight="1" x14ac:dyDescent="0.2">
      <c r="B194" s="10" t="b">
        <f>ISNUMBER(SEARCH("Questions à la Une (RTBF - La Une)",'Réponses de formulaire'!$W194))</f>
        <v>0</v>
      </c>
      <c r="C194" s="10" t="b">
        <f>ISNUMBER(SEARCH("Reporters (RTL - TVi)",'Réponses de formulaire'!$W194))</f>
        <v>0</v>
      </c>
      <c r="D194" t="b">
        <f>ISNUMBER(SEARCH("Envoyé spécial (France 2)",'Réponses de formulaire'!$W194))</f>
        <v>0</v>
      </c>
      <c r="E194" t="b">
        <f>ISNUMBER(SEARCH("Complément d'enquête (France 2)",'Réponses de formulaire'!$W194))</f>
        <v>0</v>
      </c>
      <c r="F194" t="b">
        <f>ISNUMBER(SEARCH("Les infiltrés (France 2)",'Réponses de formulaire'!$W194))</f>
        <v>0</v>
      </c>
      <c r="G194" t="b">
        <f>ISNUMBER(SEARCH("Sept à huit (TF1)",'Réponses de formulaire'!$W194))</f>
        <v>0</v>
      </c>
      <c r="H194" t="b">
        <f>ISNUMBER(SEARCH("Reportages (TF1)",'Réponses de formulaire'!$W194))</f>
        <v>0</v>
      </c>
      <c r="I194" t="b">
        <f>ISNUMBER(SEARCH("L'effet papillon (Be TV)",'Réponses de formulaire'!$W194))</f>
        <v>0</v>
      </c>
      <c r="J194" t="b">
        <f>ISNUMBER(SEARCH("Je n'ai regardé aucun de ces programmes",'Réponses de formulaire'!$W194))</f>
        <v>0</v>
      </c>
      <c r="K194" t="b">
        <f>ISNUMBER(SEARCH("Autre",'Réponses de formulaire'!$W194))</f>
        <v>0</v>
      </c>
    </row>
    <row r="195" spans="2:11" ht="12.75" customHeight="1" x14ac:dyDescent="0.2">
      <c r="B195" s="10" t="b">
        <f>ISNUMBER(SEARCH("Questions à la Une (RTBF - La Une)",'Réponses de formulaire'!$W195))</f>
        <v>1</v>
      </c>
      <c r="C195" s="10" t="b">
        <f>ISNUMBER(SEARCH("Reporters (RTL - TVi)",'Réponses de formulaire'!$W195))</f>
        <v>1</v>
      </c>
      <c r="D195" t="b">
        <f>ISNUMBER(SEARCH("Envoyé spécial (France 2)",'Réponses de formulaire'!$W195))</f>
        <v>0</v>
      </c>
      <c r="E195" t="b">
        <f>ISNUMBER(SEARCH("Complément d'enquête (France 2)",'Réponses de formulaire'!$W195))</f>
        <v>0</v>
      </c>
      <c r="F195" t="b">
        <f>ISNUMBER(SEARCH("Les infiltrés (France 2)",'Réponses de formulaire'!$W195))</f>
        <v>0</v>
      </c>
      <c r="G195" t="b">
        <f>ISNUMBER(SEARCH("Sept à huit (TF1)",'Réponses de formulaire'!$W195))</f>
        <v>0</v>
      </c>
      <c r="H195" t="b">
        <f>ISNUMBER(SEARCH("Reportages (TF1)",'Réponses de formulaire'!$W195))</f>
        <v>0</v>
      </c>
      <c r="I195" t="b">
        <f>ISNUMBER(SEARCH("L'effet papillon (Be TV)",'Réponses de formulaire'!$W195))</f>
        <v>0</v>
      </c>
      <c r="J195" t="b">
        <f>ISNUMBER(SEARCH("Je n'ai regardé aucun de ces programmes",'Réponses de formulaire'!$W195))</f>
        <v>0</v>
      </c>
      <c r="K195" t="b">
        <f>ISNUMBER(SEARCH("Autre",'Réponses de formulaire'!$W195))</f>
        <v>0</v>
      </c>
    </row>
    <row r="196" spans="2:11" ht="12.75" customHeight="1" x14ac:dyDescent="0.2">
      <c r="B196" s="10" t="b">
        <f>ISNUMBER(SEARCH("Questions à la Une (RTBF - La Une)",'Réponses de formulaire'!$W196))</f>
        <v>1</v>
      </c>
      <c r="C196" s="10" t="b">
        <f>ISNUMBER(SEARCH("Reporters (RTL - TVi)",'Réponses de formulaire'!$W196))</f>
        <v>0</v>
      </c>
      <c r="D196" t="b">
        <f>ISNUMBER(SEARCH("Envoyé spécial (France 2)",'Réponses de formulaire'!$W196))</f>
        <v>0</v>
      </c>
      <c r="E196" t="b">
        <f>ISNUMBER(SEARCH("Complément d'enquête (France 2)",'Réponses de formulaire'!$W196))</f>
        <v>0</v>
      </c>
      <c r="F196" t="b">
        <f>ISNUMBER(SEARCH("Les infiltrés (France 2)",'Réponses de formulaire'!$W196))</f>
        <v>0</v>
      </c>
      <c r="G196" t="b">
        <f>ISNUMBER(SEARCH("Sept à huit (TF1)",'Réponses de formulaire'!$W196))</f>
        <v>0</v>
      </c>
      <c r="H196" t="b">
        <f>ISNUMBER(SEARCH("Reportages (TF1)",'Réponses de formulaire'!$W196))</f>
        <v>0</v>
      </c>
      <c r="I196" t="b">
        <f>ISNUMBER(SEARCH("L'effet papillon (Be TV)",'Réponses de formulaire'!$W196))</f>
        <v>0</v>
      </c>
      <c r="J196" t="b">
        <f>ISNUMBER(SEARCH("Je n'ai regardé aucun de ces programmes",'Réponses de formulaire'!$W196))</f>
        <v>0</v>
      </c>
      <c r="K196" t="b">
        <f>ISNUMBER(SEARCH("Autre",'Réponses de formulaire'!$W196))</f>
        <v>0</v>
      </c>
    </row>
    <row r="197" spans="2:11" ht="12.75" customHeight="1" x14ac:dyDescent="0.2">
      <c r="B197" s="10" t="b">
        <f>ISNUMBER(SEARCH("Questions à la Une (RTBF - La Une)",'Réponses de formulaire'!$W197))</f>
        <v>1</v>
      </c>
      <c r="C197" s="10" t="b">
        <f>ISNUMBER(SEARCH("Reporters (RTL - TVi)",'Réponses de formulaire'!$W197))</f>
        <v>0</v>
      </c>
      <c r="D197" t="b">
        <f>ISNUMBER(SEARCH("Envoyé spécial (France 2)",'Réponses de formulaire'!$W197))</f>
        <v>0</v>
      </c>
      <c r="E197" t="b">
        <f>ISNUMBER(SEARCH("Complément d'enquête (France 2)",'Réponses de formulaire'!$W197))</f>
        <v>0</v>
      </c>
      <c r="F197" t="b">
        <f>ISNUMBER(SEARCH("Les infiltrés (France 2)",'Réponses de formulaire'!$W197))</f>
        <v>0</v>
      </c>
      <c r="G197" t="b">
        <f>ISNUMBER(SEARCH("Sept à huit (TF1)",'Réponses de formulaire'!$W197))</f>
        <v>1</v>
      </c>
      <c r="H197" t="b">
        <f>ISNUMBER(SEARCH("Reportages (TF1)",'Réponses de formulaire'!$W197))</f>
        <v>1</v>
      </c>
      <c r="I197" t="b">
        <f>ISNUMBER(SEARCH("L'effet papillon (Be TV)",'Réponses de formulaire'!$W197))</f>
        <v>1</v>
      </c>
      <c r="J197" t="b">
        <f>ISNUMBER(SEARCH("Je n'ai regardé aucun de ces programmes",'Réponses de formulaire'!$W197))</f>
        <v>0</v>
      </c>
      <c r="K197" t="b">
        <f>ISNUMBER(SEARCH("Autre",'Réponses de formulaire'!$W197))</f>
        <v>0</v>
      </c>
    </row>
    <row r="198" spans="2:11" ht="12.75" customHeight="1" x14ac:dyDescent="0.2">
      <c r="B198" s="10" t="b">
        <f>ISNUMBER(SEARCH("Questions à la Une (RTBF - La Une)",'Réponses de formulaire'!$W198))</f>
        <v>0</v>
      </c>
      <c r="C198" s="10" t="b">
        <f>ISNUMBER(SEARCH("Reporters (RTL - TVi)",'Réponses de formulaire'!$W198))</f>
        <v>0</v>
      </c>
      <c r="D198" t="b">
        <f>ISNUMBER(SEARCH("Envoyé spécial (France 2)",'Réponses de formulaire'!$W198))</f>
        <v>0</v>
      </c>
      <c r="E198" t="b">
        <f>ISNUMBER(SEARCH("Complément d'enquête (France 2)",'Réponses de formulaire'!$W198))</f>
        <v>0</v>
      </c>
      <c r="F198" t="b">
        <f>ISNUMBER(SEARCH("Les infiltrés (France 2)",'Réponses de formulaire'!$W198))</f>
        <v>0</v>
      </c>
      <c r="G198" t="b">
        <f>ISNUMBER(SEARCH("Sept à huit (TF1)",'Réponses de formulaire'!$W198))</f>
        <v>1</v>
      </c>
      <c r="H198" t="b">
        <f>ISNUMBER(SEARCH("Reportages (TF1)",'Réponses de formulaire'!$W198))</f>
        <v>0</v>
      </c>
      <c r="I198" t="b">
        <f>ISNUMBER(SEARCH("L'effet papillon (Be TV)",'Réponses de formulaire'!$W198))</f>
        <v>0</v>
      </c>
      <c r="J198" t="b">
        <f>ISNUMBER(SEARCH("Je n'ai regardé aucun de ces programmes",'Réponses de formulaire'!$W198))</f>
        <v>0</v>
      </c>
      <c r="K198" t="b">
        <f>ISNUMBER(SEARCH("Autre",'Réponses de formulaire'!$W198))</f>
        <v>0</v>
      </c>
    </row>
    <row r="199" spans="2:11" ht="12.75" customHeight="1" x14ac:dyDescent="0.2">
      <c r="B199" s="10" t="b">
        <f>ISNUMBER(SEARCH("Questions à la Une (RTBF - La Une)",'Réponses de formulaire'!$W199))</f>
        <v>0</v>
      </c>
      <c r="C199" s="10" t="b">
        <f>ISNUMBER(SEARCH("Reporters (RTL - TVi)",'Réponses de formulaire'!$W199))</f>
        <v>0</v>
      </c>
      <c r="D199" t="b">
        <f>ISNUMBER(SEARCH("Envoyé spécial (France 2)",'Réponses de formulaire'!$W199))</f>
        <v>0</v>
      </c>
      <c r="E199" t="b">
        <f>ISNUMBER(SEARCH("Complément d'enquête (France 2)",'Réponses de formulaire'!$W199))</f>
        <v>0</v>
      </c>
      <c r="F199" t="b">
        <f>ISNUMBER(SEARCH("Les infiltrés (France 2)",'Réponses de formulaire'!$W199))</f>
        <v>0</v>
      </c>
      <c r="G199" t="b">
        <f>ISNUMBER(SEARCH("Sept à huit (TF1)",'Réponses de formulaire'!$W199))</f>
        <v>0</v>
      </c>
      <c r="H199" t="b">
        <f>ISNUMBER(SEARCH("Reportages (TF1)",'Réponses de formulaire'!$W199))</f>
        <v>0</v>
      </c>
      <c r="I199" t="b">
        <f>ISNUMBER(SEARCH("L'effet papillon (Be TV)",'Réponses de formulaire'!$W199))</f>
        <v>0</v>
      </c>
      <c r="J199" t="b">
        <f>ISNUMBER(SEARCH("Je n'ai regardé aucun de ces programmes",'Réponses de formulaire'!$W199))</f>
        <v>1</v>
      </c>
      <c r="K199" t="b">
        <f>ISNUMBER(SEARCH("Autre",'Réponses de formulaire'!$W199))</f>
        <v>0</v>
      </c>
    </row>
    <row r="200" spans="2:11" ht="12.75" customHeight="1" x14ac:dyDescent="0.2">
      <c r="B200" s="10" t="b">
        <f>ISNUMBER(SEARCH("Questions à la Une (RTBF - La Une)",'Réponses de formulaire'!$W200))</f>
        <v>0</v>
      </c>
      <c r="C200" s="10" t="b">
        <f>ISNUMBER(SEARCH("Reporters (RTL - TVi)",'Réponses de formulaire'!$W200))</f>
        <v>0</v>
      </c>
      <c r="D200" t="b">
        <f>ISNUMBER(SEARCH("Envoyé spécial (France 2)",'Réponses de formulaire'!$W200))</f>
        <v>0</v>
      </c>
      <c r="E200" t="b">
        <f>ISNUMBER(SEARCH("Complément d'enquête (France 2)",'Réponses de formulaire'!$W200))</f>
        <v>1</v>
      </c>
      <c r="F200" t="b">
        <f>ISNUMBER(SEARCH("Les infiltrés (France 2)",'Réponses de formulaire'!$W200))</f>
        <v>1</v>
      </c>
      <c r="G200" t="b">
        <f>ISNUMBER(SEARCH("Sept à huit (TF1)",'Réponses de formulaire'!$W200))</f>
        <v>1</v>
      </c>
      <c r="H200" t="b">
        <f>ISNUMBER(SEARCH("Reportages (TF1)",'Réponses de formulaire'!$W200))</f>
        <v>0</v>
      </c>
      <c r="I200" t="b">
        <f>ISNUMBER(SEARCH("L'effet papillon (Be TV)",'Réponses de formulaire'!$W200))</f>
        <v>0</v>
      </c>
      <c r="J200" t="b">
        <f>ISNUMBER(SEARCH("Je n'ai regardé aucun de ces programmes",'Réponses de formulaire'!$W200))</f>
        <v>0</v>
      </c>
      <c r="K200" t="b">
        <f>ISNUMBER(SEARCH("Autre",'Réponses de formulaire'!$W200))</f>
        <v>0</v>
      </c>
    </row>
    <row r="201" spans="2:11" ht="12.75" customHeight="1" x14ac:dyDescent="0.2">
      <c r="B201" s="10" t="b">
        <f>ISNUMBER(SEARCH("Questions à la Une (RTBF - La Une)",'Réponses de formulaire'!$W201))</f>
        <v>1</v>
      </c>
      <c r="C201" s="10" t="b">
        <f>ISNUMBER(SEARCH("Reporters (RTL - TVi)",'Réponses de formulaire'!$W201))</f>
        <v>1</v>
      </c>
      <c r="D201" t="b">
        <f>ISNUMBER(SEARCH("Envoyé spécial (France 2)",'Réponses de formulaire'!$W201))</f>
        <v>1</v>
      </c>
      <c r="E201" t="b">
        <f>ISNUMBER(SEARCH("Complément d'enquête (France 2)",'Réponses de formulaire'!$W201))</f>
        <v>1</v>
      </c>
      <c r="F201" t="b">
        <f>ISNUMBER(SEARCH("Les infiltrés (France 2)",'Réponses de formulaire'!$W201))</f>
        <v>0</v>
      </c>
      <c r="G201" t="b">
        <f>ISNUMBER(SEARCH("Sept à huit (TF1)",'Réponses de formulaire'!$W201))</f>
        <v>1</v>
      </c>
      <c r="H201" t="b">
        <f>ISNUMBER(SEARCH("Reportages (TF1)",'Réponses de formulaire'!$W201))</f>
        <v>1</v>
      </c>
      <c r="I201" t="b">
        <f>ISNUMBER(SEARCH("L'effet papillon (Be TV)",'Réponses de formulaire'!$W201))</f>
        <v>0</v>
      </c>
      <c r="J201" t="b">
        <f>ISNUMBER(SEARCH("Je n'ai regardé aucun de ces programmes",'Réponses de formulaire'!$W201))</f>
        <v>0</v>
      </c>
      <c r="K201" t="b">
        <f>ISNUMBER(SEARCH("Autre",'Réponses de formulaire'!$W201))</f>
        <v>0</v>
      </c>
    </row>
    <row r="202" spans="2:11" ht="12.75" customHeight="1" x14ac:dyDescent="0.2">
      <c r="B202" s="10" t="b">
        <f>ISNUMBER(SEARCH("Questions à la Une (RTBF - La Une)",'Réponses de formulaire'!$W202))</f>
        <v>0</v>
      </c>
      <c r="C202" s="10" t="b">
        <f>ISNUMBER(SEARCH("Reporters (RTL - TVi)",'Réponses de formulaire'!$W202))</f>
        <v>0</v>
      </c>
      <c r="D202" t="b">
        <f>ISNUMBER(SEARCH("Envoyé spécial (France 2)",'Réponses de formulaire'!$W202))</f>
        <v>1</v>
      </c>
      <c r="E202" t="b">
        <f>ISNUMBER(SEARCH("Complément d'enquête (France 2)",'Réponses de formulaire'!$W202))</f>
        <v>1</v>
      </c>
      <c r="F202" t="b">
        <f>ISNUMBER(SEARCH("Les infiltrés (France 2)",'Réponses de formulaire'!$W202))</f>
        <v>0</v>
      </c>
      <c r="G202" t="b">
        <f>ISNUMBER(SEARCH("Sept à huit (TF1)",'Réponses de formulaire'!$W202))</f>
        <v>0</v>
      </c>
      <c r="H202" t="b">
        <f>ISNUMBER(SEARCH("Reportages (TF1)",'Réponses de formulaire'!$W202))</f>
        <v>0</v>
      </c>
      <c r="I202" t="b">
        <f>ISNUMBER(SEARCH("L'effet papillon (Be TV)",'Réponses de formulaire'!$W202))</f>
        <v>0</v>
      </c>
      <c r="J202" t="b">
        <f>ISNUMBER(SEARCH("Je n'ai regardé aucun de ces programmes",'Réponses de formulaire'!$W202))</f>
        <v>0</v>
      </c>
      <c r="K202" t="b">
        <f>ISNUMBER(SEARCH("Autre",'Réponses de formulaire'!$W202))</f>
        <v>0</v>
      </c>
    </row>
    <row r="203" spans="2:11" ht="12.75" customHeight="1" x14ac:dyDescent="0.2">
      <c r="B203" s="10" t="b">
        <f>ISNUMBER(SEARCH("Questions à la Une (RTBF - La Une)",'Réponses de formulaire'!$W203))</f>
        <v>0</v>
      </c>
      <c r="C203" s="10" t="b">
        <f>ISNUMBER(SEARCH("Reporters (RTL - TVi)",'Réponses de formulaire'!$W203))</f>
        <v>0</v>
      </c>
      <c r="D203" t="b">
        <f>ISNUMBER(SEARCH("Envoyé spécial (France 2)",'Réponses de formulaire'!$W203))</f>
        <v>1</v>
      </c>
      <c r="E203" t="b">
        <f>ISNUMBER(SEARCH("Complément d'enquête (France 2)",'Réponses de formulaire'!$W203))</f>
        <v>1</v>
      </c>
      <c r="F203" t="b">
        <f>ISNUMBER(SEARCH("Les infiltrés (France 2)",'Réponses de formulaire'!$W203))</f>
        <v>0</v>
      </c>
      <c r="G203" t="b">
        <f>ISNUMBER(SEARCH("Sept à huit (TF1)",'Réponses de formulaire'!$W203))</f>
        <v>0</v>
      </c>
      <c r="H203" t="b">
        <f>ISNUMBER(SEARCH("Reportages (TF1)",'Réponses de formulaire'!$W203))</f>
        <v>0</v>
      </c>
      <c r="I203" t="b">
        <f>ISNUMBER(SEARCH("L'effet papillon (Be TV)",'Réponses de formulaire'!$W203))</f>
        <v>0</v>
      </c>
      <c r="J203" t="b">
        <f>ISNUMBER(SEARCH("Je n'ai regardé aucun de ces programmes",'Réponses de formulaire'!$W203))</f>
        <v>0</v>
      </c>
      <c r="K203" t="b">
        <f>ISNUMBER(SEARCH("Autre",'Réponses de formulaire'!$W203))</f>
        <v>0</v>
      </c>
    </row>
    <row r="204" spans="2:11" ht="12.75" customHeight="1" x14ac:dyDescent="0.2">
      <c r="B204" s="10" t="b">
        <f>ISNUMBER(SEARCH("Questions à la Une (RTBF - La Une)",'Réponses de formulaire'!$W204))</f>
        <v>1</v>
      </c>
      <c r="C204" s="10" t="b">
        <f>ISNUMBER(SEARCH("Reporters (RTL - TVi)",'Réponses de formulaire'!$W204))</f>
        <v>0</v>
      </c>
      <c r="D204" t="b">
        <f>ISNUMBER(SEARCH("Envoyé spécial (France 2)",'Réponses de formulaire'!$W204))</f>
        <v>1</v>
      </c>
      <c r="E204" t="b">
        <f>ISNUMBER(SEARCH("Complément d'enquête (France 2)",'Réponses de formulaire'!$W204))</f>
        <v>0</v>
      </c>
      <c r="F204" t="b">
        <f>ISNUMBER(SEARCH("Les infiltrés (France 2)",'Réponses de formulaire'!$W204))</f>
        <v>0</v>
      </c>
      <c r="G204" t="b">
        <f>ISNUMBER(SEARCH("Sept à huit (TF1)",'Réponses de formulaire'!$W204))</f>
        <v>0</v>
      </c>
      <c r="H204" t="b">
        <f>ISNUMBER(SEARCH("Reportages (TF1)",'Réponses de formulaire'!$W204))</f>
        <v>0</v>
      </c>
      <c r="I204" t="b">
        <f>ISNUMBER(SEARCH("L'effet papillon (Be TV)",'Réponses de formulaire'!$W204))</f>
        <v>0</v>
      </c>
      <c r="J204" t="b">
        <f>ISNUMBER(SEARCH("Je n'ai regardé aucun de ces programmes",'Réponses de formulaire'!$W204))</f>
        <v>0</v>
      </c>
      <c r="K204" t="b">
        <f>ISNUMBER(SEARCH("Autre",'Réponses de formulaire'!$W204))</f>
        <v>0</v>
      </c>
    </row>
    <row r="205" spans="2:11" ht="12.75" customHeight="1" x14ac:dyDescent="0.2">
      <c r="B205" s="10" t="b">
        <f>ISNUMBER(SEARCH("Questions à la Une (RTBF - La Une)",'Réponses de formulaire'!$W205))</f>
        <v>0</v>
      </c>
      <c r="C205" s="10" t="b">
        <f>ISNUMBER(SEARCH("Reporters (RTL - TVi)",'Réponses de formulaire'!$W205))</f>
        <v>0</v>
      </c>
      <c r="D205" t="b">
        <f>ISNUMBER(SEARCH("Envoyé spécial (France 2)",'Réponses de formulaire'!$W205))</f>
        <v>1</v>
      </c>
      <c r="E205" t="b">
        <f>ISNUMBER(SEARCH("Complément d'enquête (France 2)",'Réponses de formulaire'!$W205))</f>
        <v>0</v>
      </c>
      <c r="F205" t="b">
        <f>ISNUMBER(SEARCH("Les infiltrés (France 2)",'Réponses de formulaire'!$W205))</f>
        <v>0</v>
      </c>
      <c r="G205" t="b">
        <f>ISNUMBER(SEARCH("Sept à huit (TF1)",'Réponses de formulaire'!$W205))</f>
        <v>1</v>
      </c>
      <c r="H205" t="b">
        <f>ISNUMBER(SEARCH("Reportages (TF1)",'Réponses de formulaire'!$W205))</f>
        <v>1</v>
      </c>
      <c r="I205" t="b">
        <f>ISNUMBER(SEARCH("L'effet papillon (Be TV)",'Réponses de formulaire'!$W205))</f>
        <v>0</v>
      </c>
      <c r="J205" t="b">
        <f>ISNUMBER(SEARCH("Je n'ai regardé aucun de ces programmes",'Réponses de formulaire'!$W205))</f>
        <v>0</v>
      </c>
      <c r="K205" t="b">
        <f>ISNUMBER(SEARCH("Autre",'Réponses de formulaire'!$W205))</f>
        <v>0</v>
      </c>
    </row>
    <row r="206" spans="2:11" ht="12.75" customHeight="1" x14ac:dyDescent="0.2">
      <c r="B206" s="10" t="b">
        <f>ISNUMBER(SEARCH("Questions à la Une (RTBF - La Une)",'Réponses de formulaire'!$W206))</f>
        <v>1</v>
      </c>
      <c r="C206" s="10" t="b">
        <f>ISNUMBER(SEARCH("Reporters (RTL - TVi)",'Réponses de formulaire'!$W206))</f>
        <v>0</v>
      </c>
      <c r="D206" t="b">
        <f>ISNUMBER(SEARCH("Envoyé spécial (France 2)",'Réponses de formulaire'!$W206))</f>
        <v>1</v>
      </c>
      <c r="E206" t="b">
        <f>ISNUMBER(SEARCH("Complément d'enquête (France 2)",'Réponses de formulaire'!$W206))</f>
        <v>0</v>
      </c>
      <c r="F206" t="b">
        <f>ISNUMBER(SEARCH("Les infiltrés (France 2)",'Réponses de formulaire'!$W206))</f>
        <v>0</v>
      </c>
      <c r="G206" t="b">
        <f>ISNUMBER(SEARCH("Sept à huit (TF1)",'Réponses de formulaire'!$W206))</f>
        <v>0</v>
      </c>
      <c r="H206" t="b">
        <f>ISNUMBER(SEARCH("Reportages (TF1)",'Réponses de formulaire'!$W206))</f>
        <v>0</v>
      </c>
      <c r="I206" t="b">
        <f>ISNUMBER(SEARCH("L'effet papillon (Be TV)",'Réponses de formulaire'!$W206))</f>
        <v>0</v>
      </c>
      <c r="J206" t="b">
        <f>ISNUMBER(SEARCH("Je n'ai regardé aucun de ces programmes",'Réponses de formulaire'!$W206))</f>
        <v>0</v>
      </c>
      <c r="K206" t="b">
        <f>ISNUMBER(SEARCH("Autre",'Réponses de formulaire'!$W206))</f>
        <v>0</v>
      </c>
    </row>
    <row r="207" spans="2:11" ht="12.75" customHeight="1" x14ac:dyDescent="0.2">
      <c r="B207" s="10" t="b">
        <f>ISNUMBER(SEARCH("Questions à la Une (RTBF - La Une)",'Réponses de formulaire'!$W207))</f>
        <v>0</v>
      </c>
      <c r="C207" s="10" t="b">
        <f>ISNUMBER(SEARCH("Reporters (RTL - TVi)",'Réponses de formulaire'!$W207))</f>
        <v>0</v>
      </c>
      <c r="D207" t="b">
        <f>ISNUMBER(SEARCH("Envoyé spécial (France 2)",'Réponses de formulaire'!$W207))</f>
        <v>1</v>
      </c>
      <c r="E207" t="b">
        <f>ISNUMBER(SEARCH("Complément d'enquête (France 2)",'Réponses de formulaire'!$W207))</f>
        <v>0</v>
      </c>
      <c r="F207" t="b">
        <f>ISNUMBER(SEARCH("Les infiltrés (France 2)",'Réponses de formulaire'!$W207))</f>
        <v>0</v>
      </c>
      <c r="G207" t="b">
        <f>ISNUMBER(SEARCH("Sept à huit (TF1)",'Réponses de formulaire'!$W207))</f>
        <v>0</v>
      </c>
      <c r="H207" t="b">
        <f>ISNUMBER(SEARCH("Reportages (TF1)",'Réponses de formulaire'!$W207))</f>
        <v>0</v>
      </c>
      <c r="I207" t="b">
        <f>ISNUMBER(SEARCH("L'effet papillon (Be TV)",'Réponses de formulaire'!$W207))</f>
        <v>0</v>
      </c>
      <c r="J207" t="b">
        <f>ISNUMBER(SEARCH("Je n'ai regardé aucun de ces programmes",'Réponses de formulaire'!$W207))</f>
        <v>0</v>
      </c>
      <c r="K207" t="b">
        <f>ISNUMBER(SEARCH("Autre",'Réponses de formulaire'!$W207))</f>
        <v>0</v>
      </c>
    </row>
    <row r="208" spans="2:11" ht="12.75" customHeight="1" x14ac:dyDescent="0.2">
      <c r="B208" s="10" t="b">
        <f>ISNUMBER(SEARCH("Questions à la Une (RTBF - La Une)",'Réponses de formulaire'!$W208))</f>
        <v>0</v>
      </c>
      <c r="C208" s="10" t="b">
        <f>ISNUMBER(SEARCH("Reporters (RTL - TVi)",'Réponses de formulaire'!$W208))</f>
        <v>0</v>
      </c>
      <c r="D208" t="b">
        <f>ISNUMBER(SEARCH("Envoyé spécial (France 2)",'Réponses de formulaire'!$W208))</f>
        <v>0</v>
      </c>
      <c r="E208" t="b">
        <f>ISNUMBER(SEARCH("Complément d'enquête (France 2)",'Réponses de formulaire'!$W208))</f>
        <v>0</v>
      </c>
      <c r="F208" t="b">
        <f>ISNUMBER(SEARCH("Les infiltrés (France 2)",'Réponses de formulaire'!$W208))</f>
        <v>1</v>
      </c>
      <c r="G208" t="b">
        <f>ISNUMBER(SEARCH("Sept à huit (TF1)",'Réponses de formulaire'!$W208))</f>
        <v>1</v>
      </c>
      <c r="H208" t="b">
        <f>ISNUMBER(SEARCH("Reportages (TF1)",'Réponses de formulaire'!$W208))</f>
        <v>0</v>
      </c>
      <c r="I208" t="b">
        <f>ISNUMBER(SEARCH("L'effet papillon (Be TV)",'Réponses de formulaire'!$W208))</f>
        <v>0</v>
      </c>
      <c r="J208" t="b">
        <f>ISNUMBER(SEARCH("Je n'ai regardé aucun de ces programmes",'Réponses de formulaire'!$W208))</f>
        <v>0</v>
      </c>
      <c r="K208" t="b">
        <f>ISNUMBER(SEARCH("Autre",'Réponses de formulaire'!$W208))</f>
        <v>0</v>
      </c>
    </row>
    <row r="209" spans="2:11" ht="12.75" customHeight="1" x14ac:dyDescent="0.2">
      <c r="B209" s="10" t="b">
        <f>ISNUMBER(SEARCH("Questions à la Une (RTBF - La Une)",'Réponses de formulaire'!$W209))</f>
        <v>1</v>
      </c>
      <c r="C209" s="10" t="b">
        <f>ISNUMBER(SEARCH("Reporters (RTL - TVi)",'Réponses de formulaire'!$W209))</f>
        <v>0</v>
      </c>
      <c r="D209" t="b">
        <f>ISNUMBER(SEARCH("Envoyé spécial (France 2)",'Réponses de formulaire'!$W209))</f>
        <v>1</v>
      </c>
      <c r="E209" t="b">
        <f>ISNUMBER(SEARCH("Complément d'enquête (France 2)",'Réponses de formulaire'!$W209))</f>
        <v>0</v>
      </c>
      <c r="F209" t="b">
        <f>ISNUMBER(SEARCH("Les infiltrés (France 2)",'Réponses de formulaire'!$W209))</f>
        <v>0</v>
      </c>
      <c r="G209" t="b">
        <f>ISNUMBER(SEARCH("Sept à huit (TF1)",'Réponses de formulaire'!$W209))</f>
        <v>0</v>
      </c>
      <c r="H209" t="b">
        <f>ISNUMBER(SEARCH("Reportages (TF1)",'Réponses de formulaire'!$W209))</f>
        <v>0</v>
      </c>
      <c r="I209" t="b">
        <f>ISNUMBER(SEARCH("L'effet papillon (Be TV)",'Réponses de formulaire'!$W209))</f>
        <v>0</v>
      </c>
      <c r="J209" t="b">
        <f>ISNUMBER(SEARCH("Je n'ai regardé aucun de ces programmes",'Réponses de formulaire'!$W209))</f>
        <v>0</v>
      </c>
      <c r="K209" t="b">
        <f>ISNUMBER(SEARCH("Autre",'Réponses de formulaire'!$W209))</f>
        <v>0</v>
      </c>
    </row>
    <row r="210" spans="2:11" ht="12.75" customHeight="1" x14ac:dyDescent="0.2">
      <c r="B210" s="10" t="b">
        <f>ISNUMBER(SEARCH("Questions à la Une (RTBF - La Une)",'Réponses de formulaire'!#REF!))</f>
        <v>0</v>
      </c>
      <c r="C210" s="10" t="b">
        <f>ISNUMBER(SEARCH("Reporters (RTL - TVi)",'Réponses de formulaire'!#REF!))</f>
        <v>0</v>
      </c>
      <c r="D210" t="b">
        <f>ISNUMBER(SEARCH("Envoyé spécial (France 2)",'Réponses de formulaire'!#REF!))</f>
        <v>0</v>
      </c>
      <c r="E210" t="b">
        <f>ISNUMBER(SEARCH("Complément d'enquête (France 2)",'Réponses de formulaire'!#REF!))</f>
        <v>0</v>
      </c>
      <c r="F210" t="b">
        <f>ISNUMBER(SEARCH("Les infiltrés (France 2)",'Réponses de formulaire'!#REF!))</f>
        <v>0</v>
      </c>
      <c r="G210" t="b">
        <f>ISNUMBER(SEARCH("Sept à huit (TF1)",'Réponses de formulaire'!#REF!))</f>
        <v>0</v>
      </c>
      <c r="H210" t="b">
        <f>ISNUMBER(SEARCH("Reportages (TF1)",'Réponses de formulaire'!#REF!))</f>
        <v>0</v>
      </c>
      <c r="I210" t="b">
        <f>ISNUMBER(SEARCH("L'effet papillon (Be TV)",'Réponses de formulaire'!#REF!))</f>
        <v>0</v>
      </c>
      <c r="J210" t="b">
        <f>ISNUMBER(SEARCH("Je n'ai regardé aucun de ces programmes",'Réponses de formulaire'!#REF!))</f>
        <v>0</v>
      </c>
      <c r="K210" t="b">
        <f>ISNUMBER(SEARCH("Autre",'Réponses de formulaire'!#REF!))</f>
        <v>0</v>
      </c>
    </row>
    <row r="211" spans="2:11" ht="12.75" customHeight="1" x14ac:dyDescent="0.2">
      <c r="B211" s="10" t="b">
        <f>ISNUMBER(SEARCH("Questions à la Une (RTBF - La Une)",'Réponses de formulaire'!$W211))</f>
        <v>0</v>
      </c>
      <c r="C211" s="10" t="b">
        <f>ISNUMBER(SEARCH("Reporters (RTL - TVi)",'Réponses de formulaire'!$W211))</f>
        <v>0</v>
      </c>
      <c r="D211" t="b">
        <f>ISNUMBER(SEARCH("Envoyé spécial (France 2)",'Réponses de formulaire'!$W211))</f>
        <v>1</v>
      </c>
      <c r="E211" t="b">
        <f>ISNUMBER(SEARCH("Complément d'enquête (France 2)",'Réponses de formulaire'!$W211))</f>
        <v>1</v>
      </c>
      <c r="F211" t="b">
        <f>ISNUMBER(SEARCH("Les infiltrés (France 2)",'Réponses de formulaire'!$W211))</f>
        <v>0</v>
      </c>
      <c r="G211" t="b">
        <f>ISNUMBER(SEARCH("Sept à huit (TF1)",'Réponses de formulaire'!$W211))</f>
        <v>1</v>
      </c>
      <c r="H211" t="b">
        <f>ISNUMBER(SEARCH("Reportages (TF1)",'Réponses de formulaire'!$W211))</f>
        <v>1</v>
      </c>
      <c r="I211" t="b">
        <f>ISNUMBER(SEARCH("L'effet papillon (Be TV)",'Réponses de formulaire'!$W211))</f>
        <v>1</v>
      </c>
      <c r="J211" t="b">
        <f>ISNUMBER(SEARCH("Je n'ai regardé aucun de ces programmes",'Réponses de formulaire'!$W211))</f>
        <v>0</v>
      </c>
      <c r="K211" t="b">
        <f>ISNUMBER(SEARCH("Autre",'Réponses de formulaire'!$W211))</f>
        <v>0</v>
      </c>
    </row>
    <row r="212" spans="2:11" ht="12.75" customHeight="1" x14ac:dyDescent="0.2">
      <c r="B212" s="10" t="b">
        <f>ISNUMBER(SEARCH("Questions à la Une (RTBF - La Une)",'Réponses de formulaire'!$W212))</f>
        <v>1</v>
      </c>
      <c r="C212" s="10" t="b">
        <f>ISNUMBER(SEARCH("Reporters (RTL - TVi)",'Réponses de formulaire'!$W212))</f>
        <v>0</v>
      </c>
      <c r="D212" t="b">
        <f>ISNUMBER(SEARCH("Envoyé spécial (France 2)",'Réponses de formulaire'!$W212))</f>
        <v>1</v>
      </c>
      <c r="E212" t="b">
        <f>ISNUMBER(SEARCH("Complément d'enquête (France 2)",'Réponses de formulaire'!$W212))</f>
        <v>0</v>
      </c>
      <c r="F212" t="b">
        <f>ISNUMBER(SEARCH("Les infiltrés (France 2)",'Réponses de formulaire'!$W212))</f>
        <v>0</v>
      </c>
      <c r="G212" t="b">
        <f>ISNUMBER(SEARCH("Sept à huit (TF1)",'Réponses de formulaire'!$W212))</f>
        <v>1</v>
      </c>
      <c r="H212" t="b">
        <f>ISNUMBER(SEARCH("Reportages (TF1)",'Réponses de formulaire'!$W212))</f>
        <v>1</v>
      </c>
      <c r="I212" t="b">
        <f>ISNUMBER(SEARCH("L'effet papillon (Be TV)",'Réponses de formulaire'!$W212))</f>
        <v>1</v>
      </c>
      <c r="J212" t="b">
        <f>ISNUMBER(SEARCH("Je n'ai regardé aucun de ces programmes",'Réponses de formulaire'!$W212))</f>
        <v>0</v>
      </c>
      <c r="K212" t="b">
        <f>ISNUMBER(SEARCH("Autre",'Réponses de formulaire'!$W212))</f>
        <v>0</v>
      </c>
    </row>
    <row r="213" spans="2:11" ht="12.75" customHeight="1" x14ac:dyDescent="0.2">
      <c r="B213" s="10" t="b">
        <f>ISNUMBER(SEARCH("Questions à la Une (RTBF - La Une)",'Réponses de formulaire'!$W213))</f>
        <v>0</v>
      </c>
      <c r="C213" s="10" t="b">
        <f>ISNUMBER(SEARCH("Reporters (RTL - TVi)",'Réponses de formulaire'!$W213))</f>
        <v>0</v>
      </c>
      <c r="D213" t="b">
        <f>ISNUMBER(SEARCH("Envoyé spécial (France 2)",'Réponses de formulaire'!$W213))</f>
        <v>0</v>
      </c>
      <c r="E213" t="b">
        <f>ISNUMBER(SEARCH("Complément d'enquête (France 2)",'Réponses de formulaire'!$W213))</f>
        <v>0</v>
      </c>
      <c r="F213" t="b">
        <f>ISNUMBER(SEARCH("Les infiltrés (France 2)",'Réponses de formulaire'!$W213))</f>
        <v>0</v>
      </c>
      <c r="G213" t="b">
        <f>ISNUMBER(SEARCH("Sept à huit (TF1)",'Réponses de formulaire'!$W213))</f>
        <v>0</v>
      </c>
      <c r="H213" t="b">
        <f>ISNUMBER(SEARCH("Reportages (TF1)",'Réponses de formulaire'!$W213))</f>
        <v>0</v>
      </c>
      <c r="I213" t="b">
        <f>ISNUMBER(SEARCH("L'effet papillon (Be TV)",'Réponses de formulaire'!$W213))</f>
        <v>0</v>
      </c>
      <c r="J213" t="b">
        <f>ISNUMBER(SEARCH("Je n'ai regardé aucun de ces programmes",'Réponses de formulaire'!$W213))</f>
        <v>1</v>
      </c>
      <c r="K213" t="b">
        <f>ISNUMBER(SEARCH("Autre",'Réponses de formulaire'!$W213))</f>
        <v>0</v>
      </c>
    </row>
    <row r="214" spans="2:11" ht="12.75" customHeight="1" x14ac:dyDescent="0.2">
      <c r="B214" s="10" t="b">
        <f>ISNUMBER(SEARCH("Questions à la Une (RTBF - La Une)",'Réponses de formulaire'!$W214))</f>
        <v>0</v>
      </c>
      <c r="C214" s="10" t="b">
        <f>ISNUMBER(SEARCH("Reporters (RTL - TVi)",'Réponses de formulaire'!$W214))</f>
        <v>0</v>
      </c>
      <c r="D214" t="b">
        <f>ISNUMBER(SEARCH("Envoyé spécial (France 2)",'Réponses de formulaire'!$W214))</f>
        <v>0</v>
      </c>
      <c r="E214" t="b">
        <f>ISNUMBER(SEARCH("Complément d'enquête (France 2)",'Réponses de formulaire'!$W214))</f>
        <v>0</v>
      </c>
      <c r="F214" t="b">
        <f>ISNUMBER(SEARCH("Les infiltrés (France 2)",'Réponses de formulaire'!$W214))</f>
        <v>0</v>
      </c>
      <c r="G214" t="b">
        <f>ISNUMBER(SEARCH("Sept à huit (TF1)",'Réponses de formulaire'!$W214))</f>
        <v>0</v>
      </c>
      <c r="H214" t="b">
        <f>ISNUMBER(SEARCH("Reportages (TF1)",'Réponses de formulaire'!$W214))</f>
        <v>0</v>
      </c>
      <c r="I214" t="b">
        <f>ISNUMBER(SEARCH("L'effet papillon (Be TV)",'Réponses de formulaire'!$W214))</f>
        <v>0</v>
      </c>
      <c r="J214" t="b">
        <f>ISNUMBER(SEARCH("Je n'ai regardé aucun de ces programmes",'Réponses de formulaire'!$W214))</f>
        <v>1</v>
      </c>
      <c r="K214" t="b">
        <f>ISNUMBER(SEARCH("Autre",'Réponses de formulaire'!$W214))</f>
        <v>0</v>
      </c>
    </row>
    <row r="215" spans="2:11" ht="12.75" customHeight="1" x14ac:dyDescent="0.2">
      <c r="B215" s="10" t="b">
        <f>ISNUMBER(SEARCH("Questions à la Une (RTBF - La Une)",'Réponses de formulaire'!$W215))</f>
        <v>0</v>
      </c>
      <c r="C215" s="10" t="b">
        <f>ISNUMBER(SEARCH("Reporters (RTL - TVi)",'Réponses de formulaire'!$W215))</f>
        <v>0</v>
      </c>
      <c r="D215" t="b">
        <f>ISNUMBER(SEARCH("Envoyé spécial (France 2)",'Réponses de formulaire'!$W215))</f>
        <v>0</v>
      </c>
      <c r="E215" t="b">
        <f>ISNUMBER(SEARCH("Complément d'enquête (France 2)",'Réponses de formulaire'!$W215))</f>
        <v>0</v>
      </c>
      <c r="F215" t="b">
        <f>ISNUMBER(SEARCH("Les infiltrés (France 2)",'Réponses de formulaire'!$W215))</f>
        <v>0</v>
      </c>
      <c r="G215" t="b">
        <f>ISNUMBER(SEARCH("Sept à huit (TF1)",'Réponses de formulaire'!$W215))</f>
        <v>0</v>
      </c>
      <c r="H215" t="b">
        <f>ISNUMBER(SEARCH("Reportages (TF1)",'Réponses de formulaire'!$W215))</f>
        <v>0</v>
      </c>
      <c r="I215" t="b">
        <f>ISNUMBER(SEARCH("L'effet papillon (Be TV)",'Réponses de formulaire'!$W215))</f>
        <v>0</v>
      </c>
      <c r="J215" t="b">
        <f>ISNUMBER(SEARCH("Je n'ai regardé aucun de ces programmes",'Réponses de formulaire'!$W215))</f>
        <v>1</v>
      </c>
      <c r="K215" t="b">
        <f>ISNUMBER(SEARCH("Autre",'Réponses de formulaire'!$W215))</f>
        <v>0</v>
      </c>
    </row>
    <row r="216" spans="2:11" ht="12.75" customHeight="1" x14ac:dyDescent="0.2">
      <c r="B216" s="10" t="b">
        <f>ISNUMBER(SEARCH("Questions à la Une (RTBF - La Une)",'Réponses de formulaire'!$W216))</f>
        <v>1</v>
      </c>
      <c r="C216" s="10" t="b">
        <f>ISNUMBER(SEARCH("Reporters (RTL - TVi)",'Réponses de formulaire'!$W216))</f>
        <v>0</v>
      </c>
      <c r="D216" t="b">
        <f>ISNUMBER(SEARCH("Envoyé spécial (France 2)",'Réponses de formulaire'!$W216))</f>
        <v>1</v>
      </c>
      <c r="E216" t="b">
        <f>ISNUMBER(SEARCH("Complément d'enquête (France 2)",'Réponses de formulaire'!$W216))</f>
        <v>0</v>
      </c>
      <c r="F216" t="b">
        <f>ISNUMBER(SEARCH("Les infiltrés (France 2)",'Réponses de formulaire'!$W216))</f>
        <v>0</v>
      </c>
      <c r="G216" t="b">
        <f>ISNUMBER(SEARCH("Sept à huit (TF1)",'Réponses de formulaire'!$W216))</f>
        <v>1</v>
      </c>
      <c r="H216" t="b">
        <f>ISNUMBER(SEARCH("Reportages (TF1)",'Réponses de formulaire'!$W216))</f>
        <v>1</v>
      </c>
      <c r="I216" t="b">
        <f>ISNUMBER(SEARCH("L'effet papillon (Be TV)",'Réponses de formulaire'!$W216))</f>
        <v>0</v>
      </c>
      <c r="J216" t="b">
        <f>ISNUMBER(SEARCH("Je n'ai regardé aucun de ces programmes",'Réponses de formulaire'!$W216))</f>
        <v>0</v>
      </c>
      <c r="K216" t="b">
        <f>ISNUMBER(SEARCH("Autre",'Réponses de formulaire'!$W216))</f>
        <v>0</v>
      </c>
    </row>
    <row r="217" spans="2:11" ht="12.75" customHeight="1" x14ac:dyDescent="0.2">
      <c r="B217" s="10" t="b">
        <f>ISNUMBER(SEARCH("Questions à la Une (RTBF - La Une)",'Réponses de formulaire'!$W217))</f>
        <v>1</v>
      </c>
      <c r="C217" s="10" t="b">
        <f>ISNUMBER(SEARCH("Reporters (RTL - TVi)",'Réponses de formulaire'!$W217))</f>
        <v>0</v>
      </c>
      <c r="D217" t="b">
        <f>ISNUMBER(SEARCH("Envoyé spécial (France 2)",'Réponses de formulaire'!$W217))</f>
        <v>1</v>
      </c>
      <c r="E217" t="b">
        <f>ISNUMBER(SEARCH("Complément d'enquête (France 2)",'Réponses de formulaire'!$W217))</f>
        <v>1</v>
      </c>
      <c r="F217" t="b">
        <f>ISNUMBER(SEARCH("Les infiltrés (France 2)",'Réponses de formulaire'!$W217))</f>
        <v>0</v>
      </c>
      <c r="G217" t="b">
        <f>ISNUMBER(SEARCH("Sept à huit (TF1)",'Réponses de formulaire'!$W217))</f>
        <v>0</v>
      </c>
      <c r="H217" t="b">
        <f>ISNUMBER(SEARCH("Reportages (TF1)",'Réponses de formulaire'!$W217))</f>
        <v>0</v>
      </c>
      <c r="I217" t="b">
        <f>ISNUMBER(SEARCH("L'effet papillon (Be TV)",'Réponses de formulaire'!$W217))</f>
        <v>0</v>
      </c>
      <c r="J217" t="b">
        <f>ISNUMBER(SEARCH("Je n'ai regardé aucun de ces programmes",'Réponses de formulaire'!$W217))</f>
        <v>0</v>
      </c>
      <c r="K217" t="b">
        <f>ISNUMBER(SEARCH("Autre",'Réponses de formulaire'!$W217))</f>
        <v>0</v>
      </c>
    </row>
    <row r="218" spans="2:11" ht="12.75" customHeight="1" x14ac:dyDescent="0.2">
      <c r="B218" s="10" t="b">
        <f>ISNUMBER(SEARCH("Questions à la Une (RTBF - La Une)",'Réponses de formulaire'!$W218))</f>
        <v>1</v>
      </c>
      <c r="C218" s="10" t="b">
        <f>ISNUMBER(SEARCH("Reporters (RTL - TVi)",'Réponses de formulaire'!$W218))</f>
        <v>0</v>
      </c>
      <c r="D218" t="b">
        <f>ISNUMBER(SEARCH("Envoyé spécial (France 2)",'Réponses de formulaire'!$W218))</f>
        <v>0</v>
      </c>
      <c r="E218" t="b">
        <f>ISNUMBER(SEARCH("Complément d'enquête (France 2)",'Réponses de formulaire'!$W218))</f>
        <v>0</v>
      </c>
      <c r="F218" t="b">
        <f>ISNUMBER(SEARCH("Les infiltrés (France 2)",'Réponses de formulaire'!$W218))</f>
        <v>0</v>
      </c>
      <c r="G218" t="b">
        <f>ISNUMBER(SEARCH("Sept à huit (TF1)",'Réponses de formulaire'!$W218))</f>
        <v>0</v>
      </c>
      <c r="H218" t="b">
        <f>ISNUMBER(SEARCH("Reportages (TF1)",'Réponses de formulaire'!$W218))</f>
        <v>0</v>
      </c>
      <c r="I218" t="b">
        <f>ISNUMBER(SEARCH("L'effet papillon (Be TV)",'Réponses de formulaire'!$W218))</f>
        <v>0</v>
      </c>
      <c r="J218" t="b">
        <f>ISNUMBER(SEARCH("Je n'ai regardé aucun de ces programmes",'Réponses de formulaire'!$W218))</f>
        <v>0</v>
      </c>
      <c r="K218" t="b">
        <f>ISNUMBER(SEARCH("Autre",'Réponses de formulaire'!$W218))</f>
        <v>0</v>
      </c>
    </row>
    <row r="219" spans="2:11" ht="12.75" customHeight="1" x14ac:dyDescent="0.2">
      <c r="B219" s="10" t="b">
        <f>ISNUMBER(SEARCH("Questions à la Une (RTBF - La Une)",'Réponses de formulaire'!#REF!))</f>
        <v>0</v>
      </c>
      <c r="C219" s="10" t="b">
        <f>ISNUMBER(SEARCH("Reporters (RTL - TVi)",'Réponses de formulaire'!#REF!))</f>
        <v>0</v>
      </c>
      <c r="D219" t="b">
        <f>ISNUMBER(SEARCH("Envoyé spécial (France 2)",'Réponses de formulaire'!#REF!))</f>
        <v>0</v>
      </c>
      <c r="E219" t="b">
        <f>ISNUMBER(SEARCH("Complément d'enquête (France 2)",'Réponses de formulaire'!#REF!))</f>
        <v>0</v>
      </c>
      <c r="F219" t="b">
        <f>ISNUMBER(SEARCH("Les infiltrés (France 2)",'Réponses de formulaire'!#REF!))</f>
        <v>0</v>
      </c>
      <c r="G219" t="b">
        <f>ISNUMBER(SEARCH("Sept à huit (TF1)",'Réponses de formulaire'!#REF!))</f>
        <v>0</v>
      </c>
      <c r="H219" t="b">
        <f>ISNUMBER(SEARCH("Reportages (TF1)",'Réponses de formulaire'!#REF!))</f>
        <v>0</v>
      </c>
      <c r="I219" t="b">
        <f>ISNUMBER(SEARCH("L'effet papillon (Be TV)",'Réponses de formulaire'!#REF!))</f>
        <v>0</v>
      </c>
      <c r="J219" t="b">
        <f>ISNUMBER(SEARCH("Je n'ai regardé aucun de ces programmes",'Réponses de formulaire'!#REF!))</f>
        <v>0</v>
      </c>
      <c r="K219" t="b">
        <f>ISNUMBER(SEARCH("Autre",'Réponses de formulaire'!#REF!))</f>
        <v>0</v>
      </c>
    </row>
    <row r="220" spans="2:11" ht="12.75" customHeight="1" x14ac:dyDescent="0.2">
      <c r="B220" s="10" t="b">
        <f>ISNUMBER(SEARCH("Questions à la Une (RTBF - La Une)",'Réponses de formulaire'!$W220))</f>
        <v>0</v>
      </c>
      <c r="C220" s="10" t="b">
        <f>ISNUMBER(SEARCH("Reporters (RTL - TVi)",'Réponses de formulaire'!$W220))</f>
        <v>0</v>
      </c>
      <c r="D220" t="b">
        <f>ISNUMBER(SEARCH("Envoyé spécial (France 2)",'Réponses de formulaire'!$W220))</f>
        <v>1</v>
      </c>
      <c r="E220" t="b">
        <f>ISNUMBER(SEARCH("Complément d'enquête (France 2)",'Réponses de formulaire'!$W220))</f>
        <v>0</v>
      </c>
      <c r="F220" t="b">
        <f>ISNUMBER(SEARCH("Les infiltrés (France 2)",'Réponses de formulaire'!$W220))</f>
        <v>0</v>
      </c>
      <c r="G220" t="b">
        <f>ISNUMBER(SEARCH("Sept à huit (TF1)",'Réponses de formulaire'!$W220))</f>
        <v>1</v>
      </c>
      <c r="H220" t="b">
        <f>ISNUMBER(SEARCH("Reportages (TF1)",'Réponses de formulaire'!$W220))</f>
        <v>0</v>
      </c>
      <c r="I220" t="b">
        <f>ISNUMBER(SEARCH("L'effet papillon (Be TV)",'Réponses de formulaire'!$W220))</f>
        <v>0</v>
      </c>
      <c r="J220" t="b">
        <f>ISNUMBER(SEARCH("Je n'ai regardé aucun de ces programmes",'Réponses de formulaire'!$W220))</f>
        <v>0</v>
      </c>
      <c r="K220" t="b">
        <f>ISNUMBER(SEARCH("Autre",'Réponses de formulaire'!$W220))</f>
        <v>0</v>
      </c>
    </row>
    <row r="221" spans="2:11" ht="12.75" customHeight="1" x14ac:dyDescent="0.2">
      <c r="B221" s="10" t="b">
        <f>ISNUMBER(SEARCH("Questions à la Une (RTBF - La Une)",'Réponses de formulaire'!$W221))</f>
        <v>0</v>
      </c>
      <c r="C221" s="10" t="b">
        <f>ISNUMBER(SEARCH("Reporters (RTL - TVi)",'Réponses de formulaire'!$W221))</f>
        <v>0</v>
      </c>
      <c r="D221" t="b">
        <f>ISNUMBER(SEARCH("Envoyé spécial (France 2)",'Réponses de formulaire'!$W221))</f>
        <v>1</v>
      </c>
      <c r="E221" t="b">
        <f>ISNUMBER(SEARCH("Complément d'enquête (France 2)",'Réponses de formulaire'!$W221))</f>
        <v>0</v>
      </c>
      <c r="F221" t="b">
        <f>ISNUMBER(SEARCH("Les infiltrés (France 2)",'Réponses de formulaire'!$W221))</f>
        <v>0</v>
      </c>
      <c r="G221" t="b">
        <f>ISNUMBER(SEARCH("Sept à huit (TF1)",'Réponses de formulaire'!$W221))</f>
        <v>1</v>
      </c>
      <c r="H221" t="b">
        <f>ISNUMBER(SEARCH("Reportages (TF1)",'Réponses de formulaire'!$W221))</f>
        <v>0</v>
      </c>
      <c r="I221" t="b">
        <f>ISNUMBER(SEARCH("L'effet papillon (Be TV)",'Réponses de formulaire'!$W221))</f>
        <v>0</v>
      </c>
      <c r="J221" t="b">
        <f>ISNUMBER(SEARCH("Je n'ai regardé aucun de ces programmes",'Réponses de formulaire'!$W221))</f>
        <v>0</v>
      </c>
      <c r="K221" t="b">
        <f>ISNUMBER(SEARCH("Autre",'Réponses de formulaire'!$W221))</f>
        <v>0</v>
      </c>
    </row>
    <row r="222" spans="2:11" ht="12.75" customHeight="1" x14ac:dyDescent="0.2">
      <c r="B222" s="10" t="b">
        <f>ISNUMBER(SEARCH("Questions à la Une (RTBF - La Une)",'Réponses de formulaire'!$W222))</f>
        <v>0</v>
      </c>
      <c r="C222" s="10" t="b">
        <f>ISNUMBER(SEARCH("Reporters (RTL - TVi)",'Réponses de formulaire'!$W222))</f>
        <v>0</v>
      </c>
      <c r="D222" t="b">
        <f>ISNUMBER(SEARCH("Envoyé spécial (France 2)",'Réponses de formulaire'!$W222))</f>
        <v>0</v>
      </c>
      <c r="E222" t="b">
        <f>ISNUMBER(SEARCH("Complément d'enquête (France 2)",'Réponses de formulaire'!$W222))</f>
        <v>0</v>
      </c>
      <c r="F222" t="b">
        <f>ISNUMBER(SEARCH("Les infiltrés (France 2)",'Réponses de formulaire'!$W222))</f>
        <v>0</v>
      </c>
      <c r="G222" t="b">
        <f>ISNUMBER(SEARCH("Sept à huit (TF1)",'Réponses de formulaire'!$W222))</f>
        <v>1</v>
      </c>
      <c r="H222" t="b">
        <f>ISNUMBER(SEARCH("Reportages (TF1)",'Réponses de formulaire'!$W222))</f>
        <v>0</v>
      </c>
      <c r="I222" t="b">
        <f>ISNUMBER(SEARCH("L'effet papillon (Be TV)",'Réponses de formulaire'!$W222))</f>
        <v>0</v>
      </c>
      <c r="J222" t="b">
        <f>ISNUMBER(SEARCH("Je n'ai regardé aucun de ces programmes",'Réponses de formulaire'!$W222))</f>
        <v>0</v>
      </c>
      <c r="K222" t="b">
        <f>ISNUMBER(SEARCH("Autre",'Réponses de formulaire'!$W222))</f>
        <v>0</v>
      </c>
    </row>
    <row r="223" spans="2:11" ht="12.75" customHeight="1" x14ac:dyDescent="0.2">
      <c r="B223" s="10" t="b">
        <f>ISNUMBER(SEARCH("Questions à la Une (RTBF - La Une)",'Réponses de formulaire'!$W223))</f>
        <v>0</v>
      </c>
      <c r="C223" s="10" t="b">
        <f>ISNUMBER(SEARCH("Reporters (RTL - TVi)",'Réponses de formulaire'!$W223))</f>
        <v>0</v>
      </c>
      <c r="D223" t="b">
        <f>ISNUMBER(SEARCH("Envoyé spécial (France 2)",'Réponses de formulaire'!$W223))</f>
        <v>0</v>
      </c>
      <c r="E223" t="b">
        <f>ISNUMBER(SEARCH("Complément d'enquête (France 2)",'Réponses de formulaire'!$W223))</f>
        <v>0</v>
      </c>
      <c r="F223" t="b">
        <f>ISNUMBER(SEARCH("Les infiltrés (France 2)",'Réponses de formulaire'!$W223))</f>
        <v>0</v>
      </c>
      <c r="G223" t="b">
        <f>ISNUMBER(SEARCH("Sept à huit (TF1)",'Réponses de formulaire'!$W223))</f>
        <v>0</v>
      </c>
      <c r="H223" t="b">
        <f>ISNUMBER(SEARCH("Reportages (TF1)",'Réponses de formulaire'!$W223))</f>
        <v>0</v>
      </c>
      <c r="I223" t="b">
        <f>ISNUMBER(SEARCH("L'effet papillon (Be TV)",'Réponses de formulaire'!$W223))</f>
        <v>0</v>
      </c>
      <c r="J223" t="b">
        <f>ISNUMBER(SEARCH("Je n'ai regardé aucun de ces programmes",'Réponses de formulaire'!$W223))</f>
        <v>1</v>
      </c>
      <c r="K223" t="b">
        <f>ISNUMBER(SEARCH("Autre",'Réponses de formulaire'!$W223))</f>
        <v>0</v>
      </c>
    </row>
    <row r="224" spans="2:11" ht="12.75" customHeight="1" x14ac:dyDescent="0.2">
      <c r="B224" s="10" t="b">
        <f>ISNUMBER(SEARCH("Questions à la Une (RTBF - La Une)",'Réponses de formulaire'!$W224))</f>
        <v>0</v>
      </c>
      <c r="C224" s="10" t="b">
        <f>ISNUMBER(SEARCH("Reporters (RTL - TVi)",'Réponses de formulaire'!$W224))</f>
        <v>0</v>
      </c>
      <c r="D224" t="b">
        <f>ISNUMBER(SEARCH("Envoyé spécial (France 2)",'Réponses de formulaire'!$W224))</f>
        <v>0</v>
      </c>
      <c r="E224" t="b">
        <f>ISNUMBER(SEARCH("Complément d'enquête (France 2)",'Réponses de formulaire'!$W224))</f>
        <v>0</v>
      </c>
      <c r="F224" t="b">
        <f>ISNUMBER(SEARCH("Les infiltrés (France 2)",'Réponses de formulaire'!$W224))</f>
        <v>0</v>
      </c>
      <c r="G224" t="b">
        <f>ISNUMBER(SEARCH("Sept à huit (TF1)",'Réponses de formulaire'!$W224))</f>
        <v>0</v>
      </c>
      <c r="H224" t="b">
        <f>ISNUMBER(SEARCH("Reportages (TF1)",'Réponses de formulaire'!$W224))</f>
        <v>0</v>
      </c>
      <c r="I224" t="b">
        <f>ISNUMBER(SEARCH("L'effet papillon (Be TV)",'Réponses de formulaire'!$W224))</f>
        <v>0</v>
      </c>
      <c r="J224" t="b">
        <f>ISNUMBER(SEARCH("Je n'ai regardé aucun de ces programmes",'Réponses de formulaire'!$W224))</f>
        <v>1</v>
      </c>
      <c r="K224" t="b">
        <f>ISNUMBER(SEARCH("Autre",'Réponses de formulaire'!$W224))</f>
        <v>0</v>
      </c>
    </row>
    <row r="225" spans="2:11" ht="12.75" customHeight="1" x14ac:dyDescent="0.2">
      <c r="B225" s="10" t="b">
        <f>ISNUMBER(SEARCH("Questions à la Une (RTBF - La Une)",'Réponses de formulaire'!$W225))</f>
        <v>1</v>
      </c>
      <c r="C225" s="10" t="b">
        <f>ISNUMBER(SEARCH("Reporters (RTL - TVi)",'Réponses de formulaire'!$W225))</f>
        <v>0</v>
      </c>
      <c r="D225" t="b">
        <f>ISNUMBER(SEARCH("Envoyé spécial (France 2)",'Réponses de formulaire'!$W225))</f>
        <v>0</v>
      </c>
      <c r="E225" t="b">
        <f>ISNUMBER(SEARCH("Complément d'enquête (France 2)",'Réponses de formulaire'!$W225))</f>
        <v>0</v>
      </c>
      <c r="F225" t="b">
        <f>ISNUMBER(SEARCH("Les infiltrés (France 2)",'Réponses de formulaire'!$W225))</f>
        <v>0</v>
      </c>
      <c r="G225" t="b">
        <f>ISNUMBER(SEARCH("Sept à huit (TF1)",'Réponses de formulaire'!$W225))</f>
        <v>0</v>
      </c>
      <c r="H225" t="b">
        <f>ISNUMBER(SEARCH("Reportages (TF1)",'Réponses de formulaire'!$W225))</f>
        <v>0</v>
      </c>
      <c r="I225" t="b">
        <f>ISNUMBER(SEARCH("L'effet papillon (Be TV)",'Réponses de formulaire'!$W225))</f>
        <v>0</v>
      </c>
      <c r="J225" t="b">
        <f>ISNUMBER(SEARCH("Je n'ai regardé aucun de ces programmes",'Réponses de formulaire'!$W225))</f>
        <v>0</v>
      </c>
      <c r="K225" t="b">
        <f>ISNUMBER(SEARCH("Autre",'Réponses de formulaire'!$W225))</f>
        <v>0</v>
      </c>
    </row>
    <row r="226" spans="2:11" ht="12.75" customHeight="1" x14ac:dyDescent="0.2">
      <c r="B226" s="10" t="b">
        <f>ISNUMBER(SEARCH("Questions à la Une (RTBF - La Une)",'Réponses de formulaire'!$W226))</f>
        <v>1</v>
      </c>
      <c r="C226" s="10" t="b">
        <f>ISNUMBER(SEARCH("Reporters (RTL - TVi)",'Réponses de formulaire'!$W226))</f>
        <v>1</v>
      </c>
      <c r="D226" t="b">
        <f>ISNUMBER(SEARCH("Envoyé spécial (France 2)",'Réponses de formulaire'!$W226))</f>
        <v>1</v>
      </c>
      <c r="E226" t="b">
        <f>ISNUMBER(SEARCH("Complément d'enquête (France 2)",'Réponses de formulaire'!$W226))</f>
        <v>1</v>
      </c>
      <c r="F226" t="b">
        <f>ISNUMBER(SEARCH("Les infiltrés (France 2)",'Réponses de formulaire'!$W226))</f>
        <v>0</v>
      </c>
      <c r="G226" t="b">
        <f>ISNUMBER(SEARCH("Sept à huit (TF1)",'Réponses de formulaire'!$W226))</f>
        <v>1</v>
      </c>
      <c r="H226" t="b">
        <f>ISNUMBER(SEARCH("Reportages (TF1)",'Réponses de formulaire'!$W226))</f>
        <v>1</v>
      </c>
      <c r="I226" t="b">
        <f>ISNUMBER(SEARCH("L'effet papillon (Be TV)",'Réponses de formulaire'!$W226))</f>
        <v>0</v>
      </c>
      <c r="J226" t="b">
        <f>ISNUMBER(SEARCH("Je n'ai regardé aucun de ces programmes",'Réponses de formulaire'!$W226))</f>
        <v>0</v>
      </c>
      <c r="K226" t="b">
        <f>ISNUMBER(SEARCH("Autre",'Réponses de formulaire'!$W226))</f>
        <v>0</v>
      </c>
    </row>
    <row r="227" spans="2:11" ht="12.75" customHeight="1" x14ac:dyDescent="0.2">
      <c r="B227" s="10" t="b">
        <f>ISNUMBER(SEARCH("Questions à la Une (RTBF - La Une)",'Réponses de formulaire'!$W227))</f>
        <v>1</v>
      </c>
      <c r="C227" s="10" t="b">
        <f>ISNUMBER(SEARCH("Reporters (RTL - TVi)",'Réponses de formulaire'!$W227))</f>
        <v>0</v>
      </c>
      <c r="D227" t="b">
        <f>ISNUMBER(SEARCH("Envoyé spécial (France 2)",'Réponses de formulaire'!$W227))</f>
        <v>1</v>
      </c>
      <c r="E227" t="b">
        <f>ISNUMBER(SEARCH("Complément d'enquête (France 2)",'Réponses de formulaire'!$W227))</f>
        <v>0</v>
      </c>
      <c r="F227" t="b">
        <f>ISNUMBER(SEARCH("Les infiltrés (France 2)",'Réponses de formulaire'!$W227))</f>
        <v>0</v>
      </c>
      <c r="G227" t="b">
        <f>ISNUMBER(SEARCH("Sept à huit (TF1)",'Réponses de formulaire'!$W227))</f>
        <v>0</v>
      </c>
      <c r="H227" t="b">
        <f>ISNUMBER(SEARCH("Reportages (TF1)",'Réponses de formulaire'!$W227))</f>
        <v>0</v>
      </c>
      <c r="I227" t="b">
        <f>ISNUMBER(SEARCH("L'effet papillon (Be TV)",'Réponses de formulaire'!$W227))</f>
        <v>0</v>
      </c>
      <c r="J227" t="b">
        <f>ISNUMBER(SEARCH("Je n'ai regardé aucun de ces programmes",'Réponses de formulaire'!$W227))</f>
        <v>0</v>
      </c>
      <c r="K227" t="b">
        <f>ISNUMBER(SEARCH("Autre",'Réponses de formulaire'!$W227))</f>
        <v>0</v>
      </c>
    </row>
    <row r="228" spans="2:11" ht="12.75" customHeight="1" x14ac:dyDescent="0.2">
      <c r="B228" s="10" t="b">
        <f>ISNUMBER(SEARCH("Questions à la Une (RTBF - La Une)",'Réponses de formulaire'!$W228))</f>
        <v>1</v>
      </c>
      <c r="C228" s="10" t="b">
        <f>ISNUMBER(SEARCH("Reporters (RTL - TVi)",'Réponses de formulaire'!$W228))</f>
        <v>0</v>
      </c>
      <c r="D228" t="b">
        <f>ISNUMBER(SEARCH("Envoyé spécial (France 2)",'Réponses de formulaire'!$W228))</f>
        <v>1</v>
      </c>
      <c r="E228" t="b">
        <f>ISNUMBER(SEARCH("Complément d'enquête (France 2)",'Réponses de formulaire'!$W228))</f>
        <v>0</v>
      </c>
      <c r="F228" t="b">
        <f>ISNUMBER(SEARCH("Les infiltrés (France 2)",'Réponses de formulaire'!$W228))</f>
        <v>0</v>
      </c>
      <c r="G228" t="b">
        <f>ISNUMBER(SEARCH("Sept à huit (TF1)",'Réponses de formulaire'!$W228))</f>
        <v>0</v>
      </c>
      <c r="H228" t="b">
        <f>ISNUMBER(SEARCH("Reportages (TF1)",'Réponses de formulaire'!$W228))</f>
        <v>0</v>
      </c>
      <c r="I228" t="b">
        <f>ISNUMBER(SEARCH("L'effet papillon (Be TV)",'Réponses de formulaire'!$W228))</f>
        <v>0</v>
      </c>
      <c r="J228" t="b">
        <f>ISNUMBER(SEARCH("Je n'ai regardé aucun de ces programmes",'Réponses de formulaire'!$W228))</f>
        <v>0</v>
      </c>
      <c r="K228" t="b">
        <f>ISNUMBER(SEARCH("Autre",'Réponses de formulaire'!$W228))</f>
        <v>0</v>
      </c>
    </row>
    <row r="229" spans="2:11" ht="12.75" customHeight="1" x14ac:dyDescent="0.2">
      <c r="B229" s="10" t="b">
        <f>ISNUMBER(SEARCH("Questions à la Une (RTBF - La Une)",'Réponses de formulaire'!$W229))</f>
        <v>1</v>
      </c>
      <c r="C229" s="10" t="b">
        <f>ISNUMBER(SEARCH("Reporters (RTL - TVi)",'Réponses de formulaire'!$W229))</f>
        <v>0</v>
      </c>
      <c r="D229" t="b">
        <f>ISNUMBER(SEARCH("Envoyé spécial (France 2)",'Réponses de formulaire'!$W229))</f>
        <v>1</v>
      </c>
      <c r="E229" t="b">
        <f>ISNUMBER(SEARCH("Complément d'enquête (France 2)",'Réponses de formulaire'!$W229))</f>
        <v>0</v>
      </c>
      <c r="F229" t="b">
        <f>ISNUMBER(SEARCH("Les infiltrés (France 2)",'Réponses de formulaire'!$W229))</f>
        <v>0</v>
      </c>
      <c r="G229" t="b">
        <f>ISNUMBER(SEARCH("Sept à huit (TF1)",'Réponses de formulaire'!$W229))</f>
        <v>1</v>
      </c>
      <c r="H229" t="b">
        <f>ISNUMBER(SEARCH("Reportages (TF1)",'Réponses de formulaire'!$W229))</f>
        <v>0</v>
      </c>
      <c r="I229" t="b">
        <f>ISNUMBER(SEARCH("L'effet papillon (Be TV)",'Réponses de formulaire'!$W229))</f>
        <v>0</v>
      </c>
      <c r="J229" t="b">
        <f>ISNUMBER(SEARCH("Je n'ai regardé aucun de ces programmes",'Réponses de formulaire'!$W229))</f>
        <v>0</v>
      </c>
      <c r="K229" t="b">
        <f>ISNUMBER(SEARCH("Autre",'Réponses de formulaire'!$W229))</f>
        <v>0</v>
      </c>
    </row>
    <row r="230" spans="2:11" ht="12.75" customHeight="1" x14ac:dyDescent="0.2">
      <c r="B230" s="10" t="b">
        <f>ISNUMBER(SEARCH("Questions à la Une (RTBF - La Une)",'Réponses de formulaire'!$W230))</f>
        <v>0</v>
      </c>
      <c r="C230" s="10" t="b">
        <f>ISNUMBER(SEARCH("Reporters (RTL - TVi)",'Réponses de formulaire'!$W230))</f>
        <v>0</v>
      </c>
      <c r="D230" t="b">
        <f>ISNUMBER(SEARCH("Envoyé spécial (France 2)",'Réponses de formulaire'!$W230))</f>
        <v>1</v>
      </c>
      <c r="E230" t="b">
        <f>ISNUMBER(SEARCH("Complément d'enquête (France 2)",'Réponses de formulaire'!$W230))</f>
        <v>1</v>
      </c>
      <c r="F230" t="b">
        <f>ISNUMBER(SEARCH("Les infiltrés (France 2)",'Réponses de formulaire'!$W230))</f>
        <v>0</v>
      </c>
      <c r="G230" t="b">
        <f>ISNUMBER(SEARCH("Sept à huit (TF1)",'Réponses de formulaire'!$W230))</f>
        <v>1</v>
      </c>
      <c r="H230" t="b">
        <f>ISNUMBER(SEARCH("Reportages (TF1)",'Réponses de formulaire'!$W230))</f>
        <v>1</v>
      </c>
      <c r="I230" t="b">
        <f>ISNUMBER(SEARCH("L'effet papillon (Be TV)",'Réponses de formulaire'!$W230))</f>
        <v>0</v>
      </c>
      <c r="J230" t="b">
        <f>ISNUMBER(SEARCH("Je n'ai regardé aucun de ces programmes",'Réponses de formulaire'!$W230))</f>
        <v>0</v>
      </c>
      <c r="K230" t="b">
        <f>ISNUMBER(SEARCH("Autre",'Réponses de formulaire'!$W230))</f>
        <v>0</v>
      </c>
    </row>
    <row r="231" spans="2:11" ht="12.75" customHeight="1" x14ac:dyDescent="0.2">
      <c r="B231" s="10" t="b">
        <f>ISNUMBER(SEARCH("Questions à la Une (RTBF - La Une)",'Réponses de formulaire'!$W231))</f>
        <v>0</v>
      </c>
      <c r="C231" s="10" t="b">
        <f>ISNUMBER(SEARCH("Reporters (RTL - TVi)",'Réponses de formulaire'!$W231))</f>
        <v>0</v>
      </c>
      <c r="D231" t="b">
        <f>ISNUMBER(SEARCH("Envoyé spécial (France 2)",'Réponses de formulaire'!$W231))</f>
        <v>0</v>
      </c>
      <c r="E231" t="b">
        <f>ISNUMBER(SEARCH("Complément d'enquête (France 2)",'Réponses de formulaire'!$W231))</f>
        <v>0</v>
      </c>
      <c r="F231" t="b">
        <f>ISNUMBER(SEARCH("Les infiltrés (France 2)",'Réponses de formulaire'!$W231))</f>
        <v>0</v>
      </c>
      <c r="G231" t="b">
        <f>ISNUMBER(SEARCH("Sept à huit (TF1)",'Réponses de formulaire'!$W231))</f>
        <v>0</v>
      </c>
      <c r="H231" t="b">
        <f>ISNUMBER(SEARCH("Reportages (TF1)",'Réponses de formulaire'!$W231))</f>
        <v>0</v>
      </c>
      <c r="I231" t="b">
        <f>ISNUMBER(SEARCH("L'effet papillon (Be TV)",'Réponses de formulaire'!$W231))</f>
        <v>0</v>
      </c>
      <c r="J231" t="b">
        <f>ISNUMBER(SEARCH("Je n'ai regardé aucun de ces programmes",'Réponses de formulaire'!$W231))</f>
        <v>1</v>
      </c>
      <c r="K231" t="b">
        <f>ISNUMBER(SEARCH("Autre",'Réponses de formulaire'!$W231))</f>
        <v>0</v>
      </c>
    </row>
    <row r="232" spans="2:11" ht="12.75" customHeight="1" x14ac:dyDescent="0.2">
      <c r="B232" s="10" t="b">
        <f>ISNUMBER(SEARCH("Questions à la Une (RTBF - La Une)",'Réponses de formulaire'!$W232))</f>
        <v>0</v>
      </c>
      <c r="C232" s="10" t="b">
        <f>ISNUMBER(SEARCH("Reporters (RTL - TVi)",'Réponses de formulaire'!$W232))</f>
        <v>1</v>
      </c>
      <c r="D232" t="b">
        <f>ISNUMBER(SEARCH("Envoyé spécial (France 2)",'Réponses de formulaire'!$W232))</f>
        <v>1</v>
      </c>
      <c r="E232" t="b">
        <f>ISNUMBER(SEARCH("Complément d'enquête (France 2)",'Réponses de formulaire'!$W232))</f>
        <v>0</v>
      </c>
      <c r="F232" t="b">
        <f>ISNUMBER(SEARCH("Les infiltrés (France 2)",'Réponses de formulaire'!$W232))</f>
        <v>0</v>
      </c>
      <c r="G232" t="b">
        <f>ISNUMBER(SEARCH("Sept à huit (TF1)",'Réponses de formulaire'!$W232))</f>
        <v>1</v>
      </c>
      <c r="H232" t="b">
        <f>ISNUMBER(SEARCH("Reportages (TF1)",'Réponses de formulaire'!$W232))</f>
        <v>1</v>
      </c>
      <c r="I232" t="b">
        <f>ISNUMBER(SEARCH("L'effet papillon (Be TV)",'Réponses de formulaire'!$W232))</f>
        <v>0</v>
      </c>
      <c r="J232" t="b">
        <f>ISNUMBER(SEARCH("Je n'ai regardé aucun de ces programmes",'Réponses de formulaire'!$W232))</f>
        <v>0</v>
      </c>
      <c r="K232" t="b">
        <f>ISNUMBER(SEARCH("Autre",'Réponses de formulaire'!$W232))</f>
        <v>0</v>
      </c>
    </row>
    <row r="233" spans="2:11" ht="12.75" customHeight="1" x14ac:dyDescent="0.2">
      <c r="B233" s="10" t="b">
        <f>ISNUMBER(SEARCH("Questions à la Une (RTBF - La Une)",'Réponses de formulaire'!$W233))</f>
        <v>0</v>
      </c>
      <c r="C233" s="10" t="b">
        <f>ISNUMBER(SEARCH("Reporters (RTL - TVi)",'Réponses de formulaire'!$W233))</f>
        <v>0</v>
      </c>
      <c r="D233" t="b">
        <f>ISNUMBER(SEARCH("Envoyé spécial (France 2)",'Réponses de formulaire'!$W233))</f>
        <v>0</v>
      </c>
      <c r="E233" t="b">
        <f>ISNUMBER(SEARCH("Complément d'enquête (France 2)",'Réponses de formulaire'!$W233))</f>
        <v>0</v>
      </c>
      <c r="F233" t="b">
        <f>ISNUMBER(SEARCH("Les infiltrés (France 2)",'Réponses de formulaire'!$W233))</f>
        <v>0</v>
      </c>
      <c r="G233" t="b">
        <f>ISNUMBER(SEARCH("Sept à huit (TF1)",'Réponses de formulaire'!$W233))</f>
        <v>0</v>
      </c>
      <c r="H233" t="b">
        <f>ISNUMBER(SEARCH("Reportages (TF1)",'Réponses de formulaire'!$W233))</f>
        <v>0</v>
      </c>
      <c r="I233" t="b">
        <f>ISNUMBER(SEARCH("L'effet papillon (Be TV)",'Réponses de formulaire'!$W233))</f>
        <v>0</v>
      </c>
      <c r="J233" t="b">
        <f>ISNUMBER(SEARCH("Je n'ai regardé aucun de ces programmes",'Réponses de formulaire'!$W233))</f>
        <v>1</v>
      </c>
      <c r="K233" t="b">
        <f>ISNUMBER(SEARCH("Autre",'Réponses de formulaire'!$W233))</f>
        <v>0</v>
      </c>
    </row>
    <row r="234" spans="2:11" ht="12.75" customHeight="1" x14ac:dyDescent="0.2">
      <c r="B234" s="10" t="b">
        <f>ISNUMBER(SEARCH("Questions à la Une (RTBF - La Une)",'Réponses de formulaire'!$W234))</f>
        <v>1</v>
      </c>
      <c r="C234" s="10" t="b">
        <f>ISNUMBER(SEARCH("Reporters (RTL - TVi)",'Réponses de formulaire'!$W234))</f>
        <v>0</v>
      </c>
      <c r="D234" t="b">
        <f>ISNUMBER(SEARCH("Envoyé spécial (France 2)",'Réponses de formulaire'!$W234))</f>
        <v>1</v>
      </c>
      <c r="E234" t="b">
        <f>ISNUMBER(SEARCH("Complément d'enquête (France 2)",'Réponses de formulaire'!$W234))</f>
        <v>1</v>
      </c>
      <c r="F234" t="b">
        <f>ISNUMBER(SEARCH("Les infiltrés (France 2)",'Réponses de formulaire'!$W234))</f>
        <v>0</v>
      </c>
      <c r="G234" t="b">
        <f>ISNUMBER(SEARCH("Sept à huit (TF1)",'Réponses de formulaire'!$W234))</f>
        <v>0</v>
      </c>
      <c r="H234" t="b">
        <f>ISNUMBER(SEARCH("Reportages (TF1)",'Réponses de formulaire'!$W234))</f>
        <v>0</v>
      </c>
      <c r="I234" t="b">
        <f>ISNUMBER(SEARCH("L'effet papillon (Be TV)",'Réponses de formulaire'!$W234))</f>
        <v>0</v>
      </c>
      <c r="J234" t="b">
        <f>ISNUMBER(SEARCH("Je n'ai regardé aucun de ces programmes",'Réponses de formulaire'!$W234))</f>
        <v>0</v>
      </c>
      <c r="K234" t="b">
        <f>ISNUMBER(SEARCH("Autre",'Réponses de formulaire'!$W234))</f>
        <v>0</v>
      </c>
    </row>
    <row r="235" spans="2:11" ht="12.75" customHeight="1" x14ac:dyDescent="0.2">
      <c r="B235" s="10" t="b">
        <f>ISNUMBER(SEARCH("Questions à la Une (RTBF - La Une)",'Réponses de formulaire'!$W235))</f>
        <v>0</v>
      </c>
      <c r="C235" s="10" t="b">
        <f>ISNUMBER(SEARCH("Reporters (RTL - TVi)",'Réponses de formulaire'!$W235))</f>
        <v>0</v>
      </c>
      <c r="D235" t="b">
        <f>ISNUMBER(SEARCH("Envoyé spécial (France 2)",'Réponses de formulaire'!$W235))</f>
        <v>0</v>
      </c>
      <c r="E235" t="b">
        <f>ISNUMBER(SEARCH("Complément d'enquête (France 2)",'Réponses de formulaire'!$W235))</f>
        <v>0</v>
      </c>
      <c r="F235" t="b">
        <f>ISNUMBER(SEARCH("Les infiltrés (France 2)",'Réponses de formulaire'!$W235))</f>
        <v>0</v>
      </c>
      <c r="G235" t="b">
        <f>ISNUMBER(SEARCH("Sept à huit (TF1)",'Réponses de formulaire'!$W235))</f>
        <v>0</v>
      </c>
      <c r="H235" t="b">
        <f>ISNUMBER(SEARCH("Reportages (TF1)",'Réponses de formulaire'!$W235))</f>
        <v>0</v>
      </c>
      <c r="I235" t="b">
        <f>ISNUMBER(SEARCH("L'effet papillon (Be TV)",'Réponses de formulaire'!$W235))</f>
        <v>0</v>
      </c>
      <c r="J235" t="b">
        <f>ISNUMBER(SEARCH("Je n'ai regardé aucun de ces programmes",'Réponses de formulaire'!$W235))</f>
        <v>1</v>
      </c>
      <c r="K235" t="b">
        <f>ISNUMBER(SEARCH("Autre",'Réponses de formulaire'!$W235))</f>
        <v>0</v>
      </c>
    </row>
    <row r="236" spans="2:11" ht="12.75" customHeight="1" x14ac:dyDescent="0.2">
      <c r="B236" s="10" t="b">
        <f>ISNUMBER(SEARCH("Questions à la Une (RTBF - La Une)",'Réponses de formulaire'!$W236))</f>
        <v>0</v>
      </c>
      <c r="C236" s="10" t="b">
        <f>ISNUMBER(SEARCH("Reporters (RTL - TVi)",'Réponses de formulaire'!$W236))</f>
        <v>1</v>
      </c>
      <c r="D236" t="b">
        <f>ISNUMBER(SEARCH("Envoyé spécial (France 2)",'Réponses de formulaire'!$W236))</f>
        <v>1</v>
      </c>
      <c r="E236" t="b">
        <f>ISNUMBER(SEARCH("Complément d'enquête (France 2)",'Réponses de formulaire'!$W236))</f>
        <v>0</v>
      </c>
      <c r="F236" t="b">
        <f>ISNUMBER(SEARCH("Les infiltrés (France 2)",'Réponses de formulaire'!$W236))</f>
        <v>0</v>
      </c>
      <c r="G236" t="b">
        <f>ISNUMBER(SEARCH("Sept à huit (TF1)",'Réponses de formulaire'!$W236))</f>
        <v>0</v>
      </c>
      <c r="H236" t="b">
        <f>ISNUMBER(SEARCH("Reportages (TF1)",'Réponses de formulaire'!$W236))</f>
        <v>1</v>
      </c>
      <c r="I236" t="b">
        <f>ISNUMBER(SEARCH("L'effet papillon (Be TV)",'Réponses de formulaire'!$W236))</f>
        <v>0</v>
      </c>
      <c r="J236" t="b">
        <f>ISNUMBER(SEARCH("Je n'ai regardé aucun de ces programmes",'Réponses de formulaire'!$W236))</f>
        <v>0</v>
      </c>
      <c r="K236" t="b">
        <f>ISNUMBER(SEARCH("Autre",'Réponses de formulaire'!$W236))</f>
        <v>0</v>
      </c>
    </row>
    <row r="237" spans="2:11" ht="12.75" customHeight="1" x14ac:dyDescent="0.2">
      <c r="B237" s="10" t="b">
        <f>ISNUMBER(SEARCH("Questions à la Une (RTBF - La Une)",'Réponses de formulaire'!$W237))</f>
        <v>0</v>
      </c>
      <c r="C237" s="10" t="b">
        <f>ISNUMBER(SEARCH("Reporters (RTL - TVi)",'Réponses de formulaire'!$W237))</f>
        <v>0</v>
      </c>
      <c r="D237" t="b">
        <f>ISNUMBER(SEARCH("Envoyé spécial (France 2)",'Réponses de formulaire'!$W237))</f>
        <v>1</v>
      </c>
      <c r="E237" t="b">
        <f>ISNUMBER(SEARCH("Complément d'enquête (France 2)",'Réponses de formulaire'!$W237))</f>
        <v>1</v>
      </c>
      <c r="F237" t="b">
        <f>ISNUMBER(SEARCH("Les infiltrés (France 2)",'Réponses de formulaire'!$W237))</f>
        <v>0</v>
      </c>
      <c r="G237" t="b">
        <f>ISNUMBER(SEARCH("Sept à huit (TF1)",'Réponses de formulaire'!$W237))</f>
        <v>1</v>
      </c>
      <c r="H237" t="b">
        <f>ISNUMBER(SEARCH("Reportages (TF1)",'Réponses de formulaire'!$W237))</f>
        <v>1</v>
      </c>
      <c r="I237" t="b">
        <f>ISNUMBER(SEARCH("L'effet papillon (Be TV)",'Réponses de formulaire'!$W237))</f>
        <v>0</v>
      </c>
      <c r="J237" t="b">
        <f>ISNUMBER(SEARCH("Je n'ai regardé aucun de ces programmes",'Réponses de formulaire'!$W237))</f>
        <v>0</v>
      </c>
      <c r="K237" t="b">
        <f>ISNUMBER(SEARCH("Autre",'Réponses de formulaire'!$W237))</f>
        <v>0</v>
      </c>
    </row>
    <row r="238" spans="2:11" ht="12.75" customHeight="1" x14ac:dyDescent="0.2">
      <c r="B238" s="10" t="b">
        <f>ISNUMBER(SEARCH("Questions à la Une (RTBF - La Une)",'Réponses de formulaire'!$W238))</f>
        <v>0</v>
      </c>
      <c r="C238" s="10" t="b">
        <f>ISNUMBER(SEARCH("Reporters (RTL - TVi)",'Réponses de formulaire'!$W238))</f>
        <v>0</v>
      </c>
      <c r="D238" t="b">
        <f>ISNUMBER(SEARCH("Envoyé spécial (France 2)",'Réponses de formulaire'!$W238))</f>
        <v>0</v>
      </c>
      <c r="E238" t="b">
        <f>ISNUMBER(SEARCH("Complément d'enquête (France 2)",'Réponses de formulaire'!$W238))</f>
        <v>0</v>
      </c>
      <c r="F238" t="b">
        <f>ISNUMBER(SEARCH("Les infiltrés (France 2)",'Réponses de formulaire'!$W238))</f>
        <v>0</v>
      </c>
      <c r="G238" t="b">
        <f>ISNUMBER(SEARCH("Sept à huit (TF1)",'Réponses de formulaire'!$W238))</f>
        <v>0</v>
      </c>
      <c r="H238" t="b">
        <f>ISNUMBER(SEARCH("Reportages (TF1)",'Réponses de formulaire'!$W238))</f>
        <v>0</v>
      </c>
      <c r="I238" t="b">
        <f>ISNUMBER(SEARCH("L'effet papillon (Be TV)",'Réponses de formulaire'!$W238))</f>
        <v>0</v>
      </c>
      <c r="J238" t="b">
        <f>ISNUMBER(SEARCH("Je n'ai regardé aucun de ces programmes",'Réponses de formulaire'!$W238))</f>
        <v>1</v>
      </c>
      <c r="K238" t="b">
        <f>ISNUMBER(SEARCH("Autre",'Réponses de formulaire'!$W238))</f>
        <v>0</v>
      </c>
    </row>
    <row r="239" spans="2:11" ht="12.75" customHeight="1" x14ac:dyDescent="0.2">
      <c r="B239" s="10" t="b">
        <f>ISNUMBER(SEARCH("Questions à la Une (RTBF - La Une)",'Réponses de formulaire'!$W239))</f>
        <v>0</v>
      </c>
      <c r="C239" s="10" t="b">
        <f>ISNUMBER(SEARCH("Reporters (RTL - TVi)",'Réponses de formulaire'!$W239))</f>
        <v>0</v>
      </c>
      <c r="D239" t="b">
        <f>ISNUMBER(SEARCH("Envoyé spécial (France 2)",'Réponses de formulaire'!$W239))</f>
        <v>0</v>
      </c>
      <c r="E239" t="b">
        <f>ISNUMBER(SEARCH("Complément d'enquête (France 2)",'Réponses de formulaire'!$W239))</f>
        <v>0</v>
      </c>
      <c r="F239" t="b">
        <f>ISNUMBER(SEARCH("Les infiltrés (France 2)",'Réponses de formulaire'!$W239))</f>
        <v>0</v>
      </c>
      <c r="G239" t="b">
        <f>ISNUMBER(SEARCH("Sept à huit (TF1)",'Réponses de formulaire'!$W239))</f>
        <v>0</v>
      </c>
      <c r="H239" t="b">
        <f>ISNUMBER(SEARCH("Reportages (TF1)",'Réponses de formulaire'!$W239))</f>
        <v>0</v>
      </c>
      <c r="I239" t="b">
        <f>ISNUMBER(SEARCH("L'effet papillon (Be TV)",'Réponses de formulaire'!$W239))</f>
        <v>0</v>
      </c>
      <c r="J239" t="b">
        <f>ISNUMBER(SEARCH("Je n'ai regardé aucun de ces programmes",'Réponses de formulaire'!$W239))</f>
        <v>1</v>
      </c>
      <c r="K239" t="b">
        <f>ISNUMBER(SEARCH("Autre",'Réponses de formulaire'!$W239))</f>
        <v>0</v>
      </c>
    </row>
    <row r="240" spans="2:11" ht="12.75" customHeight="1" x14ac:dyDescent="0.2">
      <c r="B240" s="10" t="b">
        <f>ISNUMBER(SEARCH("Questions à la Une (RTBF - La Une)",'Réponses de formulaire'!$W240))</f>
        <v>0</v>
      </c>
      <c r="C240" s="10" t="b">
        <f>ISNUMBER(SEARCH("Reporters (RTL - TVi)",'Réponses de formulaire'!$W240))</f>
        <v>0</v>
      </c>
      <c r="D240" t="b">
        <f>ISNUMBER(SEARCH("Envoyé spécial (France 2)",'Réponses de formulaire'!$W240))</f>
        <v>1</v>
      </c>
      <c r="E240" t="b">
        <f>ISNUMBER(SEARCH("Complément d'enquête (France 2)",'Réponses de formulaire'!$W240))</f>
        <v>0</v>
      </c>
      <c r="F240" t="b">
        <f>ISNUMBER(SEARCH("Les infiltrés (France 2)",'Réponses de formulaire'!$W240))</f>
        <v>0</v>
      </c>
      <c r="G240" t="b">
        <f>ISNUMBER(SEARCH("Sept à huit (TF1)",'Réponses de formulaire'!$W240))</f>
        <v>0</v>
      </c>
      <c r="H240" t="b">
        <f>ISNUMBER(SEARCH("Reportages (TF1)",'Réponses de formulaire'!$W240))</f>
        <v>0</v>
      </c>
      <c r="I240" t="b">
        <f>ISNUMBER(SEARCH("L'effet papillon (Be TV)",'Réponses de formulaire'!$W240))</f>
        <v>0</v>
      </c>
      <c r="J240" t="b">
        <f>ISNUMBER(SEARCH("Je n'ai regardé aucun de ces programmes",'Réponses de formulaire'!$W240))</f>
        <v>0</v>
      </c>
      <c r="K240" t="b">
        <f>ISNUMBER(SEARCH("Autre",'Réponses de formulaire'!$W240))</f>
        <v>0</v>
      </c>
    </row>
    <row r="241" spans="2:11" ht="12.75" customHeight="1" x14ac:dyDescent="0.2">
      <c r="B241" s="10" t="b">
        <f>ISNUMBER(SEARCH("Questions à la Une (RTBF - La Une)",'Réponses de formulaire'!$W241))</f>
        <v>1</v>
      </c>
      <c r="C241" s="10" t="b">
        <f>ISNUMBER(SEARCH("Reporters (RTL - TVi)",'Réponses de formulaire'!$W241))</f>
        <v>0</v>
      </c>
      <c r="D241" t="b">
        <f>ISNUMBER(SEARCH("Envoyé spécial (France 2)",'Réponses de formulaire'!$W241))</f>
        <v>0</v>
      </c>
      <c r="E241" t="b">
        <f>ISNUMBER(SEARCH("Complément d'enquête (France 2)",'Réponses de formulaire'!$W241))</f>
        <v>0</v>
      </c>
      <c r="F241" t="b">
        <f>ISNUMBER(SEARCH("Les infiltrés (France 2)",'Réponses de formulaire'!$W241))</f>
        <v>0</v>
      </c>
      <c r="G241" t="b">
        <f>ISNUMBER(SEARCH("Sept à huit (TF1)",'Réponses de formulaire'!$W241))</f>
        <v>0</v>
      </c>
      <c r="H241" t="b">
        <f>ISNUMBER(SEARCH("Reportages (TF1)",'Réponses de formulaire'!$W241))</f>
        <v>0</v>
      </c>
      <c r="I241" t="b">
        <f>ISNUMBER(SEARCH("L'effet papillon (Be TV)",'Réponses de formulaire'!$W241))</f>
        <v>0</v>
      </c>
      <c r="J241" t="b">
        <f>ISNUMBER(SEARCH("Je n'ai regardé aucun de ces programmes",'Réponses de formulaire'!$W241))</f>
        <v>0</v>
      </c>
      <c r="K241" t="b">
        <f>ISNUMBER(SEARCH("Autre",'Réponses de formulaire'!$W241))</f>
        <v>0</v>
      </c>
    </row>
    <row r="242" spans="2:11" ht="12.75" customHeight="1" x14ac:dyDescent="0.2">
      <c r="B242" s="10" t="b">
        <f>ISNUMBER(SEARCH("Questions à la Une (RTBF - La Une)",'Réponses de formulaire'!$W242))</f>
        <v>0</v>
      </c>
      <c r="C242" s="10" t="b">
        <f>ISNUMBER(SEARCH("Reporters (RTL - TVi)",'Réponses de formulaire'!$W242))</f>
        <v>0</v>
      </c>
      <c r="D242" t="b">
        <f>ISNUMBER(SEARCH("Envoyé spécial (France 2)",'Réponses de formulaire'!$W242))</f>
        <v>0</v>
      </c>
      <c r="E242" t="b">
        <f>ISNUMBER(SEARCH("Complément d'enquête (France 2)",'Réponses de formulaire'!$W242))</f>
        <v>0</v>
      </c>
      <c r="F242" t="b">
        <f>ISNUMBER(SEARCH("Les infiltrés (France 2)",'Réponses de formulaire'!$W242))</f>
        <v>0</v>
      </c>
      <c r="G242" t="b">
        <f>ISNUMBER(SEARCH("Sept à huit (TF1)",'Réponses de formulaire'!$W242))</f>
        <v>0</v>
      </c>
      <c r="H242" t="b">
        <f>ISNUMBER(SEARCH("Reportages (TF1)",'Réponses de formulaire'!$W242))</f>
        <v>0</v>
      </c>
      <c r="I242" t="b">
        <f>ISNUMBER(SEARCH("L'effet papillon (Be TV)",'Réponses de formulaire'!$W242))</f>
        <v>0</v>
      </c>
      <c r="J242" t="b">
        <f>ISNUMBER(SEARCH("Je n'ai regardé aucun de ces programmes",'Réponses de formulaire'!$W242))</f>
        <v>1</v>
      </c>
      <c r="K242" t="b">
        <f>ISNUMBER(SEARCH("Autre",'Réponses de formulaire'!$W242))</f>
        <v>0</v>
      </c>
    </row>
    <row r="243" spans="2:11" ht="12.75" customHeight="1" x14ac:dyDescent="0.2">
      <c r="B243" s="10" t="b">
        <f>ISNUMBER(SEARCH("Questions à la Une (RTBF - La Une)",'Réponses de formulaire'!$W243))</f>
        <v>0</v>
      </c>
      <c r="C243" s="10" t="b">
        <f>ISNUMBER(SEARCH("Reporters (RTL - TVi)",'Réponses de formulaire'!$W243))</f>
        <v>0</v>
      </c>
      <c r="D243" t="b">
        <f>ISNUMBER(SEARCH("Envoyé spécial (France 2)",'Réponses de formulaire'!$W243))</f>
        <v>0</v>
      </c>
      <c r="E243" t="b">
        <f>ISNUMBER(SEARCH("Complément d'enquête (France 2)",'Réponses de formulaire'!$W243))</f>
        <v>0</v>
      </c>
      <c r="F243" t="b">
        <f>ISNUMBER(SEARCH("Les infiltrés (France 2)",'Réponses de formulaire'!$W243))</f>
        <v>0</v>
      </c>
      <c r="G243" t="b">
        <f>ISNUMBER(SEARCH("Sept à huit (TF1)",'Réponses de formulaire'!$W243))</f>
        <v>0</v>
      </c>
      <c r="H243" t="b">
        <f>ISNUMBER(SEARCH("Reportages (TF1)",'Réponses de formulaire'!$W243))</f>
        <v>0</v>
      </c>
      <c r="I243" t="b">
        <f>ISNUMBER(SEARCH("L'effet papillon (Be TV)",'Réponses de formulaire'!$W243))</f>
        <v>0</v>
      </c>
      <c r="J243" t="b">
        <f>ISNUMBER(SEARCH("Je n'ai regardé aucun de ces programmes",'Réponses de formulaire'!$W243))</f>
        <v>1</v>
      </c>
      <c r="K243" t="b">
        <f>ISNUMBER(SEARCH("Autre",'Réponses de formulaire'!$W243))</f>
        <v>0</v>
      </c>
    </row>
    <row r="244" spans="2:11" ht="12.75" customHeight="1" x14ac:dyDescent="0.2">
      <c r="B244" s="10" t="b">
        <f>ISNUMBER(SEARCH("Questions à la Une (RTBF - La Une)",'Réponses de formulaire'!$W244))</f>
        <v>0</v>
      </c>
      <c r="C244" s="10" t="b">
        <f>ISNUMBER(SEARCH("Reporters (RTL - TVi)",'Réponses de formulaire'!$W244))</f>
        <v>0</v>
      </c>
      <c r="D244" t="b">
        <f>ISNUMBER(SEARCH("Envoyé spécial (France 2)",'Réponses de formulaire'!$W244))</f>
        <v>0</v>
      </c>
      <c r="E244" t="b">
        <f>ISNUMBER(SEARCH("Complément d'enquête (France 2)",'Réponses de formulaire'!$W244))</f>
        <v>0</v>
      </c>
      <c r="F244" t="b">
        <f>ISNUMBER(SEARCH("Les infiltrés (France 2)",'Réponses de formulaire'!$W244))</f>
        <v>0</v>
      </c>
      <c r="G244" t="b">
        <f>ISNUMBER(SEARCH("Sept à huit (TF1)",'Réponses de formulaire'!$W244))</f>
        <v>0</v>
      </c>
      <c r="H244" t="b">
        <f>ISNUMBER(SEARCH("Reportages (TF1)",'Réponses de formulaire'!$W244))</f>
        <v>0</v>
      </c>
      <c r="I244" t="b">
        <f>ISNUMBER(SEARCH("L'effet papillon (Be TV)",'Réponses de formulaire'!$W244))</f>
        <v>0</v>
      </c>
      <c r="J244" t="b">
        <f>ISNUMBER(SEARCH("Je n'ai regardé aucun de ces programmes",'Réponses de formulaire'!$W244))</f>
        <v>1</v>
      </c>
      <c r="K244" t="b">
        <f>ISNUMBER(SEARCH("Autre",'Réponses de formulaire'!$W244))</f>
        <v>0</v>
      </c>
    </row>
    <row r="245" spans="2:11" ht="12.75" customHeight="1" x14ac:dyDescent="0.2">
      <c r="B245" s="10" t="b">
        <f>ISNUMBER(SEARCH("Questions à la Une (RTBF - La Une)",'Réponses de formulaire'!$W245))</f>
        <v>1</v>
      </c>
      <c r="C245" s="10" t="b">
        <f>ISNUMBER(SEARCH("Reporters (RTL - TVi)",'Réponses de formulaire'!$W245))</f>
        <v>0</v>
      </c>
      <c r="D245" t="b">
        <f>ISNUMBER(SEARCH("Envoyé spécial (France 2)",'Réponses de formulaire'!$W245))</f>
        <v>0</v>
      </c>
      <c r="E245" t="b">
        <f>ISNUMBER(SEARCH("Complément d'enquête (France 2)",'Réponses de formulaire'!$W245))</f>
        <v>0</v>
      </c>
      <c r="F245" t="b">
        <f>ISNUMBER(SEARCH("Les infiltrés (France 2)",'Réponses de formulaire'!$W245))</f>
        <v>0</v>
      </c>
      <c r="G245" t="b">
        <f>ISNUMBER(SEARCH("Sept à huit (TF1)",'Réponses de formulaire'!$W245))</f>
        <v>0</v>
      </c>
      <c r="H245" t="b">
        <f>ISNUMBER(SEARCH("Reportages (TF1)",'Réponses de formulaire'!$W245))</f>
        <v>0</v>
      </c>
      <c r="I245" t="b">
        <f>ISNUMBER(SEARCH("L'effet papillon (Be TV)",'Réponses de formulaire'!$W245))</f>
        <v>0</v>
      </c>
      <c r="J245" t="b">
        <f>ISNUMBER(SEARCH("Je n'ai regardé aucun de ces programmes",'Réponses de formulaire'!$W245))</f>
        <v>0</v>
      </c>
      <c r="K245" t="b">
        <f>ISNUMBER(SEARCH("Autre",'Réponses de formulaire'!$W245))</f>
        <v>0</v>
      </c>
    </row>
    <row r="246" spans="2:11" ht="12.75" customHeight="1" x14ac:dyDescent="0.2">
      <c r="B246" s="10" t="b">
        <f>ISNUMBER(SEARCH("Questions à la Une (RTBF - La Une)",'Réponses de formulaire'!$W246))</f>
        <v>1</v>
      </c>
      <c r="C246" s="10" t="b">
        <f>ISNUMBER(SEARCH("Reporters (RTL - TVi)",'Réponses de formulaire'!$W246))</f>
        <v>1</v>
      </c>
      <c r="D246" t="b">
        <f>ISNUMBER(SEARCH("Envoyé spécial (France 2)",'Réponses de formulaire'!$W246))</f>
        <v>1</v>
      </c>
      <c r="E246" t="b">
        <f>ISNUMBER(SEARCH("Complément d'enquête (France 2)",'Réponses de formulaire'!$W246))</f>
        <v>0</v>
      </c>
      <c r="F246" t="b">
        <f>ISNUMBER(SEARCH("Les infiltrés (France 2)",'Réponses de formulaire'!$W246))</f>
        <v>0</v>
      </c>
      <c r="G246" t="b">
        <f>ISNUMBER(SEARCH("Sept à huit (TF1)",'Réponses de formulaire'!$W246))</f>
        <v>0</v>
      </c>
      <c r="H246" t="b">
        <f>ISNUMBER(SEARCH("Reportages (TF1)",'Réponses de formulaire'!$W246))</f>
        <v>0</v>
      </c>
      <c r="I246" t="b">
        <f>ISNUMBER(SEARCH("L'effet papillon (Be TV)",'Réponses de formulaire'!$W246))</f>
        <v>0</v>
      </c>
      <c r="J246" t="b">
        <f>ISNUMBER(SEARCH("Je n'ai regardé aucun de ces programmes",'Réponses de formulaire'!$W246))</f>
        <v>0</v>
      </c>
      <c r="K246" t="b">
        <f>ISNUMBER(SEARCH("Autre",'Réponses de formulaire'!$W246))</f>
        <v>0</v>
      </c>
    </row>
    <row r="247" spans="2:11" ht="12.75" customHeight="1" x14ac:dyDescent="0.2">
      <c r="B247" s="10" t="b">
        <f>ISNUMBER(SEARCH("Questions à la Une (RTBF - La Une)",'Réponses de formulaire'!$W247))</f>
        <v>0</v>
      </c>
      <c r="C247" s="10" t="b">
        <f>ISNUMBER(SEARCH("Reporters (RTL - TVi)",'Réponses de formulaire'!$W247))</f>
        <v>0</v>
      </c>
      <c r="D247" t="b">
        <f>ISNUMBER(SEARCH("Envoyé spécial (France 2)",'Réponses de formulaire'!$W247))</f>
        <v>0</v>
      </c>
      <c r="E247" t="b">
        <f>ISNUMBER(SEARCH("Complément d'enquête (France 2)",'Réponses de formulaire'!$W247))</f>
        <v>0</v>
      </c>
      <c r="F247" t="b">
        <f>ISNUMBER(SEARCH("Les infiltrés (France 2)",'Réponses de formulaire'!$W247))</f>
        <v>0</v>
      </c>
      <c r="G247" t="b">
        <f>ISNUMBER(SEARCH("Sept à huit (TF1)",'Réponses de formulaire'!$W247))</f>
        <v>0</v>
      </c>
      <c r="H247" t="b">
        <f>ISNUMBER(SEARCH("Reportages (TF1)",'Réponses de formulaire'!$W247))</f>
        <v>0</v>
      </c>
      <c r="I247" t="b">
        <f>ISNUMBER(SEARCH("L'effet papillon (Be TV)",'Réponses de formulaire'!$W247))</f>
        <v>0</v>
      </c>
      <c r="J247" t="b">
        <f>ISNUMBER(SEARCH("Je n'ai regardé aucun de ces programmes",'Réponses de formulaire'!$W247))</f>
        <v>1</v>
      </c>
      <c r="K247" t="b">
        <f>ISNUMBER(SEARCH("Autre",'Réponses de formulaire'!$W247))</f>
        <v>0</v>
      </c>
    </row>
    <row r="248" spans="2:11" ht="12.75" customHeight="1" x14ac:dyDescent="0.2">
      <c r="B248" s="10" t="b">
        <f>ISNUMBER(SEARCH("Questions à la Une (RTBF - La Une)",'Réponses de formulaire'!$W248))</f>
        <v>0</v>
      </c>
      <c r="C248" s="10" t="b">
        <f>ISNUMBER(SEARCH("Reporters (RTL - TVi)",'Réponses de formulaire'!$W248))</f>
        <v>0</v>
      </c>
      <c r="D248" t="b">
        <f>ISNUMBER(SEARCH("Envoyé spécial (France 2)",'Réponses de formulaire'!$W248))</f>
        <v>0</v>
      </c>
      <c r="E248" t="b">
        <f>ISNUMBER(SEARCH("Complément d'enquête (France 2)",'Réponses de formulaire'!$W248))</f>
        <v>0</v>
      </c>
      <c r="F248" t="b">
        <f>ISNUMBER(SEARCH("Les infiltrés (France 2)",'Réponses de formulaire'!$W248))</f>
        <v>0</v>
      </c>
      <c r="G248" t="b">
        <f>ISNUMBER(SEARCH("Sept à huit (TF1)",'Réponses de formulaire'!$W248))</f>
        <v>0</v>
      </c>
      <c r="H248" t="b">
        <f>ISNUMBER(SEARCH("Reportages (TF1)",'Réponses de formulaire'!$W248))</f>
        <v>0</v>
      </c>
      <c r="I248" t="b">
        <f>ISNUMBER(SEARCH("L'effet papillon (Be TV)",'Réponses de formulaire'!$W248))</f>
        <v>0</v>
      </c>
      <c r="J248" t="b">
        <f>ISNUMBER(SEARCH("Je n'ai regardé aucun de ces programmes",'Réponses de formulaire'!$W248))</f>
        <v>1</v>
      </c>
      <c r="K248" t="b">
        <f>ISNUMBER(SEARCH("Autre",'Réponses de formulaire'!$W248))</f>
        <v>0</v>
      </c>
    </row>
    <row r="249" spans="2:11" ht="12.75" customHeight="1" x14ac:dyDescent="0.2">
      <c r="B249" s="10" t="b">
        <f>ISNUMBER(SEARCH("Questions à la Une (RTBF - La Une)",'Réponses de formulaire'!$W249))</f>
        <v>0</v>
      </c>
      <c r="C249" s="10" t="b">
        <f>ISNUMBER(SEARCH("Reporters (RTL - TVi)",'Réponses de formulaire'!$W249))</f>
        <v>0</v>
      </c>
      <c r="D249" t="b">
        <f>ISNUMBER(SEARCH("Envoyé spécial (France 2)",'Réponses de formulaire'!$W249))</f>
        <v>0</v>
      </c>
      <c r="E249" t="b">
        <f>ISNUMBER(SEARCH("Complément d'enquête (France 2)",'Réponses de formulaire'!$W249))</f>
        <v>0</v>
      </c>
      <c r="F249" t="b">
        <f>ISNUMBER(SEARCH("Les infiltrés (France 2)",'Réponses de formulaire'!$W249))</f>
        <v>0</v>
      </c>
      <c r="G249" t="b">
        <f>ISNUMBER(SEARCH("Sept à huit (TF1)",'Réponses de formulaire'!$W249))</f>
        <v>0</v>
      </c>
      <c r="H249" t="b">
        <f>ISNUMBER(SEARCH("Reportages (TF1)",'Réponses de formulaire'!$W249))</f>
        <v>0</v>
      </c>
      <c r="I249" t="b">
        <f>ISNUMBER(SEARCH("L'effet papillon (Be TV)",'Réponses de formulaire'!$W249))</f>
        <v>0</v>
      </c>
      <c r="J249" t="b">
        <f>ISNUMBER(SEARCH("Je n'ai regardé aucun de ces programmes",'Réponses de formulaire'!$W249))</f>
        <v>1</v>
      </c>
      <c r="K249" t="b">
        <f>ISNUMBER(SEARCH("Autre",'Réponses de formulaire'!$W249))</f>
        <v>0</v>
      </c>
    </row>
    <row r="250" spans="2:11" ht="12.75" customHeight="1" x14ac:dyDescent="0.2">
      <c r="B250" s="10" t="b">
        <f>ISNUMBER(SEARCH("Questions à la Une (RTBF - La Une)",'Réponses de formulaire'!$W250))</f>
        <v>1</v>
      </c>
      <c r="C250" s="10" t="b">
        <f>ISNUMBER(SEARCH("Reporters (RTL - TVi)",'Réponses de formulaire'!$W250))</f>
        <v>0</v>
      </c>
      <c r="D250" t="b">
        <f>ISNUMBER(SEARCH("Envoyé spécial (France 2)",'Réponses de formulaire'!$W250))</f>
        <v>0</v>
      </c>
      <c r="E250" t="b">
        <f>ISNUMBER(SEARCH("Complément d'enquête (France 2)",'Réponses de formulaire'!$W250))</f>
        <v>0</v>
      </c>
      <c r="F250" t="b">
        <f>ISNUMBER(SEARCH("Les infiltrés (France 2)",'Réponses de formulaire'!$W250))</f>
        <v>0</v>
      </c>
      <c r="G250" t="b">
        <f>ISNUMBER(SEARCH("Sept à huit (TF1)",'Réponses de formulaire'!$W250))</f>
        <v>0</v>
      </c>
      <c r="H250" t="b">
        <f>ISNUMBER(SEARCH("Reportages (TF1)",'Réponses de formulaire'!$W250))</f>
        <v>0</v>
      </c>
      <c r="I250" t="b">
        <f>ISNUMBER(SEARCH("L'effet papillon (Be TV)",'Réponses de formulaire'!$W250))</f>
        <v>0</v>
      </c>
      <c r="J250" t="b">
        <f>ISNUMBER(SEARCH("Je n'ai regardé aucun de ces programmes",'Réponses de formulaire'!$W250))</f>
        <v>0</v>
      </c>
      <c r="K250" t="b">
        <f>ISNUMBER(SEARCH("Autre",'Réponses de formulaire'!$W250))</f>
        <v>0</v>
      </c>
    </row>
    <row r="251" spans="2:11" ht="12.75" customHeight="1" x14ac:dyDescent="0.2">
      <c r="B251" s="10" t="b">
        <f>ISNUMBER(SEARCH("Questions à la Une (RTBF - La Une)",'Réponses de formulaire'!$W251))</f>
        <v>0</v>
      </c>
      <c r="C251" s="10" t="b">
        <f>ISNUMBER(SEARCH("Reporters (RTL - TVi)",'Réponses de formulaire'!$W251))</f>
        <v>0</v>
      </c>
      <c r="D251" t="b">
        <f>ISNUMBER(SEARCH("Envoyé spécial (France 2)",'Réponses de formulaire'!$W251))</f>
        <v>0</v>
      </c>
      <c r="E251" t="b">
        <f>ISNUMBER(SEARCH("Complément d'enquête (France 2)",'Réponses de formulaire'!$W251))</f>
        <v>0</v>
      </c>
      <c r="F251" t="b">
        <f>ISNUMBER(SEARCH("Les infiltrés (France 2)",'Réponses de formulaire'!$W251))</f>
        <v>0</v>
      </c>
      <c r="G251" t="b">
        <f>ISNUMBER(SEARCH("Sept à huit (TF1)",'Réponses de formulaire'!$W251))</f>
        <v>0</v>
      </c>
      <c r="H251" t="b">
        <f>ISNUMBER(SEARCH("Reportages (TF1)",'Réponses de formulaire'!$W251))</f>
        <v>0</v>
      </c>
      <c r="I251" t="b">
        <f>ISNUMBER(SEARCH("L'effet papillon (Be TV)",'Réponses de formulaire'!$W251))</f>
        <v>0</v>
      </c>
      <c r="J251" t="b">
        <f>ISNUMBER(SEARCH("Je n'ai regardé aucun de ces programmes",'Réponses de formulaire'!$W251))</f>
        <v>1</v>
      </c>
      <c r="K251" t="b">
        <f>ISNUMBER(SEARCH("Autre",'Réponses de formulaire'!$W251))</f>
        <v>0</v>
      </c>
    </row>
    <row r="252" spans="2:11" ht="12.75" customHeight="1" x14ac:dyDescent="0.2">
      <c r="B252" s="10" t="b">
        <f>ISNUMBER(SEARCH("Questions à la Une (RTBF - La Une)",'Réponses de formulaire'!$W252))</f>
        <v>1</v>
      </c>
      <c r="C252" s="10" t="b">
        <f>ISNUMBER(SEARCH("Reporters (RTL - TVi)",'Réponses de formulaire'!$W252))</f>
        <v>0</v>
      </c>
      <c r="D252" t="b">
        <f>ISNUMBER(SEARCH("Envoyé spécial (France 2)",'Réponses de formulaire'!$W252))</f>
        <v>1</v>
      </c>
      <c r="E252" t="b">
        <f>ISNUMBER(SEARCH("Complément d'enquête (France 2)",'Réponses de formulaire'!$W252))</f>
        <v>0</v>
      </c>
      <c r="F252" t="b">
        <f>ISNUMBER(SEARCH("Les infiltrés (France 2)",'Réponses de formulaire'!$W252))</f>
        <v>0</v>
      </c>
      <c r="G252" t="b">
        <f>ISNUMBER(SEARCH("Sept à huit (TF1)",'Réponses de formulaire'!$W252))</f>
        <v>0</v>
      </c>
      <c r="H252" t="b">
        <f>ISNUMBER(SEARCH("Reportages (TF1)",'Réponses de formulaire'!$W252))</f>
        <v>0</v>
      </c>
      <c r="I252" t="b">
        <f>ISNUMBER(SEARCH("L'effet papillon (Be TV)",'Réponses de formulaire'!$W252))</f>
        <v>0</v>
      </c>
      <c r="J252" t="b">
        <f>ISNUMBER(SEARCH("Je n'ai regardé aucun de ces programmes",'Réponses de formulaire'!$W252))</f>
        <v>0</v>
      </c>
      <c r="K252" t="b">
        <f>ISNUMBER(SEARCH("Autre",'Réponses de formulaire'!$W252))</f>
        <v>0</v>
      </c>
    </row>
    <row r="253" spans="2:11" ht="12.75" customHeight="1" x14ac:dyDescent="0.2">
      <c r="B253" s="10" t="b">
        <f>ISNUMBER(SEARCH("Questions à la Une (RTBF - La Une)",'Réponses de formulaire'!$W253))</f>
        <v>0</v>
      </c>
      <c r="C253" s="10" t="b">
        <f>ISNUMBER(SEARCH("Reporters (RTL - TVi)",'Réponses de formulaire'!$W253))</f>
        <v>0</v>
      </c>
      <c r="D253" t="b">
        <f>ISNUMBER(SEARCH("Envoyé spécial (France 2)",'Réponses de formulaire'!$W253))</f>
        <v>0</v>
      </c>
      <c r="E253" t="b">
        <f>ISNUMBER(SEARCH("Complément d'enquête (France 2)",'Réponses de formulaire'!$W253))</f>
        <v>0</v>
      </c>
      <c r="F253" t="b">
        <f>ISNUMBER(SEARCH("Les infiltrés (France 2)",'Réponses de formulaire'!$W253))</f>
        <v>0</v>
      </c>
      <c r="G253" t="b">
        <f>ISNUMBER(SEARCH("Sept à huit (TF1)",'Réponses de formulaire'!$W253))</f>
        <v>0</v>
      </c>
      <c r="H253" t="b">
        <f>ISNUMBER(SEARCH("Reportages (TF1)",'Réponses de formulaire'!$W253))</f>
        <v>0</v>
      </c>
      <c r="I253" t="b">
        <f>ISNUMBER(SEARCH("L'effet papillon (Be TV)",'Réponses de formulaire'!$W253))</f>
        <v>0</v>
      </c>
      <c r="J253" t="b">
        <f>ISNUMBER(SEARCH("Je n'ai regardé aucun de ces programmes",'Réponses de formulaire'!$W253))</f>
        <v>1</v>
      </c>
      <c r="K253" t="b">
        <f>ISNUMBER(SEARCH("Autre",'Réponses de formulaire'!$W253))</f>
        <v>0</v>
      </c>
    </row>
    <row r="254" spans="2:11" ht="12.75" customHeight="1" x14ac:dyDescent="0.2">
      <c r="B254" s="10" t="b">
        <f>ISNUMBER(SEARCH("Questions à la Une (RTBF - La Une)",'Réponses de formulaire'!$W254))</f>
        <v>0</v>
      </c>
      <c r="C254" s="10" t="b">
        <f>ISNUMBER(SEARCH("Reporters (RTL - TVi)",'Réponses de formulaire'!$W254))</f>
        <v>1</v>
      </c>
      <c r="D254" t="b">
        <f>ISNUMBER(SEARCH("Envoyé spécial (France 2)",'Réponses de formulaire'!$W254))</f>
        <v>0</v>
      </c>
      <c r="E254" t="b">
        <f>ISNUMBER(SEARCH("Complément d'enquête (France 2)",'Réponses de formulaire'!$W254))</f>
        <v>0</v>
      </c>
      <c r="F254" t="b">
        <f>ISNUMBER(SEARCH("Les infiltrés (France 2)",'Réponses de formulaire'!$W254))</f>
        <v>0</v>
      </c>
      <c r="G254" t="b">
        <f>ISNUMBER(SEARCH("Sept à huit (TF1)",'Réponses de formulaire'!$W254))</f>
        <v>0</v>
      </c>
      <c r="H254" t="b">
        <f>ISNUMBER(SEARCH("Reportages (TF1)",'Réponses de formulaire'!$W254))</f>
        <v>0</v>
      </c>
      <c r="I254" t="b">
        <f>ISNUMBER(SEARCH("L'effet papillon (Be TV)",'Réponses de formulaire'!$W254))</f>
        <v>0</v>
      </c>
      <c r="J254" t="b">
        <f>ISNUMBER(SEARCH("Je n'ai regardé aucun de ces programmes",'Réponses de formulaire'!$W254))</f>
        <v>0</v>
      </c>
      <c r="K254" t="b">
        <f>ISNUMBER(SEARCH("Autre",'Réponses de formulaire'!$W254))</f>
        <v>0</v>
      </c>
    </row>
    <row r="255" spans="2:11" ht="12.75" customHeight="1" x14ac:dyDescent="0.2">
      <c r="B255" s="10" t="b">
        <f>ISNUMBER(SEARCH("Questions à la Une (RTBF - La Une)",'Réponses de formulaire'!$W255))</f>
        <v>0</v>
      </c>
      <c r="C255" s="10" t="b">
        <f>ISNUMBER(SEARCH("Reporters (RTL - TVi)",'Réponses de formulaire'!$W255))</f>
        <v>0</v>
      </c>
      <c r="D255" t="b">
        <f>ISNUMBER(SEARCH("Envoyé spécial (France 2)",'Réponses de formulaire'!$W255))</f>
        <v>1</v>
      </c>
      <c r="E255" t="b">
        <f>ISNUMBER(SEARCH("Complément d'enquête (France 2)",'Réponses de formulaire'!$W255))</f>
        <v>1</v>
      </c>
      <c r="F255" t="b">
        <f>ISNUMBER(SEARCH("Les infiltrés (France 2)",'Réponses de formulaire'!$W255))</f>
        <v>0</v>
      </c>
      <c r="G255" t="b">
        <f>ISNUMBER(SEARCH("Sept à huit (TF1)",'Réponses de formulaire'!$W255))</f>
        <v>1</v>
      </c>
      <c r="H255" t="b">
        <f>ISNUMBER(SEARCH("Reportages (TF1)",'Réponses de formulaire'!$W255))</f>
        <v>0</v>
      </c>
      <c r="I255" t="b">
        <f>ISNUMBER(SEARCH("L'effet papillon (Be TV)",'Réponses de formulaire'!$W255))</f>
        <v>0</v>
      </c>
      <c r="J255" t="b">
        <f>ISNUMBER(SEARCH("Je n'ai regardé aucun de ces programmes",'Réponses de formulaire'!$W255))</f>
        <v>0</v>
      </c>
      <c r="K255" t="b">
        <f>ISNUMBER(SEARCH("Autre",'Réponses de formulaire'!$W255))</f>
        <v>0</v>
      </c>
    </row>
    <row r="256" spans="2:11" ht="12.75" customHeight="1" x14ac:dyDescent="0.2">
      <c r="B256" s="10" t="b">
        <f>ISNUMBER(SEARCH("Questions à la Une (RTBF - La Une)",'Réponses de formulaire'!$W256))</f>
        <v>1</v>
      </c>
      <c r="C256" s="10" t="b">
        <f>ISNUMBER(SEARCH("Reporters (RTL - TVi)",'Réponses de formulaire'!$W256))</f>
        <v>0</v>
      </c>
      <c r="D256" t="b">
        <f>ISNUMBER(SEARCH("Envoyé spécial (France 2)",'Réponses de formulaire'!$W256))</f>
        <v>1</v>
      </c>
      <c r="E256" t="b">
        <f>ISNUMBER(SEARCH("Complément d'enquête (France 2)",'Réponses de formulaire'!$W256))</f>
        <v>1</v>
      </c>
      <c r="F256" t="b">
        <f>ISNUMBER(SEARCH("Les infiltrés (France 2)",'Réponses de formulaire'!$W256))</f>
        <v>0</v>
      </c>
      <c r="G256" t="b">
        <f>ISNUMBER(SEARCH("Sept à huit (TF1)",'Réponses de formulaire'!$W256))</f>
        <v>0</v>
      </c>
      <c r="H256" t="b">
        <f>ISNUMBER(SEARCH("Reportages (TF1)",'Réponses de formulaire'!$W256))</f>
        <v>1</v>
      </c>
      <c r="I256" t="b">
        <f>ISNUMBER(SEARCH("L'effet papillon (Be TV)",'Réponses de formulaire'!$W256))</f>
        <v>0</v>
      </c>
      <c r="J256" t="b">
        <f>ISNUMBER(SEARCH("Je n'ai regardé aucun de ces programmes",'Réponses de formulaire'!$W256))</f>
        <v>0</v>
      </c>
      <c r="K256" t="b">
        <f>ISNUMBER(SEARCH("Autre",'Réponses de formulaire'!$W256))</f>
        <v>0</v>
      </c>
    </row>
    <row r="257" spans="2:11" ht="12.75" customHeight="1" x14ac:dyDescent="0.2">
      <c r="B257" s="10" t="b">
        <f>ISNUMBER(SEARCH("Questions à la Une (RTBF - La Une)",'Réponses de formulaire'!$W257))</f>
        <v>1</v>
      </c>
      <c r="C257" s="10" t="b">
        <f>ISNUMBER(SEARCH("Reporters (RTL - TVi)",'Réponses de formulaire'!$W257))</f>
        <v>0</v>
      </c>
      <c r="D257" t="b">
        <f>ISNUMBER(SEARCH("Envoyé spécial (France 2)",'Réponses de formulaire'!$W257))</f>
        <v>1</v>
      </c>
      <c r="E257" t="b">
        <f>ISNUMBER(SEARCH("Complément d'enquête (France 2)",'Réponses de formulaire'!$W257))</f>
        <v>1</v>
      </c>
      <c r="F257" t="b">
        <f>ISNUMBER(SEARCH("Les infiltrés (France 2)",'Réponses de formulaire'!$W257))</f>
        <v>0</v>
      </c>
      <c r="G257" t="b">
        <f>ISNUMBER(SEARCH("Sept à huit (TF1)",'Réponses de formulaire'!$W257))</f>
        <v>0</v>
      </c>
      <c r="H257" t="b">
        <f>ISNUMBER(SEARCH("Reportages (TF1)",'Réponses de formulaire'!$W257))</f>
        <v>0</v>
      </c>
      <c r="I257" t="b">
        <f>ISNUMBER(SEARCH("L'effet papillon (Be TV)",'Réponses de formulaire'!$W257))</f>
        <v>0</v>
      </c>
      <c r="J257" t="b">
        <f>ISNUMBER(SEARCH("Je n'ai regardé aucun de ces programmes",'Réponses de formulaire'!$W257))</f>
        <v>0</v>
      </c>
      <c r="K257" t="b">
        <f>ISNUMBER(SEARCH("Autre",'Réponses de formulaire'!$W257))</f>
        <v>0</v>
      </c>
    </row>
    <row r="258" spans="2:11" ht="12.75" customHeight="1" x14ac:dyDescent="0.2">
      <c r="B258" s="10" t="b">
        <f>ISNUMBER(SEARCH("Questions à la Une (RTBF - La Une)",'Réponses de formulaire'!$W258))</f>
        <v>0</v>
      </c>
      <c r="C258" s="10" t="b">
        <f>ISNUMBER(SEARCH("Reporters (RTL - TVi)",'Réponses de formulaire'!$W258))</f>
        <v>0</v>
      </c>
      <c r="D258" t="b">
        <f>ISNUMBER(SEARCH("Envoyé spécial (France 2)",'Réponses de formulaire'!$W258))</f>
        <v>1</v>
      </c>
      <c r="E258" t="b">
        <f>ISNUMBER(SEARCH("Complément d'enquête (France 2)",'Réponses de formulaire'!$W258))</f>
        <v>0</v>
      </c>
      <c r="F258" t="b">
        <f>ISNUMBER(SEARCH("Les infiltrés (France 2)",'Réponses de formulaire'!$W258))</f>
        <v>0</v>
      </c>
      <c r="G258" t="b">
        <f>ISNUMBER(SEARCH("Sept à huit (TF1)",'Réponses de formulaire'!$W258))</f>
        <v>0</v>
      </c>
      <c r="H258" t="b">
        <f>ISNUMBER(SEARCH("Reportages (TF1)",'Réponses de formulaire'!$W258))</f>
        <v>0</v>
      </c>
      <c r="I258" t="b">
        <f>ISNUMBER(SEARCH("L'effet papillon (Be TV)",'Réponses de formulaire'!$W258))</f>
        <v>0</v>
      </c>
      <c r="J258" t="b">
        <f>ISNUMBER(SEARCH("Je n'ai regardé aucun de ces programmes",'Réponses de formulaire'!$W258))</f>
        <v>0</v>
      </c>
      <c r="K258" t="b">
        <f>ISNUMBER(SEARCH("Autre",'Réponses de formulaire'!$W258))</f>
        <v>0</v>
      </c>
    </row>
    <row r="259" spans="2:11" ht="12.75" customHeight="1" x14ac:dyDescent="0.2">
      <c r="B259" s="10" t="b">
        <f>ISNUMBER(SEARCH("Questions à la Une (RTBF - La Une)",'Réponses de formulaire'!$W259))</f>
        <v>1</v>
      </c>
      <c r="C259" s="10" t="b">
        <f>ISNUMBER(SEARCH("Reporters (RTL - TVi)",'Réponses de formulaire'!$W259))</f>
        <v>1</v>
      </c>
      <c r="D259" t="b">
        <f>ISNUMBER(SEARCH("Envoyé spécial (France 2)",'Réponses de formulaire'!$W259))</f>
        <v>1</v>
      </c>
      <c r="E259" t="b">
        <f>ISNUMBER(SEARCH("Complément d'enquête (France 2)",'Réponses de formulaire'!$W259))</f>
        <v>0</v>
      </c>
      <c r="F259" t="b">
        <f>ISNUMBER(SEARCH("Les infiltrés (France 2)",'Réponses de formulaire'!$W259))</f>
        <v>0</v>
      </c>
      <c r="G259" t="b">
        <f>ISNUMBER(SEARCH("Sept à huit (TF1)",'Réponses de formulaire'!$W259))</f>
        <v>1</v>
      </c>
      <c r="H259" t="b">
        <f>ISNUMBER(SEARCH("Reportages (TF1)",'Réponses de formulaire'!$W259))</f>
        <v>1</v>
      </c>
      <c r="I259" t="b">
        <f>ISNUMBER(SEARCH("L'effet papillon (Be TV)",'Réponses de formulaire'!$W259))</f>
        <v>0</v>
      </c>
      <c r="J259" t="b">
        <f>ISNUMBER(SEARCH("Je n'ai regardé aucun de ces programmes",'Réponses de formulaire'!$W259))</f>
        <v>0</v>
      </c>
      <c r="K259" t="b">
        <f>ISNUMBER(SEARCH("Autre",'Réponses de formulaire'!$W259))</f>
        <v>0</v>
      </c>
    </row>
    <row r="260" spans="2:11" ht="12.75" customHeight="1" x14ac:dyDescent="0.2">
      <c r="B260" s="10" t="b">
        <f>ISNUMBER(SEARCH("Questions à la Une (RTBF - La Une)",'Réponses de formulaire'!$W260))</f>
        <v>1</v>
      </c>
      <c r="C260" s="10" t="b">
        <f>ISNUMBER(SEARCH("Reporters (RTL - TVi)",'Réponses de formulaire'!$W260))</f>
        <v>0</v>
      </c>
      <c r="D260" t="b">
        <f>ISNUMBER(SEARCH("Envoyé spécial (France 2)",'Réponses de formulaire'!$W260))</f>
        <v>1</v>
      </c>
      <c r="E260" t="b">
        <f>ISNUMBER(SEARCH("Complément d'enquête (France 2)",'Réponses de formulaire'!$W260))</f>
        <v>0</v>
      </c>
      <c r="F260" t="b">
        <f>ISNUMBER(SEARCH("Les infiltrés (France 2)",'Réponses de formulaire'!$W260))</f>
        <v>0</v>
      </c>
      <c r="G260" t="b">
        <f>ISNUMBER(SEARCH("Sept à huit (TF1)",'Réponses de formulaire'!$W260))</f>
        <v>0</v>
      </c>
      <c r="H260" t="b">
        <f>ISNUMBER(SEARCH("Reportages (TF1)",'Réponses de formulaire'!$W260))</f>
        <v>0</v>
      </c>
      <c r="I260" t="b">
        <f>ISNUMBER(SEARCH("L'effet papillon (Be TV)",'Réponses de formulaire'!$W260))</f>
        <v>0</v>
      </c>
      <c r="J260" t="b">
        <f>ISNUMBER(SEARCH("Je n'ai regardé aucun de ces programmes",'Réponses de formulaire'!$W260))</f>
        <v>0</v>
      </c>
      <c r="K260" t="b">
        <f>ISNUMBER(SEARCH("Autre",'Réponses de formulaire'!$W260))</f>
        <v>0</v>
      </c>
    </row>
    <row r="261" spans="2:11" ht="12.75" customHeight="1" x14ac:dyDescent="0.2">
      <c r="B261" s="10" t="b">
        <f>ISNUMBER(SEARCH("Questions à la Une (RTBF - La Une)",'Réponses de formulaire'!$W261))</f>
        <v>0</v>
      </c>
      <c r="C261" s="10" t="b">
        <f>ISNUMBER(SEARCH("Reporters (RTL - TVi)",'Réponses de formulaire'!$W261))</f>
        <v>0</v>
      </c>
      <c r="D261" t="b">
        <f>ISNUMBER(SEARCH("Envoyé spécial (France 2)",'Réponses de formulaire'!$W261))</f>
        <v>0</v>
      </c>
      <c r="E261" t="b">
        <f>ISNUMBER(SEARCH("Complément d'enquête (France 2)",'Réponses de formulaire'!$W261))</f>
        <v>0</v>
      </c>
      <c r="F261" t="b">
        <f>ISNUMBER(SEARCH("Les infiltrés (France 2)",'Réponses de formulaire'!$W261))</f>
        <v>0</v>
      </c>
      <c r="G261" t="b">
        <f>ISNUMBER(SEARCH("Sept à huit (TF1)",'Réponses de formulaire'!$W261))</f>
        <v>0</v>
      </c>
      <c r="H261" t="b">
        <f>ISNUMBER(SEARCH("Reportages (TF1)",'Réponses de formulaire'!$W261))</f>
        <v>0</v>
      </c>
      <c r="I261" t="b">
        <f>ISNUMBER(SEARCH("L'effet papillon (Be TV)",'Réponses de formulaire'!$W261))</f>
        <v>0</v>
      </c>
      <c r="J261" t="b">
        <f>ISNUMBER(SEARCH("Je n'ai regardé aucun de ces programmes",'Réponses de formulaire'!$W261))</f>
        <v>1</v>
      </c>
      <c r="K261" t="b">
        <f>ISNUMBER(SEARCH("Autre",'Réponses de formulaire'!$W261))</f>
        <v>0</v>
      </c>
    </row>
    <row r="262" spans="2:11" ht="12.75" customHeight="1" x14ac:dyDescent="0.2">
      <c r="B262" s="10" t="b">
        <f>ISNUMBER(SEARCH("Questions à la Une (RTBF - La Une)",'Réponses de formulaire'!$W262))</f>
        <v>1</v>
      </c>
      <c r="C262" s="10" t="b">
        <f>ISNUMBER(SEARCH("Reporters (RTL - TVi)",'Réponses de formulaire'!$W262))</f>
        <v>1</v>
      </c>
      <c r="D262" t="b">
        <f>ISNUMBER(SEARCH("Envoyé spécial (France 2)",'Réponses de formulaire'!$W262))</f>
        <v>0</v>
      </c>
      <c r="E262" t="b">
        <f>ISNUMBER(SEARCH("Complément d'enquête (France 2)",'Réponses de formulaire'!$W262))</f>
        <v>0</v>
      </c>
      <c r="F262" t="b">
        <f>ISNUMBER(SEARCH("Les infiltrés (France 2)",'Réponses de formulaire'!$W262))</f>
        <v>0</v>
      </c>
      <c r="G262" t="b">
        <f>ISNUMBER(SEARCH("Sept à huit (TF1)",'Réponses de formulaire'!$W262))</f>
        <v>1</v>
      </c>
      <c r="H262" t="b">
        <f>ISNUMBER(SEARCH("Reportages (TF1)",'Réponses de formulaire'!$W262))</f>
        <v>1</v>
      </c>
      <c r="I262" t="b">
        <f>ISNUMBER(SEARCH("L'effet papillon (Be TV)",'Réponses de formulaire'!$W262))</f>
        <v>0</v>
      </c>
      <c r="J262" t="b">
        <f>ISNUMBER(SEARCH("Je n'ai regardé aucun de ces programmes",'Réponses de formulaire'!$W262))</f>
        <v>0</v>
      </c>
      <c r="K262" t="b">
        <f>ISNUMBER(SEARCH("Autre",'Réponses de formulaire'!$W262))</f>
        <v>0</v>
      </c>
    </row>
    <row r="263" spans="2:11" ht="12.75" customHeight="1" x14ac:dyDescent="0.2">
      <c r="B263" s="10" t="b">
        <f>ISNUMBER(SEARCH("Questions à la Une (RTBF - La Une)",'Réponses de formulaire'!$W263))</f>
        <v>0</v>
      </c>
      <c r="C263" s="10" t="b">
        <f>ISNUMBER(SEARCH("Reporters (RTL - TVi)",'Réponses de formulaire'!$W263))</f>
        <v>0</v>
      </c>
      <c r="D263" t="b">
        <f>ISNUMBER(SEARCH("Envoyé spécial (France 2)",'Réponses de formulaire'!$W263))</f>
        <v>0</v>
      </c>
      <c r="E263" t="b">
        <f>ISNUMBER(SEARCH("Complément d'enquête (France 2)",'Réponses de formulaire'!$W263))</f>
        <v>0</v>
      </c>
      <c r="F263" t="b">
        <f>ISNUMBER(SEARCH("Les infiltrés (France 2)",'Réponses de formulaire'!$W263))</f>
        <v>0</v>
      </c>
      <c r="G263" t="b">
        <f>ISNUMBER(SEARCH("Sept à huit (TF1)",'Réponses de formulaire'!$W263))</f>
        <v>0</v>
      </c>
      <c r="H263" t="b">
        <f>ISNUMBER(SEARCH("Reportages (TF1)",'Réponses de formulaire'!$W263))</f>
        <v>0</v>
      </c>
      <c r="I263" t="b">
        <f>ISNUMBER(SEARCH("L'effet papillon (Be TV)",'Réponses de formulaire'!$W263))</f>
        <v>0</v>
      </c>
      <c r="J263" t="b">
        <f>ISNUMBER(SEARCH("Je n'ai regardé aucun de ces programmes",'Réponses de formulaire'!$W263))</f>
        <v>1</v>
      </c>
      <c r="K263" t="b">
        <f>ISNUMBER(SEARCH("Autre",'Réponses de formulaire'!$W263))</f>
        <v>0</v>
      </c>
    </row>
    <row r="264" spans="2:11" ht="12.75" customHeight="1" x14ac:dyDescent="0.2">
      <c r="B264" s="10" t="b">
        <f>ISNUMBER(SEARCH("Questions à la Une (RTBF - La Une)",'Réponses de formulaire'!$W264))</f>
        <v>1</v>
      </c>
      <c r="C264" s="10" t="b">
        <f>ISNUMBER(SEARCH("Reporters (RTL - TVi)",'Réponses de formulaire'!$W264))</f>
        <v>0</v>
      </c>
      <c r="D264" t="b">
        <f>ISNUMBER(SEARCH("Envoyé spécial (France 2)",'Réponses de formulaire'!$W264))</f>
        <v>1</v>
      </c>
      <c r="E264" t="b">
        <f>ISNUMBER(SEARCH("Complément d'enquête (France 2)",'Réponses de formulaire'!$W264))</f>
        <v>0</v>
      </c>
      <c r="F264" t="b">
        <f>ISNUMBER(SEARCH("Les infiltrés (France 2)",'Réponses de formulaire'!$W264))</f>
        <v>0</v>
      </c>
      <c r="G264" t="b">
        <f>ISNUMBER(SEARCH("Sept à huit (TF1)",'Réponses de formulaire'!$W264))</f>
        <v>1</v>
      </c>
      <c r="H264" t="b">
        <f>ISNUMBER(SEARCH("Reportages (TF1)",'Réponses de formulaire'!$W264))</f>
        <v>1</v>
      </c>
      <c r="I264" t="b">
        <f>ISNUMBER(SEARCH("L'effet papillon (Be TV)",'Réponses de formulaire'!$W264))</f>
        <v>0</v>
      </c>
      <c r="J264" t="b">
        <f>ISNUMBER(SEARCH("Je n'ai regardé aucun de ces programmes",'Réponses de formulaire'!$W264))</f>
        <v>0</v>
      </c>
      <c r="K264" t="b">
        <f>ISNUMBER(SEARCH("Autre",'Réponses de formulaire'!$W264))</f>
        <v>0</v>
      </c>
    </row>
    <row r="265" spans="2:11" ht="12.75" customHeight="1" x14ac:dyDescent="0.2">
      <c r="B265" s="10" t="b">
        <f>ISNUMBER(SEARCH("Questions à la Une (RTBF - La Une)",'Réponses de formulaire'!$W265))</f>
        <v>1</v>
      </c>
      <c r="C265" s="10" t="b">
        <f>ISNUMBER(SEARCH("Reporters (RTL - TVi)",'Réponses de formulaire'!$W265))</f>
        <v>0</v>
      </c>
      <c r="D265" t="b">
        <f>ISNUMBER(SEARCH("Envoyé spécial (France 2)",'Réponses de formulaire'!$W265))</f>
        <v>0</v>
      </c>
      <c r="E265" t="b">
        <f>ISNUMBER(SEARCH("Complément d'enquête (France 2)",'Réponses de formulaire'!$W265))</f>
        <v>0</v>
      </c>
      <c r="F265" t="b">
        <f>ISNUMBER(SEARCH("Les infiltrés (France 2)",'Réponses de formulaire'!$W265))</f>
        <v>0</v>
      </c>
      <c r="G265" t="b">
        <f>ISNUMBER(SEARCH("Sept à huit (TF1)",'Réponses de formulaire'!$W265))</f>
        <v>1</v>
      </c>
      <c r="H265" t="b">
        <f>ISNUMBER(SEARCH("Reportages (TF1)",'Réponses de formulaire'!$W265))</f>
        <v>0</v>
      </c>
      <c r="I265" t="b">
        <f>ISNUMBER(SEARCH("L'effet papillon (Be TV)",'Réponses de formulaire'!$W265))</f>
        <v>0</v>
      </c>
      <c r="J265" t="b">
        <f>ISNUMBER(SEARCH("Je n'ai regardé aucun de ces programmes",'Réponses de formulaire'!$W265))</f>
        <v>0</v>
      </c>
      <c r="K265" t="b">
        <f>ISNUMBER(SEARCH("Autre",'Réponses de formulaire'!$W265))</f>
        <v>0</v>
      </c>
    </row>
    <row r="266" spans="2:11" ht="12.75" customHeight="1" x14ac:dyDescent="0.2">
      <c r="B266" s="10" t="b">
        <f>ISNUMBER(SEARCH("Questions à la Une (RTBF - La Une)",'Réponses de formulaire'!$W266))</f>
        <v>0</v>
      </c>
      <c r="C266" s="10" t="b">
        <f>ISNUMBER(SEARCH("Reporters (RTL - TVi)",'Réponses de formulaire'!$W266))</f>
        <v>1</v>
      </c>
      <c r="D266" t="b">
        <f>ISNUMBER(SEARCH("Envoyé spécial (France 2)",'Réponses de formulaire'!$W266))</f>
        <v>0</v>
      </c>
      <c r="E266" t="b">
        <f>ISNUMBER(SEARCH("Complément d'enquête (France 2)",'Réponses de formulaire'!$W266))</f>
        <v>0</v>
      </c>
      <c r="F266" t="b">
        <f>ISNUMBER(SEARCH("Les infiltrés (France 2)",'Réponses de formulaire'!$W266))</f>
        <v>0</v>
      </c>
      <c r="G266" t="b">
        <f>ISNUMBER(SEARCH("Sept à huit (TF1)",'Réponses de formulaire'!$W266))</f>
        <v>0</v>
      </c>
      <c r="H266" t="b">
        <f>ISNUMBER(SEARCH("Reportages (TF1)",'Réponses de formulaire'!$W266))</f>
        <v>0</v>
      </c>
      <c r="I266" t="b">
        <f>ISNUMBER(SEARCH("L'effet papillon (Be TV)",'Réponses de formulaire'!$W266))</f>
        <v>0</v>
      </c>
      <c r="J266" t="b">
        <f>ISNUMBER(SEARCH("Je n'ai regardé aucun de ces programmes",'Réponses de formulaire'!$W266))</f>
        <v>0</v>
      </c>
      <c r="K266" t="b">
        <f>ISNUMBER(SEARCH("Autre",'Réponses de formulaire'!$W266))</f>
        <v>0</v>
      </c>
    </row>
    <row r="267" spans="2:11" ht="12.75" customHeight="1" x14ac:dyDescent="0.2">
      <c r="B267" s="10" t="b">
        <f>ISNUMBER(SEARCH("Questions à la Une (RTBF - La Une)",'Réponses de formulaire'!$W267))</f>
        <v>1</v>
      </c>
      <c r="C267" s="10" t="b">
        <f>ISNUMBER(SEARCH("Reporters (RTL - TVi)",'Réponses de formulaire'!$W267))</f>
        <v>0</v>
      </c>
      <c r="D267" t="b">
        <f>ISNUMBER(SEARCH("Envoyé spécial (France 2)",'Réponses de formulaire'!$W267))</f>
        <v>0</v>
      </c>
      <c r="E267" t="b">
        <f>ISNUMBER(SEARCH("Complément d'enquête (France 2)",'Réponses de formulaire'!$W267))</f>
        <v>0</v>
      </c>
      <c r="F267" t="b">
        <f>ISNUMBER(SEARCH("Les infiltrés (France 2)",'Réponses de formulaire'!$W267))</f>
        <v>0</v>
      </c>
      <c r="G267" t="b">
        <f>ISNUMBER(SEARCH("Sept à huit (TF1)",'Réponses de formulaire'!$W267))</f>
        <v>1</v>
      </c>
      <c r="H267" t="b">
        <f>ISNUMBER(SEARCH("Reportages (TF1)",'Réponses de formulaire'!$W267))</f>
        <v>1</v>
      </c>
      <c r="I267" t="b">
        <f>ISNUMBER(SEARCH("L'effet papillon (Be TV)",'Réponses de formulaire'!$W267))</f>
        <v>0</v>
      </c>
      <c r="J267" t="b">
        <f>ISNUMBER(SEARCH("Je n'ai regardé aucun de ces programmes",'Réponses de formulaire'!$W267))</f>
        <v>0</v>
      </c>
      <c r="K267" t="b">
        <f>ISNUMBER(SEARCH("Autre",'Réponses de formulaire'!$W267))</f>
        <v>0</v>
      </c>
    </row>
    <row r="268" spans="2:11" ht="12.75" customHeight="1" x14ac:dyDescent="0.2">
      <c r="B268" s="10" t="b">
        <f>ISNUMBER(SEARCH("Questions à la Une (RTBF - La Une)",'Réponses de formulaire'!$W268))</f>
        <v>0</v>
      </c>
      <c r="C268" s="10" t="b">
        <f>ISNUMBER(SEARCH("Reporters (RTL - TVi)",'Réponses de formulaire'!$W268))</f>
        <v>0</v>
      </c>
      <c r="D268" t="b">
        <f>ISNUMBER(SEARCH("Envoyé spécial (France 2)",'Réponses de formulaire'!$W268))</f>
        <v>0</v>
      </c>
      <c r="E268" t="b">
        <f>ISNUMBER(SEARCH("Complément d'enquête (France 2)",'Réponses de formulaire'!$W268))</f>
        <v>0</v>
      </c>
      <c r="F268" t="b">
        <f>ISNUMBER(SEARCH("Les infiltrés (France 2)",'Réponses de formulaire'!$W268))</f>
        <v>0</v>
      </c>
      <c r="G268" t="b">
        <f>ISNUMBER(SEARCH("Sept à huit (TF1)",'Réponses de formulaire'!$W268))</f>
        <v>0</v>
      </c>
      <c r="H268" t="b">
        <f>ISNUMBER(SEARCH("Reportages (TF1)",'Réponses de formulaire'!$W268))</f>
        <v>0</v>
      </c>
      <c r="I268" t="b">
        <f>ISNUMBER(SEARCH("L'effet papillon (Be TV)",'Réponses de formulaire'!$W268))</f>
        <v>0</v>
      </c>
      <c r="J268" t="b">
        <f>ISNUMBER(SEARCH("Je n'ai regardé aucun de ces programmes",'Réponses de formulaire'!$W268))</f>
        <v>1</v>
      </c>
      <c r="K268" t="b">
        <f>ISNUMBER(SEARCH("Autre",'Réponses de formulaire'!$W268))</f>
        <v>0</v>
      </c>
    </row>
    <row r="269" spans="2:11" ht="12.75" customHeight="1" x14ac:dyDescent="0.2">
      <c r="B269" s="10" t="b">
        <f>ISNUMBER(SEARCH("Questions à la Une (RTBF - La Une)",'Réponses de formulaire'!$W269))</f>
        <v>1</v>
      </c>
      <c r="C269" s="10" t="b">
        <f>ISNUMBER(SEARCH("Reporters (RTL - TVi)",'Réponses de formulaire'!$W269))</f>
        <v>0</v>
      </c>
      <c r="D269" t="b">
        <f>ISNUMBER(SEARCH("Envoyé spécial (France 2)",'Réponses de formulaire'!$W269))</f>
        <v>0</v>
      </c>
      <c r="E269" t="b">
        <f>ISNUMBER(SEARCH("Complément d'enquête (France 2)",'Réponses de formulaire'!$W269))</f>
        <v>0</v>
      </c>
      <c r="F269" t="b">
        <f>ISNUMBER(SEARCH("Les infiltrés (France 2)",'Réponses de formulaire'!$W269))</f>
        <v>0</v>
      </c>
      <c r="G269" t="b">
        <f>ISNUMBER(SEARCH("Sept à huit (TF1)",'Réponses de formulaire'!$W269))</f>
        <v>0</v>
      </c>
      <c r="H269" t="b">
        <f>ISNUMBER(SEARCH("Reportages (TF1)",'Réponses de formulaire'!$W269))</f>
        <v>0</v>
      </c>
      <c r="I269" t="b">
        <f>ISNUMBER(SEARCH("L'effet papillon (Be TV)",'Réponses de formulaire'!$W269))</f>
        <v>0</v>
      </c>
      <c r="J269" t="b">
        <f>ISNUMBER(SEARCH("Je n'ai regardé aucun de ces programmes",'Réponses de formulaire'!$W269))</f>
        <v>0</v>
      </c>
      <c r="K269" t="b">
        <f>ISNUMBER(SEARCH("Autre",'Réponses de formulaire'!$W269))</f>
        <v>0</v>
      </c>
    </row>
    <row r="270" spans="2:11" ht="12.75" customHeight="1" x14ac:dyDescent="0.2">
      <c r="B270" s="10" t="b">
        <f>ISNUMBER(SEARCH("Questions à la Une (RTBF - La Une)",'Réponses de formulaire'!$W270))</f>
        <v>1</v>
      </c>
      <c r="C270" s="10" t="b">
        <f>ISNUMBER(SEARCH("Reporters (RTL - TVi)",'Réponses de formulaire'!$W270))</f>
        <v>0</v>
      </c>
      <c r="D270" t="b">
        <f>ISNUMBER(SEARCH("Envoyé spécial (France 2)",'Réponses de formulaire'!$W270))</f>
        <v>0</v>
      </c>
      <c r="E270" t="b">
        <f>ISNUMBER(SEARCH("Complément d'enquête (France 2)",'Réponses de formulaire'!$W270))</f>
        <v>0</v>
      </c>
      <c r="F270" t="b">
        <f>ISNUMBER(SEARCH("Les infiltrés (France 2)",'Réponses de formulaire'!$W270))</f>
        <v>0</v>
      </c>
      <c r="G270" t="b">
        <f>ISNUMBER(SEARCH("Sept à huit (TF1)",'Réponses de formulaire'!$W270))</f>
        <v>0</v>
      </c>
      <c r="H270" t="b">
        <f>ISNUMBER(SEARCH("Reportages (TF1)",'Réponses de formulaire'!$W270))</f>
        <v>0</v>
      </c>
      <c r="I270" t="b">
        <f>ISNUMBER(SEARCH("L'effet papillon (Be TV)",'Réponses de formulaire'!$W270))</f>
        <v>0</v>
      </c>
      <c r="J270" t="b">
        <f>ISNUMBER(SEARCH("Je n'ai regardé aucun de ces programmes",'Réponses de formulaire'!$W270))</f>
        <v>0</v>
      </c>
      <c r="K270" t="b">
        <f>ISNUMBER(SEARCH("Autre",'Réponses de formulaire'!$W270))</f>
        <v>0</v>
      </c>
    </row>
    <row r="271" spans="2:11" ht="12.75" customHeight="1" x14ac:dyDescent="0.2">
      <c r="B271" s="10" t="b">
        <f>ISNUMBER(SEARCH("Questions à la Une (RTBF - La Une)",'Réponses de formulaire'!$W271))</f>
        <v>1</v>
      </c>
      <c r="C271" s="10" t="b">
        <f>ISNUMBER(SEARCH("Reporters (RTL - TVi)",'Réponses de formulaire'!$W271))</f>
        <v>0</v>
      </c>
      <c r="D271" t="b">
        <f>ISNUMBER(SEARCH("Envoyé spécial (France 2)",'Réponses de formulaire'!$W271))</f>
        <v>1</v>
      </c>
      <c r="E271" t="b">
        <f>ISNUMBER(SEARCH("Complément d'enquête (France 2)",'Réponses de formulaire'!$W271))</f>
        <v>1</v>
      </c>
      <c r="F271" t="b">
        <f>ISNUMBER(SEARCH("Les infiltrés (France 2)",'Réponses de formulaire'!$W271))</f>
        <v>0</v>
      </c>
      <c r="G271" t="b">
        <f>ISNUMBER(SEARCH("Sept à huit (TF1)",'Réponses de formulaire'!$W271))</f>
        <v>1</v>
      </c>
      <c r="H271" t="b">
        <f>ISNUMBER(SEARCH("Reportages (TF1)",'Réponses de formulaire'!$W271))</f>
        <v>0</v>
      </c>
      <c r="I271" t="b">
        <f>ISNUMBER(SEARCH("L'effet papillon (Be TV)",'Réponses de formulaire'!$W271))</f>
        <v>0</v>
      </c>
      <c r="J271" t="b">
        <f>ISNUMBER(SEARCH("Je n'ai regardé aucun de ces programmes",'Réponses de formulaire'!$W271))</f>
        <v>0</v>
      </c>
      <c r="K271" t="b">
        <f>ISNUMBER(SEARCH("Autre",'Réponses de formulaire'!$W271))</f>
        <v>0</v>
      </c>
    </row>
    <row r="272" spans="2:11" ht="12.75" customHeight="1" x14ac:dyDescent="0.2">
      <c r="B272" s="10" t="b">
        <f>ISNUMBER(SEARCH("Questions à la Une (RTBF - La Une)",'Réponses de formulaire'!$W272))</f>
        <v>1</v>
      </c>
      <c r="C272" s="10" t="b">
        <f>ISNUMBER(SEARCH("Reporters (RTL - TVi)",'Réponses de formulaire'!$W272))</f>
        <v>0</v>
      </c>
      <c r="D272" t="b">
        <f>ISNUMBER(SEARCH("Envoyé spécial (France 2)",'Réponses de formulaire'!$W272))</f>
        <v>1</v>
      </c>
      <c r="E272" t="b">
        <f>ISNUMBER(SEARCH("Complément d'enquête (France 2)",'Réponses de formulaire'!$W272))</f>
        <v>0</v>
      </c>
      <c r="F272" t="b">
        <f>ISNUMBER(SEARCH("Les infiltrés (France 2)",'Réponses de formulaire'!$W272))</f>
        <v>0</v>
      </c>
      <c r="G272" t="b">
        <f>ISNUMBER(SEARCH("Sept à huit (TF1)",'Réponses de formulaire'!$W272))</f>
        <v>1</v>
      </c>
      <c r="H272" t="b">
        <f>ISNUMBER(SEARCH("Reportages (TF1)",'Réponses de formulaire'!$W272))</f>
        <v>1</v>
      </c>
      <c r="I272" t="b">
        <f>ISNUMBER(SEARCH("L'effet papillon (Be TV)",'Réponses de formulaire'!$W272))</f>
        <v>1</v>
      </c>
      <c r="J272" t="b">
        <f>ISNUMBER(SEARCH("Je n'ai regardé aucun de ces programmes",'Réponses de formulaire'!$W272))</f>
        <v>0</v>
      </c>
      <c r="K272" t="b">
        <f>ISNUMBER(SEARCH("Autre",'Réponses de formulaire'!$W272))</f>
        <v>0</v>
      </c>
    </row>
    <row r="273" spans="2:11" ht="12.75" customHeight="1" x14ac:dyDescent="0.2">
      <c r="B273" s="10" t="b">
        <f>ISNUMBER(SEARCH("Questions à la Une (RTBF - La Une)",'Réponses de formulaire'!$W273))</f>
        <v>1</v>
      </c>
      <c r="C273" s="10" t="b">
        <f>ISNUMBER(SEARCH("Reporters (RTL - TVi)",'Réponses de formulaire'!$W273))</f>
        <v>0</v>
      </c>
      <c r="D273" t="b">
        <f>ISNUMBER(SEARCH("Envoyé spécial (France 2)",'Réponses de formulaire'!$W273))</f>
        <v>0</v>
      </c>
      <c r="E273" t="b">
        <f>ISNUMBER(SEARCH("Complément d'enquête (France 2)",'Réponses de formulaire'!$W273))</f>
        <v>0</v>
      </c>
      <c r="F273" t="b">
        <f>ISNUMBER(SEARCH("Les infiltrés (France 2)",'Réponses de formulaire'!$W273))</f>
        <v>0</v>
      </c>
      <c r="G273" t="b">
        <f>ISNUMBER(SEARCH("Sept à huit (TF1)",'Réponses de formulaire'!$W273))</f>
        <v>0</v>
      </c>
      <c r="H273" t="b">
        <f>ISNUMBER(SEARCH("Reportages (TF1)",'Réponses de formulaire'!$W273))</f>
        <v>0</v>
      </c>
      <c r="I273" t="b">
        <f>ISNUMBER(SEARCH("L'effet papillon (Be TV)",'Réponses de formulaire'!$W273))</f>
        <v>0</v>
      </c>
      <c r="J273" t="b">
        <f>ISNUMBER(SEARCH("Je n'ai regardé aucun de ces programmes",'Réponses de formulaire'!$W273))</f>
        <v>1</v>
      </c>
      <c r="K273" t="b">
        <f>ISNUMBER(SEARCH("Autre",'Réponses de formulaire'!$W273))</f>
        <v>0</v>
      </c>
    </row>
    <row r="274" spans="2:11" ht="12.75" customHeight="1" x14ac:dyDescent="0.2">
      <c r="B274" s="10" t="b">
        <f>ISNUMBER(SEARCH("Questions à la Une (RTBF - La Une)",'Réponses de formulaire'!$W274))</f>
        <v>0</v>
      </c>
      <c r="C274" s="10" t="b">
        <f>ISNUMBER(SEARCH("Reporters (RTL - TVi)",'Réponses de formulaire'!$W274))</f>
        <v>0</v>
      </c>
      <c r="D274" t="b">
        <f>ISNUMBER(SEARCH("Envoyé spécial (France 2)",'Réponses de formulaire'!$W274))</f>
        <v>0</v>
      </c>
      <c r="E274" t="b">
        <f>ISNUMBER(SEARCH("Complément d'enquête (France 2)",'Réponses de formulaire'!$W274))</f>
        <v>0</v>
      </c>
      <c r="F274" t="b">
        <f>ISNUMBER(SEARCH("Les infiltrés (France 2)",'Réponses de formulaire'!$W274))</f>
        <v>0</v>
      </c>
      <c r="G274" t="b">
        <f>ISNUMBER(SEARCH("Sept à huit (TF1)",'Réponses de formulaire'!$W274))</f>
        <v>1</v>
      </c>
      <c r="H274" t="b">
        <f>ISNUMBER(SEARCH("Reportages (TF1)",'Réponses de formulaire'!$W274))</f>
        <v>0</v>
      </c>
      <c r="I274" t="b">
        <f>ISNUMBER(SEARCH("L'effet papillon (Be TV)",'Réponses de formulaire'!$W274))</f>
        <v>0</v>
      </c>
      <c r="J274" t="b">
        <f>ISNUMBER(SEARCH("Je n'ai regardé aucun de ces programmes",'Réponses de formulaire'!$W274))</f>
        <v>0</v>
      </c>
      <c r="K274" t="b">
        <f>ISNUMBER(SEARCH("Autre",'Réponses de formulaire'!$W274))</f>
        <v>0</v>
      </c>
    </row>
    <row r="275" spans="2:11" ht="12.75" customHeight="1" x14ac:dyDescent="0.2">
      <c r="B275" s="10" t="b">
        <f>ISNUMBER(SEARCH("Questions à la Une (RTBF - La Une)",'Réponses de formulaire'!$W275))</f>
        <v>1</v>
      </c>
      <c r="C275" s="10" t="b">
        <f>ISNUMBER(SEARCH("Reporters (RTL - TVi)",'Réponses de formulaire'!$W275))</f>
        <v>1</v>
      </c>
      <c r="D275" t="b">
        <f>ISNUMBER(SEARCH("Envoyé spécial (France 2)",'Réponses de formulaire'!$W275))</f>
        <v>1</v>
      </c>
      <c r="E275" t="b">
        <f>ISNUMBER(SEARCH("Complément d'enquête (France 2)",'Réponses de formulaire'!$W275))</f>
        <v>1</v>
      </c>
      <c r="F275" t="b">
        <f>ISNUMBER(SEARCH("Les infiltrés (France 2)",'Réponses de formulaire'!$W275))</f>
        <v>0</v>
      </c>
      <c r="G275" t="b">
        <f>ISNUMBER(SEARCH("Sept à huit (TF1)",'Réponses de formulaire'!$W275))</f>
        <v>1</v>
      </c>
      <c r="H275" t="b">
        <f>ISNUMBER(SEARCH("Reportages (TF1)",'Réponses de formulaire'!$W275))</f>
        <v>1</v>
      </c>
      <c r="I275" t="b">
        <f>ISNUMBER(SEARCH("L'effet papillon (Be TV)",'Réponses de formulaire'!$W275))</f>
        <v>0</v>
      </c>
      <c r="J275" t="b">
        <f>ISNUMBER(SEARCH("Je n'ai regardé aucun de ces programmes",'Réponses de formulaire'!$W275))</f>
        <v>0</v>
      </c>
      <c r="K275" t="b">
        <f>ISNUMBER(SEARCH("Autre",'Réponses de formulaire'!$W275))</f>
        <v>0</v>
      </c>
    </row>
    <row r="276" spans="2:11" ht="12.75" customHeight="1" x14ac:dyDescent="0.2">
      <c r="B276" s="10" t="b">
        <f>ISNUMBER(SEARCH("Questions à la Une (RTBF - La Une)",'Réponses de formulaire'!$W276))</f>
        <v>1</v>
      </c>
      <c r="C276" s="10" t="b">
        <f>ISNUMBER(SEARCH("Reporters (RTL - TVi)",'Réponses de formulaire'!$W276))</f>
        <v>0</v>
      </c>
      <c r="D276" t="b">
        <f>ISNUMBER(SEARCH("Envoyé spécial (France 2)",'Réponses de formulaire'!$W276))</f>
        <v>0</v>
      </c>
      <c r="E276" t="b">
        <f>ISNUMBER(SEARCH("Complément d'enquête (France 2)",'Réponses de formulaire'!$W276))</f>
        <v>0</v>
      </c>
      <c r="F276" t="b">
        <f>ISNUMBER(SEARCH("Les infiltrés (France 2)",'Réponses de formulaire'!$W276))</f>
        <v>0</v>
      </c>
      <c r="G276" t="b">
        <f>ISNUMBER(SEARCH("Sept à huit (TF1)",'Réponses de formulaire'!$W276))</f>
        <v>0</v>
      </c>
      <c r="H276" t="b">
        <f>ISNUMBER(SEARCH("Reportages (TF1)",'Réponses de formulaire'!$W276))</f>
        <v>0</v>
      </c>
      <c r="I276" t="b">
        <f>ISNUMBER(SEARCH("L'effet papillon (Be TV)",'Réponses de formulaire'!$W276))</f>
        <v>0</v>
      </c>
      <c r="J276" t="b">
        <f>ISNUMBER(SEARCH("Je n'ai regardé aucun de ces programmes",'Réponses de formulaire'!$W276))</f>
        <v>0</v>
      </c>
      <c r="K276" t="b">
        <f>ISNUMBER(SEARCH("Autre",'Réponses de formulaire'!$W276))</f>
        <v>0</v>
      </c>
    </row>
    <row r="277" spans="2:11" ht="12.75" customHeight="1" x14ac:dyDescent="0.2">
      <c r="B277" s="10" t="b">
        <f>ISNUMBER(SEARCH("Questions à la Une (RTBF - La Une)",'Réponses de formulaire'!$W277))</f>
        <v>1</v>
      </c>
      <c r="C277" s="10" t="b">
        <f>ISNUMBER(SEARCH("Reporters (RTL - TVi)",'Réponses de formulaire'!$W277))</f>
        <v>0</v>
      </c>
      <c r="D277" t="b">
        <f>ISNUMBER(SEARCH("Envoyé spécial (France 2)",'Réponses de formulaire'!$W277))</f>
        <v>0</v>
      </c>
      <c r="E277" t="b">
        <f>ISNUMBER(SEARCH("Complément d'enquête (France 2)",'Réponses de formulaire'!$W277))</f>
        <v>0</v>
      </c>
      <c r="F277" t="b">
        <f>ISNUMBER(SEARCH("Les infiltrés (France 2)",'Réponses de formulaire'!$W277))</f>
        <v>0</v>
      </c>
      <c r="G277" t="b">
        <f>ISNUMBER(SEARCH("Sept à huit (TF1)",'Réponses de formulaire'!$W277))</f>
        <v>1</v>
      </c>
      <c r="H277" t="b">
        <f>ISNUMBER(SEARCH("Reportages (TF1)",'Réponses de formulaire'!$W277))</f>
        <v>0</v>
      </c>
      <c r="I277" t="b">
        <f>ISNUMBER(SEARCH("L'effet papillon (Be TV)",'Réponses de formulaire'!$W277))</f>
        <v>0</v>
      </c>
      <c r="J277" t="b">
        <f>ISNUMBER(SEARCH("Je n'ai regardé aucun de ces programmes",'Réponses de formulaire'!$W277))</f>
        <v>0</v>
      </c>
      <c r="K277" t="b">
        <f>ISNUMBER(SEARCH("Autre",'Réponses de formulaire'!$W277))</f>
        <v>0</v>
      </c>
    </row>
    <row r="278" spans="2:11" ht="12.75" customHeight="1" x14ac:dyDescent="0.2">
      <c r="B278" s="10" t="b">
        <f>ISNUMBER(SEARCH("Questions à la Une (RTBF - La Une)",'Réponses de formulaire'!$W278))</f>
        <v>1</v>
      </c>
      <c r="C278" s="10" t="b">
        <f>ISNUMBER(SEARCH("Reporters (RTL - TVi)",'Réponses de formulaire'!$W278))</f>
        <v>0</v>
      </c>
      <c r="D278" t="b">
        <f>ISNUMBER(SEARCH("Envoyé spécial (France 2)",'Réponses de formulaire'!$W278))</f>
        <v>1</v>
      </c>
      <c r="E278" t="b">
        <f>ISNUMBER(SEARCH("Complément d'enquête (France 2)",'Réponses de formulaire'!$W278))</f>
        <v>0</v>
      </c>
      <c r="F278" t="b">
        <f>ISNUMBER(SEARCH("Les infiltrés (France 2)",'Réponses de formulaire'!$W278))</f>
        <v>0</v>
      </c>
      <c r="G278" t="b">
        <f>ISNUMBER(SEARCH("Sept à huit (TF1)",'Réponses de formulaire'!$W278))</f>
        <v>0</v>
      </c>
      <c r="H278" t="b">
        <f>ISNUMBER(SEARCH("Reportages (TF1)",'Réponses de formulaire'!$W278))</f>
        <v>0</v>
      </c>
      <c r="I278" t="b">
        <f>ISNUMBER(SEARCH("L'effet papillon (Be TV)",'Réponses de formulaire'!$W278))</f>
        <v>0</v>
      </c>
      <c r="J278" t="b">
        <f>ISNUMBER(SEARCH("Je n'ai regardé aucun de ces programmes",'Réponses de formulaire'!$W278))</f>
        <v>0</v>
      </c>
      <c r="K278" t="b">
        <f>ISNUMBER(SEARCH("Autre",'Réponses de formulaire'!$W278))</f>
        <v>0</v>
      </c>
    </row>
    <row r="279" spans="2:11" ht="12.75" customHeight="1" x14ac:dyDescent="0.2">
      <c r="B279" s="10" t="b">
        <f>ISNUMBER(SEARCH("Questions à la Une (RTBF - La Une)",'Réponses de formulaire'!$W279))</f>
        <v>0</v>
      </c>
      <c r="C279" s="10" t="b">
        <f>ISNUMBER(SEARCH("Reporters (RTL - TVi)",'Réponses de formulaire'!$W279))</f>
        <v>1</v>
      </c>
      <c r="D279" t="b">
        <f>ISNUMBER(SEARCH("Envoyé spécial (France 2)",'Réponses de formulaire'!$W279))</f>
        <v>1</v>
      </c>
      <c r="E279" t="b">
        <f>ISNUMBER(SEARCH("Complément d'enquête (France 2)",'Réponses de formulaire'!$W279))</f>
        <v>0</v>
      </c>
      <c r="F279" t="b">
        <f>ISNUMBER(SEARCH("Les infiltrés (France 2)",'Réponses de formulaire'!$W279))</f>
        <v>0</v>
      </c>
      <c r="G279" t="b">
        <f>ISNUMBER(SEARCH("Sept à huit (TF1)",'Réponses de formulaire'!$W279))</f>
        <v>1</v>
      </c>
      <c r="H279" t="b">
        <f>ISNUMBER(SEARCH("Reportages (TF1)",'Réponses de formulaire'!$W279))</f>
        <v>1</v>
      </c>
      <c r="I279" t="b">
        <f>ISNUMBER(SEARCH("L'effet papillon (Be TV)",'Réponses de formulaire'!$W279))</f>
        <v>0</v>
      </c>
      <c r="J279" t="b">
        <f>ISNUMBER(SEARCH("Je n'ai regardé aucun de ces programmes",'Réponses de formulaire'!$W279))</f>
        <v>0</v>
      </c>
      <c r="K279" t="b">
        <f>ISNUMBER(SEARCH("Autre",'Réponses de formulaire'!$W279))</f>
        <v>0</v>
      </c>
    </row>
    <row r="280" spans="2:11" ht="12.75" customHeight="1" x14ac:dyDescent="0.2">
      <c r="B280" s="10" t="b">
        <f>ISNUMBER(SEARCH("Questions à la Une (RTBF - La Une)",'Réponses de formulaire'!$W280))</f>
        <v>0</v>
      </c>
      <c r="C280" s="10" t="b">
        <f>ISNUMBER(SEARCH("Reporters (RTL - TVi)",'Réponses de formulaire'!$W280))</f>
        <v>0</v>
      </c>
      <c r="D280" t="b">
        <f>ISNUMBER(SEARCH("Envoyé spécial (France 2)",'Réponses de formulaire'!$W280))</f>
        <v>1</v>
      </c>
      <c r="E280" t="b">
        <f>ISNUMBER(SEARCH("Complément d'enquête (France 2)",'Réponses de formulaire'!$W280))</f>
        <v>1</v>
      </c>
      <c r="F280" t="b">
        <f>ISNUMBER(SEARCH("Les infiltrés (France 2)",'Réponses de formulaire'!$W280))</f>
        <v>0</v>
      </c>
      <c r="G280" t="b">
        <f>ISNUMBER(SEARCH("Sept à huit (TF1)",'Réponses de formulaire'!$W280))</f>
        <v>0</v>
      </c>
      <c r="H280" t="b">
        <f>ISNUMBER(SEARCH("Reportages (TF1)",'Réponses de formulaire'!$W280))</f>
        <v>0</v>
      </c>
      <c r="I280" t="b">
        <f>ISNUMBER(SEARCH("L'effet papillon (Be TV)",'Réponses de formulaire'!$W280))</f>
        <v>1</v>
      </c>
      <c r="J280" t="b">
        <f>ISNUMBER(SEARCH("Je n'ai regardé aucun de ces programmes",'Réponses de formulaire'!$W280))</f>
        <v>0</v>
      </c>
      <c r="K280" t="b">
        <f>ISNUMBER(SEARCH("Autre",'Réponses de formulaire'!$W280))</f>
        <v>0</v>
      </c>
    </row>
    <row r="281" spans="2:11" ht="12.75" customHeight="1" x14ac:dyDescent="0.2">
      <c r="B281" s="10" t="b">
        <f>ISNUMBER(SEARCH("Questions à la Une (RTBF - La Une)",'Réponses de formulaire'!$W281))</f>
        <v>1</v>
      </c>
      <c r="C281" s="10" t="b">
        <f>ISNUMBER(SEARCH("Reporters (RTL - TVi)",'Réponses de formulaire'!$W281))</f>
        <v>1</v>
      </c>
      <c r="D281" t="b">
        <f>ISNUMBER(SEARCH("Envoyé spécial (France 2)",'Réponses de formulaire'!$W281))</f>
        <v>1</v>
      </c>
      <c r="E281" t="b">
        <f>ISNUMBER(SEARCH("Complément d'enquête (France 2)",'Réponses de formulaire'!$W281))</f>
        <v>1</v>
      </c>
      <c r="F281" t="b">
        <f>ISNUMBER(SEARCH("Les infiltrés (France 2)",'Réponses de formulaire'!$W281))</f>
        <v>0</v>
      </c>
      <c r="G281" t="b">
        <f>ISNUMBER(SEARCH("Sept à huit (TF1)",'Réponses de formulaire'!$W281))</f>
        <v>0</v>
      </c>
      <c r="H281" t="b">
        <f>ISNUMBER(SEARCH("Reportages (TF1)",'Réponses de formulaire'!$W281))</f>
        <v>0</v>
      </c>
      <c r="I281" t="b">
        <f>ISNUMBER(SEARCH("L'effet papillon (Be TV)",'Réponses de formulaire'!$W281))</f>
        <v>0</v>
      </c>
      <c r="J281" t="b">
        <f>ISNUMBER(SEARCH("Je n'ai regardé aucun de ces programmes",'Réponses de formulaire'!$W281))</f>
        <v>0</v>
      </c>
      <c r="K281" t="b">
        <f>ISNUMBER(SEARCH("Autre",'Réponses de formulaire'!$W281))</f>
        <v>0</v>
      </c>
    </row>
    <row r="282" spans="2:11" ht="12.75" customHeight="1" x14ac:dyDescent="0.2">
      <c r="B282" s="10" t="b">
        <f>ISNUMBER(SEARCH("Questions à la Une (RTBF - La Une)",'Réponses de formulaire'!$W282))</f>
        <v>0</v>
      </c>
      <c r="C282" s="10" t="b">
        <f>ISNUMBER(SEARCH("Reporters (RTL - TVi)",'Réponses de formulaire'!$W282))</f>
        <v>1</v>
      </c>
      <c r="D282" t="b">
        <f>ISNUMBER(SEARCH("Envoyé spécial (France 2)",'Réponses de formulaire'!$W282))</f>
        <v>1</v>
      </c>
      <c r="E282" t="b">
        <f>ISNUMBER(SEARCH("Complément d'enquête (France 2)",'Réponses de formulaire'!$W282))</f>
        <v>0</v>
      </c>
      <c r="F282" t="b">
        <f>ISNUMBER(SEARCH("Les infiltrés (France 2)",'Réponses de formulaire'!$W282))</f>
        <v>0</v>
      </c>
      <c r="G282" t="b">
        <f>ISNUMBER(SEARCH("Sept à huit (TF1)",'Réponses de formulaire'!$W282))</f>
        <v>1</v>
      </c>
      <c r="H282" t="b">
        <f>ISNUMBER(SEARCH("Reportages (TF1)",'Réponses de formulaire'!$W282))</f>
        <v>1</v>
      </c>
      <c r="I282" t="b">
        <f>ISNUMBER(SEARCH("L'effet papillon (Be TV)",'Réponses de formulaire'!$W282))</f>
        <v>0</v>
      </c>
      <c r="J282" t="b">
        <f>ISNUMBER(SEARCH("Je n'ai regardé aucun de ces programmes",'Réponses de formulaire'!$W282))</f>
        <v>0</v>
      </c>
      <c r="K282" t="b">
        <f>ISNUMBER(SEARCH("Autre",'Réponses de formulaire'!$W282))</f>
        <v>0</v>
      </c>
    </row>
    <row r="283" spans="2:11" ht="12.75" customHeight="1" x14ac:dyDescent="0.2">
      <c r="B283" s="10" t="b">
        <f>ISNUMBER(SEARCH("Questions à la Une (RTBF - La Une)",'Réponses de formulaire'!$W283))</f>
        <v>0</v>
      </c>
      <c r="C283" s="10" t="b">
        <f>ISNUMBER(SEARCH("Reporters (RTL - TVi)",'Réponses de formulaire'!$W283))</f>
        <v>0</v>
      </c>
      <c r="D283" t="b">
        <f>ISNUMBER(SEARCH("Envoyé spécial (France 2)",'Réponses de formulaire'!$W283))</f>
        <v>0</v>
      </c>
      <c r="E283" t="b">
        <f>ISNUMBER(SEARCH("Complément d'enquête (France 2)",'Réponses de formulaire'!$W283))</f>
        <v>0</v>
      </c>
      <c r="F283" t="b">
        <f>ISNUMBER(SEARCH("Les infiltrés (France 2)",'Réponses de formulaire'!$W283))</f>
        <v>0</v>
      </c>
      <c r="G283" t="b">
        <f>ISNUMBER(SEARCH("Sept à huit (TF1)",'Réponses de formulaire'!$W283))</f>
        <v>0</v>
      </c>
      <c r="H283" t="b">
        <f>ISNUMBER(SEARCH("Reportages (TF1)",'Réponses de formulaire'!$W283))</f>
        <v>0</v>
      </c>
      <c r="I283" t="b">
        <f>ISNUMBER(SEARCH("L'effet papillon (Be TV)",'Réponses de formulaire'!$W283))</f>
        <v>0</v>
      </c>
      <c r="J283" t="b">
        <f>ISNUMBER(SEARCH("Je n'ai regardé aucun de ces programmes",'Réponses de formulaire'!$W283))</f>
        <v>1</v>
      </c>
      <c r="K283" t="b">
        <f>ISNUMBER(SEARCH("Autre",'Réponses de formulaire'!$W283))</f>
        <v>0</v>
      </c>
    </row>
    <row r="284" spans="2:11" ht="12.75" customHeight="1" x14ac:dyDescent="0.2">
      <c r="B284" s="10" t="b">
        <f>ISNUMBER(SEARCH("Questions à la Une (RTBF - La Une)",'Réponses de formulaire'!$W284))</f>
        <v>0</v>
      </c>
      <c r="C284" s="10" t="b">
        <f>ISNUMBER(SEARCH("Reporters (RTL - TVi)",'Réponses de formulaire'!$W284))</f>
        <v>0</v>
      </c>
      <c r="D284" t="b">
        <f>ISNUMBER(SEARCH("Envoyé spécial (France 2)",'Réponses de formulaire'!$W284))</f>
        <v>1</v>
      </c>
      <c r="E284" t="b">
        <f>ISNUMBER(SEARCH("Complément d'enquête (France 2)",'Réponses de formulaire'!$W284))</f>
        <v>1</v>
      </c>
      <c r="F284" t="b">
        <f>ISNUMBER(SEARCH("Les infiltrés (France 2)",'Réponses de formulaire'!$W284))</f>
        <v>0</v>
      </c>
      <c r="G284" t="b">
        <f>ISNUMBER(SEARCH("Sept à huit (TF1)",'Réponses de formulaire'!$W284))</f>
        <v>1</v>
      </c>
      <c r="H284" t="b">
        <f>ISNUMBER(SEARCH("Reportages (TF1)",'Réponses de formulaire'!$W284))</f>
        <v>1</v>
      </c>
      <c r="I284" t="b">
        <f>ISNUMBER(SEARCH("L'effet papillon (Be TV)",'Réponses de formulaire'!$W284))</f>
        <v>0</v>
      </c>
      <c r="J284" t="b">
        <f>ISNUMBER(SEARCH("Je n'ai regardé aucun de ces programmes",'Réponses de formulaire'!$W284))</f>
        <v>0</v>
      </c>
      <c r="K284" t="b">
        <f>ISNUMBER(SEARCH("Autre",'Réponses de formulaire'!$W284))</f>
        <v>0</v>
      </c>
    </row>
    <row r="285" spans="2:11" ht="12.75" customHeight="1" x14ac:dyDescent="0.2">
      <c r="B285" s="10" t="b">
        <f>ISNUMBER(SEARCH("Questions à la Une (RTBF - La Une)",'Réponses de formulaire'!$W285))</f>
        <v>0</v>
      </c>
      <c r="C285" s="10" t="b">
        <f>ISNUMBER(SEARCH("Reporters (RTL - TVi)",'Réponses de formulaire'!$W285))</f>
        <v>0</v>
      </c>
      <c r="D285" t="b">
        <f>ISNUMBER(SEARCH("Envoyé spécial (France 2)",'Réponses de formulaire'!$W285))</f>
        <v>0</v>
      </c>
      <c r="E285" t="b">
        <f>ISNUMBER(SEARCH("Complément d'enquête (France 2)",'Réponses de formulaire'!$W285))</f>
        <v>0</v>
      </c>
      <c r="F285" t="b">
        <f>ISNUMBER(SEARCH("Les infiltrés (France 2)",'Réponses de formulaire'!$W285))</f>
        <v>0</v>
      </c>
      <c r="G285" t="b">
        <f>ISNUMBER(SEARCH("Sept à huit (TF1)",'Réponses de formulaire'!$W285))</f>
        <v>0</v>
      </c>
      <c r="H285" t="b">
        <f>ISNUMBER(SEARCH("Reportages (TF1)",'Réponses de formulaire'!$W285))</f>
        <v>1</v>
      </c>
      <c r="I285" t="b">
        <f>ISNUMBER(SEARCH("L'effet papillon (Be TV)",'Réponses de formulaire'!$W285))</f>
        <v>0</v>
      </c>
      <c r="J285" t="b">
        <f>ISNUMBER(SEARCH("Je n'ai regardé aucun de ces programmes",'Réponses de formulaire'!$W285))</f>
        <v>0</v>
      </c>
      <c r="K285" t="b">
        <f>ISNUMBER(SEARCH("Autre",'Réponses de formulaire'!$W285))</f>
        <v>0</v>
      </c>
    </row>
    <row r="286" spans="2:11" ht="12.75" customHeight="1" x14ac:dyDescent="0.2">
      <c r="B286" s="10" t="b">
        <f>ISNUMBER(SEARCH("Questions à la Une (RTBF - La Une)",'Réponses de formulaire'!$W286))</f>
        <v>0</v>
      </c>
      <c r="C286" s="10" t="b">
        <f>ISNUMBER(SEARCH("Reporters (RTL - TVi)",'Réponses de formulaire'!$W286))</f>
        <v>0</v>
      </c>
      <c r="D286" t="b">
        <f>ISNUMBER(SEARCH("Envoyé spécial (France 2)",'Réponses de formulaire'!$W286))</f>
        <v>0</v>
      </c>
      <c r="E286" t="b">
        <f>ISNUMBER(SEARCH("Complément d'enquête (France 2)",'Réponses de formulaire'!$W286))</f>
        <v>0</v>
      </c>
      <c r="F286" t="b">
        <f>ISNUMBER(SEARCH("Les infiltrés (France 2)",'Réponses de formulaire'!$W286))</f>
        <v>0</v>
      </c>
      <c r="G286" t="b">
        <f>ISNUMBER(SEARCH("Sept à huit (TF1)",'Réponses de formulaire'!$W286))</f>
        <v>0</v>
      </c>
      <c r="H286" t="b">
        <f>ISNUMBER(SEARCH("Reportages (TF1)",'Réponses de formulaire'!$W286))</f>
        <v>0</v>
      </c>
      <c r="I286" t="b">
        <f>ISNUMBER(SEARCH("L'effet papillon (Be TV)",'Réponses de formulaire'!$W286))</f>
        <v>0</v>
      </c>
      <c r="J286" t="b">
        <f>ISNUMBER(SEARCH("Je n'ai regardé aucun de ces programmes",'Réponses de formulaire'!$W286))</f>
        <v>1</v>
      </c>
      <c r="K286" t="b">
        <f>ISNUMBER(SEARCH("Autre",'Réponses de formulaire'!$W286))</f>
        <v>0</v>
      </c>
    </row>
    <row r="287" spans="2:11" ht="12.75" customHeight="1" x14ac:dyDescent="0.2">
      <c r="B287" s="10" t="b">
        <f>ISNUMBER(SEARCH("Questions à la Une (RTBF - La Une)",'Réponses de formulaire'!$W287))</f>
        <v>0</v>
      </c>
      <c r="C287" s="10" t="b">
        <f>ISNUMBER(SEARCH("Reporters (RTL - TVi)",'Réponses de formulaire'!$W287))</f>
        <v>0</v>
      </c>
      <c r="D287" t="b">
        <f>ISNUMBER(SEARCH("Envoyé spécial (France 2)",'Réponses de formulaire'!$W287))</f>
        <v>0</v>
      </c>
      <c r="E287" t="b">
        <f>ISNUMBER(SEARCH("Complément d'enquête (France 2)",'Réponses de formulaire'!$W287))</f>
        <v>0</v>
      </c>
      <c r="F287" t="b">
        <f>ISNUMBER(SEARCH("Les infiltrés (France 2)",'Réponses de formulaire'!$W287))</f>
        <v>0</v>
      </c>
      <c r="G287" t="b">
        <f>ISNUMBER(SEARCH("Sept à huit (TF1)",'Réponses de formulaire'!$W287))</f>
        <v>0</v>
      </c>
      <c r="H287" t="b">
        <f>ISNUMBER(SEARCH("Reportages (TF1)",'Réponses de formulaire'!$W287))</f>
        <v>0</v>
      </c>
      <c r="I287" t="b">
        <f>ISNUMBER(SEARCH("L'effet papillon (Be TV)",'Réponses de formulaire'!$W287))</f>
        <v>0</v>
      </c>
      <c r="J287" t="b">
        <f>ISNUMBER(SEARCH("Je n'ai regardé aucun de ces programmes",'Réponses de formulaire'!$W287))</f>
        <v>1</v>
      </c>
      <c r="K287" t="b">
        <f>ISNUMBER(SEARCH("Autre",'Réponses de formulaire'!$W287))</f>
        <v>0</v>
      </c>
    </row>
    <row r="288" spans="2:11" ht="12.75" customHeight="1" x14ac:dyDescent="0.2">
      <c r="B288" s="10" t="b">
        <f>ISNUMBER(SEARCH("Questions à la Une (RTBF - La Une)",'Réponses de formulaire'!$W288))</f>
        <v>0</v>
      </c>
      <c r="C288" s="10" t="b">
        <f>ISNUMBER(SEARCH("Reporters (RTL - TVi)",'Réponses de formulaire'!$W288))</f>
        <v>0</v>
      </c>
      <c r="D288" t="b">
        <f>ISNUMBER(SEARCH("Envoyé spécial (France 2)",'Réponses de formulaire'!$W288))</f>
        <v>0</v>
      </c>
      <c r="E288" t="b">
        <f>ISNUMBER(SEARCH("Complément d'enquête (France 2)",'Réponses de formulaire'!$W288))</f>
        <v>0</v>
      </c>
      <c r="F288" t="b">
        <f>ISNUMBER(SEARCH("Les infiltrés (France 2)",'Réponses de formulaire'!$W288))</f>
        <v>0</v>
      </c>
      <c r="G288" t="b">
        <f>ISNUMBER(SEARCH("Sept à huit (TF1)",'Réponses de formulaire'!$W288))</f>
        <v>0</v>
      </c>
      <c r="H288" t="b">
        <f>ISNUMBER(SEARCH("Reportages (TF1)",'Réponses de formulaire'!$W288))</f>
        <v>0</v>
      </c>
      <c r="I288" t="b">
        <f>ISNUMBER(SEARCH("L'effet papillon (Be TV)",'Réponses de formulaire'!$W288))</f>
        <v>0</v>
      </c>
      <c r="J288" t="b">
        <f>ISNUMBER(SEARCH("Je n'ai regardé aucun de ces programmes",'Réponses de formulaire'!$W288))</f>
        <v>1</v>
      </c>
      <c r="K288" t="b">
        <f>ISNUMBER(SEARCH("Autre",'Réponses de formulaire'!$W288))</f>
        <v>0</v>
      </c>
    </row>
    <row r="289" spans="2:11" ht="12.75" customHeight="1" x14ac:dyDescent="0.2">
      <c r="B289" s="10" t="b">
        <f>ISNUMBER(SEARCH("Questions à la Une (RTBF - La Une)",'Réponses de formulaire'!$W289))</f>
        <v>1</v>
      </c>
      <c r="C289" s="10" t="b">
        <f>ISNUMBER(SEARCH("Reporters (RTL - TVi)",'Réponses de formulaire'!$W289))</f>
        <v>0</v>
      </c>
      <c r="D289" t="b">
        <f>ISNUMBER(SEARCH("Envoyé spécial (France 2)",'Réponses de formulaire'!$W289))</f>
        <v>1</v>
      </c>
      <c r="E289" t="b">
        <f>ISNUMBER(SEARCH("Complément d'enquête (France 2)",'Réponses de formulaire'!$W289))</f>
        <v>1</v>
      </c>
      <c r="F289" t="b">
        <f>ISNUMBER(SEARCH("Les infiltrés (France 2)",'Réponses de formulaire'!$W289))</f>
        <v>0</v>
      </c>
      <c r="G289" t="b">
        <f>ISNUMBER(SEARCH("Sept à huit (TF1)",'Réponses de formulaire'!$W289))</f>
        <v>1</v>
      </c>
      <c r="H289" t="b">
        <f>ISNUMBER(SEARCH("Reportages (TF1)",'Réponses de formulaire'!$W289))</f>
        <v>0</v>
      </c>
      <c r="I289" t="b">
        <f>ISNUMBER(SEARCH("L'effet papillon (Be TV)",'Réponses de formulaire'!$W289))</f>
        <v>0</v>
      </c>
      <c r="J289" t="b">
        <f>ISNUMBER(SEARCH("Je n'ai regardé aucun de ces programmes",'Réponses de formulaire'!$W289))</f>
        <v>0</v>
      </c>
      <c r="K289" t="b">
        <f>ISNUMBER(SEARCH("Autre",'Réponses de formulaire'!$W289))</f>
        <v>0</v>
      </c>
    </row>
    <row r="290" spans="2:11" ht="12.75" customHeight="1" x14ac:dyDescent="0.2">
      <c r="B290" s="10" t="b">
        <f>ISNUMBER(SEARCH("Questions à la Une (RTBF - La Une)",'Réponses de formulaire'!$W290))</f>
        <v>1</v>
      </c>
      <c r="C290" s="10" t="b">
        <f>ISNUMBER(SEARCH("Reporters (RTL - TVi)",'Réponses de formulaire'!$W290))</f>
        <v>0</v>
      </c>
      <c r="D290" t="b">
        <f>ISNUMBER(SEARCH("Envoyé spécial (France 2)",'Réponses de formulaire'!$W290))</f>
        <v>1</v>
      </c>
      <c r="E290" t="b">
        <f>ISNUMBER(SEARCH("Complément d'enquête (France 2)",'Réponses de formulaire'!$W290))</f>
        <v>1</v>
      </c>
      <c r="F290" t="b">
        <f>ISNUMBER(SEARCH("Les infiltrés (France 2)",'Réponses de formulaire'!$W290))</f>
        <v>0</v>
      </c>
      <c r="G290" t="b">
        <f>ISNUMBER(SEARCH("Sept à huit (TF1)",'Réponses de formulaire'!$W290))</f>
        <v>0</v>
      </c>
      <c r="H290" t="b">
        <f>ISNUMBER(SEARCH("Reportages (TF1)",'Réponses de formulaire'!$W290))</f>
        <v>1</v>
      </c>
      <c r="I290" t="b">
        <f>ISNUMBER(SEARCH("L'effet papillon (Be TV)",'Réponses de formulaire'!$W290))</f>
        <v>0</v>
      </c>
      <c r="J290" t="b">
        <f>ISNUMBER(SEARCH("Je n'ai regardé aucun de ces programmes",'Réponses de formulaire'!$W290))</f>
        <v>0</v>
      </c>
      <c r="K290" t="b">
        <f>ISNUMBER(SEARCH("Autre",'Réponses de formulaire'!$W290))</f>
        <v>0</v>
      </c>
    </row>
    <row r="291" spans="2:11" ht="12.75" customHeight="1" x14ac:dyDescent="0.2">
      <c r="B291" s="10" t="b">
        <f>ISNUMBER(SEARCH("Questions à la Une (RTBF - La Une)",'Réponses de formulaire'!$W291))</f>
        <v>1</v>
      </c>
      <c r="C291" s="10" t="b">
        <f>ISNUMBER(SEARCH("Reporters (RTL - TVi)",'Réponses de formulaire'!$W291))</f>
        <v>0</v>
      </c>
      <c r="D291" t="b">
        <f>ISNUMBER(SEARCH("Envoyé spécial (France 2)",'Réponses de formulaire'!$W291))</f>
        <v>0</v>
      </c>
      <c r="E291" t="b">
        <f>ISNUMBER(SEARCH("Complément d'enquête (France 2)",'Réponses de formulaire'!$W291))</f>
        <v>0</v>
      </c>
      <c r="F291" t="b">
        <f>ISNUMBER(SEARCH("Les infiltrés (France 2)",'Réponses de formulaire'!$W291))</f>
        <v>0</v>
      </c>
      <c r="G291" t="b">
        <f>ISNUMBER(SEARCH("Sept à huit (TF1)",'Réponses de formulaire'!$W291))</f>
        <v>0</v>
      </c>
      <c r="H291" t="b">
        <f>ISNUMBER(SEARCH("Reportages (TF1)",'Réponses de formulaire'!$W291))</f>
        <v>0</v>
      </c>
      <c r="I291" t="b">
        <f>ISNUMBER(SEARCH("L'effet papillon (Be TV)",'Réponses de formulaire'!$W291))</f>
        <v>0</v>
      </c>
      <c r="J291" t="b">
        <f>ISNUMBER(SEARCH("Je n'ai regardé aucun de ces programmes",'Réponses de formulaire'!$W291))</f>
        <v>0</v>
      </c>
      <c r="K291" t="b">
        <f>ISNUMBER(SEARCH("Autre",'Réponses de formulaire'!$W291))</f>
        <v>0</v>
      </c>
    </row>
    <row r="292" spans="2:11" ht="12.75" customHeight="1" x14ac:dyDescent="0.2">
      <c r="B292" s="10" t="b">
        <f>ISNUMBER(SEARCH("Questions à la Une (RTBF - La Une)",'Réponses de formulaire'!$W292))</f>
        <v>0</v>
      </c>
      <c r="C292" s="10" t="b">
        <f>ISNUMBER(SEARCH("Reporters (RTL - TVi)",'Réponses de formulaire'!$W292))</f>
        <v>1</v>
      </c>
      <c r="D292" t="b">
        <f>ISNUMBER(SEARCH("Envoyé spécial (France 2)",'Réponses de formulaire'!$W292))</f>
        <v>1</v>
      </c>
      <c r="E292" t="b">
        <f>ISNUMBER(SEARCH("Complément d'enquête (France 2)",'Réponses de formulaire'!$W292))</f>
        <v>0</v>
      </c>
      <c r="F292" t="b">
        <f>ISNUMBER(SEARCH("Les infiltrés (France 2)",'Réponses de formulaire'!$W292))</f>
        <v>0</v>
      </c>
      <c r="G292" t="b">
        <f>ISNUMBER(SEARCH("Sept à huit (TF1)",'Réponses de formulaire'!$W292))</f>
        <v>1</v>
      </c>
      <c r="H292" t="b">
        <f>ISNUMBER(SEARCH("Reportages (TF1)",'Réponses de formulaire'!$W292))</f>
        <v>1</v>
      </c>
      <c r="I292" t="b">
        <f>ISNUMBER(SEARCH("L'effet papillon (Be TV)",'Réponses de formulaire'!$W292))</f>
        <v>0</v>
      </c>
      <c r="J292" t="b">
        <f>ISNUMBER(SEARCH("Je n'ai regardé aucun de ces programmes",'Réponses de formulaire'!$W292))</f>
        <v>0</v>
      </c>
      <c r="K292" t="b">
        <f>ISNUMBER(SEARCH("Autre",'Réponses de formulaire'!$W292))</f>
        <v>0</v>
      </c>
    </row>
    <row r="293" spans="2:11" ht="12.75" customHeight="1" x14ac:dyDescent="0.2">
      <c r="B293" s="10" t="b">
        <f>ISNUMBER(SEARCH("Questions à la Une (RTBF - La Une)",'Réponses de formulaire'!$W293))</f>
        <v>0</v>
      </c>
      <c r="C293" s="10" t="b">
        <f>ISNUMBER(SEARCH("Reporters (RTL - TVi)",'Réponses de formulaire'!$W293))</f>
        <v>0</v>
      </c>
      <c r="D293" t="b">
        <f>ISNUMBER(SEARCH("Envoyé spécial (France 2)",'Réponses de formulaire'!$W293))</f>
        <v>0</v>
      </c>
      <c r="E293" t="b">
        <f>ISNUMBER(SEARCH("Complément d'enquête (France 2)",'Réponses de formulaire'!$W293))</f>
        <v>0</v>
      </c>
      <c r="F293" t="b">
        <f>ISNUMBER(SEARCH("Les infiltrés (France 2)",'Réponses de formulaire'!$W293))</f>
        <v>0</v>
      </c>
      <c r="G293" t="b">
        <f>ISNUMBER(SEARCH("Sept à huit (TF1)",'Réponses de formulaire'!$W293))</f>
        <v>0</v>
      </c>
      <c r="H293" t="b">
        <f>ISNUMBER(SEARCH("Reportages (TF1)",'Réponses de formulaire'!$W293))</f>
        <v>0</v>
      </c>
      <c r="I293" t="b">
        <f>ISNUMBER(SEARCH("L'effet papillon (Be TV)",'Réponses de formulaire'!$W293))</f>
        <v>0</v>
      </c>
      <c r="J293" t="b">
        <f>ISNUMBER(SEARCH("Je n'ai regardé aucun de ces programmes",'Réponses de formulaire'!$W293))</f>
        <v>1</v>
      </c>
      <c r="K293" t="b">
        <f>ISNUMBER(SEARCH("Autre",'Réponses de formulaire'!$W293))</f>
        <v>0</v>
      </c>
    </row>
    <row r="294" spans="2:11" ht="12.75" customHeight="1" x14ac:dyDescent="0.2">
      <c r="B294" s="10" t="b">
        <f>ISNUMBER(SEARCH("Questions à la Une (RTBF - La Une)",'Réponses de formulaire'!$W294))</f>
        <v>0</v>
      </c>
      <c r="C294" s="10" t="b">
        <f>ISNUMBER(SEARCH("Reporters (RTL - TVi)",'Réponses de formulaire'!$W294))</f>
        <v>1</v>
      </c>
      <c r="D294" t="b">
        <f>ISNUMBER(SEARCH("Envoyé spécial (France 2)",'Réponses de formulaire'!$W294))</f>
        <v>0</v>
      </c>
      <c r="E294" t="b">
        <f>ISNUMBER(SEARCH("Complément d'enquête (France 2)",'Réponses de formulaire'!$W294))</f>
        <v>0</v>
      </c>
      <c r="F294" t="b">
        <f>ISNUMBER(SEARCH("Les infiltrés (France 2)",'Réponses de formulaire'!$W294))</f>
        <v>0</v>
      </c>
      <c r="G294" t="b">
        <f>ISNUMBER(SEARCH("Sept à huit (TF1)",'Réponses de formulaire'!$W294))</f>
        <v>1</v>
      </c>
      <c r="H294" t="b">
        <f>ISNUMBER(SEARCH("Reportages (TF1)",'Réponses de formulaire'!$W294))</f>
        <v>1</v>
      </c>
      <c r="I294" t="b">
        <f>ISNUMBER(SEARCH("L'effet papillon (Be TV)",'Réponses de formulaire'!$W294))</f>
        <v>0</v>
      </c>
      <c r="J294" t="b">
        <f>ISNUMBER(SEARCH("Je n'ai regardé aucun de ces programmes",'Réponses de formulaire'!$W294))</f>
        <v>0</v>
      </c>
      <c r="K294" t="b">
        <f>ISNUMBER(SEARCH("Autre",'Réponses de formulaire'!$W294))</f>
        <v>0</v>
      </c>
    </row>
    <row r="295" spans="2:11" ht="12.75" customHeight="1" x14ac:dyDescent="0.2">
      <c r="B295" s="10" t="b">
        <f>ISNUMBER(SEARCH("Questions à la Une (RTBF - La Une)",'Réponses de formulaire'!$W295))</f>
        <v>1</v>
      </c>
      <c r="C295" s="10" t="b">
        <f>ISNUMBER(SEARCH("Reporters (RTL - TVi)",'Réponses de formulaire'!$W295))</f>
        <v>0</v>
      </c>
      <c r="D295" t="b">
        <f>ISNUMBER(SEARCH("Envoyé spécial (France 2)",'Réponses de formulaire'!$W295))</f>
        <v>0</v>
      </c>
      <c r="E295" t="b">
        <f>ISNUMBER(SEARCH("Complément d'enquête (France 2)",'Réponses de formulaire'!$W295))</f>
        <v>0</v>
      </c>
      <c r="F295" t="b">
        <f>ISNUMBER(SEARCH("Les infiltrés (France 2)",'Réponses de formulaire'!$W295))</f>
        <v>0</v>
      </c>
      <c r="G295" t="b">
        <f>ISNUMBER(SEARCH("Sept à huit (TF1)",'Réponses de formulaire'!$W295))</f>
        <v>0</v>
      </c>
      <c r="H295" t="b">
        <f>ISNUMBER(SEARCH("Reportages (TF1)",'Réponses de formulaire'!$W295))</f>
        <v>0</v>
      </c>
      <c r="I295" t="b">
        <f>ISNUMBER(SEARCH("L'effet papillon (Be TV)",'Réponses de formulaire'!$W295))</f>
        <v>0</v>
      </c>
      <c r="J295" t="b">
        <f>ISNUMBER(SEARCH("Je n'ai regardé aucun de ces programmes",'Réponses de formulaire'!$W295))</f>
        <v>0</v>
      </c>
      <c r="K295" t="b">
        <f>ISNUMBER(SEARCH("Autre",'Réponses de formulaire'!$W295))</f>
        <v>0</v>
      </c>
    </row>
    <row r="296" spans="2:11" ht="12.75" customHeight="1" x14ac:dyDescent="0.2">
      <c r="B296" s="10" t="b">
        <f>ISNUMBER(SEARCH("Questions à la Une (RTBF - La Une)",'Réponses de formulaire'!$W296))</f>
        <v>1</v>
      </c>
      <c r="C296" s="10" t="b">
        <f>ISNUMBER(SEARCH("Reporters (RTL - TVi)",'Réponses de formulaire'!$W296))</f>
        <v>0</v>
      </c>
      <c r="D296" t="b">
        <f>ISNUMBER(SEARCH("Envoyé spécial (France 2)",'Réponses de formulaire'!$W296))</f>
        <v>1</v>
      </c>
      <c r="E296" t="b">
        <f>ISNUMBER(SEARCH("Complément d'enquête (France 2)",'Réponses de formulaire'!$W296))</f>
        <v>0</v>
      </c>
      <c r="F296" t="b">
        <f>ISNUMBER(SEARCH("Les infiltrés (France 2)",'Réponses de formulaire'!$W296))</f>
        <v>0</v>
      </c>
      <c r="G296" t="b">
        <f>ISNUMBER(SEARCH("Sept à huit (TF1)",'Réponses de formulaire'!$W296))</f>
        <v>1</v>
      </c>
      <c r="H296" t="b">
        <f>ISNUMBER(SEARCH("Reportages (TF1)",'Réponses de formulaire'!$W296))</f>
        <v>0</v>
      </c>
      <c r="I296" t="b">
        <f>ISNUMBER(SEARCH("L'effet papillon (Be TV)",'Réponses de formulaire'!$W296))</f>
        <v>0</v>
      </c>
      <c r="J296" t="b">
        <f>ISNUMBER(SEARCH("Je n'ai regardé aucun de ces programmes",'Réponses de formulaire'!$W296))</f>
        <v>0</v>
      </c>
      <c r="K296" t="b">
        <f>ISNUMBER(SEARCH("Autre",'Réponses de formulaire'!$W296))</f>
        <v>0</v>
      </c>
    </row>
    <row r="297" spans="2:11" ht="12.75" customHeight="1" x14ac:dyDescent="0.2">
      <c r="B297" s="10" t="b">
        <f>ISNUMBER(SEARCH("Questions à la Une (RTBF - La Une)",'Réponses de formulaire'!$W297))</f>
        <v>0</v>
      </c>
      <c r="C297" s="10" t="b">
        <f>ISNUMBER(SEARCH("Reporters (RTL - TVi)",'Réponses de formulaire'!$W297))</f>
        <v>0</v>
      </c>
      <c r="D297" t="b">
        <f>ISNUMBER(SEARCH("Envoyé spécial (France 2)",'Réponses de formulaire'!$W297))</f>
        <v>0</v>
      </c>
      <c r="E297" t="b">
        <f>ISNUMBER(SEARCH("Complément d'enquête (France 2)",'Réponses de formulaire'!$W297))</f>
        <v>0</v>
      </c>
      <c r="F297" t="b">
        <f>ISNUMBER(SEARCH("Les infiltrés (France 2)",'Réponses de formulaire'!$W297))</f>
        <v>0</v>
      </c>
      <c r="G297" t="b">
        <f>ISNUMBER(SEARCH("Sept à huit (TF1)",'Réponses de formulaire'!$W297))</f>
        <v>1</v>
      </c>
      <c r="H297" t="b">
        <f>ISNUMBER(SEARCH("Reportages (TF1)",'Réponses de formulaire'!$W297))</f>
        <v>0</v>
      </c>
      <c r="I297" t="b">
        <f>ISNUMBER(SEARCH("L'effet papillon (Be TV)",'Réponses de formulaire'!$W297))</f>
        <v>0</v>
      </c>
      <c r="J297" t="b">
        <f>ISNUMBER(SEARCH("Je n'ai regardé aucun de ces programmes",'Réponses de formulaire'!$W297))</f>
        <v>0</v>
      </c>
      <c r="K297" t="b">
        <f>ISNUMBER(SEARCH("Autre",'Réponses de formulaire'!$W297))</f>
        <v>0</v>
      </c>
    </row>
    <row r="298" spans="2:11" ht="12.75" customHeight="1" x14ac:dyDescent="0.2">
      <c r="B298" s="10" t="b">
        <f>ISNUMBER(SEARCH("Questions à la Une (RTBF - La Une)",'Réponses de formulaire'!$W298))</f>
        <v>0</v>
      </c>
      <c r="C298" s="10" t="b">
        <f>ISNUMBER(SEARCH("Reporters (RTL - TVi)",'Réponses de formulaire'!$W298))</f>
        <v>0</v>
      </c>
      <c r="D298" t="b">
        <f>ISNUMBER(SEARCH("Envoyé spécial (France 2)",'Réponses de formulaire'!$W298))</f>
        <v>0</v>
      </c>
      <c r="E298" t="b">
        <f>ISNUMBER(SEARCH("Complément d'enquête (France 2)",'Réponses de formulaire'!$W298))</f>
        <v>0</v>
      </c>
      <c r="F298" t="b">
        <f>ISNUMBER(SEARCH("Les infiltrés (France 2)",'Réponses de formulaire'!$W298))</f>
        <v>0</v>
      </c>
      <c r="G298" t="b">
        <f>ISNUMBER(SEARCH("Sept à huit (TF1)",'Réponses de formulaire'!$W298))</f>
        <v>0</v>
      </c>
      <c r="H298" t="b">
        <f>ISNUMBER(SEARCH("Reportages (TF1)",'Réponses de formulaire'!$W298))</f>
        <v>0</v>
      </c>
      <c r="I298" t="b">
        <f>ISNUMBER(SEARCH("L'effet papillon (Be TV)",'Réponses de formulaire'!$W298))</f>
        <v>0</v>
      </c>
      <c r="J298" t="b">
        <f>ISNUMBER(SEARCH("Je n'ai regardé aucun de ces programmes",'Réponses de formulaire'!$W298))</f>
        <v>1</v>
      </c>
      <c r="K298" t="b">
        <f>ISNUMBER(SEARCH("Autre",'Réponses de formulaire'!$W298))</f>
        <v>0</v>
      </c>
    </row>
    <row r="299" spans="2:11" ht="12.75" customHeight="1" x14ac:dyDescent="0.2">
      <c r="B299" s="10" t="b">
        <f>ISNUMBER(SEARCH("Questions à la Une (RTBF - La Une)",'Réponses de formulaire'!$W299))</f>
        <v>0</v>
      </c>
      <c r="C299" s="10" t="b">
        <f>ISNUMBER(SEARCH("Reporters (RTL - TVi)",'Réponses de formulaire'!$W299))</f>
        <v>0</v>
      </c>
      <c r="D299" t="b">
        <f>ISNUMBER(SEARCH("Envoyé spécial (France 2)",'Réponses de formulaire'!$W299))</f>
        <v>0</v>
      </c>
      <c r="E299" t="b">
        <f>ISNUMBER(SEARCH("Complément d'enquête (France 2)",'Réponses de formulaire'!$W299))</f>
        <v>0</v>
      </c>
      <c r="F299" t="b">
        <f>ISNUMBER(SEARCH("Les infiltrés (France 2)",'Réponses de formulaire'!$W299))</f>
        <v>0</v>
      </c>
      <c r="G299" t="b">
        <f>ISNUMBER(SEARCH("Sept à huit (TF1)",'Réponses de formulaire'!$W299))</f>
        <v>0</v>
      </c>
      <c r="H299" t="b">
        <f>ISNUMBER(SEARCH("Reportages (TF1)",'Réponses de formulaire'!$W299))</f>
        <v>0</v>
      </c>
      <c r="I299" t="b">
        <f>ISNUMBER(SEARCH("L'effet papillon (Be TV)",'Réponses de formulaire'!$W299))</f>
        <v>0</v>
      </c>
      <c r="J299" t="b">
        <f>ISNUMBER(SEARCH("Je n'ai regardé aucun de ces programmes",'Réponses de formulaire'!$W299))</f>
        <v>1</v>
      </c>
      <c r="K299" t="b">
        <f>ISNUMBER(SEARCH("Autre",'Réponses de formulaire'!$W299))</f>
        <v>0</v>
      </c>
    </row>
    <row r="300" spans="2:11" ht="12.75" customHeight="1" x14ac:dyDescent="0.2">
      <c r="B300" s="10" t="b">
        <f>ISNUMBER(SEARCH("Questions à la Une (RTBF - La Une)",'Réponses de formulaire'!$W300))</f>
        <v>1</v>
      </c>
      <c r="C300" s="10" t="b">
        <f>ISNUMBER(SEARCH("Reporters (RTL - TVi)",'Réponses de formulaire'!$W300))</f>
        <v>1</v>
      </c>
      <c r="D300" t="b">
        <f>ISNUMBER(SEARCH("Envoyé spécial (France 2)",'Réponses de formulaire'!$W300))</f>
        <v>1</v>
      </c>
      <c r="E300" t="b">
        <f>ISNUMBER(SEARCH("Complément d'enquête (France 2)",'Réponses de formulaire'!$W300))</f>
        <v>0</v>
      </c>
      <c r="F300" t="b">
        <f>ISNUMBER(SEARCH("Les infiltrés (France 2)",'Réponses de formulaire'!$W300))</f>
        <v>0</v>
      </c>
      <c r="G300" t="b">
        <f>ISNUMBER(SEARCH("Sept à huit (TF1)",'Réponses de formulaire'!$W300))</f>
        <v>0</v>
      </c>
      <c r="H300" t="b">
        <f>ISNUMBER(SEARCH("Reportages (TF1)",'Réponses de formulaire'!$W300))</f>
        <v>0</v>
      </c>
      <c r="I300" t="b">
        <f>ISNUMBER(SEARCH("L'effet papillon (Be TV)",'Réponses de formulaire'!$W300))</f>
        <v>0</v>
      </c>
      <c r="J300" t="b">
        <f>ISNUMBER(SEARCH("Je n'ai regardé aucun de ces programmes",'Réponses de formulaire'!$W300))</f>
        <v>0</v>
      </c>
      <c r="K300" t="b">
        <f>ISNUMBER(SEARCH("Autre",'Réponses de formulaire'!$W300))</f>
        <v>0</v>
      </c>
    </row>
    <row r="301" spans="2:11" ht="12.75" customHeight="1" x14ac:dyDescent="0.2">
      <c r="B301" s="10" t="b">
        <f>ISNUMBER(SEARCH("Questions à la Une (RTBF - La Une)",'Réponses de formulaire'!$W301))</f>
        <v>0</v>
      </c>
      <c r="C301" s="10" t="b">
        <f>ISNUMBER(SEARCH("Reporters (RTL - TVi)",'Réponses de formulaire'!$W301))</f>
        <v>0</v>
      </c>
      <c r="D301" t="b">
        <f>ISNUMBER(SEARCH("Envoyé spécial (France 2)",'Réponses de formulaire'!$W301))</f>
        <v>1</v>
      </c>
      <c r="E301" t="b">
        <f>ISNUMBER(SEARCH("Complément d'enquête (France 2)",'Réponses de formulaire'!$W301))</f>
        <v>1</v>
      </c>
      <c r="F301" t="b">
        <f>ISNUMBER(SEARCH("Les infiltrés (France 2)",'Réponses de formulaire'!$W301))</f>
        <v>0</v>
      </c>
      <c r="G301" t="b">
        <f>ISNUMBER(SEARCH("Sept à huit (TF1)",'Réponses de formulaire'!$W301))</f>
        <v>0</v>
      </c>
      <c r="H301" t="b">
        <f>ISNUMBER(SEARCH("Reportages (TF1)",'Réponses de formulaire'!$W301))</f>
        <v>0</v>
      </c>
      <c r="I301" t="b">
        <f>ISNUMBER(SEARCH("L'effet papillon (Be TV)",'Réponses de formulaire'!$W301))</f>
        <v>1</v>
      </c>
      <c r="J301" t="b">
        <f>ISNUMBER(SEARCH("Je n'ai regardé aucun de ces programmes",'Réponses de formulaire'!$W301))</f>
        <v>0</v>
      </c>
      <c r="K301" t="b">
        <f>ISNUMBER(SEARCH("Autre",'Réponses de formulaire'!$W301))</f>
        <v>0</v>
      </c>
    </row>
    <row r="302" spans="2:11" ht="12.75" customHeight="1" x14ac:dyDescent="0.2">
      <c r="B302" s="5">
        <f t="shared" ref="B302:K302" si="0">COUNTIF(B$2:B$301,"Vrai")</f>
        <v>0</v>
      </c>
      <c r="C302" s="5">
        <f t="shared" si="0"/>
        <v>0</v>
      </c>
      <c r="D302" s="5">
        <f t="shared" si="0"/>
        <v>0</v>
      </c>
      <c r="E302" s="5">
        <f t="shared" si="0"/>
        <v>0</v>
      </c>
      <c r="F302" s="5">
        <f t="shared" si="0"/>
        <v>0</v>
      </c>
      <c r="G302" s="5">
        <f t="shared" si="0"/>
        <v>0</v>
      </c>
      <c r="H302" s="5">
        <f t="shared" si="0"/>
        <v>0</v>
      </c>
      <c r="I302" s="5">
        <f t="shared" si="0"/>
        <v>0</v>
      </c>
      <c r="J302" s="5">
        <f t="shared" si="0"/>
        <v>0</v>
      </c>
      <c r="K302">
        <f t="shared" si="0"/>
        <v>0</v>
      </c>
    </row>
    <row r="305" spans="1:10" ht="12.75" customHeight="1" x14ac:dyDescent="0.2">
      <c r="A305" s="5" t="s">
        <v>874</v>
      </c>
      <c r="B305" s="6" t="s">
        <v>875</v>
      </c>
      <c r="C305" s="6" t="s">
        <v>876</v>
      </c>
      <c r="D305" s="6" t="s">
        <v>877</v>
      </c>
      <c r="E305" s="6" t="s">
        <v>878</v>
      </c>
      <c r="F305" s="6" t="s">
        <v>879</v>
      </c>
      <c r="G305" s="6" t="s">
        <v>880</v>
      </c>
      <c r="H305" s="6" t="s">
        <v>881</v>
      </c>
      <c r="I305" s="6" t="s">
        <v>882</v>
      </c>
      <c r="J305" s="6" t="s">
        <v>83</v>
      </c>
    </row>
    <row r="306" spans="1:10" ht="12.75" customHeight="1" x14ac:dyDescent="0.2">
      <c r="B306" t="b">
        <f>ISNUMBER(SEARCH("Mise au point (RTBF - La Une)",'Réponses de formulaire'!$X2))</f>
        <v>1</v>
      </c>
      <c r="C306" t="b">
        <f>ISNUMBER(SEARCH("Controverse (RTL-TVi)",'Réponses de formulaire'!$X2))</f>
        <v>0</v>
      </c>
      <c r="D306" t="b">
        <f>ISNUMBER(SEARCH("L'indiscret (RTBF - La Une)",'Réponses de formulaire'!$X2))</f>
        <v>1</v>
      </c>
      <c r="E306" t="b">
        <f>ISNUMBER(SEARCH("L'invité (RTL-TVi)",'Réponses de formulaire'!$X2))</f>
        <v>0</v>
      </c>
      <c r="F306" t="b">
        <f>ISNUMBER(SEARCH("Mots croisés (France 2)",'Réponses de formulaire'!$X2))</f>
        <v>0</v>
      </c>
      <c r="G306" t="b">
        <f>ISNUMBER(SEARCH("Des paroles et des actes (France 2)",'Réponses de formulaire'!$X2))</f>
        <v>0</v>
      </c>
      <c r="H306" t="b">
        <f>ISNUMBER(SEARCH("Ce soir (ou jamais !) (France 2)",'Réponses de formulaire'!$X2))</f>
        <v>0</v>
      </c>
      <c r="I306" t="b">
        <f>ISNUMBER(SEARCH("A l'écoute (TF1)",'Réponses de formulaire'!$X2))</f>
        <v>0</v>
      </c>
      <c r="J306" t="b">
        <f>ISNUMBER(SEARCH("Je n'ai regardé aucun de ces programmes",'Réponses de formulaire'!$X2))</f>
        <v>0</v>
      </c>
    </row>
    <row r="307" spans="1:10" ht="12.75" customHeight="1" x14ac:dyDescent="0.2">
      <c r="B307" t="b">
        <f>ISNUMBER(SEARCH("Mise au point (RTBF - La Une)",'Réponses de formulaire'!$X3))</f>
        <v>0</v>
      </c>
      <c r="C307" t="b">
        <f>ISNUMBER(SEARCH("Controverse (RTL-TVi)",'Réponses de formulaire'!$X3))</f>
        <v>0</v>
      </c>
      <c r="D307" t="b">
        <f>ISNUMBER(SEARCH("L'indiscret (RTBF - La Une)",'Réponses de formulaire'!$X3))</f>
        <v>0</v>
      </c>
      <c r="E307" t="b">
        <f>ISNUMBER(SEARCH("L'invité (RTL-TVi)",'Réponses de formulaire'!$X3))</f>
        <v>0</v>
      </c>
      <c r="F307" t="b">
        <f>ISNUMBER(SEARCH("Mots croisés (France 2)",'Réponses de formulaire'!$X3))</f>
        <v>0</v>
      </c>
      <c r="G307" t="b">
        <f>ISNUMBER(SEARCH("Des paroles et des actes (France 2)",'Réponses de formulaire'!$X3))</f>
        <v>0</v>
      </c>
      <c r="H307" t="b">
        <f>ISNUMBER(SEARCH("Ce soir (ou jamais !) (France 2)",'Réponses de formulaire'!$X3))</f>
        <v>0</v>
      </c>
      <c r="I307" t="b">
        <f>ISNUMBER(SEARCH("A l'écoute (TF1)",'Réponses de formulaire'!$X3))</f>
        <v>0</v>
      </c>
      <c r="J307" t="b">
        <f>ISNUMBER(SEARCH("Je n'ai regardé aucun de ces programmes",'Réponses de formulaire'!$X3))</f>
        <v>1</v>
      </c>
    </row>
    <row r="308" spans="1:10" ht="12.75" customHeight="1" x14ac:dyDescent="0.2">
      <c r="B308" t="b">
        <f>ISNUMBER(SEARCH("Mise au point (RTBF - La Une)",'Réponses de formulaire'!$X4))</f>
        <v>0</v>
      </c>
      <c r="C308" t="b">
        <f>ISNUMBER(SEARCH("Controverse (RTL-TVi)",'Réponses de formulaire'!$X4))</f>
        <v>0</v>
      </c>
      <c r="D308" t="b">
        <f>ISNUMBER(SEARCH("L'indiscret (RTBF - La Une)",'Réponses de formulaire'!$X4))</f>
        <v>0</v>
      </c>
      <c r="E308" t="b">
        <f>ISNUMBER(SEARCH("L'invité (RTL-TVi)",'Réponses de formulaire'!$X4))</f>
        <v>0</v>
      </c>
      <c r="F308" t="b">
        <f>ISNUMBER(SEARCH("Mots croisés (France 2)",'Réponses de formulaire'!$X4))</f>
        <v>0</v>
      </c>
      <c r="G308" t="b">
        <f>ISNUMBER(SEARCH("Des paroles et des actes (France 2)",'Réponses de formulaire'!$X4))</f>
        <v>0</v>
      </c>
      <c r="H308" t="b">
        <f>ISNUMBER(SEARCH("Ce soir (ou jamais !) (France 2)",'Réponses de formulaire'!$X4))</f>
        <v>0</v>
      </c>
      <c r="I308" t="b">
        <f>ISNUMBER(SEARCH("A l'écoute (TF1)",'Réponses de formulaire'!$X4))</f>
        <v>0</v>
      </c>
      <c r="J308" t="b">
        <f>ISNUMBER(SEARCH("Je n'ai regardé aucun de ces programmes",'Réponses de formulaire'!$X4))</f>
        <v>1</v>
      </c>
    </row>
    <row r="309" spans="1:10" ht="12.75" customHeight="1" x14ac:dyDescent="0.2">
      <c r="B309" t="b">
        <f>ISNUMBER(SEARCH("Mise au point (RTBF - La Une)",'Réponses de formulaire'!$X5))</f>
        <v>1</v>
      </c>
      <c r="C309" t="b">
        <f>ISNUMBER(SEARCH("Controverse (RTL-TVi)",'Réponses de formulaire'!$X5))</f>
        <v>0</v>
      </c>
      <c r="D309" t="b">
        <f>ISNUMBER(SEARCH("L'indiscret (RTBF - La Une)",'Réponses de formulaire'!$X5))</f>
        <v>0</v>
      </c>
      <c r="E309" t="b">
        <f>ISNUMBER(SEARCH("L'invité (RTL-TVi)",'Réponses de formulaire'!$X5))</f>
        <v>0</v>
      </c>
      <c r="F309" t="b">
        <f>ISNUMBER(SEARCH("Mots croisés (France 2)",'Réponses de formulaire'!$X5))</f>
        <v>0</v>
      </c>
      <c r="G309" t="b">
        <f>ISNUMBER(SEARCH("Des paroles et des actes (France 2)",'Réponses de formulaire'!$X5))</f>
        <v>0</v>
      </c>
      <c r="H309" t="b">
        <f>ISNUMBER(SEARCH("Ce soir (ou jamais !) (France 2)",'Réponses de formulaire'!$X5))</f>
        <v>0</v>
      </c>
      <c r="I309" t="b">
        <f>ISNUMBER(SEARCH("A l'écoute (TF1)",'Réponses de formulaire'!$X5))</f>
        <v>0</v>
      </c>
      <c r="J309" t="b">
        <f>ISNUMBER(SEARCH("Je n'ai regardé aucun de ces programmes",'Réponses de formulaire'!$X5))</f>
        <v>0</v>
      </c>
    </row>
    <row r="310" spans="1:10" ht="12.75" customHeight="1" x14ac:dyDescent="0.2">
      <c r="B310" t="b">
        <f>ISNUMBER(SEARCH("Mise au point (RTBF - La Une)",'Réponses de formulaire'!$X6))</f>
        <v>1</v>
      </c>
      <c r="C310" t="b">
        <f>ISNUMBER(SEARCH("Controverse (RTL-TVi)",'Réponses de formulaire'!$X6))</f>
        <v>0</v>
      </c>
      <c r="D310" t="b">
        <f>ISNUMBER(SEARCH("L'indiscret (RTBF - La Une)",'Réponses de formulaire'!$X6))</f>
        <v>0</v>
      </c>
      <c r="E310" t="b">
        <f>ISNUMBER(SEARCH("L'invité (RTL-TVi)",'Réponses de formulaire'!$X6))</f>
        <v>0</v>
      </c>
      <c r="F310" t="b">
        <f>ISNUMBER(SEARCH("Mots croisés (France 2)",'Réponses de formulaire'!$X6))</f>
        <v>1</v>
      </c>
      <c r="G310" t="b">
        <f>ISNUMBER(SEARCH("Des paroles et des actes (France 2)",'Réponses de formulaire'!$X6))</f>
        <v>1</v>
      </c>
      <c r="H310" t="b">
        <f>ISNUMBER(SEARCH("Ce soir (ou jamais !) (France 2)",'Réponses de formulaire'!$X6))</f>
        <v>0</v>
      </c>
      <c r="I310" t="b">
        <f>ISNUMBER(SEARCH("A l'écoute (TF1)",'Réponses de formulaire'!$X6))</f>
        <v>0</v>
      </c>
      <c r="J310" t="b">
        <f>ISNUMBER(SEARCH("Je n'ai regardé aucun de ces programmes",'Réponses de formulaire'!$X6))</f>
        <v>0</v>
      </c>
    </row>
    <row r="311" spans="1:10" ht="12.75" customHeight="1" x14ac:dyDescent="0.2">
      <c r="B311" t="b">
        <f>ISNUMBER(SEARCH("Mise au point (RTBF - La Une)",'Réponses de formulaire'!$X7))</f>
        <v>0</v>
      </c>
      <c r="C311" t="b">
        <f>ISNUMBER(SEARCH("Controverse (RTL-TVi)",'Réponses de formulaire'!$X7))</f>
        <v>0</v>
      </c>
      <c r="D311" t="b">
        <f>ISNUMBER(SEARCH("L'indiscret (RTBF - La Une)",'Réponses de formulaire'!$X7))</f>
        <v>0</v>
      </c>
      <c r="E311" t="b">
        <f>ISNUMBER(SEARCH("L'invité (RTL-TVi)",'Réponses de formulaire'!$X7))</f>
        <v>0</v>
      </c>
      <c r="F311" t="b">
        <f>ISNUMBER(SEARCH("Mots croisés (France 2)",'Réponses de formulaire'!$X7))</f>
        <v>0</v>
      </c>
      <c r="G311" t="b">
        <f>ISNUMBER(SEARCH("Des paroles et des actes (France 2)",'Réponses de formulaire'!$X7))</f>
        <v>0</v>
      </c>
      <c r="H311" t="b">
        <f>ISNUMBER(SEARCH("Ce soir (ou jamais !) (France 2)",'Réponses de formulaire'!$X7))</f>
        <v>0</v>
      </c>
      <c r="I311" t="b">
        <f>ISNUMBER(SEARCH("A l'écoute (TF1)",'Réponses de formulaire'!$X7))</f>
        <v>0</v>
      </c>
      <c r="J311" t="b">
        <f>ISNUMBER(SEARCH("Je n'ai regardé aucun de ces programmes",'Réponses de formulaire'!$X7))</f>
        <v>1</v>
      </c>
    </row>
    <row r="312" spans="1:10" ht="12.75" customHeight="1" x14ac:dyDescent="0.2">
      <c r="B312" t="b">
        <f>ISNUMBER(SEARCH("Mise au point (RTBF - La Une)",'Réponses de formulaire'!$X8))</f>
        <v>1</v>
      </c>
      <c r="C312" t="b">
        <f>ISNUMBER(SEARCH("Controverse (RTL-TVi)",'Réponses de formulaire'!$X8))</f>
        <v>1</v>
      </c>
      <c r="D312" t="b">
        <f>ISNUMBER(SEARCH("L'indiscret (RTBF - La Une)",'Réponses de formulaire'!$X8))</f>
        <v>0</v>
      </c>
      <c r="E312" t="b">
        <f>ISNUMBER(SEARCH("L'invité (RTL-TVi)",'Réponses de formulaire'!$X8))</f>
        <v>1</v>
      </c>
      <c r="F312" t="b">
        <f>ISNUMBER(SEARCH("Mots croisés (France 2)",'Réponses de formulaire'!$X8))</f>
        <v>0</v>
      </c>
      <c r="G312" t="b">
        <f>ISNUMBER(SEARCH("Des paroles et des actes (France 2)",'Réponses de formulaire'!$X8))</f>
        <v>0</v>
      </c>
      <c r="H312" t="b">
        <f>ISNUMBER(SEARCH("Ce soir (ou jamais !) (France 2)",'Réponses de formulaire'!$X8))</f>
        <v>0</v>
      </c>
      <c r="I312" t="b">
        <f>ISNUMBER(SEARCH("A l'écoute (TF1)",'Réponses de formulaire'!$X8))</f>
        <v>0</v>
      </c>
      <c r="J312" t="b">
        <f>ISNUMBER(SEARCH("Je n'ai regardé aucun de ces programmes",'Réponses de formulaire'!$X8))</f>
        <v>0</v>
      </c>
    </row>
    <row r="313" spans="1:10" ht="12.75" customHeight="1" x14ac:dyDescent="0.2">
      <c r="B313" t="b">
        <f>ISNUMBER(SEARCH("Mise au point (RTBF - La Une)",'Réponses de formulaire'!$X9))</f>
        <v>1</v>
      </c>
      <c r="C313" t="b">
        <f>ISNUMBER(SEARCH("Controverse (RTL-TVi)",'Réponses de formulaire'!$X9))</f>
        <v>0</v>
      </c>
      <c r="D313" t="b">
        <f>ISNUMBER(SEARCH("L'indiscret (RTBF - La Une)",'Réponses de formulaire'!$X9))</f>
        <v>0</v>
      </c>
      <c r="E313" t="b">
        <f>ISNUMBER(SEARCH("L'invité (RTL-TVi)",'Réponses de formulaire'!$X9))</f>
        <v>0</v>
      </c>
      <c r="F313" t="b">
        <f>ISNUMBER(SEARCH("Mots croisés (France 2)",'Réponses de formulaire'!$X9))</f>
        <v>0</v>
      </c>
      <c r="G313" t="b">
        <f>ISNUMBER(SEARCH("Des paroles et des actes (France 2)",'Réponses de formulaire'!$X9))</f>
        <v>1</v>
      </c>
      <c r="H313" t="b">
        <f>ISNUMBER(SEARCH("Ce soir (ou jamais !) (France 2)",'Réponses de formulaire'!$X9))</f>
        <v>0</v>
      </c>
      <c r="I313" t="b">
        <f>ISNUMBER(SEARCH("A l'écoute (TF1)",'Réponses de formulaire'!$X9))</f>
        <v>0</v>
      </c>
      <c r="J313" t="b">
        <f>ISNUMBER(SEARCH("Je n'ai regardé aucun de ces programmes",'Réponses de formulaire'!$X9))</f>
        <v>0</v>
      </c>
    </row>
    <row r="314" spans="1:10" ht="12.75" customHeight="1" x14ac:dyDescent="0.2">
      <c r="B314" t="b">
        <f>ISNUMBER(SEARCH("Mise au point (RTBF - La Une)",'Réponses de formulaire'!$X10))</f>
        <v>1</v>
      </c>
      <c r="C314" t="b">
        <f>ISNUMBER(SEARCH("Controverse (RTL-TVi)",'Réponses de formulaire'!$X10))</f>
        <v>0</v>
      </c>
      <c r="D314" t="b">
        <f>ISNUMBER(SEARCH("L'indiscret (RTBF - La Une)",'Réponses de formulaire'!$X10))</f>
        <v>0</v>
      </c>
      <c r="E314" t="b">
        <f>ISNUMBER(SEARCH("L'invité (RTL-TVi)",'Réponses de formulaire'!$X10))</f>
        <v>1</v>
      </c>
      <c r="F314" t="b">
        <f>ISNUMBER(SEARCH("Mots croisés (France 2)",'Réponses de formulaire'!$X10))</f>
        <v>1</v>
      </c>
      <c r="G314" t="b">
        <f>ISNUMBER(SEARCH("Des paroles et des actes (France 2)",'Réponses de formulaire'!$X10))</f>
        <v>0</v>
      </c>
      <c r="H314" t="b">
        <f>ISNUMBER(SEARCH("Ce soir (ou jamais !) (France 2)",'Réponses de formulaire'!$X10))</f>
        <v>0</v>
      </c>
      <c r="I314" t="b">
        <f>ISNUMBER(SEARCH("A l'écoute (TF1)",'Réponses de formulaire'!$X10))</f>
        <v>0</v>
      </c>
      <c r="J314" t="b">
        <f>ISNUMBER(SEARCH("Je n'ai regardé aucun de ces programmes",'Réponses de formulaire'!$X10))</f>
        <v>0</v>
      </c>
    </row>
    <row r="315" spans="1:10" ht="12.75" customHeight="1" x14ac:dyDescent="0.2">
      <c r="B315" t="b">
        <f>ISNUMBER(SEARCH("Mise au point (RTBF - La Une)",'Réponses de formulaire'!$X11))</f>
        <v>1</v>
      </c>
      <c r="C315" t="b">
        <f>ISNUMBER(SEARCH("Controverse (RTL-TVi)",'Réponses de formulaire'!$X11))</f>
        <v>1</v>
      </c>
      <c r="D315" t="b">
        <f>ISNUMBER(SEARCH("L'indiscret (RTBF - La Une)",'Réponses de formulaire'!$X11))</f>
        <v>0</v>
      </c>
      <c r="E315" t="b">
        <f>ISNUMBER(SEARCH("L'invité (RTL-TVi)",'Réponses de formulaire'!$X11))</f>
        <v>0</v>
      </c>
      <c r="F315" t="b">
        <f>ISNUMBER(SEARCH("Mots croisés (France 2)",'Réponses de formulaire'!$X11))</f>
        <v>0</v>
      </c>
      <c r="G315" t="b">
        <f>ISNUMBER(SEARCH("Des paroles et des actes (France 2)",'Réponses de formulaire'!$X11))</f>
        <v>0</v>
      </c>
      <c r="H315" t="b">
        <f>ISNUMBER(SEARCH("Ce soir (ou jamais !) (France 2)",'Réponses de formulaire'!$X11))</f>
        <v>0</v>
      </c>
      <c r="I315" t="b">
        <f>ISNUMBER(SEARCH("A l'écoute (TF1)",'Réponses de formulaire'!$X11))</f>
        <v>0</v>
      </c>
      <c r="J315" t="b">
        <f>ISNUMBER(SEARCH("Je n'ai regardé aucun de ces programmes",'Réponses de formulaire'!$X11))</f>
        <v>0</v>
      </c>
    </row>
    <row r="316" spans="1:10" ht="12.75" customHeight="1" x14ac:dyDescent="0.2">
      <c r="B316" t="b">
        <f>ISNUMBER(SEARCH("Mise au point (RTBF - La Une)",'Réponses de formulaire'!$X12))</f>
        <v>1</v>
      </c>
      <c r="C316" t="b">
        <f>ISNUMBER(SEARCH("Controverse (RTL-TVi)",'Réponses de formulaire'!$X12))</f>
        <v>0</v>
      </c>
      <c r="D316" t="b">
        <f>ISNUMBER(SEARCH("L'indiscret (RTBF - La Une)",'Réponses de formulaire'!$X12))</f>
        <v>0</v>
      </c>
      <c r="E316" t="b">
        <f>ISNUMBER(SEARCH("L'invité (RTL-TVi)",'Réponses de formulaire'!$X12))</f>
        <v>0</v>
      </c>
      <c r="F316" t="b">
        <f>ISNUMBER(SEARCH("Mots croisés (France 2)",'Réponses de formulaire'!$X12))</f>
        <v>0</v>
      </c>
      <c r="G316" t="b">
        <f>ISNUMBER(SEARCH("Des paroles et des actes (France 2)",'Réponses de formulaire'!$X12))</f>
        <v>0</v>
      </c>
      <c r="H316" t="b">
        <f>ISNUMBER(SEARCH("Ce soir (ou jamais !) (France 2)",'Réponses de formulaire'!$X12))</f>
        <v>0</v>
      </c>
      <c r="I316" t="b">
        <f>ISNUMBER(SEARCH("A l'écoute (TF1)",'Réponses de formulaire'!$X12))</f>
        <v>0</v>
      </c>
      <c r="J316" t="b">
        <f>ISNUMBER(SEARCH("Je n'ai regardé aucun de ces programmes",'Réponses de formulaire'!$X12))</f>
        <v>0</v>
      </c>
    </row>
    <row r="317" spans="1:10" ht="12.75" customHeight="1" x14ac:dyDescent="0.2">
      <c r="B317" t="b">
        <f>ISNUMBER(SEARCH("Mise au point (RTBF - La Une)",'Réponses de formulaire'!$X13))</f>
        <v>0</v>
      </c>
      <c r="C317" t="b">
        <f>ISNUMBER(SEARCH("Controverse (RTL-TVi)",'Réponses de formulaire'!$X13))</f>
        <v>0</v>
      </c>
      <c r="D317" t="b">
        <f>ISNUMBER(SEARCH("L'indiscret (RTBF - La Une)",'Réponses de formulaire'!$X13))</f>
        <v>0</v>
      </c>
      <c r="E317" t="b">
        <f>ISNUMBER(SEARCH("L'invité (RTL-TVi)",'Réponses de formulaire'!$X13))</f>
        <v>0</v>
      </c>
      <c r="F317" t="b">
        <f>ISNUMBER(SEARCH("Mots croisés (France 2)",'Réponses de formulaire'!$X13))</f>
        <v>0</v>
      </c>
      <c r="G317" t="b">
        <f>ISNUMBER(SEARCH("Des paroles et des actes (France 2)",'Réponses de formulaire'!$X13))</f>
        <v>0</v>
      </c>
      <c r="H317" t="b">
        <f>ISNUMBER(SEARCH("Ce soir (ou jamais !) (France 2)",'Réponses de formulaire'!$X13))</f>
        <v>0</v>
      </c>
      <c r="I317" t="b">
        <f>ISNUMBER(SEARCH("A l'écoute (TF1)",'Réponses de formulaire'!$X13))</f>
        <v>0</v>
      </c>
      <c r="J317" t="b">
        <f>ISNUMBER(SEARCH("Je n'ai regardé aucun de ces programmes",'Réponses de formulaire'!$X13))</f>
        <v>1</v>
      </c>
    </row>
    <row r="318" spans="1:10" ht="12.75" customHeight="1" x14ac:dyDescent="0.2">
      <c r="B318" t="b">
        <f>ISNUMBER(SEARCH("Mise au point (RTBF - La Une)",'Réponses de formulaire'!$X14))</f>
        <v>0</v>
      </c>
      <c r="C318" t="b">
        <f>ISNUMBER(SEARCH("Controverse (RTL-TVi)",'Réponses de formulaire'!$X14))</f>
        <v>0</v>
      </c>
      <c r="D318" t="b">
        <f>ISNUMBER(SEARCH("L'indiscret (RTBF - La Une)",'Réponses de formulaire'!$X14))</f>
        <v>0</v>
      </c>
      <c r="E318" t="b">
        <f>ISNUMBER(SEARCH("L'invité (RTL-TVi)",'Réponses de formulaire'!$X14))</f>
        <v>0</v>
      </c>
      <c r="F318" t="b">
        <f>ISNUMBER(SEARCH("Mots croisés (France 2)",'Réponses de formulaire'!$X14))</f>
        <v>0</v>
      </c>
      <c r="G318" t="b">
        <f>ISNUMBER(SEARCH("Des paroles et des actes (France 2)",'Réponses de formulaire'!$X14))</f>
        <v>0</v>
      </c>
      <c r="H318" t="b">
        <f>ISNUMBER(SEARCH("Ce soir (ou jamais !) (France 2)",'Réponses de formulaire'!$X14))</f>
        <v>0</v>
      </c>
      <c r="I318" t="b">
        <f>ISNUMBER(SEARCH("A l'écoute (TF1)",'Réponses de formulaire'!$X14))</f>
        <v>0</v>
      </c>
      <c r="J318" t="b">
        <f>ISNUMBER(SEARCH("Je n'ai regardé aucun de ces programmes",'Réponses de formulaire'!$X14))</f>
        <v>1</v>
      </c>
    </row>
    <row r="319" spans="1:10" ht="12.75" customHeight="1" x14ac:dyDescent="0.2">
      <c r="B319" t="b">
        <f>ISNUMBER(SEARCH("Mise au point (RTBF - La Une)",'Réponses de formulaire'!$X15))</f>
        <v>0</v>
      </c>
      <c r="C319" t="b">
        <f>ISNUMBER(SEARCH("Controverse (RTL-TVi)",'Réponses de formulaire'!$X15))</f>
        <v>0</v>
      </c>
      <c r="D319" t="b">
        <f>ISNUMBER(SEARCH("L'indiscret (RTBF - La Une)",'Réponses de formulaire'!$X15))</f>
        <v>0</v>
      </c>
      <c r="E319" t="b">
        <f>ISNUMBER(SEARCH("L'invité (RTL-TVi)",'Réponses de formulaire'!$X15))</f>
        <v>0</v>
      </c>
      <c r="F319" t="b">
        <f>ISNUMBER(SEARCH("Mots croisés (France 2)",'Réponses de formulaire'!$X15))</f>
        <v>0</v>
      </c>
      <c r="G319" t="b">
        <f>ISNUMBER(SEARCH("Des paroles et des actes (France 2)",'Réponses de formulaire'!$X15))</f>
        <v>0</v>
      </c>
      <c r="H319" t="b">
        <f>ISNUMBER(SEARCH("Ce soir (ou jamais !) (France 2)",'Réponses de formulaire'!$X15))</f>
        <v>0</v>
      </c>
      <c r="I319" t="b">
        <f>ISNUMBER(SEARCH("A l'écoute (TF1)",'Réponses de formulaire'!$X15))</f>
        <v>0</v>
      </c>
      <c r="J319" t="b">
        <f>ISNUMBER(SEARCH("Je n'ai regardé aucun de ces programmes",'Réponses de formulaire'!$X15))</f>
        <v>1</v>
      </c>
    </row>
    <row r="320" spans="1:10" ht="12.75" customHeight="1" x14ac:dyDescent="0.2">
      <c r="B320" t="b">
        <f>ISNUMBER(SEARCH("Mise au point (RTBF - La Une)",'Réponses de formulaire'!$X16))</f>
        <v>1</v>
      </c>
      <c r="C320" t="b">
        <f>ISNUMBER(SEARCH("Controverse (RTL-TVi)",'Réponses de formulaire'!$X16))</f>
        <v>0</v>
      </c>
      <c r="D320" t="b">
        <f>ISNUMBER(SEARCH("L'indiscret (RTBF - La Une)",'Réponses de formulaire'!$X16))</f>
        <v>0</v>
      </c>
      <c r="E320" t="b">
        <f>ISNUMBER(SEARCH("L'invité (RTL-TVi)",'Réponses de formulaire'!$X16))</f>
        <v>0</v>
      </c>
      <c r="F320" t="b">
        <f>ISNUMBER(SEARCH("Mots croisés (France 2)",'Réponses de formulaire'!$X16))</f>
        <v>0</v>
      </c>
      <c r="G320" t="b">
        <f>ISNUMBER(SEARCH("Des paroles et des actes (France 2)",'Réponses de formulaire'!$X16))</f>
        <v>0</v>
      </c>
      <c r="H320" t="b">
        <f>ISNUMBER(SEARCH("Ce soir (ou jamais !) (France 2)",'Réponses de formulaire'!$X16))</f>
        <v>0</v>
      </c>
      <c r="I320" t="b">
        <f>ISNUMBER(SEARCH("A l'écoute (TF1)",'Réponses de formulaire'!$X16))</f>
        <v>0</v>
      </c>
      <c r="J320" t="b">
        <f>ISNUMBER(SEARCH("Je n'ai regardé aucun de ces programmes",'Réponses de formulaire'!$X16))</f>
        <v>0</v>
      </c>
    </row>
    <row r="321" spans="2:10" ht="12.75" customHeight="1" x14ac:dyDescent="0.2">
      <c r="B321" t="b">
        <f>ISNUMBER(SEARCH("Mise au point (RTBF - La Une)",'Réponses de formulaire'!$X17))</f>
        <v>1</v>
      </c>
      <c r="C321" t="b">
        <f>ISNUMBER(SEARCH("Controverse (RTL-TVi)",'Réponses de formulaire'!$X17))</f>
        <v>1</v>
      </c>
      <c r="D321" t="b">
        <f>ISNUMBER(SEARCH("L'indiscret (RTBF - La Une)",'Réponses de formulaire'!$X17))</f>
        <v>1</v>
      </c>
      <c r="E321" t="b">
        <f>ISNUMBER(SEARCH("L'invité (RTL-TVi)",'Réponses de formulaire'!$X17))</f>
        <v>0</v>
      </c>
      <c r="F321" t="b">
        <f>ISNUMBER(SEARCH("Mots croisés (France 2)",'Réponses de formulaire'!$X17))</f>
        <v>0</v>
      </c>
      <c r="G321" t="b">
        <f>ISNUMBER(SEARCH("Des paroles et des actes (France 2)",'Réponses de formulaire'!$X17))</f>
        <v>0</v>
      </c>
      <c r="H321" t="b">
        <f>ISNUMBER(SEARCH("Ce soir (ou jamais !) (France 2)",'Réponses de formulaire'!$X17))</f>
        <v>0</v>
      </c>
      <c r="I321" t="b">
        <f>ISNUMBER(SEARCH("A l'écoute (TF1)",'Réponses de formulaire'!$X17))</f>
        <v>0</v>
      </c>
      <c r="J321" t="b">
        <f>ISNUMBER(SEARCH("Je n'ai regardé aucun de ces programmes",'Réponses de formulaire'!$X17))</f>
        <v>0</v>
      </c>
    </row>
    <row r="322" spans="2:10" ht="12.75" customHeight="1" x14ac:dyDescent="0.2">
      <c r="B322" t="b">
        <f>ISNUMBER(SEARCH("Mise au point (RTBF - La Une)",'Réponses de formulaire'!$X18))</f>
        <v>0</v>
      </c>
      <c r="C322" t="b">
        <f>ISNUMBER(SEARCH("Controverse (RTL-TVi)",'Réponses de formulaire'!$X18))</f>
        <v>0</v>
      </c>
      <c r="D322" t="b">
        <f>ISNUMBER(SEARCH("L'indiscret (RTBF - La Une)",'Réponses de formulaire'!$X18))</f>
        <v>0</v>
      </c>
      <c r="E322" t="b">
        <f>ISNUMBER(SEARCH("L'invité (RTL-TVi)",'Réponses de formulaire'!$X18))</f>
        <v>0</v>
      </c>
      <c r="F322" t="b">
        <f>ISNUMBER(SEARCH("Mots croisés (France 2)",'Réponses de formulaire'!$X18))</f>
        <v>0</v>
      </c>
      <c r="G322" t="b">
        <f>ISNUMBER(SEARCH("Des paroles et des actes (France 2)",'Réponses de formulaire'!$X18))</f>
        <v>0</v>
      </c>
      <c r="H322" t="b">
        <f>ISNUMBER(SEARCH("Ce soir (ou jamais !) (France 2)",'Réponses de formulaire'!$X18))</f>
        <v>0</v>
      </c>
      <c r="I322" t="b">
        <f>ISNUMBER(SEARCH("A l'écoute (TF1)",'Réponses de formulaire'!$X18))</f>
        <v>0</v>
      </c>
      <c r="J322" t="b">
        <f>ISNUMBER(SEARCH("Je n'ai regardé aucun de ces programmes",'Réponses de formulaire'!$X18))</f>
        <v>1</v>
      </c>
    </row>
    <row r="323" spans="2:10" ht="12.75" customHeight="1" x14ac:dyDescent="0.2">
      <c r="B323" t="b">
        <f>ISNUMBER(SEARCH("Mise au point (RTBF - La Une)",'Réponses de formulaire'!$X19))</f>
        <v>1</v>
      </c>
      <c r="C323" t="b">
        <f>ISNUMBER(SEARCH("Controverse (RTL-TVi)",'Réponses de formulaire'!$X19))</f>
        <v>0</v>
      </c>
      <c r="D323" t="b">
        <f>ISNUMBER(SEARCH("L'indiscret (RTBF - La Une)",'Réponses de formulaire'!$X19))</f>
        <v>0</v>
      </c>
      <c r="E323" t="b">
        <f>ISNUMBER(SEARCH("L'invité (RTL-TVi)",'Réponses de formulaire'!$X19))</f>
        <v>0</v>
      </c>
      <c r="F323" t="b">
        <f>ISNUMBER(SEARCH("Mots croisés (France 2)",'Réponses de formulaire'!$X19))</f>
        <v>0</v>
      </c>
      <c r="G323" t="b">
        <f>ISNUMBER(SEARCH("Des paroles et des actes (France 2)",'Réponses de formulaire'!$X19))</f>
        <v>0</v>
      </c>
      <c r="H323" t="b">
        <f>ISNUMBER(SEARCH("Ce soir (ou jamais !) (France 2)",'Réponses de formulaire'!$X19))</f>
        <v>0</v>
      </c>
      <c r="I323" t="b">
        <f>ISNUMBER(SEARCH("A l'écoute (TF1)",'Réponses de formulaire'!$X19))</f>
        <v>0</v>
      </c>
      <c r="J323" t="b">
        <f>ISNUMBER(SEARCH("Je n'ai regardé aucun de ces programmes",'Réponses de formulaire'!$X19))</f>
        <v>0</v>
      </c>
    </row>
    <row r="324" spans="2:10" ht="12.75" customHeight="1" x14ac:dyDescent="0.2">
      <c r="B324" t="b">
        <f>ISNUMBER(SEARCH("Mise au point (RTBF - La Une)",'Réponses de formulaire'!$X20))</f>
        <v>0</v>
      </c>
      <c r="C324" t="b">
        <f>ISNUMBER(SEARCH("Controverse (RTL-TVi)",'Réponses de formulaire'!$X20))</f>
        <v>0</v>
      </c>
      <c r="D324" t="b">
        <f>ISNUMBER(SEARCH("L'indiscret (RTBF - La Une)",'Réponses de formulaire'!$X20))</f>
        <v>0</v>
      </c>
      <c r="E324" t="b">
        <f>ISNUMBER(SEARCH("L'invité (RTL-TVi)",'Réponses de formulaire'!$X20))</f>
        <v>0</v>
      </c>
      <c r="F324" t="b">
        <f>ISNUMBER(SEARCH("Mots croisés (France 2)",'Réponses de formulaire'!$X20))</f>
        <v>0</v>
      </c>
      <c r="G324" t="b">
        <f>ISNUMBER(SEARCH("Des paroles et des actes (France 2)",'Réponses de formulaire'!$X20))</f>
        <v>0</v>
      </c>
      <c r="H324" t="b">
        <f>ISNUMBER(SEARCH("Ce soir (ou jamais !) (France 2)",'Réponses de formulaire'!$X20))</f>
        <v>0</v>
      </c>
      <c r="I324" t="b">
        <f>ISNUMBER(SEARCH("A l'écoute (TF1)",'Réponses de formulaire'!$X20))</f>
        <v>0</v>
      </c>
      <c r="J324" t="b">
        <f>ISNUMBER(SEARCH("Je n'ai regardé aucun de ces programmes",'Réponses de formulaire'!$X20))</f>
        <v>1</v>
      </c>
    </row>
    <row r="325" spans="2:10" ht="12.75" customHeight="1" x14ac:dyDescent="0.2">
      <c r="B325" t="b">
        <f>ISNUMBER(SEARCH("Mise au point (RTBF - La Une)",'Réponses de formulaire'!$X21))</f>
        <v>0</v>
      </c>
      <c r="C325" t="b">
        <f>ISNUMBER(SEARCH("Controverse (RTL-TVi)",'Réponses de formulaire'!$X21))</f>
        <v>0</v>
      </c>
      <c r="D325" t="b">
        <f>ISNUMBER(SEARCH("L'indiscret (RTBF - La Une)",'Réponses de formulaire'!$X21))</f>
        <v>0</v>
      </c>
      <c r="E325" t="b">
        <f>ISNUMBER(SEARCH("L'invité (RTL-TVi)",'Réponses de formulaire'!$X21))</f>
        <v>0</v>
      </c>
      <c r="F325" t="b">
        <f>ISNUMBER(SEARCH("Mots croisés (France 2)",'Réponses de formulaire'!$X21))</f>
        <v>0</v>
      </c>
      <c r="G325" t="b">
        <f>ISNUMBER(SEARCH("Des paroles et des actes (France 2)",'Réponses de formulaire'!$X21))</f>
        <v>0</v>
      </c>
      <c r="H325" t="b">
        <f>ISNUMBER(SEARCH("Ce soir (ou jamais !) (France 2)",'Réponses de formulaire'!$X21))</f>
        <v>0</v>
      </c>
      <c r="I325" t="b">
        <f>ISNUMBER(SEARCH("A l'écoute (TF1)",'Réponses de formulaire'!$X21))</f>
        <v>0</v>
      </c>
      <c r="J325" t="b">
        <f>ISNUMBER(SEARCH("Je n'ai regardé aucun de ces programmes",'Réponses de formulaire'!$X21))</f>
        <v>1</v>
      </c>
    </row>
    <row r="326" spans="2:10" ht="12.75" customHeight="1" x14ac:dyDescent="0.2">
      <c r="B326" t="b">
        <f>ISNUMBER(SEARCH("Mise au point (RTBF - La Une)",'Réponses de formulaire'!$X22))</f>
        <v>1</v>
      </c>
      <c r="C326" t="b">
        <f>ISNUMBER(SEARCH("Controverse (RTL-TVi)",'Réponses de formulaire'!$X22))</f>
        <v>0</v>
      </c>
      <c r="D326" t="b">
        <f>ISNUMBER(SEARCH("L'indiscret (RTBF - La Une)",'Réponses de formulaire'!$X22))</f>
        <v>1</v>
      </c>
      <c r="E326" t="b">
        <f>ISNUMBER(SEARCH("L'invité (RTL-TVi)",'Réponses de formulaire'!$X22))</f>
        <v>0</v>
      </c>
      <c r="F326" t="b">
        <f>ISNUMBER(SEARCH("Mots croisés (France 2)",'Réponses de formulaire'!$X22))</f>
        <v>0</v>
      </c>
      <c r="G326" t="b">
        <f>ISNUMBER(SEARCH("Des paroles et des actes (France 2)",'Réponses de formulaire'!$X22))</f>
        <v>0</v>
      </c>
      <c r="H326" t="b">
        <f>ISNUMBER(SEARCH("Ce soir (ou jamais !) (France 2)",'Réponses de formulaire'!$X22))</f>
        <v>1</v>
      </c>
      <c r="I326" t="b">
        <f>ISNUMBER(SEARCH("A l'écoute (TF1)",'Réponses de formulaire'!$X22))</f>
        <v>0</v>
      </c>
      <c r="J326" t="b">
        <f>ISNUMBER(SEARCH("Je n'ai regardé aucun de ces programmes",'Réponses de formulaire'!$X22))</f>
        <v>0</v>
      </c>
    </row>
    <row r="327" spans="2:10" ht="12.75" customHeight="1" x14ac:dyDescent="0.2">
      <c r="B327" t="b">
        <f>ISNUMBER(SEARCH("Mise au point (RTBF - La Une)",'Réponses de formulaire'!$X23))</f>
        <v>0</v>
      </c>
      <c r="C327" t="b">
        <f>ISNUMBER(SEARCH("Controverse (RTL-TVi)",'Réponses de formulaire'!$X23))</f>
        <v>0</v>
      </c>
      <c r="D327" t="b">
        <f>ISNUMBER(SEARCH("L'indiscret (RTBF - La Une)",'Réponses de formulaire'!$X23))</f>
        <v>0</v>
      </c>
      <c r="E327" t="b">
        <f>ISNUMBER(SEARCH("L'invité (RTL-TVi)",'Réponses de formulaire'!$X23))</f>
        <v>0</v>
      </c>
      <c r="F327" t="b">
        <f>ISNUMBER(SEARCH("Mots croisés (France 2)",'Réponses de formulaire'!$X23))</f>
        <v>0</v>
      </c>
      <c r="G327" t="b">
        <f>ISNUMBER(SEARCH("Des paroles et des actes (France 2)",'Réponses de formulaire'!$X23))</f>
        <v>0</v>
      </c>
      <c r="H327" t="b">
        <f>ISNUMBER(SEARCH("Ce soir (ou jamais !) (France 2)",'Réponses de formulaire'!$X23))</f>
        <v>0</v>
      </c>
      <c r="I327" t="b">
        <f>ISNUMBER(SEARCH("A l'écoute (TF1)",'Réponses de formulaire'!$X23))</f>
        <v>0</v>
      </c>
      <c r="J327" t="b">
        <f>ISNUMBER(SEARCH("Je n'ai regardé aucun de ces programmes",'Réponses de formulaire'!$X23))</f>
        <v>1</v>
      </c>
    </row>
    <row r="328" spans="2:10" ht="12.75" customHeight="1" x14ac:dyDescent="0.2">
      <c r="B328" t="b">
        <f>ISNUMBER(SEARCH("Mise au point (RTBF - La Une)",'Réponses de formulaire'!$X24))</f>
        <v>0</v>
      </c>
      <c r="C328" t="b">
        <f>ISNUMBER(SEARCH("Controverse (RTL-TVi)",'Réponses de formulaire'!$X24))</f>
        <v>0</v>
      </c>
      <c r="D328" t="b">
        <f>ISNUMBER(SEARCH("L'indiscret (RTBF - La Une)",'Réponses de formulaire'!$X24))</f>
        <v>0</v>
      </c>
      <c r="E328" t="b">
        <f>ISNUMBER(SEARCH("L'invité (RTL-TVi)",'Réponses de formulaire'!$X24))</f>
        <v>0</v>
      </c>
      <c r="F328" t="b">
        <f>ISNUMBER(SEARCH("Mots croisés (France 2)",'Réponses de formulaire'!$X24))</f>
        <v>1</v>
      </c>
      <c r="G328" t="b">
        <f>ISNUMBER(SEARCH("Des paroles et des actes (France 2)",'Réponses de formulaire'!$X24))</f>
        <v>0</v>
      </c>
      <c r="H328" t="b">
        <f>ISNUMBER(SEARCH("Ce soir (ou jamais !) (France 2)",'Réponses de formulaire'!$X24))</f>
        <v>0</v>
      </c>
      <c r="I328" t="b">
        <f>ISNUMBER(SEARCH("A l'écoute (TF1)",'Réponses de formulaire'!$X24))</f>
        <v>0</v>
      </c>
      <c r="J328" t="b">
        <f>ISNUMBER(SEARCH("Je n'ai regardé aucun de ces programmes",'Réponses de formulaire'!$X24))</f>
        <v>0</v>
      </c>
    </row>
    <row r="329" spans="2:10" ht="12.75" customHeight="1" x14ac:dyDescent="0.2">
      <c r="B329" t="b">
        <f>ISNUMBER(SEARCH("Mise au point (RTBF - La Une)",'Réponses de formulaire'!$X25))</f>
        <v>1</v>
      </c>
      <c r="C329" t="b">
        <f>ISNUMBER(SEARCH("Controverse (RTL-TVi)",'Réponses de formulaire'!$X25))</f>
        <v>1</v>
      </c>
      <c r="D329" t="b">
        <f>ISNUMBER(SEARCH("L'indiscret (RTBF - La Une)",'Réponses de formulaire'!$X25))</f>
        <v>0</v>
      </c>
      <c r="E329" t="b">
        <f>ISNUMBER(SEARCH("L'invité (RTL-TVi)",'Réponses de formulaire'!$X25))</f>
        <v>0</v>
      </c>
      <c r="F329" t="b">
        <f>ISNUMBER(SEARCH("Mots croisés (France 2)",'Réponses de formulaire'!$X25))</f>
        <v>1</v>
      </c>
      <c r="G329" t="b">
        <f>ISNUMBER(SEARCH("Des paroles et des actes (France 2)",'Réponses de formulaire'!$X25))</f>
        <v>0</v>
      </c>
      <c r="H329" t="b">
        <f>ISNUMBER(SEARCH("Ce soir (ou jamais !) (France 2)",'Réponses de formulaire'!$X25))</f>
        <v>0</v>
      </c>
      <c r="I329" t="b">
        <f>ISNUMBER(SEARCH("A l'écoute (TF1)",'Réponses de formulaire'!$X25))</f>
        <v>0</v>
      </c>
      <c r="J329" t="b">
        <f>ISNUMBER(SEARCH("Je n'ai regardé aucun de ces programmes",'Réponses de formulaire'!$X25))</f>
        <v>0</v>
      </c>
    </row>
    <row r="330" spans="2:10" ht="12.75" customHeight="1" x14ac:dyDescent="0.2">
      <c r="B330" t="b">
        <f>ISNUMBER(SEARCH("Mise au point (RTBF - La Une)",'Réponses de formulaire'!$X26))</f>
        <v>1</v>
      </c>
      <c r="C330" t="b">
        <f>ISNUMBER(SEARCH("Controverse (RTL-TVi)",'Réponses de formulaire'!$X26))</f>
        <v>0</v>
      </c>
      <c r="D330" t="b">
        <f>ISNUMBER(SEARCH("L'indiscret (RTBF - La Une)",'Réponses de formulaire'!$X26))</f>
        <v>0</v>
      </c>
      <c r="E330" t="b">
        <f>ISNUMBER(SEARCH("L'invité (RTL-TVi)",'Réponses de formulaire'!$X26))</f>
        <v>1</v>
      </c>
      <c r="F330" t="b">
        <f>ISNUMBER(SEARCH("Mots croisés (France 2)",'Réponses de formulaire'!$X26))</f>
        <v>0</v>
      </c>
      <c r="G330" t="b">
        <f>ISNUMBER(SEARCH("Des paroles et des actes (France 2)",'Réponses de formulaire'!$X26))</f>
        <v>0</v>
      </c>
      <c r="H330" t="b">
        <f>ISNUMBER(SEARCH("Ce soir (ou jamais !) (France 2)",'Réponses de formulaire'!$X26))</f>
        <v>0</v>
      </c>
      <c r="I330" t="b">
        <f>ISNUMBER(SEARCH("A l'écoute (TF1)",'Réponses de formulaire'!$X26))</f>
        <v>0</v>
      </c>
      <c r="J330" t="b">
        <f>ISNUMBER(SEARCH("Je n'ai regardé aucun de ces programmes",'Réponses de formulaire'!$X26))</f>
        <v>0</v>
      </c>
    </row>
    <row r="331" spans="2:10" ht="12.75" customHeight="1" x14ac:dyDescent="0.2">
      <c r="B331" t="b">
        <f>ISNUMBER(SEARCH("Mise au point (RTBF - La Une)",'Réponses de formulaire'!$X27))</f>
        <v>0</v>
      </c>
      <c r="C331" t="b">
        <f>ISNUMBER(SEARCH("Controverse (RTL-TVi)",'Réponses de formulaire'!$X27))</f>
        <v>0</v>
      </c>
      <c r="D331" t="b">
        <f>ISNUMBER(SEARCH("L'indiscret (RTBF - La Une)",'Réponses de formulaire'!$X27))</f>
        <v>0</v>
      </c>
      <c r="E331" t="b">
        <f>ISNUMBER(SEARCH("L'invité (RTL-TVi)",'Réponses de formulaire'!$X27))</f>
        <v>0</v>
      </c>
      <c r="F331" t="b">
        <f>ISNUMBER(SEARCH("Mots croisés (France 2)",'Réponses de formulaire'!$X27))</f>
        <v>0</v>
      </c>
      <c r="G331" t="b">
        <f>ISNUMBER(SEARCH("Des paroles et des actes (France 2)",'Réponses de formulaire'!$X27))</f>
        <v>0</v>
      </c>
      <c r="H331" t="b">
        <f>ISNUMBER(SEARCH("Ce soir (ou jamais !) (France 2)",'Réponses de formulaire'!$X27))</f>
        <v>0</v>
      </c>
      <c r="I331" t="b">
        <f>ISNUMBER(SEARCH("A l'écoute (TF1)",'Réponses de formulaire'!$X27))</f>
        <v>0</v>
      </c>
      <c r="J331" t="b">
        <f>ISNUMBER(SEARCH("Je n'ai regardé aucun de ces programmes",'Réponses de formulaire'!$X27))</f>
        <v>1</v>
      </c>
    </row>
    <row r="332" spans="2:10" ht="12.75" customHeight="1" x14ac:dyDescent="0.2">
      <c r="B332" t="b">
        <f>ISNUMBER(SEARCH("Mise au point (RTBF - La Une)",'Réponses de formulaire'!$X28))</f>
        <v>1</v>
      </c>
      <c r="C332" t="b">
        <f>ISNUMBER(SEARCH("Controverse (RTL-TVi)",'Réponses de formulaire'!$X28))</f>
        <v>0</v>
      </c>
      <c r="D332" t="b">
        <f>ISNUMBER(SEARCH("L'indiscret (RTBF - La Une)",'Réponses de formulaire'!$X28))</f>
        <v>0</v>
      </c>
      <c r="E332" t="b">
        <f>ISNUMBER(SEARCH("L'invité (RTL-TVi)",'Réponses de formulaire'!$X28))</f>
        <v>0</v>
      </c>
      <c r="F332" t="b">
        <f>ISNUMBER(SEARCH("Mots croisés (France 2)",'Réponses de formulaire'!$X28))</f>
        <v>0</v>
      </c>
      <c r="G332" t="b">
        <f>ISNUMBER(SEARCH("Des paroles et des actes (France 2)",'Réponses de formulaire'!$X28))</f>
        <v>0</v>
      </c>
      <c r="H332" t="b">
        <f>ISNUMBER(SEARCH("Ce soir (ou jamais !) (France 2)",'Réponses de formulaire'!$X28))</f>
        <v>0</v>
      </c>
      <c r="I332" t="b">
        <f>ISNUMBER(SEARCH("A l'écoute (TF1)",'Réponses de formulaire'!$X28))</f>
        <v>0</v>
      </c>
      <c r="J332" t="b">
        <f>ISNUMBER(SEARCH("Je n'ai regardé aucun de ces programmes",'Réponses de formulaire'!$X28))</f>
        <v>0</v>
      </c>
    </row>
    <row r="333" spans="2:10" ht="12.75" customHeight="1" x14ac:dyDescent="0.2">
      <c r="B333" t="b">
        <f>ISNUMBER(SEARCH("Mise au point (RTBF - La Une)",'Réponses de formulaire'!$X29))</f>
        <v>0</v>
      </c>
      <c r="C333" t="b">
        <f>ISNUMBER(SEARCH("Controverse (RTL-TVi)",'Réponses de formulaire'!$X29))</f>
        <v>1</v>
      </c>
      <c r="D333" t="b">
        <f>ISNUMBER(SEARCH("L'indiscret (RTBF - La Une)",'Réponses de formulaire'!$X29))</f>
        <v>0</v>
      </c>
      <c r="E333" t="b">
        <f>ISNUMBER(SEARCH("L'invité (RTL-TVi)",'Réponses de formulaire'!$X29))</f>
        <v>1</v>
      </c>
      <c r="F333" t="b">
        <f>ISNUMBER(SEARCH("Mots croisés (France 2)",'Réponses de formulaire'!$X29))</f>
        <v>0</v>
      </c>
      <c r="G333" t="b">
        <f>ISNUMBER(SEARCH("Des paroles et des actes (France 2)",'Réponses de formulaire'!$X29))</f>
        <v>0</v>
      </c>
      <c r="H333" t="b">
        <f>ISNUMBER(SEARCH("Ce soir (ou jamais !) (France 2)",'Réponses de formulaire'!$X29))</f>
        <v>0</v>
      </c>
      <c r="I333" t="b">
        <f>ISNUMBER(SEARCH("A l'écoute (TF1)",'Réponses de formulaire'!$X29))</f>
        <v>0</v>
      </c>
      <c r="J333" t="b">
        <f>ISNUMBER(SEARCH("Je n'ai regardé aucun de ces programmes",'Réponses de formulaire'!$X29))</f>
        <v>0</v>
      </c>
    </row>
    <row r="334" spans="2:10" ht="12.75" customHeight="1" x14ac:dyDescent="0.2">
      <c r="B334" t="b">
        <f>ISNUMBER(SEARCH("Mise au point (RTBF - La Une)",'Réponses de formulaire'!$X30))</f>
        <v>0</v>
      </c>
      <c r="C334" t="b">
        <f>ISNUMBER(SEARCH("Controverse (RTL-TVi)",'Réponses de formulaire'!$X30))</f>
        <v>1</v>
      </c>
      <c r="D334" t="b">
        <f>ISNUMBER(SEARCH("L'indiscret (RTBF - La Une)",'Réponses de formulaire'!$X30))</f>
        <v>0</v>
      </c>
      <c r="E334" t="b">
        <f>ISNUMBER(SEARCH("L'invité (RTL-TVi)",'Réponses de formulaire'!$X30))</f>
        <v>0</v>
      </c>
      <c r="F334" t="b">
        <f>ISNUMBER(SEARCH("Mots croisés (France 2)",'Réponses de formulaire'!$X30))</f>
        <v>0</v>
      </c>
      <c r="G334" t="b">
        <f>ISNUMBER(SEARCH("Des paroles et des actes (France 2)",'Réponses de formulaire'!$X30))</f>
        <v>0</v>
      </c>
      <c r="H334" t="b">
        <f>ISNUMBER(SEARCH("Ce soir (ou jamais !) (France 2)",'Réponses de formulaire'!$X30))</f>
        <v>0</v>
      </c>
      <c r="I334" t="b">
        <f>ISNUMBER(SEARCH("A l'écoute (TF1)",'Réponses de formulaire'!$X30))</f>
        <v>0</v>
      </c>
      <c r="J334" t="b">
        <f>ISNUMBER(SEARCH("Je n'ai regardé aucun de ces programmes",'Réponses de formulaire'!$X30))</f>
        <v>0</v>
      </c>
    </row>
    <row r="335" spans="2:10" ht="12.75" customHeight="1" x14ac:dyDescent="0.2">
      <c r="B335" t="b">
        <f>ISNUMBER(SEARCH("Mise au point (RTBF - La Une)",'Réponses de formulaire'!$X31))</f>
        <v>0</v>
      </c>
      <c r="C335" t="b">
        <f>ISNUMBER(SEARCH("Controverse (RTL-TVi)",'Réponses de formulaire'!$X31))</f>
        <v>0</v>
      </c>
      <c r="D335" t="b">
        <f>ISNUMBER(SEARCH("L'indiscret (RTBF - La Une)",'Réponses de formulaire'!$X31))</f>
        <v>0</v>
      </c>
      <c r="E335" t="b">
        <f>ISNUMBER(SEARCH("L'invité (RTL-TVi)",'Réponses de formulaire'!$X31))</f>
        <v>0</v>
      </c>
      <c r="F335" t="b">
        <f>ISNUMBER(SEARCH("Mots croisés (France 2)",'Réponses de formulaire'!$X31))</f>
        <v>0</v>
      </c>
      <c r="G335" t="b">
        <f>ISNUMBER(SEARCH("Des paroles et des actes (France 2)",'Réponses de formulaire'!$X31))</f>
        <v>0</v>
      </c>
      <c r="H335" t="b">
        <f>ISNUMBER(SEARCH("Ce soir (ou jamais !) (France 2)",'Réponses de formulaire'!$X31))</f>
        <v>0</v>
      </c>
      <c r="I335" t="b">
        <f>ISNUMBER(SEARCH("A l'écoute (TF1)",'Réponses de formulaire'!$X31))</f>
        <v>0</v>
      </c>
      <c r="J335" t="b">
        <f>ISNUMBER(SEARCH("Je n'ai regardé aucun de ces programmes",'Réponses de formulaire'!$X31))</f>
        <v>1</v>
      </c>
    </row>
    <row r="336" spans="2:10" ht="12.75" customHeight="1" x14ac:dyDescent="0.2">
      <c r="B336" t="b">
        <f>ISNUMBER(SEARCH("Mise au point (RTBF - La Une)",'Réponses de formulaire'!$X32))</f>
        <v>0</v>
      </c>
      <c r="C336" t="b">
        <f>ISNUMBER(SEARCH("Controverse (RTL-TVi)",'Réponses de formulaire'!$X32))</f>
        <v>0</v>
      </c>
      <c r="D336" t="b">
        <f>ISNUMBER(SEARCH("L'indiscret (RTBF - La Une)",'Réponses de formulaire'!$X32))</f>
        <v>0</v>
      </c>
      <c r="E336" t="b">
        <f>ISNUMBER(SEARCH("L'invité (RTL-TVi)",'Réponses de formulaire'!$X32))</f>
        <v>0</v>
      </c>
      <c r="F336" t="b">
        <f>ISNUMBER(SEARCH("Mots croisés (France 2)",'Réponses de formulaire'!$X32))</f>
        <v>0</v>
      </c>
      <c r="G336" t="b">
        <f>ISNUMBER(SEARCH("Des paroles et des actes (France 2)",'Réponses de formulaire'!$X32))</f>
        <v>0</v>
      </c>
      <c r="H336" t="b">
        <f>ISNUMBER(SEARCH("Ce soir (ou jamais !) (France 2)",'Réponses de formulaire'!$X32))</f>
        <v>0</v>
      </c>
      <c r="I336" t="b">
        <f>ISNUMBER(SEARCH("A l'écoute (TF1)",'Réponses de formulaire'!$X32))</f>
        <v>0</v>
      </c>
      <c r="J336" t="b">
        <f>ISNUMBER(SEARCH("Je n'ai regardé aucun de ces programmes",'Réponses de formulaire'!$X32))</f>
        <v>1</v>
      </c>
    </row>
    <row r="337" spans="2:10" ht="12.75" customHeight="1" x14ac:dyDescent="0.2">
      <c r="B337" t="b">
        <f>ISNUMBER(SEARCH("Mise au point (RTBF - La Une)",'Réponses de formulaire'!$X33))</f>
        <v>0</v>
      </c>
      <c r="C337" t="b">
        <f>ISNUMBER(SEARCH("Controverse (RTL-TVi)",'Réponses de formulaire'!$X33))</f>
        <v>0</v>
      </c>
      <c r="D337" t="b">
        <f>ISNUMBER(SEARCH("L'indiscret (RTBF - La Une)",'Réponses de formulaire'!$X33))</f>
        <v>0</v>
      </c>
      <c r="E337" t="b">
        <f>ISNUMBER(SEARCH("L'invité (RTL-TVi)",'Réponses de formulaire'!$X33))</f>
        <v>0</v>
      </c>
      <c r="F337" t="b">
        <f>ISNUMBER(SEARCH("Mots croisés (France 2)",'Réponses de formulaire'!$X33))</f>
        <v>0</v>
      </c>
      <c r="G337" t="b">
        <f>ISNUMBER(SEARCH("Des paroles et des actes (France 2)",'Réponses de formulaire'!$X33))</f>
        <v>0</v>
      </c>
      <c r="H337" t="b">
        <f>ISNUMBER(SEARCH("Ce soir (ou jamais !) (France 2)",'Réponses de formulaire'!$X33))</f>
        <v>0</v>
      </c>
      <c r="I337" t="b">
        <f>ISNUMBER(SEARCH("A l'écoute (TF1)",'Réponses de formulaire'!$X33))</f>
        <v>0</v>
      </c>
      <c r="J337" t="b">
        <f>ISNUMBER(SEARCH("Je n'ai regardé aucun de ces programmes",'Réponses de formulaire'!$X33))</f>
        <v>1</v>
      </c>
    </row>
    <row r="338" spans="2:10" ht="12.75" customHeight="1" x14ac:dyDescent="0.2">
      <c r="B338" t="b">
        <f>ISNUMBER(SEARCH("Mise au point (RTBF - La Une)",'Réponses de formulaire'!$X34))</f>
        <v>0</v>
      </c>
      <c r="C338" t="b">
        <f>ISNUMBER(SEARCH("Controverse (RTL-TVi)",'Réponses de formulaire'!$X34))</f>
        <v>0</v>
      </c>
      <c r="D338" t="b">
        <f>ISNUMBER(SEARCH("L'indiscret (RTBF - La Une)",'Réponses de formulaire'!$X34))</f>
        <v>0</v>
      </c>
      <c r="E338" t="b">
        <f>ISNUMBER(SEARCH("L'invité (RTL-TVi)",'Réponses de formulaire'!$X34))</f>
        <v>0</v>
      </c>
      <c r="F338" t="b">
        <f>ISNUMBER(SEARCH("Mots croisés (France 2)",'Réponses de formulaire'!$X34))</f>
        <v>0</v>
      </c>
      <c r="G338" t="b">
        <f>ISNUMBER(SEARCH("Des paroles et des actes (France 2)",'Réponses de formulaire'!$X34))</f>
        <v>0</v>
      </c>
      <c r="H338" t="b">
        <f>ISNUMBER(SEARCH("Ce soir (ou jamais !) (France 2)",'Réponses de formulaire'!$X34))</f>
        <v>0</v>
      </c>
      <c r="I338" t="b">
        <f>ISNUMBER(SEARCH("A l'écoute (TF1)",'Réponses de formulaire'!$X34))</f>
        <v>0</v>
      </c>
      <c r="J338" t="b">
        <f>ISNUMBER(SEARCH("Je n'ai regardé aucun de ces programmes",'Réponses de formulaire'!$X34))</f>
        <v>1</v>
      </c>
    </row>
    <row r="339" spans="2:10" ht="12.75" customHeight="1" x14ac:dyDescent="0.2">
      <c r="B339" t="b">
        <f>ISNUMBER(SEARCH("Mise au point (RTBF - La Une)",'Réponses de formulaire'!$X35))</f>
        <v>1</v>
      </c>
      <c r="C339" t="b">
        <f>ISNUMBER(SEARCH("Controverse (RTL-TVi)",'Réponses de formulaire'!$X35))</f>
        <v>0</v>
      </c>
      <c r="D339" t="b">
        <f>ISNUMBER(SEARCH("L'indiscret (RTBF - La Une)",'Réponses de formulaire'!$X35))</f>
        <v>1</v>
      </c>
      <c r="E339" t="b">
        <f>ISNUMBER(SEARCH("L'invité (RTL-TVi)",'Réponses de formulaire'!$X35))</f>
        <v>1</v>
      </c>
      <c r="F339" t="b">
        <f>ISNUMBER(SEARCH("Mots croisés (France 2)",'Réponses de formulaire'!$X35))</f>
        <v>1</v>
      </c>
      <c r="G339" t="b">
        <f>ISNUMBER(SEARCH("Des paroles et des actes (France 2)",'Réponses de formulaire'!$X35))</f>
        <v>1</v>
      </c>
      <c r="H339" t="b">
        <f>ISNUMBER(SEARCH("Ce soir (ou jamais !) (France 2)",'Réponses de formulaire'!$X35))</f>
        <v>0</v>
      </c>
      <c r="I339" t="b">
        <f>ISNUMBER(SEARCH("A l'écoute (TF1)",'Réponses de formulaire'!$X35))</f>
        <v>0</v>
      </c>
      <c r="J339" t="b">
        <f>ISNUMBER(SEARCH("Je n'ai regardé aucun de ces programmes",'Réponses de formulaire'!$X35))</f>
        <v>0</v>
      </c>
    </row>
    <row r="340" spans="2:10" ht="12.75" customHeight="1" x14ac:dyDescent="0.2">
      <c r="B340" t="b">
        <f>ISNUMBER(SEARCH("Mise au point (RTBF - La Une)",'Réponses de formulaire'!$X36))</f>
        <v>1</v>
      </c>
      <c r="C340" t="b">
        <f>ISNUMBER(SEARCH("Controverse (RTL-TVi)",'Réponses de formulaire'!$X36))</f>
        <v>1</v>
      </c>
      <c r="D340" t="b">
        <f>ISNUMBER(SEARCH("L'indiscret (RTBF - La Une)",'Réponses de formulaire'!$X36))</f>
        <v>0</v>
      </c>
      <c r="E340" t="b">
        <f>ISNUMBER(SEARCH("L'invité (RTL-TVi)",'Réponses de formulaire'!$X36))</f>
        <v>0</v>
      </c>
      <c r="F340" t="b">
        <f>ISNUMBER(SEARCH("Mots croisés (France 2)",'Réponses de formulaire'!$X36))</f>
        <v>0</v>
      </c>
      <c r="G340" t="b">
        <f>ISNUMBER(SEARCH("Des paroles et des actes (France 2)",'Réponses de formulaire'!$X36))</f>
        <v>0</v>
      </c>
      <c r="H340" t="b">
        <f>ISNUMBER(SEARCH("Ce soir (ou jamais !) (France 2)",'Réponses de formulaire'!$X36))</f>
        <v>0</v>
      </c>
      <c r="I340" t="b">
        <f>ISNUMBER(SEARCH("A l'écoute (TF1)",'Réponses de formulaire'!$X36))</f>
        <v>0</v>
      </c>
      <c r="J340" t="b">
        <f>ISNUMBER(SEARCH("Je n'ai regardé aucun de ces programmes",'Réponses de formulaire'!$X36))</f>
        <v>0</v>
      </c>
    </row>
    <row r="341" spans="2:10" ht="12.75" customHeight="1" x14ac:dyDescent="0.2">
      <c r="B341" t="b">
        <f>ISNUMBER(SEARCH("Mise au point (RTBF - La Une)",'Réponses de formulaire'!$X37))</f>
        <v>0</v>
      </c>
      <c r="C341" t="b">
        <f>ISNUMBER(SEARCH("Controverse (RTL-TVi)",'Réponses de formulaire'!$X37))</f>
        <v>0</v>
      </c>
      <c r="D341" t="b">
        <f>ISNUMBER(SEARCH("L'indiscret (RTBF - La Une)",'Réponses de formulaire'!$X37))</f>
        <v>0</v>
      </c>
      <c r="E341" t="b">
        <f>ISNUMBER(SEARCH("L'invité (RTL-TVi)",'Réponses de formulaire'!$X37))</f>
        <v>0</v>
      </c>
      <c r="F341" t="b">
        <f>ISNUMBER(SEARCH("Mots croisés (France 2)",'Réponses de formulaire'!$X37))</f>
        <v>0</v>
      </c>
      <c r="G341" t="b">
        <f>ISNUMBER(SEARCH("Des paroles et des actes (France 2)",'Réponses de formulaire'!$X37))</f>
        <v>0</v>
      </c>
      <c r="H341" t="b">
        <f>ISNUMBER(SEARCH("Ce soir (ou jamais !) (France 2)",'Réponses de formulaire'!$X37))</f>
        <v>0</v>
      </c>
      <c r="I341" t="b">
        <f>ISNUMBER(SEARCH("A l'écoute (TF1)",'Réponses de formulaire'!$X37))</f>
        <v>0</v>
      </c>
      <c r="J341" t="b">
        <f>ISNUMBER(SEARCH("Je n'ai regardé aucun de ces programmes",'Réponses de formulaire'!$X37))</f>
        <v>1</v>
      </c>
    </row>
    <row r="342" spans="2:10" ht="12.75" customHeight="1" x14ac:dyDescent="0.2">
      <c r="B342" t="b">
        <f>ISNUMBER(SEARCH("Mise au point (RTBF - La Une)",'Réponses de formulaire'!$X38))</f>
        <v>0</v>
      </c>
      <c r="C342" t="b">
        <f>ISNUMBER(SEARCH("Controverse (RTL-TVi)",'Réponses de formulaire'!$X38))</f>
        <v>0</v>
      </c>
      <c r="D342" t="b">
        <f>ISNUMBER(SEARCH("L'indiscret (RTBF - La Une)",'Réponses de formulaire'!$X38))</f>
        <v>0</v>
      </c>
      <c r="E342" t="b">
        <f>ISNUMBER(SEARCH("L'invité (RTL-TVi)",'Réponses de formulaire'!$X38))</f>
        <v>0</v>
      </c>
      <c r="F342" t="b">
        <f>ISNUMBER(SEARCH("Mots croisés (France 2)",'Réponses de formulaire'!$X38))</f>
        <v>0</v>
      </c>
      <c r="G342" t="b">
        <f>ISNUMBER(SEARCH("Des paroles et des actes (France 2)",'Réponses de formulaire'!$X38))</f>
        <v>0</v>
      </c>
      <c r="H342" t="b">
        <f>ISNUMBER(SEARCH("Ce soir (ou jamais !) (France 2)",'Réponses de formulaire'!$X38))</f>
        <v>0</v>
      </c>
      <c r="I342" t="b">
        <f>ISNUMBER(SEARCH("A l'écoute (TF1)",'Réponses de formulaire'!$X38))</f>
        <v>0</v>
      </c>
      <c r="J342" t="b">
        <f>ISNUMBER(SEARCH("Je n'ai regardé aucun de ces programmes",'Réponses de formulaire'!$X38))</f>
        <v>1</v>
      </c>
    </row>
    <row r="343" spans="2:10" ht="12.75" customHeight="1" x14ac:dyDescent="0.2">
      <c r="B343" t="b">
        <f>ISNUMBER(SEARCH("Mise au point (RTBF - La Une)",'Réponses de formulaire'!$X39))</f>
        <v>1</v>
      </c>
      <c r="C343" t="b">
        <f>ISNUMBER(SEARCH("Controverse (RTL-TVi)",'Réponses de formulaire'!$X39))</f>
        <v>0</v>
      </c>
      <c r="D343" t="b">
        <f>ISNUMBER(SEARCH("L'indiscret (RTBF - La Une)",'Réponses de formulaire'!$X39))</f>
        <v>1</v>
      </c>
      <c r="E343" t="b">
        <f>ISNUMBER(SEARCH("L'invité (RTL-TVi)",'Réponses de formulaire'!$X39))</f>
        <v>0</v>
      </c>
      <c r="F343" t="b">
        <f>ISNUMBER(SEARCH("Mots croisés (France 2)",'Réponses de formulaire'!$X39))</f>
        <v>0</v>
      </c>
      <c r="G343" t="b">
        <f>ISNUMBER(SEARCH("Des paroles et des actes (France 2)",'Réponses de formulaire'!$X39))</f>
        <v>0</v>
      </c>
      <c r="H343" t="b">
        <f>ISNUMBER(SEARCH("Ce soir (ou jamais !) (France 2)",'Réponses de formulaire'!$X39))</f>
        <v>0</v>
      </c>
      <c r="I343" t="b">
        <f>ISNUMBER(SEARCH("A l'écoute (TF1)",'Réponses de formulaire'!$X39))</f>
        <v>0</v>
      </c>
      <c r="J343" t="b">
        <f>ISNUMBER(SEARCH("Je n'ai regardé aucun de ces programmes",'Réponses de formulaire'!$X39))</f>
        <v>0</v>
      </c>
    </row>
    <row r="344" spans="2:10" ht="12.75" customHeight="1" x14ac:dyDescent="0.2">
      <c r="B344" t="b">
        <f>ISNUMBER(SEARCH("Mise au point (RTBF - La Une)",'Réponses de formulaire'!$X40))</f>
        <v>0</v>
      </c>
      <c r="C344" t="b">
        <f>ISNUMBER(SEARCH("Controverse (RTL-TVi)",'Réponses de formulaire'!$X40))</f>
        <v>0</v>
      </c>
      <c r="D344" t="b">
        <f>ISNUMBER(SEARCH("L'indiscret (RTBF - La Une)",'Réponses de formulaire'!$X40))</f>
        <v>0</v>
      </c>
      <c r="E344" t="b">
        <f>ISNUMBER(SEARCH("L'invité (RTL-TVi)",'Réponses de formulaire'!$X40))</f>
        <v>0</v>
      </c>
      <c r="F344" t="b">
        <f>ISNUMBER(SEARCH("Mots croisés (France 2)",'Réponses de formulaire'!$X40))</f>
        <v>0</v>
      </c>
      <c r="G344" t="b">
        <f>ISNUMBER(SEARCH("Des paroles et des actes (France 2)",'Réponses de formulaire'!$X40))</f>
        <v>0</v>
      </c>
      <c r="H344" t="b">
        <f>ISNUMBER(SEARCH("Ce soir (ou jamais !) (France 2)",'Réponses de formulaire'!$X40))</f>
        <v>0</v>
      </c>
      <c r="I344" t="b">
        <f>ISNUMBER(SEARCH("A l'écoute (TF1)",'Réponses de formulaire'!$X40))</f>
        <v>0</v>
      </c>
      <c r="J344" t="b">
        <f>ISNUMBER(SEARCH("Je n'ai regardé aucun de ces programmes",'Réponses de formulaire'!$X40))</f>
        <v>1</v>
      </c>
    </row>
    <row r="345" spans="2:10" ht="12.75" customHeight="1" x14ac:dyDescent="0.2">
      <c r="B345" t="b">
        <f>ISNUMBER(SEARCH("Mise au point (RTBF - La Une)",'Réponses de formulaire'!$X41))</f>
        <v>1</v>
      </c>
      <c r="C345" t="b">
        <f>ISNUMBER(SEARCH("Controverse (RTL-TVi)",'Réponses de formulaire'!$X41))</f>
        <v>0</v>
      </c>
      <c r="D345" t="b">
        <f>ISNUMBER(SEARCH("L'indiscret (RTBF - La Une)",'Réponses de formulaire'!$X41))</f>
        <v>0</v>
      </c>
      <c r="E345" t="b">
        <f>ISNUMBER(SEARCH("L'invité (RTL-TVi)",'Réponses de formulaire'!$X41))</f>
        <v>0</v>
      </c>
      <c r="F345" t="b">
        <f>ISNUMBER(SEARCH("Mots croisés (France 2)",'Réponses de formulaire'!$X41))</f>
        <v>0</v>
      </c>
      <c r="G345" t="b">
        <f>ISNUMBER(SEARCH("Des paroles et des actes (France 2)",'Réponses de formulaire'!$X41))</f>
        <v>0</v>
      </c>
      <c r="H345" t="b">
        <f>ISNUMBER(SEARCH("Ce soir (ou jamais !) (France 2)",'Réponses de formulaire'!$X41))</f>
        <v>0</v>
      </c>
      <c r="I345" t="b">
        <f>ISNUMBER(SEARCH("A l'écoute (TF1)",'Réponses de formulaire'!$X41))</f>
        <v>0</v>
      </c>
      <c r="J345" t="b">
        <f>ISNUMBER(SEARCH("Je n'ai regardé aucun de ces programmes",'Réponses de formulaire'!$X41))</f>
        <v>0</v>
      </c>
    </row>
    <row r="346" spans="2:10" ht="12.75" customHeight="1" x14ac:dyDescent="0.2">
      <c r="B346" t="b">
        <f>ISNUMBER(SEARCH("Mise au point (RTBF - La Une)",'Réponses de formulaire'!$X42))</f>
        <v>0</v>
      </c>
      <c r="C346" t="b">
        <f>ISNUMBER(SEARCH("Controverse (RTL-TVi)",'Réponses de formulaire'!$X42))</f>
        <v>0</v>
      </c>
      <c r="D346" t="b">
        <f>ISNUMBER(SEARCH("L'indiscret (RTBF - La Une)",'Réponses de formulaire'!$X42))</f>
        <v>0</v>
      </c>
      <c r="E346" t="b">
        <f>ISNUMBER(SEARCH("L'invité (RTL-TVi)",'Réponses de formulaire'!$X42))</f>
        <v>0</v>
      </c>
      <c r="F346" t="b">
        <f>ISNUMBER(SEARCH("Mots croisés (France 2)",'Réponses de formulaire'!$X42))</f>
        <v>0</v>
      </c>
      <c r="G346" t="b">
        <f>ISNUMBER(SEARCH("Des paroles et des actes (France 2)",'Réponses de formulaire'!$X42))</f>
        <v>0</v>
      </c>
      <c r="H346" t="b">
        <f>ISNUMBER(SEARCH("Ce soir (ou jamais !) (France 2)",'Réponses de formulaire'!$X42))</f>
        <v>0</v>
      </c>
      <c r="I346" t="b">
        <f>ISNUMBER(SEARCH("A l'écoute (TF1)",'Réponses de formulaire'!$X42))</f>
        <v>0</v>
      </c>
      <c r="J346" t="b">
        <f>ISNUMBER(SEARCH("Je n'ai regardé aucun de ces programmes",'Réponses de formulaire'!$X42))</f>
        <v>1</v>
      </c>
    </row>
    <row r="347" spans="2:10" ht="12.75" customHeight="1" x14ac:dyDescent="0.2">
      <c r="B347" t="b">
        <f>ISNUMBER(SEARCH("Mise au point (RTBF - La Une)",'Réponses de formulaire'!$X43))</f>
        <v>0</v>
      </c>
      <c r="C347" t="b">
        <f>ISNUMBER(SEARCH("Controverse (RTL-TVi)",'Réponses de formulaire'!$X43))</f>
        <v>1</v>
      </c>
      <c r="D347" t="b">
        <f>ISNUMBER(SEARCH("L'indiscret (RTBF - La Une)",'Réponses de formulaire'!$X43))</f>
        <v>0</v>
      </c>
      <c r="E347" t="b">
        <f>ISNUMBER(SEARCH("L'invité (RTL-TVi)",'Réponses de formulaire'!$X43))</f>
        <v>1</v>
      </c>
      <c r="F347" t="b">
        <f>ISNUMBER(SEARCH("Mots croisés (France 2)",'Réponses de formulaire'!$X43))</f>
        <v>0</v>
      </c>
      <c r="G347" t="b">
        <f>ISNUMBER(SEARCH("Des paroles et des actes (France 2)",'Réponses de formulaire'!$X43))</f>
        <v>0</v>
      </c>
      <c r="H347" t="b">
        <f>ISNUMBER(SEARCH("Ce soir (ou jamais !) (France 2)",'Réponses de formulaire'!$X43))</f>
        <v>0</v>
      </c>
      <c r="I347" t="b">
        <f>ISNUMBER(SEARCH("A l'écoute (TF1)",'Réponses de formulaire'!$X43))</f>
        <v>0</v>
      </c>
      <c r="J347" t="b">
        <f>ISNUMBER(SEARCH("Je n'ai regardé aucun de ces programmes",'Réponses de formulaire'!$X43))</f>
        <v>0</v>
      </c>
    </row>
    <row r="348" spans="2:10" ht="12.75" customHeight="1" x14ac:dyDescent="0.2">
      <c r="B348" t="b">
        <f>ISNUMBER(SEARCH("Mise au point (RTBF - La Une)",'Réponses de formulaire'!$X44))</f>
        <v>0</v>
      </c>
      <c r="C348" t="b">
        <f>ISNUMBER(SEARCH("Controverse (RTL-TVi)",'Réponses de formulaire'!$X44))</f>
        <v>0</v>
      </c>
      <c r="D348" t="b">
        <f>ISNUMBER(SEARCH("L'indiscret (RTBF - La Une)",'Réponses de formulaire'!$X44))</f>
        <v>0</v>
      </c>
      <c r="E348" t="b">
        <f>ISNUMBER(SEARCH("L'invité (RTL-TVi)",'Réponses de formulaire'!$X44))</f>
        <v>0</v>
      </c>
      <c r="F348" t="b">
        <f>ISNUMBER(SEARCH("Mots croisés (France 2)",'Réponses de formulaire'!$X44))</f>
        <v>0</v>
      </c>
      <c r="G348" t="b">
        <f>ISNUMBER(SEARCH("Des paroles et des actes (France 2)",'Réponses de formulaire'!$X44))</f>
        <v>0</v>
      </c>
      <c r="H348" t="b">
        <f>ISNUMBER(SEARCH("Ce soir (ou jamais !) (France 2)",'Réponses de formulaire'!$X44))</f>
        <v>0</v>
      </c>
      <c r="I348" t="b">
        <f>ISNUMBER(SEARCH("A l'écoute (TF1)",'Réponses de formulaire'!$X44))</f>
        <v>0</v>
      </c>
      <c r="J348" t="b">
        <f>ISNUMBER(SEARCH("Je n'ai regardé aucun de ces programmes",'Réponses de formulaire'!$X44))</f>
        <v>1</v>
      </c>
    </row>
    <row r="349" spans="2:10" ht="12.75" customHeight="1" x14ac:dyDescent="0.2">
      <c r="B349" t="b">
        <f>ISNUMBER(SEARCH("Mise au point (RTBF - La Une)",'Réponses de formulaire'!$X45))</f>
        <v>0</v>
      </c>
      <c r="C349" t="b">
        <f>ISNUMBER(SEARCH("Controverse (RTL-TVi)",'Réponses de formulaire'!$X45))</f>
        <v>0</v>
      </c>
      <c r="D349" t="b">
        <f>ISNUMBER(SEARCH("L'indiscret (RTBF - La Une)",'Réponses de formulaire'!$X45))</f>
        <v>0</v>
      </c>
      <c r="E349" t="b">
        <f>ISNUMBER(SEARCH("L'invité (RTL-TVi)",'Réponses de formulaire'!$X45))</f>
        <v>0</v>
      </c>
      <c r="F349" t="b">
        <f>ISNUMBER(SEARCH("Mots croisés (France 2)",'Réponses de formulaire'!$X45))</f>
        <v>0</v>
      </c>
      <c r="G349" t="b">
        <f>ISNUMBER(SEARCH("Des paroles et des actes (France 2)",'Réponses de formulaire'!$X45))</f>
        <v>0</v>
      </c>
      <c r="H349" t="b">
        <f>ISNUMBER(SEARCH("Ce soir (ou jamais !) (France 2)",'Réponses de formulaire'!$X45))</f>
        <v>0</v>
      </c>
      <c r="I349" t="b">
        <f>ISNUMBER(SEARCH("A l'écoute (TF1)",'Réponses de formulaire'!$X45))</f>
        <v>0</v>
      </c>
      <c r="J349" t="b">
        <f>ISNUMBER(SEARCH("Je n'ai regardé aucun de ces programmes",'Réponses de formulaire'!$X45))</f>
        <v>1</v>
      </c>
    </row>
    <row r="350" spans="2:10" ht="12.75" customHeight="1" x14ac:dyDescent="0.2">
      <c r="B350" t="b">
        <f>ISNUMBER(SEARCH("Mise au point (RTBF - La Une)",'Réponses de formulaire'!$X46))</f>
        <v>0</v>
      </c>
      <c r="C350" t="b">
        <f>ISNUMBER(SEARCH("Controverse (RTL-TVi)",'Réponses de formulaire'!$X46))</f>
        <v>0</v>
      </c>
      <c r="D350" t="b">
        <f>ISNUMBER(SEARCH("L'indiscret (RTBF - La Une)",'Réponses de formulaire'!$X46))</f>
        <v>0</v>
      </c>
      <c r="E350" t="b">
        <f>ISNUMBER(SEARCH("L'invité (RTL-TVi)",'Réponses de formulaire'!$X46))</f>
        <v>0</v>
      </c>
      <c r="F350" t="b">
        <f>ISNUMBER(SEARCH("Mots croisés (France 2)",'Réponses de formulaire'!$X46))</f>
        <v>0</v>
      </c>
      <c r="G350" t="b">
        <f>ISNUMBER(SEARCH("Des paroles et des actes (France 2)",'Réponses de formulaire'!$X46))</f>
        <v>0</v>
      </c>
      <c r="H350" t="b">
        <f>ISNUMBER(SEARCH("Ce soir (ou jamais !) (France 2)",'Réponses de formulaire'!$X46))</f>
        <v>0</v>
      </c>
      <c r="I350" t="b">
        <f>ISNUMBER(SEARCH("A l'écoute (TF1)",'Réponses de formulaire'!$X46))</f>
        <v>0</v>
      </c>
      <c r="J350" t="b">
        <f>ISNUMBER(SEARCH("Je n'ai regardé aucun de ces programmes",'Réponses de formulaire'!$X46))</f>
        <v>1</v>
      </c>
    </row>
    <row r="351" spans="2:10" ht="12.75" customHeight="1" x14ac:dyDescent="0.2">
      <c r="B351" t="b">
        <f>ISNUMBER(SEARCH("Mise au point (RTBF - La Une)",'Réponses de formulaire'!$X47))</f>
        <v>0</v>
      </c>
      <c r="C351" t="b">
        <f>ISNUMBER(SEARCH("Controverse (RTL-TVi)",'Réponses de formulaire'!$X47))</f>
        <v>0</v>
      </c>
      <c r="D351" t="b">
        <f>ISNUMBER(SEARCH("L'indiscret (RTBF - La Une)",'Réponses de formulaire'!$X47))</f>
        <v>0</v>
      </c>
      <c r="E351" t="b">
        <f>ISNUMBER(SEARCH("L'invité (RTL-TVi)",'Réponses de formulaire'!$X47))</f>
        <v>0</v>
      </c>
      <c r="F351" t="b">
        <f>ISNUMBER(SEARCH("Mots croisés (France 2)",'Réponses de formulaire'!$X47))</f>
        <v>0</v>
      </c>
      <c r="G351" t="b">
        <f>ISNUMBER(SEARCH("Des paroles et des actes (France 2)",'Réponses de formulaire'!$X47))</f>
        <v>0</v>
      </c>
      <c r="H351" t="b">
        <f>ISNUMBER(SEARCH("Ce soir (ou jamais !) (France 2)",'Réponses de formulaire'!$X47))</f>
        <v>0</v>
      </c>
      <c r="I351" t="b">
        <f>ISNUMBER(SEARCH("A l'écoute (TF1)",'Réponses de formulaire'!$X47))</f>
        <v>0</v>
      </c>
      <c r="J351" t="b">
        <f>ISNUMBER(SEARCH("Je n'ai regardé aucun de ces programmes",'Réponses de formulaire'!$X47))</f>
        <v>1</v>
      </c>
    </row>
    <row r="352" spans="2:10" ht="12.75" customHeight="1" x14ac:dyDescent="0.2">
      <c r="B352" t="b">
        <f>ISNUMBER(SEARCH("Mise au point (RTBF - La Une)",'Réponses de formulaire'!$X48))</f>
        <v>0</v>
      </c>
      <c r="C352" t="b">
        <f>ISNUMBER(SEARCH("Controverse (RTL-TVi)",'Réponses de formulaire'!$X48))</f>
        <v>0</v>
      </c>
      <c r="D352" t="b">
        <f>ISNUMBER(SEARCH("L'indiscret (RTBF - La Une)",'Réponses de formulaire'!$X48))</f>
        <v>0</v>
      </c>
      <c r="E352" t="b">
        <f>ISNUMBER(SEARCH("L'invité (RTL-TVi)",'Réponses de formulaire'!$X48))</f>
        <v>0</v>
      </c>
      <c r="F352" t="b">
        <f>ISNUMBER(SEARCH("Mots croisés (France 2)",'Réponses de formulaire'!$X48))</f>
        <v>0</v>
      </c>
      <c r="G352" t="b">
        <f>ISNUMBER(SEARCH("Des paroles et des actes (France 2)",'Réponses de formulaire'!$X48))</f>
        <v>0</v>
      </c>
      <c r="H352" t="b">
        <f>ISNUMBER(SEARCH("Ce soir (ou jamais !) (France 2)",'Réponses de formulaire'!$X48))</f>
        <v>0</v>
      </c>
      <c r="I352" t="b">
        <f>ISNUMBER(SEARCH("A l'écoute (TF1)",'Réponses de formulaire'!$X48))</f>
        <v>0</v>
      </c>
      <c r="J352" t="b">
        <f>ISNUMBER(SEARCH("Je n'ai regardé aucun de ces programmes",'Réponses de formulaire'!$X48))</f>
        <v>1</v>
      </c>
    </row>
    <row r="353" spans="2:10" ht="12.75" customHeight="1" x14ac:dyDescent="0.2">
      <c r="B353" t="b">
        <f>ISNUMBER(SEARCH("Mise au point (RTBF - La Une)",'Réponses de formulaire'!$X49))</f>
        <v>0</v>
      </c>
      <c r="C353" t="b">
        <f>ISNUMBER(SEARCH("Controverse (RTL-TVi)",'Réponses de formulaire'!$X49))</f>
        <v>0</v>
      </c>
      <c r="D353" t="b">
        <f>ISNUMBER(SEARCH("L'indiscret (RTBF - La Une)",'Réponses de formulaire'!$X49))</f>
        <v>0</v>
      </c>
      <c r="E353" t="b">
        <f>ISNUMBER(SEARCH("L'invité (RTL-TVi)",'Réponses de formulaire'!$X49))</f>
        <v>0</v>
      </c>
      <c r="F353" t="b">
        <f>ISNUMBER(SEARCH("Mots croisés (France 2)",'Réponses de formulaire'!$X49))</f>
        <v>0</v>
      </c>
      <c r="G353" t="b">
        <f>ISNUMBER(SEARCH("Des paroles et des actes (France 2)",'Réponses de formulaire'!$X49))</f>
        <v>0</v>
      </c>
      <c r="H353" t="b">
        <f>ISNUMBER(SEARCH("Ce soir (ou jamais !) (France 2)",'Réponses de formulaire'!$X49))</f>
        <v>0</v>
      </c>
      <c r="I353" t="b">
        <f>ISNUMBER(SEARCH("A l'écoute (TF1)",'Réponses de formulaire'!$X49))</f>
        <v>0</v>
      </c>
      <c r="J353" t="b">
        <f>ISNUMBER(SEARCH("Je n'ai regardé aucun de ces programmes",'Réponses de formulaire'!$X49))</f>
        <v>1</v>
      </c>
    </row>
    <row r="354" spans="2:10" ht="12.75" customHeight="1" x14ac:dyDescent="0.2">
      <c r="B354" t="b">
        <f>ISNUMBER(SEARCH("Mise au point (RTBF - La Une)",'Réponses de formulaire'!$X50))</f>
        <v>0</v>
      </c>
      <c r="C354" t="b">
        <f>ISNUMBER(SEARCH("Controverse (RTL-TVi)",'Réponses de formulaire'!$X50))</f>
        <v>1</v>
      </c>
      <c r="D354" t="b">
        <f>ISNUMBER(SEARCH("L'indiscret (RTBF - La Une)",'Réponses de formulaire'!$X50))</f>
        <v>0</v>
      </c>
      <c r="E354" t="b">
        <f>ISNUMBER(SEARCH("L'invité (RTL-TVi)",'Réponses de formulaire'!$X50))</f>
        <v>0</v>
      </c>
      <c r="F354" t="b">
        <f>ISNUMBER(SEARCH("Mots croisés (France 2)",'Réponses de formulaire'!$X50))</f>
        <v>0</v>
      </c>
      <c r="G354" t="b">
        <f>ISNUMBER(SEARCH("Des paroles et des actes (France 2)",'Réponses de formulaire'!$X50))</f>
        <v>0</v>
      </c>
      <c r="H354" t="b">
        <f>ISNUMBER(SEARCH("Ce soir (ou jamais !) (France 2)",'Réponses de formulaire'!$X50))</f>
        <v>0</v>
      </c>
      <c r="I354" t="b">
        <f>ISNUMBER(SEARCH("A l'écoute (TF1)",'Réponses de formulaire'!$X50))</f>
        <v>0</v>
      </c>
      <c r="J354" t="b">
        <f>ISNUMBER(SEARCH("Je n'ai regardé aucun de ces programmes",'Réponses de formulaire'!$X50))</f>
        <v>0</v>
      </c>
    </row>
    <row r="355" spans="2:10" ht="12.75" customHeight="1" x14ac:dyDescent="0.2">
      <c r="B355" t="b">
        <f>ISNUMBER(SEARCH("Mise au point (RTBF - La Une)",'Réponses de formulaire'!$X51))</f>
        <v>1</v>
      </c>
      <c r="C355" t="b">
        <f>ISNUMBER(SEARCH("Controverse (RTL-TVi)",'Réponses de formulaire'!$X51))</f>
        <v>0</v>
      </c>
      <c r="D355" t="b">
        <f>ISNUMBER(SEARCH("L'indiscret (RTBF - La Une)",'Réponses de formulaire'!$X51))</f>
        <v>0</v>
      </c>
      <c r="E355" t="b">
        <f>ISNUMBER(SEARCH("L'invité (RTL-TVi)",'Réponses de formulaire'!$X51))</f>
        <v>0</v>
      </c>
      <c r="F355" t="b">
        <f>ISNUMBER(SEARCH("Mots croisés (France 2)",'Réponses de formulaire'!$X51))</f>
        <v>0</v>
      </c>
      <c r="G355" t="b">
        <f>ISNUMBER(SEARCH("Des paroles et des actes (France 2)",'Réponses de formulaire'!$X51))</f>
        <v>0</v>
      </c>
      <c r="H355" t="b">
        <f>ISNUMBER(SEARCH("Ce soir (ou jamais !) (France 2)",'Réponses de formulaire'!$X51))</f>
        <v>0</v>
      </c>
      <c r="I355" t="b">
        <f>ISNUMBER(SEARCH("A l'écoute (TF1)",'Réponses de formulaire'!$X51))</f>
        <v>0</v>
      </c>
      <c r="J355" t="b">
        <f>ISNUMBER(SEARCH("Je n'ai regardé aucun de ces programmes",'Réponses de formulaire'!$X51))</f>
        <v>0</v>
      </c>
    </row>
    <row r="356" spans="2:10" ht="12.75" customHeight="1" x14ac:dyDescent="0.2">
      <c r="B356" t="b">
        <f>ISNUMBER(SEARCH("Mise au point (RTBF - La Une)",'Réponses de formulaire'!$X52))</f>
        <v>0</v>
      </c>
      <c r="C356" t="b">
        <f>ISNUMBER(SEARCH("Controverse (RTL-TVi)",'Réponses de formulaire'!$X52))</f>
        <v>0</v>
      </c>
      <c r="D356" t="b">
        <f>ISNUMBER(SEARCH("L'indiscret (RTBF - La Une)",'Réponses de formulaire'!$X52))</f>
        <v>0</v>
      </c>
      <c r="E356" t="b">
        <f>ISNUMBER(SEARCH("L'invité (RTL-TVi)",'Réponses de formulaire'!$X52))</f>
        <v>0</v>
      </c>
      <c r="F356" t="b">
        <f>ISNUMBER(SEARCH("Mots croisés (France 2)",'Réponses de formulaire'!$X52))</f>
        <v>0</v>
      </c>
      <c r="G356" t="b">
        <f>ISNUMBER(SEARCH("Des paroles et des actes (France 2)",'Réponses de formulaire'!$X52))</f>
        <v>0</v>
      </c>
      <c r="H356" t="b">
        <f>ISNUMBER(SEARCH("Ce soir (ou jamais !) (France 2)",'Réponses de formulaire'!$X52))</f>
        <v>0</v>
      </c>
      <c r="I356" t="b">
        <f>ISNUMBER(SEARCH("A l'écoute (TF1)",'Réponses de formulaire'!$X52))</f>
        <v>0</v>
      </c>
      <c r="J356" t="b">
        <f>ISNUMBER(SEARCH("Je n'ai regardé aucun de ces programmes",'Réponses de formulaire'!$X52))</f>
        <v>1</v>
      </c>
    </row>
    <row r="357" spans="2:10" ht="12.75" customHeight="1" x14ac:dyDescent="0.2">
      <c r="B357" t="b">
        <f>ISNUMBER(SEARCH("Mise au point (RTBF - La Une)",'Réponses de formulaire'!$X53))</f>
        <v>0</v>
      </c>
      <c r="C357" t="b">
        <f>ISNUMBER(SEARCH("Controverse (RTL-TVi)",'Réponses de formulaire'!$X53))</f>
        <v>0</v>
      </c>
      <c r="D357" t="b">
        <f>ISNUMBER(SEARCH("L'indiscret (RTBF - La Une)",'Réponses de formulaire'!$X53))</f>
        <v>0</v>
      </c>
      <c r="E357" t="b">
        <f>ISNUMBER(SEARCH("L'invité (RTL-TVi)",'Réponses de formulaire'!$X53))</f>
        <v>1</v>
      </c>
      <c r="F357" t="b">
        <f>ISNUMBER(SEARCH("Mots croisés (France 2)",'Réponses de formulaire'!$X53))</f>
        <v>0</v>
      </c>
      <c r="G357" t="b">
        <f>ISNUMBER(SEARCH("Des paroles et des actes (France 2)",'Réponses de formulaire'!$X53))</f>
        <v>0</v>
      </c>
      <c r="H357" t="b">
        <f>ISNUMBER(SEARCH("Ce soir (ou jamais !) (France 2)",'Réponses de formulaire'!$X53))</f>
        <v>1</v>
      </c>
      <c r="I357" t="b">
        <f>ISNUMBER(SEARCH("A l'écoute (TF1)",'Réponses de formulaire'!$X53))</f>
        <v>0</v>
      </c>
      <c r="J357" t="b">
        <f>ISNUMBER(SEARCH("Je n'ai regardé aucun de ces programmes",'Réponses de formulaire'!$X53))</f>
        <v>0</v>
      </c>
    </row>
    <row r="358" spans="2:10" ht="12.75" customHeight="1" x14ac:dyDescent="0.2">
      <c r="B358" t="b">
        <f>ISNUMBER(SEARCH("Mise au point (RTBF - La Une)",'Réponses de formulaire'!$X54))</f>
        <v>0</v>
      </c>
      <c r="C358" t="b">
        <f>ISNUMBER(SEARCH("Controverse (RTL-TVi)",'Réponses de formulaire'!$X54))</f>
        <v>1</v>
      </c>
      <c r="D358" t="b">
        <f>ISNUMBER(SEARCH("L'indiscret (RTBF - La Une)",'Réponses de formulaire'!$X54))</f>
        <v>0</v>
      </c>
      <c r="E358" t="b">
        <f>ISNUMBER(SEARCH("L'invité (RTL-TVi)",'Réponses de formulaire'!$X54))</f>
        <v>0</v>
      </c>
      <c r="F358" t="b">
        <f>ISNUMBER(SEARCH("Mots croisés (France 2)",'Réponses de formulaire'!$X54))</f>
        <v>1</v>
      </c>
      <c r="G358" t="b">
        <f>ISNUMBER(SEARCH("Des paroles et des actes (France 2)",'Réponses de formulaire'!$X54))</f>
        <v>0</v>
      </c>
      <c r="H358" t="b">
        <f>ISNUMBER(SEARCH("Ce soir (ou jamais !) (France 2)",'Réponses de formulaire'!$X54))</f>
        <v>1</v>
      </c>
      <c r="I358" t="b">
        <f>ISNUMBER(SEARCH("A l'écoute (TF1)",'Réponses de formulaire'!$X54))</f>
        <v>0</v>
      </c>
      <c r="J358" t="b">
        <f>ISNUMBER(SEARCH("Je n'ai regardé aucun de ces programmes",'Réponses de formulaire'!$X54))</f>
        <v>0</v>
      </c>
    </row>
    <row r="359" spans="2:10" ht="12.75" customHeight="1" x14ac:dyDescent="0.2">
      <c r="B359" t="b">
        <f>ISNUMBER(SEARCH("Mise au point (RTBF - La Une)",'Réponses de formulaire'!$X55))</f>
        <v>0</v>
      </c>
      <c r="C359" t="b">
        <f>ISNUMBER(SEARCH("Controverse (RTL-TVi)",'Réponses de formulaire'!$X55))</f>
        <v>0</v>
      </c>
      <c r="D359" t="b">
        <f>ISNUMBER(SEARCH("L'indiscret (RTBF - La Une)",'Réponses de formulaire'!$X55))</f>
        <v>0</v>
      </c>
      <c r="E359" t="b">
        <f>ISNUMBER(SEARCH("L'invité (RTL-TVi)",'Réponses de formulaire'!$X55))</f>
        <v>0</v>
      </c>
      <c r="F359" t="b">
        <f>ISNUMBER(SEARCH("Mots croisés (France 2)",'Réponses de formulaire'!$X55))</f>
        <v>0</v>
      </c>
      <c r="G359" t="b">
        <f>ISNUMBER(SEARCH("Des paroles et des actes (France 2)",'Réponses de formulaire'!$X55))</f>
        <v>0</v>
      </c>
      <c r="H359" t="b">
        <f>ISNUMBER(SEARCH("Ce soir (ou jamais !) (France 2)",'Réponses de formulaire'!$X55))</f>
        <v>0</v>
      </c>
      <c r="I359" t="b">
        <f>ISNUMBER(SEARCH("A l'écoute (TF1)",'Réponses de formulaire'!$X55))</f>
        <v>0</v>
      </c>
      <c r="J359" t="b">
        <f>ISNUMBER(SEARCH("Je n'ai regardé aucun de ces programmes",'Réponses de formulaire'!$X55))</f>
        <v>1</v>
      </c>
    </row>
    <row r="360" spans="2:10" ht="12.75" customHeight="1" x14ac:dyDescent="0.2">
      <c r="B360" t="b">
        <f>ISNUMBER(SEARCH("Mise au point (RTBF - La Une)",'Réponses de formulaire'!$X56))</f>
        <v>0</v>
      </c>
      <c r="C360" t="b">
        <f>ISNUMBER(SEARCH("Controverse (RTL-TVi)",'Réponses de formulaire'!$X56))</f>
        <v>0</v>
      </c>
      <c r="D360" t="b">
        <f>ISNUMBER(SEARCH("L'indiscret (RTBF - La Une)",'Réponses de formulaire'!$X56))</f>
        <v>0</v>
      </c>
      <c r="E360" t="b">
        <f>ISNUMBER(SEARCH("L'invité (RTL-TVi)",'Réponses de formulaire'!$X56))</f>
        <v>0</v>
      </c>
      <c r="F360" t="b">
        <f>ISNUMBER(SEARCH("Mots croisés (France 2)",'Réponses de formulaire'!$X56))</f>
        <v>0</v>
      </c>
      <c r="G360" t="b">
        <f>ISNUMBER(SEARCH("Des paroles et des actes (France 2)",'Réponses de formulaire'!$X56))</f>
        <v>0</v>
      </c>
      <c r="H360" t="b">
        <f>ISNUMBER(SEARCH("Ce soir (ou jamais !) (France 2)",'Réponses de formulaire'!$X56))</f>
        <v>0</v>
      </c>
      <c r="I360" t="b">
        <f>ISNUMBER(SEARCH("A l'écoute (TF1)",'Réponses de formulaire'!$X56))</f>
        <v>0</v>
      </c>
      <c r="J360" t="b">
        <f>ISNUMBER(SEARCH("Je n'ai regardé aucun de ces programmes",'Réponses de formulaire'!$X56))</f>
        <v>1</v>
      </c>
    </row>
    <row r="361" spans="2:10" ht="12.75" customHeight="1" x14ac:dyDescent="0.2">
      <c r="B361" t="b">
        <f>ISNUMBER(SEARCH("Mise au point (RTBF - La Une)",'Réponses de formulaire'!$X57))</f>
        <v>0</v>
      </c>
      <c r="C361" t="b">
        <f>ISNUMBER(SEARCH("Controverse (RTL-TVi)",'Réponses de formulaire'!$X57))</f>
        <v>0</v>
      </c>
      <c r="D361" t="b">
        <f>ISNUMBER(SEARCH("L'indiscret (RTBF - La Une)",'Réponses de formulaire'!$X57))</f>
        <v>0</v>
      </c>
      <c r="E361" t="b">
        <f>ISNUMBER(SEARCH("L'invité (RTL-TVi)",'Réponses de formulaire'!$X57))</f>
        <v>0</v>
      </c>
      <c r="F361" t="b">
        <f>ISNUMBER(SEARCH("Mots croisés (France 2)",'Réponses de formulaire'!$X57))</f>
        <v>0</v>
      </c>
      <c r="G361" t="b">
        <f>ISNUMBER(SEARCH("Des paroles et des actes (France 2)",'Réponses de formulaire'!$X57))</f>
        <v>0</v>
      </c>
      <c r="H361" t="b">
        <f>ISNUMBER(SEARCH("Ce soir (ou jamais !) (France 2)",'Réponses de formulaire'!$X57))</f>
        <v>0</v>
      </c>
      <c r="I361" t="b">
        <f>ISNUMBER(SEARCH("A l'écoute (TF1)",'Réponses de formulaire'!$X57))</f>
        <v>0</v>
      </c>
      <c r="J361" t="b">
        <f>ISNUMBER(SEARCH("Je n'ai regardé aucun de ces programmes",'Réponses de formulaire'!$X57))</f>
        <v>1</v>
      </c>
    </row>
    <row r="362" spans="2:10" ht="12.75" customHeight="1" x14ac:dyDescent="0.2">
      <c r="B362" t="b">
        <f>ISNUMBER(SEARCH("Mise au point (RTBF - La Une)",'Réponses de formulaire'!$X58))</f>
        <v>0</v>
      </c>
      <c r="C362" t="b">
        <f>ISNUMBER(SEARCH("Controverse (RTL-TVi)",'Réponses de formulaire'!$X58))</f>
        <v>0</v>
      </c>
      <c r="D362" t="b">
        <f>ISNUMBER(SEARCH("L'indiscret (RTBF - La Une)",'Réponses de formulaire'!$X58))</f>
        <v>0</v>
      </c>
      <c r="E362" t="b">
        <f>ISNUMBER(SEARCH("L'invité (RTL-TVi)",'Réponses de formulaire'!$X58))</f>
        <v>0</v>
      </c>
      <c r="F362" t="b">
        <f>ISNUMBER(SEARCH("Mots croisés (France 2)",'Réponses de formulaire'!$X58))</f>
        <v>0</v>
      </c>
      <c r="G362" t="b">
        <f>ISNUMBER(SEARCH("Des paroles et des actes (France 2)",'Réponses de formulaire'!$X58))</f>
        <v>0</v>
      </c>
      <c r="H362" t="b">
        <f>ISNUMBER(SEARCH("Ce soir (ou jamais !) (France 2)",'Réponses de formulaire'!$X58))</f>
        <v>0</v>
      </c>
      <c r="I362" t="b">
        <f>ISNUMBER(SEARCH("A l'écoute (TF1)",'Réponses de formulaire'!$X58))</f>
        <v>0</v>
      </c>
      <c r="J362" t="b">
        <f>ISNUMBER(SEARCH("Je n'ai regardé aucun de ces programmes",'Réponses de formulaire'!$X58))</f>
        <v>1</v>
      </c>
    </row>
    <row r="363" spans="2:10" ht="12.75" customHeight="1" x14ac:dyDescent="0.2">
      <c r="B363" t="b">
        <f>ISNUMBER(SEARCH("Mise au point (RTBF - La Une)",'Réponses de formulaire'!$X59))</f>
        <v>1</v>
      </c>
      <c r="C363" t="b">
        <f>ISNUMBER(SEARCH("Controverse (RTL-TVi)",'Réponses de formulaire'!$X59))</f>
        <v>0</v>
      </c>
      <c r="D363" t="b">
        <f>ISNUMBER(SEARCH("L'indiscret (RTBF - La Une)",'Réponses de formulaire'!$X59))</f>
        <v>1</v>
      </c>
      <c r="E363" t="b">
        <f>ISNUMBER(SEARCH("L'invité (RTL-TVi)",'Réponses de formulaire'!$X59))</f>
        <v>0</v>
      </c>
      <c r="F363" t="b">
        <f>ISNUMBER(SEARCH("Mots croisés (France 2)",'Réponses de formulaire'!$X59))</f>
        <v>0</v>
      </c>
      <c r="G363" t="b">
        <f>ISNUMBER(SEARCH("Des paroles et des actes (France 2)",'Réponses de formulaire'!$X59))</f>
        <v>0</v>
      </c>
      <c r="H363" t="b">
        <f>ISNUMBER(SEARCH("Ce soir (ou jamais !) (France 2)",'Réponses de formulaire'!$X59))</f>
        <v>0</v>
      </c>
      <c r="I363" t="b">
        <f>ISNUMBER(SEARCH("A l'écoute (TF1)",'Réponses de formulaire'!$X59))</f>
        <v>0</v>
      </c>
      <c r="J363" t="b">
        <f>ISNUMBER(SEARCH("Je n'ai regardé aucun de ces programmes",'Réponses de formulaire'!$X59))</f>
        <v>0</v>
      </c>
    </row>
    <row r="364" spans="2:10" ht="12.75" customHeight="1" x14ac:dyDescent="0.2">
      <c r="B364" t="b">
        <f>ISNUMBER(SEARCH("Mise au point (RTBF - La Une)",'Réponses de formulaire'!$X60))</f>
        <v>1</v>
      </c>
      <c r="C364" t="b">
        <f>ISNUMBER(SEARCH("Controverse (RTL-TVi)",'Réponses de formulaire'!$X60))</f>
        <v>0</v>
      </c>
      <c r="D364" t="b">
        <f>ISNUMBER(SEARCH("L'indiscret (RTBF - La Une)",'Réponses de formulaire'!$X60))</f>
        <v>0</v>
      </c>
      <c r="E364" t="b">
        <f>ISNUMBER(SEARCH("L'invité (RTL-TVi)",'Réponses de formulaire'!$X60))</f>
        <v>0</v>
      </c>
      <c r="F364" t="b">
        <f>ISNUMBER(SEARCH("Mots croisés (France 2)",'Réponses de formulaire'!$X60))</f>
        <v>0</v>
      </c>
      <c r="G364" t="b">
        <f>ISNUMBER(SEARCH("Des paroles et des actes (France 2)",'Réponses de formulaire'!$X60))</f>
        <v>0</v>
      </c>
      <c r="H364" t="b">
        <f>ISNUMBER(SEARCH("Ce soir (ou jamais !) (France 2)",'Réponses de formulaire'!$X60))</f>
        <v>0</v>
      </c>
      <c r="I364" t="b">
        <f>ISNUMBER(SEARCH("A l'écoute (TF1)",'Réponses de formulaire'!$X60))</f>
        <v>0</v>
      </c>
      <c r="J364" t="b">
        <f>ISNUMBER(SEARCH("Je n'ai regardé aucun de ces programmes",'Réponses de formulaire'!$X60))</f>
        <v>0</v>
      </c>
    </row>
    <row r="365" spans="2:10" ht="12.75" customHeight="1" x14ac:dyDescent="0.2">
      <c r="B365" t="b">
        <f>ISNUMBER(SEARCH("Mise au point (RTBF - La Une)",'Réponses de formulaire'!$X61))</f>
        <v>0</v>
      </c>
      <c r="C365" t="b">
        <f>ISNUMBER(SEARCH("Controverse (RTL-TVi)",'Réponses de formulaire'!$X61))</f>
        <v>0</v>
      </c>
      <c r="D365" t="b">
        <f>ISNUMBER(SEARCH("L'indiscret (RTBF - La Une)",'Réponses de formulaire'!$X61))</f>
        <v>0</v>
      </c>
      <c r="E365" t="b">
        <f>ISNUMBER(SEARCH("L'invité (RTL-TVi)",'Réponses de formulaire'!$X61))</f>
        <v>0</v>
      </c>
      <c r="F365" t="b">
        <f>ISNUMBER(SEARCH("Mots croisés (France 2)",'Réponses de formulaire'!$X61))</f>
        <v>0</v>
      </c>
      <c r="G365" t="b">
        <f>ISNUMBER(SEARCH("Des paroles et des actes (France 2)",'Réponses de formulaire'!$X61))</f>
        <v>0</v>
      </c>
      <c r="H365" t="b">
        <f>ISNUMBER(SEARCH("Ce soir (ou jamais !) (France 2)",'Réponses de formulaire'!$X61))</f>
        <v>0</v>
      </c>
      <c r="I365" t="b">
        <f>ISNUMBER(SEARCH("A l'écoute (TF1)",'Réponses de formulaire'!$X61))</f>
        <v>0</v>
      </c>
      <c r="J365" t="b">
        <f>ISNUMBER(SEARCH("Je n'ai regardé aucun de ces programmes",'Réponses de formulaire'!$X61))</f>
        <v>1</v>
      </c>
    </row>
    <row r="366" spans="2:10" ht="12.75" customHeight="1" x14ac:dyDescent="0.2">
      <c r="B366" t="b">
        <f>ISNUMBER(SEARCH("Mise au point (RTBF - La Une)",'Réponses de formulaire'!$X62))</f>
        <v>0</v>
      </c>
      <c r="C366" t="b">
        <f>ISNUMBER(SEARCH("Controverse (RTL-TVi)",'Réponses de formulaire'!$X62))</f>
        <v>0</v>
      </c>
      <c r="D366" t="b">
        <f>ISNUMBER(SEARCH("L'indiscret (RTBF - La Une)",'Réponses de formulaire'!$X62))</f>
        <v>0</v>
      </c>
      <c r="E366" t="b">
        <f>ISNUMBER(SEARCH("L'invité (RTL-TVi)",'Réponses de formulaire'!$X62))</f>
        <v>0</v>
      </c>
      <c r="F366" t="b">
        <f>ISNUMBER(SEARCH("Mots croisés (France 2)",'Réponses de formulaire'!$X62))</f>
        <v>0</v>
      </c>
      <c r="G366" t="b">
        <f>ISNUMBER(SEARCH("Des paroles et des actes (France 2)",'Réponses de formulaire'!$X62))</f>
        <v>0</v>
      </c>
      <c r="H366" t="b">
        <f>ISNUMBER(SEARCH("Ce soir (ou jamais !) (France 2)",'Réponses de formulaire'!$X62))</f>
        <v>0</v>
      </c>
      <c r="I366" t="b">
        <f>ISNUMBER(SEARCH("A l'écoute (TF1)",'Réponses de formulaire'!$X62))</f>
        <v>0</v>
      </c>
      <c r="J366" t="b">
        <f>ISNUMBER(SEARCH("Je n'ai regardé aucun de ces programmes",'Réponses de formulaire'!$X62))</f>
        <v>1</v>
      </c>
    </row>
    <row r="367" spans="2:10" ht="12.75" customHeight="1" x14ac:dyDescent="0.2">
      <c r="B367" t="b">
        <f>ISNUMBER(SEARCH("Mise au point (RTBF - La Une)",'Réponses de formulaire'!$X63))</f>
        <v>0</v>
      </c>
      <c r="C367" t="b">
        <f>ISNUMBER(SEARCH("Controverse (RTL-TVi)",'Réponses de formulaire'!$X63))</f>
        <v>0</v>
      </c>
      <c r="D367" t="b">
        <f>ISNUMBER(SEARCH("L'indiscret (RTBF - La Une)",'Réponses de formulaire'!$X63))</f>
        <v>0</v>
      </c>
      <c r="E367" t="b">
        <f>ISNUMBER(SEARCH("L'invité (RTL-TVi)",'Réponses de formulaire'!$X63))</f>
        <v>1</v>
      </c>
      <c r="F367" t="b">
        <f>ISNUMBER(SEARCH("Mots croisés (France 2)",'Réponses de formulaire'!$X63))</f>
        <v>0</v>
      </c>
      <c r="G367" t="b">
        <f>ISNUMBER(SEARCH("Des paroles et des actes (France 2)",'Réponses de formulaire'!$X63))</f>
        <v>0</v>
      </c>
      <c r="H367" t="b">
        <f>ISNUMBER(SEARCH("Ce soir (ou jamais !) (France 2)",'Réponses de formulaire'!$X63))</f>
        <v>0</v>
      </c>
      <c r="I367" t="b">
        <f>ISNUMBER(SEARCH("A l'écoute (TF1)",'Réponses de formulaire'!$X63))</f>
        <v>0</v>
      </c>
      <c r="J367" t="b">
        <f>ISNUMBER(SEARCH("Je n'ai regardé aucun de ces programmes",'Réponses de formulaire'!$X63))</f>
        <v>0</v>
      </c>
    </row>
    <row r="368" spans="2:10" ht="12.75" customHeight="1" x14ac:dyDescent="0.2">
      <c r="B368" t="b">
        <f>ISNUMBER(SEARCH("Mise au point (RTBF - La Une)",'Réponses de formulaire'!$X64))</f>
        <v>0</v>
      </c>
      <c r="C368" t="b">
        <f>ISNUMBER(SEARCH("Controverse (RTL-TVi)",'Réponses de formulaire'!$X64))</f>
        <v>0</v>
      </c>
      <c r="D368" t="b">
        <f>ISNUMBER(SEARCH("L'indiscret (RTBF - La Une)",'Réponses de formulaire'!$X64))</f>
        <v>0</v>
      </c>
      <c r="E368" t="b">
        <f>ISNUMBER(SEARCH("L'invité (RTL-TVi)",'Réponses de formulaire'!$X64))</f>
        <v>0</v>
      </c>
      <c r="F368" t="b">
        <f>ISNUMBER(SEARCH("Mots croisés (France 2)",'Réponses de formulaire'!$X64))</f>
        <v>0</v>
      </c>
      <c r="G368" t="b">
        <f>ISNUMBER(SEARCH("Des paroles et des actes (France 2)",'Réponses de formulaire'!$X64))</f>
        <v>0</v>
      </c>
      <c r="H368" t="b">
        <f>ISNUMBER(SEARCH("Ce soir (ou jamais !) (France 2)",'Réponses de formulaire'!$X64))</f>
        <v>0</v>
      </c>
      <c r="I368" t="b">
        <f>ISNUMBER(SEARCH("A l'écoute (TF1)",'Réponses de formulaire'!$X64))</f>
        <v>0</v>
      </c>
      <c r="J368" t="b">
        <f>ISNUMBER(SEARCH("Je n'ai regardé aucun de ces programmes",'Réponses de formulaire'!$X64))</f>
        <v>1</v>
      </c>
    </row>
    <row r="369" spans="2:10" ht="12.75" customHeight="1" x14ac:dyDescent="0.2">
      <c r="B369" t="b">
        <f>ISNUMBER(SEARCH("Mise au point (RTBF - La Une)",'Réponses de formulaire'!$X65))</f>
        <v>1</v>
      </c>
      <c r="C369" t="b">
        <f>ISNUMBER(SEARCH("Controverse (RTL-TVi)",'Réponses de formulaire'!$X65))</f>
        <v>0</v>
      </c>
      <c r="D369" t="b">
        <f>ISNUMBER(SEARCH("L'indiscret (RTBF - La Une)",'Réponses de formulaire'!$X65))</f>
        <v>0</v>
      </c>
      <c r="E369" t="b">
        <f>ISNUMBER(SEARCH("L'invité (RTL-TVi)",'Réponses de formulaire'!$X65))</f>
        <v>0</v>
      </c>
      <c r="F369" t="b">
        <f>ISNUMBER(SEARCH("Mots croisés (France 2)",'Réponses de formulaire'!$X65))</f>
        <v>0</v>
      </c>
      <c r="G369" t="b">
        <f>ISNUMBER(SEARCH("Des paroles et des actes (France 2)",'Réponses de formulaire'!$X65))</f>
        <v>0</v>
      </c>
      <c r="H369" t="b">
        <f>ISNUMBER(SEARCH("Ce soir (ou jamais !) (France 2)",'Réponses de formulaire'!$X65))</f>
        <v>0</v>
      </c>
      <c r="I369" t="b">
        <f>ISNUMBER(SEARCH("A l'écoute (TF1)",'Réponses de formulaire'!$X65))</f>
        <v>0</v>
      </c>
      <c r="J369" t="b">
        <f>ISNUMBER(SEARCH("Je n'ai regardé aucun de ces programmes",'Réponses de formulaire'!$X65))</f>
        <v>0</v>
      </c>
    </row>
    <row r="370" spans="2:10" ht="12.75" customHeight="1" x14ac:dyDescent="0.2">
      <c r="B370" t="b">
        <f>ISNUMBER(SEARCH("Mise au point (RTBF - La Une)",'Réponses de formulaire'!$X66))</f>
        <v>0</v>
      </c>
      <c r="C370" t="b">
        <f>ISNUMBER(SEARCH("Controverse (RTL-TVi)",'Réponses de formulaire'!$X66))</f>
        <v>0</v>
      </c>
      <c r="D370" t="b">
        <f>ISNUMBER(SEARCH("L'indiscret (RTBF - La Une)",'Réponses de formulaire'!$X66))</f>
        <v>0</v>
      </c>
      <c r="E370" t="b">
        <f>ISNUMBER(SEARCH("L'invité (RTL-TVi)",'Réponses de formulaire'!$X66))</f>
        <v>0</v>
      </c>
      <c r="F370" t="b">
        <f>ISNUMBER(SEARCH("Mots croisés (France 2)",'Réponses de formulaire'!$X66))</f>
        <v>0</v>
      </c>
      <c r="G370" t="b">
        <f>ISNUMBER(SEARCH("Des paroles et des actes (France 2)",'Réponses de formulaire'!$X66))</f>
        <v>0</v>
      </c>
      <c r="H370" t="b">
        <f>ISNUMBER(SEARCH("Ce soir (ou jamais !) (France 2)",'Réponses de formulaire'!$X66))</f>
        <v>0</v>
      </c>
      <c r="I370" t="b">
        <f>ISNUMBER(SEARCH("A l'écoute (TF1)",'Réponses de formulaire'!$X66))</f>
        <v>0</v>
      </c>
      <c r="J370" t="b">
        <f>ISNUMBER(SEARCH("Je n'ai regardé aucun de ces programmes",'Réponses de formulaire'!$X66))</f>
        <v>1</v>
      </c>
    </row>
    <row r="371" spans="2:10" ht="12.75" customHeight="1" x14ac:dyDescent="0.2">
      <c r="B371" t="b">
        <f>ISNUMBER(SEARCH("Mise au point (RTBF - La Une)",'Réponses de formulaire'!$X67))</f>
        <v>1</v>
      </c>
      <c r="C371" t="b">
        <f>ISNUMBER(SEARCH("Controverse (RTL-TVi)",'Réponses de formulaire'!$X67))</f>
        <v>1</v>
      </c>
      <c r="D371" t="b">
        <f>ISNUMBER(SEARCH("L'indiscret (RTBF - La Une)",'Réponses de formulaire'!$X67))</f>
        <v>1</v>
      </c>
      <c r="E371" t="b">
        <f>ISNUMBER(SEARCH("L'invité (RTL-TVi)",'Réponses de formulaire'!$X67))</f>
        <v>1</v>
      </c>
      <c r="F371" t="b">
        <f>ISNUMBER(SEARCH("Mots croisés (France 2)",'Réponses de formulaire'!$X67))</f>
        <v>1</v>
      </c>
      <c r="G371" t="b">
        <f>ISNUMBER(SEARCH("Des paroles et des actes (France 2)",'Réponses de formulaire'!$X67))</f>
        <v>1</v>
      </c>
      <c r="H371" t="b">
        <f>ISNUMBER(SEARCH("Ce soir (ou jamais !) (France 2)",'Réponses de formulaire'!$X67))</f>
        <v>1</v>
      </c>
      <c r="I371" t="b">
        <f>ISNUMBER(SEARCH("A l'écoute (TF1)",'Réponses de formulaire'!$X67))</f>
        <v>0</v>
      </c>
      <c r="J371" t="b">
        <f>ISNUMBER(SEARCH("Je n'ai regardé aucun de ces programmes",'Réponses de formulaire'!$X67))</f>
        <v>0</v>
      </c>
    </row>
    <row r="372" spans="2:10" ht="12.75" customHeight="1" x14ac:dyDescent="0.2">
      <c r="B372" t="b">
        <f>ISNUMBER(SEARCH("Mise au point (RTBF - La Une)",'Réponses de formulaire'!$X68))</f>
        <v>1</v>
      </c>
      <c r="C372" t="b">
        <f>ISNUMBER(SEARCH("Controverse (RTL-TVi)",'Réponses de formulaire'!$X68))</f>
        <v>1</v>
      </c>
      <c r="D372" t="b">
        <f>ISNUMBER(SEARCH("L'indiscret (RTBF - La Une)",'Réponses de formulaire'!$X68))</f>
        <v>0</v>
      </c>
      <c r="E372" t="b">
        <f>ISNUMBER(SEARCH("L'invité (RTL-TVi)",'Réponses de formulaire'!$X68))</f>
        <v>0</v>
      </c>
      <c r="F372" t="b">
        <f>ISNUMBER(SEARCH("Mots croisés (France 2)",'Réponses de formulaire'!$X68))</f>
        <v>0</v>
      </c>
      <c r="G372" t="b">
        <f>ISNUMBER(SEARCH("Des paroles et des actes (France 2)",'Réponses de formulaire'!$X68))</f>
        <v>0</v>
      </c>
      <c r="H372" t="b">
        <f>ISNUMBER(SEARCH("Ce soir (ou jamais !) (France 2)",'Réponses de formulaire'!$X68))</f>
        <v>0</v>
      </c>
      <c r="I372" t="b">
        <f>ISNUMBER(SEARCH("A l'écoute (TF1)",'Réponses de formulaire'!$X68))</f>
        <v>0</v>
      </c>
      <c r="J372" t="b">
        <f>ISNUMBER(SEARCH("Je n'ai regardé aucun de ces programmes",'Réponses de formulaire'!$X68))</f>
        <v>0</v>
      </c>
    </row>
    <row r="373" spans="2:10" ht="12.75" customHeight="1" x14ac:dyDescent="0.2">
      <c r="B373" t="b">
        <f>ISNUMBER(SEARCH("Mise au point (RTBF - La Une)",'Réponses de formulaire'!$X69))</f>
        <v>0</v>
      </c>
      <c r="C373" t="b">
        <f>ISNUMBER(SEARCH("Controverse (RTL-TVi)",'Réponses de formulaire'!$X69))</f>
        <v>0</v>
      </c>
      <c r="D373" t="b">
        <f>ISNUMBER(SEARCH("L'indiscret (RTBF - La Une)",'Réponses de formulaire'!$X69))</f>
        <v>0</v>
      </c>
      <c r="E373" t="b">
        <f>ISNUMBER(SEARCH("L'invité (RTL-TVi)",'Réponses de formulaire'!$X69))</f>
        <v>0</v>
      </c>
      <c r="F373" t="b">
        <f>ISNUMBER(SEARCH("Mots croisés (France 2)",'Réponses de formulaire'!$X69))</f>
        <v>0</v>
      </c>
      <c r="G373" t="b">
        <f>ISNUMBER(SEARCH("Des paroles et des actes (France 2)",'Réponses de formulaire'!$X69))</f>
        <v>0</v>
      </c>
      <c r="H373" t="b">
        <f>ISNUMBER(SEARCH("Ce soir (ou jamais !) (France 2)",'Réponses de formulaire'!$X69))</f>
        <v>0</v>
      </c>
      <c r="I373" t="b">
        <f>ISNUMBER(SEARCH("A l'écoute (TF1)",'Réponses de formulaire'!$X69))</f>
        <v>0</v>
      </c>
      <c r="J373" t="b">
        <f>ISNUMBER(SEARCH("Je n'ai regardé aucun de ces programmes",'Réponses de formulaire'!$X69))</f>
        <v>1</v>
      </c>
    </row>
    <row r="374" spans="2:10" ht="12.75" customHeight="1" x14ac:dyDescent="0.2">
      <c r="B374" t="b">
        <f>ISNUMBER(SEARCH("Mise au point (RTBF - La Une)",'Réponses de formulaire'!$X70))</f>
        <v>0</v>
      </c>
      <c r="C374" t="b">
        <f>ISNUMBER(SEARCH("Controverse (RTL-TVi)",'Réponses de formulaire'!$X70))</f>
        <v>0</v>
      </c>
      <c r="D374" t="b">
        <f>ISNUMBER(SEARCH("L'indiscret (RTBF - La Une)",'Réponses de formulaire'!$X70))</f>
        <v>0</v>
      </c>
      <c r="E374" t="b">
        <f>ISNUMBER(SEARCH("L'invité (RTL-TVi)",'Réponses de formulaire'!$X70))</f>
        <v>0</v>
      </c>
      <c r="F374" t="b">
        <f>ISNUMBER(SEARCH("Mots croisés (France 2)",'Réponses de formulaire'!$X70))</f>
        <v>0</v>
      </c>
      <c r="G374" t="b">
        <f>ISNUMBER(SEARCH("Des paroles et des actes (France 2)",'Réponses de formulaire'!$X70))</f>
        <v>0</v>
      </c>
      <c r="H374" t="b">
        <f>ISNUMBER(SEARCH("Ce soir (ou jamais !) (France 2)",'Réponses de formulaire'!$X70))</f>
        <v>0</v>
      </c>
      <c r="I374" t="b">
        <f>ISNUMBER(SEARCH("A l'écoute (TF1)",'Réponses de formulaire'!$X70))</f>
        <v>0</v>
      </c>
      <c r="J374" t="b">
        <f>ISNUMBER(SEARCH("Je n'ai regardé aucun de ces programmes",'Réponses de formulaire'!$X70))</f>
        <v>1</v>
      </c>
    </row>
    <row r="375" spans="2:10" ht="12.75" customHeight="1" x14ac:dyDescent="0.2">
      <c r="B375" t="b">
        <f>ISNUMBER(SEARCH("Mise au point (RTBF - La Une)",'Réponses de formulaire'!$X71))</f>
        <v>1</v>
      </c>
      <c r="C375" t="b">
        <f>ISNUMBER(SEARCH("Controverse (RTL-TVi)",'Réponses de formulaire'!$X71))</f>
        <v>1</v>
      </c>
      <c r="D375" t="b">
        <f>ISNUMBER(SEARCH("L'indiscret (RTBF - La Une)",'Réponses de formulaire'!$X71))</f>
        <v>1</v>
      </c>
      <c r="E375" t="b">
        <f>ISNUMBER(SEARCH("L'invité (RTL-TVi)",'Réponses de formulaire'!$X71))</f>
        <v>1</v>
      </c>
      <c r="F375" t="b">
        <f>ISNUMBER(SEARCH("Mots croisés (France 2)",'Réponses de formulaire'!$X71))</f>
        <v>0</v>
      </c>
      <c r="G375" t="b">
        <f>ISNUMBER(SEARCH("Des paroles et des actes (France 2)",'Réponses de formulaire'!$X71))</f>
        <v>1</v>
      </c>
      <c r="H375" t="b">
        <f>ISNUMBER(SEARCH("Ce soir (ou jamais !) (France 2)",'Réponses de formulaire'!$X71))</f>
        <v>1</v>
      </c>
      <c r="I375" t="b">
        <f>ISNUMBER(SEARCH("A l'écoute (TF1)",'Réponses de formulaire'!$X71))</f>
        <v>0</v>
      </c>
      <c r="J375" t="b">
        <f>ISNUMBER(SEARCH("Je n'ai regardé aucun de ces programmes",'Réponses de formulaire'!$X71))</f>
        <v>0</v>
      </c>
    </row>
    <row r="376" spans="2:10" ht="12.75" customHeight="1" x14ac:dyDescent="0.2">
      <c r="B376" t="b">
        <f>ISNUMBER(SEARCH("Mise au point (RTBF - La Une)",'Réponses de formulaire'!$X72))</f>
        <v>0</v>
      </c>
      <c r="C376" t="b">
        <f>ISNUMBER(SEARCH("Controverse (RTL-TVi)",'Réponses de formulaire'!$X72))</f>
        <v>1</v>
      </c>
      <c r="D376" t="b">
        <f>ISNUMBER(SEARCH("L'indiscret (RTBF - La Une)",'Réponses de formulaire'!$X72))</f>
        <v>0</v>
      </c>
      <c r="E376" t="b">
        <f>ISNUMBER(SEARCH("L'invité (RTL-TVi)",'Réponses de formulaire'!$X72))</f>
        <v>1</v>
      </c>
      <c r="F376" t="b">
        <f>ISNUMBER(SEARCH("Mots croisés (France 2)",'Réponses de formulaire'!$X72))</f>
        <v>0</v>
      </c>
      <c r="G376" t="b">
        <f>ISNUMBER(SEARCH("Des paroles et des actes (France 2)",'Réponses de formulaire'!$X72))</f>
        <v>0</v>
      </c>
      <c r="H376" t="b">
        <f>ISNUMBER(SEARCH("Ce soir (ou jamais !) (France 2)",'Réponses de formulaire'!$X72))</f>
        <v>0</v>
      </c>
      <c r="I376" t="b">
        <f>ISNUMBER(SEARCH("A l'écoute (TF1)",'Réponses de formulaire'!$X72))</f>
        <v>0</v>
      </c>
      <c r="J376" t="b">
        <f>ISNUMBER(SEARCH("Je n'ai regardé aucun de ces programmes",'Réponses de formulaire'!$X72))</f>
        <v>0</v>
      </c>
    </row>
    <row r="377" spans="2:10" ht="12.75" customHeight="1" x14ac:dyDescent="0.2">
      <c r="B377" t="b">
        <f>ISNUMBER(SEARCH("Mise au point (RTBF - La Une)",'Réponses de formulaire'!$X73))</f>
        <v>0</v>
      </c>
      <c r="C377" t="b">
        <f>ISNUMBER(SEARCH("Controverse (RTL-TVi)",'Réponses de formulaire'!$X73))</f>
        <v>0</v>
      </c>
      <c r="D377" t="b">
        <f>ISNUMBER(SEARCH("L'indiscret (RTBF - La Une)",'Réponses de formulaire'!$X73))</f>
        <v>0</v>
      </c>
      <c r="E377" t="b">
        <f>ISNUMBER(SEARCH("L'invité (RTL-TVi)",'Réponses de formulaire'!$X73))</f>
        <v>0</v>
      </c>
      <c r="F377" t="b">
        <f>ISNUMBER(SEARCH("Mots croisés (France 2)",'Réponses de formulaire'!$X73))</f>
        <v>0</v>
      </c>
      <c r="G377" t="b">
        <f>ISNUMBER(SEARCH("Des paroles et des actes (France 2)",'Réponses de formulaire'!$X73))</f>
        <v>0</v>
      </c>
      <c r="H377" t="b">
        <f>ISNUMBER(SEARCH("Ce soir (ou jamais !) (France 2)",'Réponses de formulaire'!$X73))</f>
        <v>0</v>
      </c>
      <c r="I377" t="b">
        <f>ISNUMBER(SEARCH("A l'écoute (TF1)",'Réponses de formulaire'!$X73))</f>
        <v>0</v>
      </c>
      <c r="J377" t="b">
        <f>ISNUMBER(SEARCH("Je n'ai regardé aucun de ces programmes",'Réponses de formulaire'!$X73))</f>
        <v>1</v>
      </c>
    </row>
    <row r="378" spans="2:10" ht="12.75" customHeight="1" x14ac:dyDescent="0.2">
      <c r="B378" t="b">
        <f>ISNUMBER(SEARCH("Mise au point (RTBF - La Une)",'Réponses de formulaire'!$X74))</f>
        <v>1</v>
      </c>
      <c r="C378" t="b">
        <f>ISNUMBER(SEARCH("Controverse (RTL-TVi)",'Réponses de formulaire'!$X74))</f>
        <v>0</v>
      </c>
      <c r="D378" t="b">
        <f>ISNUMBER(SEARCH("L'indiscret (RTBF - La Une)",'Réponses de formulaire'!$X74))</f>
        <v>0</v>
      </c>
      <c r="E378" t="b">
        <f>ISNUMBER(SEARCH("L'invité (RTL-TVi)",'Réponses de formulaire'!$X74))</f>
        <v>0</v>
      </c>
      <c r="F378" t="b">
        <f>ISNUMBER(SEARCH("Mots croisés (France 2)",'Réponses de formulaire'!$X74))</f>
        <v>0</v>
      </c>
      <c r="G378" t="b">
        <f>ISNUMBER(SEARCH("Des paroles et des actes (France 2)",'Réponses de formulaire'!$X74))</f>
        <v>1</v>
      </c>
      <c r="H378" t="b">
        <f>ISNUMBER(SEARCH("Ce soir (ou jamais !) (France 2)",'Réponses de formulaire'!$X74))</f>
        <v>0</v>
      </c>
      <c r="I378" t="b">
        <f>ISNUMBER(SEARCH("A l'écoute (TF1)",'Réponses de formulaire'!$X74))</f>
        <v>0</v>
      </c>
      <c r="J378" t="b">
        <f>ISNUMBER(SEARCH("Je n'ai regardé aucun de ces programmes",'Réponses de formulaire'!$X74))</f>
        <v>0</v>
      </c>
    </row>
    <row r="379" spans="2:10" ht="12.75" customHeight="1" x14ac:dyDescent="0.2">
      <c r="B379" t="b">
        <f>ISNUMBER(SEARCH("Mise au point (RTBF - La Une)",'Réponses de formulaire'!$X75))</f>
        <v>1</v>
      </c>
      <c r="C379" t="b">
        <f>ISNUMBER(SEARCH("Controverse (RTL-TVi)",'Réponses de formulaire'!$X75))</f>
        <v>0</v>
      </c>
      <c r="D379" t="b">
        <f>ISNUMBER(SEARCH("L'indiscret (RTBF - La Une)",'Réponses de formulaire'!$X75))</f>
        <v>0</v>
      </c>
      <c r="E379" t="b">
        <f>ISNUMBER(SEARCH("L'invité (RTL-TVi)",'Réponses de formulaire'!$X75))</f>
        <v>0</v>
      </c>
      <c r="F379" t="b">
        <f>ISNUMBER(SEARCH("Mots croisés (France 2)",'Réponses de formulaire'!$X75))</f>
        <v>0</v>
      </c>
      <c r="G379" t="b">
        <f>ISNUMBER(SEARCH("Des paroles et des actes (France 2)",'Réponses de formulaire'!$X75))</f>
        <v>0</v>
      </c>
      <c r="H379" t="b">
        <f>ISNUMBER(SEARCH("Ce soir (ou jamais !) (France 2)",'Réponses de formulaire'!$X75))</f>
        <v>0</v>
      </c>
      <c r="I379" t="b">
        <f>ISNUMBER(SEARCH("A l'écoute (TF1)",'Réponses de formulaire'!$X75))</f>
        <v>0</v>
      </c>
      <c r="J379" t="b">
        <f>ISNUMBER(SEARCH("Je n'ai regardé aucun de ces programmes",'Réponses de formulaire'!$X75))</f>
        <v>0</v>
      </c>
    </row>
    <row r="380" spans="2:10" ht="12.75" customHeight="1" x14ac:dyDescent="0.2">
      <c r="B380" t="b">
        <f>ISNUMBER(SEARCH("Mise au point (RTBF - La Une)",'Réponses de formulaire'!$X76))</f>
        <v>0</v>
      </c>
      <c r="C380" t="b">
        <f>ISNUMBER(SEARCH("Controverse (RTL-TVi)",'Réponses de formulaire'!$X76))</f>
        <v>0</v>
      </c>
      <c r="D380" t="b">
        <f>ISNUMBER(SEARCH("L'indiscret (RTBF - La Une)",'Réponses de formulaire'!$X76))</f>
        <v>0</v>
      </c>
      <c r="E380" t="b">
        <f>ISNUMBER(SEARCH("L'invité (RTL-TVi)",'Réponses de formulaire'!$X76))</f>
        <v>0</v>
      </c>
      <c r="F380" t="b">
        <f>ISNUMBER(SEARCH("Mots croisés (France 2)",'Réponses de formulaire'!$X76))</f>
        <v>0</v>
      </c>
      <c r="G380" t="b">
        <f>ISNUMBER(SEARCH("Des paroles et des actes (France 2)",'Réponses de formulaire'!$X76))</f>
        <v>0</v>
      </c>
      <c r="H380" t="b">
        <f>ISNUMBER(SEARCH("Ce soir (ou jamais !) (France 2)",'Réponses de formulaire'!$X76))</f>
        <v>0</v>
      </c>
      <c r="I380" t="b">
        <f>ISNUMBER(SEARCH("A l'écoute (TF1)",'Réponses de formulaire'!$X76))</f>
        <v>0</v>
      </c>
      <c r="J380" t="b">
        <f>ISNUMBER(SEARCH("Je n'ai regardé aucun de ces programmes",'Réponses de formulaire'!$X76))</f>
        <v>1</v>
      </c>
    </row>
    <row r="381" spans="2:10" ht="12.75" customHeight="1" x14ac:dyDescent="0.2">
      <c r="B381" t="b">
        <f>ISNUMBER(SEARCH("Mise au point (RTBF - La Une)",'Réponses de formulaire'!$X77))</f>
        <v>0</v>
      </c>
      <c r="C381" t="b">
        <f>ISNUMBER(SEARCH("Controverse (RTL-TVi)",'Réponses de formulaire'!$X77))</f>
        <v>0</v>
      </c>
      <c r="D381" t="b">
        <f>ISNUMBER(SEARCH("L'indiscret (RTBF - La Une)",'Réponses de formulaire'!$X77))</f>
        <v>0</v>
      </c>
      <c r="E381" t="b">
        <f>ISNUMBER(SEARCH("L'invité (RTL-TVi)",'Réponses de formulaire'!$X77))</f>
        <v>1</v>
      </c>
      <c r="F381" t="b">
        <f>ISNUMBER(SEARCH("Mots croisés (France 2)",'Réponses de formulaire'!$X77))</f>
        <v>0</v>
      </c>
      <c r="G381" t="b">
        <f>ISNUMBER(SEARCH("Des paroles et des actes (France 2)",'Réponses de formulaire'!$X77))</f>
        <v>0</v>
      </c>
      <c r="H381" t="b">
        <f>ISNUMBER(SEARCH("Ce soir (ou jamais !) (France 2)",'Réponses de formulaire'!$X77))</f>
        <v>0</v>
      </c>
      <c r="I381" t="b">
        <f>ISNUMBER(SEARCH("A l'écoute (TF1)",'Réponses de formulaire'!$X77))</f>
        <v>0</v>
      </c>
      <c r="J381" t="b">
        <f>ISNUMBER(SEARCH("Je n'ai regardé aucun de ces programmes",'Réponses de formulaire'!$X77))</f>
        <v>0</v>
      </c>
    </row>
    <row r="382" spans="2:10" ht="12.75" customHeight="1" x14ac:dyDescent="0.2">
      <c r="B382" t="b">
        <f>ISNUMBER(SEARCH("Mise au point (RTBF - La Une)",'Réponses de formulaire'!$X78))</f>
        <v>0</v>
      </c>
      <c r="C382" t="b">
        <f>ISNUMBER(SEARCH("Controverse (RTL-TVi)",'Réponses de formulaire'!$X78))</f>
        <v>0</v>
      </c>
      <c r="D382" t="b">
        <f>ISNUMBER(SEARCH("L'indiscret (RTBF - La Une)",'Réponses de formulaire'!$X78))</f>
        <v>0</v>
      </c>
      <c r="E382" t="b">
        <f>ISNUMBER(SEARCH("L'invité (RTL-TVi)",'Réponses de formulaire'!$X78))</f>
        <v>0</v>
      </c>
      <c r="F382" t="b">
        <f>ISNUMBER(SEARCH("Mots croisés (France 2)",'Réponses de formulaire'!$X78))</f>
        <v>0</v>
      </c>
      <c r="G382" t="b">
        <f>ISNUMBER(SEARCH("Des paroles et des actes (France 2)",'Réponses de formulaire'!$X78))</f>
        <v>0</v>
      </c>
      <c r="H382" t="b">
        <f>ISNUMBER(SEARCH("Ce soir (ou jamais !) (France 2)",'Réponses de formulaire'!$X78))</f>
        <v>0</v>
      </c>
      <c r="I382" t="b">
        <f>ISNUMBER(SEARCH("A l'écoute (TF1)",'Réponses de formulaire'!$X78))</f>
        <v>0</v>
      </c>
      <c r="J382" t="b">
        <f>ISNUMBER(SEARCH("Je n'ai regardé aucun de ces programmes",'Réponses de formulaire'!$X78))</f>
        <v>1</v>
      </c>
    </row>
    <row r="383" spans="2:10" ht="12.75" customHeight="1" x14ac:dyDescent="0.2">
      <c r="B383" t="b">
        <f>ISNUMBER(SEARCH("Mise au point (RTBF - La Une)",'Réponses de formulaire'!$X79))</f>
        <v>0</v>
      </c>
      <c r="C383" t="b">
        <f>ISNUMBER(SEARCH("Controverse (RTL-TVi)",'Réponses de formulaire'!$X79))</f>
        <v>0</v>
      </c>
      <c r="D383" t="b">
        <f>ISNUMBER(SEARCH("L'indiscret (RTBF - La Une)",'Réponses de formulaire'!$X79))</f>
        <v>0</v>
      </c>
      <c r="E383" t="b">
        <f>ISNUMBER(SEARCH("L'invité (RTL-TVi)",'Réponses de formulaire'!$X79))</f>
        <v>1</v>
      </c>
      <c r="F383" t="b">
        <f>ISNUMBER(SEARCH("Mots croisés (France 2)",'Réponses de formulaire'!$X79))</f>
        <v>0</v>
      </c>
      <c r="G383" t="b">
        <f>ISNUMBER(SEARCH("Des paroles et des actes (France 2)",'Réponses de formulaire'!$X79))</f>
        <v>0</v>
      </c>
      <c r="H383" t="b">
        <f>ISNUMBER(SEARCH("Ce soir (ou jamais !) (France 2)",'Réponses de formulaire'!$X79))</f>
        <v>0</v>
      </c>
      <c r="I383" t="b">
        <f>ISNUMBER(SEARCH("A l'écoute (TF1)",'Réponses de formulaire'!$X79))</f>
        <v>0</v>
      </c>
      <c r="J383" t="b">
        <f>ISNUMBER(SEARCH("Je n'ai regardé aucun de ces programmes",'Réponses de formulaire'!$X79))</f>
        <v>0</v>
      </c>
    </row>
    <row r="384" spans="2:10" ht="12.75" customHeight="1" x14ac:dyDescent="0.2">
      <c r="B384" t="b">
        <f>ISNUMBER(SEARCH("Mise au point (RTBF - La Une)",'Réponses de formulaire'!$X80))</f>
        <v>0</v>
      </c>
      <c r="C384" t="b">
        <f>ISNUMBER(SEARCH("Controverse (RTL-TVi)",'Réponses de formulaire'!$X80))</f>
        <v>0</v>
      </c>
      <c r="D384" t="b">
        <f>ISNUMBER(SEARCH("L'indiscret (RTBF - La Une)",'Réponses de formulaire'!$X80))</f>
        <v>0</v>
      </c>
      <c r="E384" t="b">
        <f>ISNUMBER(SEARCH("L'invité (RTL-TVi)",'Réponses de formulaire'!$X80))</f>
        <v>1</v>
      </c>
      <c r="F384" t="b">
        <f>ISNUMBER(SEARCH("Mots croisés (France 2)",'Réponses de formulaire'!$X80))</f>
        <v>0</v>
      </c>
      <c r="G384" t="b">
        <f>ISNUMBER(SEARCH("Des paroles et des actes (France 2)",'Réponses de formulaire'!$X80))</f>
        <v>0</v>
      </c>
      <c r="H384" t="b">
        <f>ISNUMBER(SEARCH("Ce soir (ou jamais !) (France 2)",'Réponses de formulaire'!$X80))</f>
        <v>0</v>
      </c>
      <c r="I384" t="b">
        <f>ISNUMBER(SEARCH("A l'écoute (TF1)",'Réponses de formulaire'!$X80))</f>
        <v>0</v>
      </c>
      <c r="J384" t="b">
        <f>ISNUMBER(SEARCH("Je n'ai regardé aucun de ces programmes",'Réponses de formulaire'!$X80))</f>
        <v>0</v>
      </c>
    </row>
    <row r="385" spans="2:10" ht="12.75" customHeight="1" x14ac:dyDescent="0.2">
      <c r="B385" t="b">
        <f>ISNUMBER(SEARCH("Mise au point (RTBF - La Une)",'Réponses de formulaire'!$X81))</f>
        <v>0</v>
      </c>
      <c r="C385" t="b">
        <f>ISNUMBER(SEARCH("Controverse (RTL-TVi)",'Réponses de formulaire'!$X81))</f>
        <v>0</v>
      </c>
      <c r="D385" t="b">
        <f>ISNUMBER(SEARCH("L'indiscret (RTBF - La Une)",'Réponses de formulaire'!$X81))</f>
        <v>0</v>
      </c>
      <c r="E385" t="b">
        <f>ISNUMBER(SEARCH("L'invité (RTL-TVi)",'Réponses de formulaire'!$X81))</f>
        <v>0</v>
      </c>
      <c r="F385" t="b">
        <f>ISNUMBER(SEARCH("Mots croisés (France 2)",'Réponses de formulaire'!$X81))</f>
        <v>0</v>
      </c>
      <c r="G385" t="b">
        <f>ISNUMBER(SEARCH("Des paroles et des actes (France 2)",'Réponses de formulaire'!$X81))</f>
        <v>0</v>
      </c>
      <c r="H385" t="b">
        <f>ISNUMBER(SEARCH("Ce soir (ou jamais !) (France 2)",'Réponses de formulaire'!$X81))</f>
        <v>0</v>
      </c>
      <c r="I385" t="b">
        <f>ISNUMBER(SEARCH("A l'écoute (TF1)",'Réponses de formulaire'!$X81))</f>
        <v>0</v>
      </c>
      <c r="J385" t="b">
        <f>ISNUMBER(SEARCH("Je n'ai regardé aucun de ces programmes",'Réponses de formulaire'!$X81))</f>
        <v>1</v>
      </c>
    </row>
    <row r="386" spans="2:10" ht="12.75" customHeight="1" x14ac:dyDescent="0.2">
      <c r="B386" t="b">
        <f>ISNUMBER(SEARCH("Mise au point (RTBF - La Une)",'Réponses de formulaire'!$X82))</f>
        <v>1</v>
      </c>
      <c r="C386" t="b">
        <f>ISNUMBER(SEARCH("Controverse (RTL-TVi)",'Réponses de formulaire'!$X82))</f>
        <v>1</v>
      </c>
      <c r="D386" t="b">
        <f>ISNUMBER(SEARCH("L'indiscret (RTBF - La Une)",'Réponses de formulaire'!$X82))</f>
        <v>0</v>
      </c>
      <c r="E386" t="b">
        <f>ISNUMBER(SEARCH("L'invité (RTL-TVi)",'Réponses de formulaire'!$X82))</f>
        <v>0</v>
      </c>
      <c r="F386" t="b">
        <f>ISNUMBER(SEARCH("Mots croisés (France 2)",'Réponses de formulaire'!$X82))</f>
        <v>0</v>
      </c>
      <c r="G386" t="b">
        <f>ISNUMBER(SEARCH("Des paroles et des actes (France 2)",'Réponses de formulaire'!$X82))</f>
        <v>0</v>
      </c>
      <c r="H386" t="b">
        <f>ISNUMBER(SEARCH("Ce soir (ou jamais !) (France 2)",'Réponses de formulaire'!$X82))</f>
        <v>0</v>
      </c>
      <c r="I386" t="b">
        <f>ISNUMBER(SEARCH("A l'écoute (TF1)",'Réponses de formulaire'!$X82))</f>
        <v>0</v>
      </c>
      <c r="J386" t="b">
        <f>ISNUMBER(SEARCH("Je n'ai regardé aucun de ces programmes",'Réponses de formulaire'!$X82))</f>
        <v>0</v>
      </c>
    </row>
    <row r="387" spans="2:10" ht="12.75" customHeight="1" x14ac:dyDescent="0.2">
      <c r="B387" t="b">
        <f>ISNUMBER(SEARCH("Mise au point (RTBF - La Une)",'Réponses de formulaire'!$X83))</f>
        <v>0</v>
      </c>
      <c r="C387" t="b">
        <f>ISNUMBER(SEARCH("Controverse (RTL-TVi)",'Réponses de formulaire'!$X83))</f>
        <v>0</v>
      </c>
      <c r="D387" t="b">
        <f>ISNUMBER(SEARCH("L'indiscret (RTBF - La Une)",'Réponses de formulaire'!$X83))</f>
        <v>0</v>
      </c>
      <c r="E387" t="b">
        <f>ISNUMBER(SEARCH("L'invité (RTL-TVi)",'Réponses de formulaire'!$X83))</f>
        <v>0</v>
      </c>
      <c r="F387" t="b">
        <f>ISNUMBER(SEARCH("Mots croisés (France 2)",'Réponses de formulaire'!$X83))</f>
        <v>1</v>
      </c>
      <c r="G387" t="b">
        <f>ISNUMBER(SEARCH("Des paroles et des actes (France 2)",'Réponses de formulaire'!$X83))</f>
        <v>1</v>
      </c>
      <c r="H387" t="b">
        <f>ISNUMBER(SEARCH("Ce soir (ou jamais !) (France 2)",'Réponses de formulaire'!$X83))</f>
        <v>1</v>
      </c>
      <c r="I387" t="b">
        <f>ISNUMBER(SEARCH("A l'écoute (TF1)",'Réponses de formulaire'!$X83))</f>
        <v>1</v>
      </c>
      <c r="J387" t="b">
        <f>ISNUMBER(SEARCH("Je n'ai regardé aucun de ces programmes",'Réponses de formulaire'!$X83))</f>
        <v>0</v>
      </c>
    </row>
    <row r="388" spans="2:10" ht="12.75" customHeight="1" x14ac:dyDescent="0.2">
      <c r="B388" t="b">
        <f>ISNUMBER(SEARCH("Mise au point (RTBF - La Une)",'Réponses de formulaire'!$X84))</f>
        <v>1</v>
      </c>
      <c r="C388" t="b">
        <f>ISNUMBER(SEARCH("Controverse (RTL-TVi)",'Réponses de formulaire'!$X84))</f>
        <v>0</v>
      </c>
      <c r="D388" t="b">
        <f>ISNUMBER(SEARCH("L'indiscret (RTBF - La Une)",'Réponses de formulaire'!$X84))</f>
        <v>0</v>
      </c>
      <c r="E388" t="b">
        <f>ISNUMBER(SEARCH("L'invité (RTL-TVi)",'Réponses de formulaire'!$X84))</f>
        <v>0</v>
      </c>
      <c r="F388" t="b">
        <f>ISNUMBER(SEARCH("Mots croisés (France 2)",'Réponses de formulaire'!$X84))</f>
        <v>0</v>
      </c>
      <c r="G388" t="b">
        <f>ISNUMBER(SEARCH("Des paroles et des actes (France 2)",'Réponses de formulaire'!$X84))</f>
        <v>0</v>
      </c>
      <c r="H388" t="b">
        <f>ISNUMBER(SEARCH("Ce soir (ou jamais !) (France 2)",'Réponses de formulaire'!$X84))</f>
        <v>1</v>
      </c>
      <c r="I388" t="b">
        <f>ISNUMBER(SEARCH("A l'écoute (TF1)",'Réponses de formulaire'!$X84))</f>
        <v>0</v>
      </c>
      <c r="J388" t="b">
        <f>ISNUMBER(SEARCH("Je n'ai regardé aucun de ces programmes",'Réponses de formulaire'!$X84))</f>
        <v>0</v>
      </c>
    </row>
    <row r="389" spans="2:10" ht="12.75" customHeight="1" x14ac:dyDescent="0.2">
      <c r="B389" t="b">
        <f>ISNUMBER(SEARCH("Mise au point (RTBF - La Une)",'Réponses de formulaire'!$X85))</f>
        <v>0</v>
      </c>
      <c r="C389" t="b">
        <f>ISNUMBER(SEARCH("Controverse (RTL-TVi)",'Réponses de formulaire'!$X85))</f>
        <v>0</v>
      </c>
      <c r="D389" t="b">
        <f>ISNUMBER(SEARCH("L'indiscret (RTBF - La Une)",'Réponses de formulaire'!$X85))</f>
        <v>0</v>
      </c>
      <c r="E389" t="b">
        <f>ISNUMBER(SEARCH("L'invité (RTL-TVi)",'Réponses de formulaire'!$X85))</f>
        <v>0</v>
      </c>
      <c r="F389" t="b">
        <f>ISNUMBER(SEARCH("Mots croisés (France 2)",'Réponses de formulaire'!$X85))</f>
        <v>0</v>
      </c>
      <c r="G389" t="b">
        <f>ISNUMBER(SEARCH("Des paroles et des actes (France 2)",'Réponses de formulaire'!$X85))</f>
        <v>0</v>
      </c>
      <c r="H389" t="b">
        <f>ISNUMBER(SEARCH("Ce soir (ou jamais !) (France 2)",'Réponses de formulaire'!$X85))</f>
        <v>1</v>
      </c>
      <c r="I389" t="b">
        <f>ISNUMBER(SEARCH("A l'écoute (TF1)",'Réponses de formulaire'!$X85))</f>
        <v>0</v>
      </c>
      <c r="J389" t="b">
        <f>ISNUMBER(SEARCH("Je n'ai regardé aucun de ces programmes",'Réponses de formulaire'!$X85))</f>
        <v>0</v>
      </c>
    </row>
    <row r="390" spans="2:10" ht="12.75" customHeight="1" x14ac:dyDescent="0.2">
      <c r="B390" t="b">
        <f>ISNUMBER(SEARCH("Mise au point (RTBF - La Une)",'Réponses de formulaire'!$X86))</f>
        <v>0</v>
      </c>
      <c r="C390" t="b">
        <f>ISNUMBER(SEARCH("Controverse (RTL-TVi)",'Réponses de formulaire'!$X86))</f>
        <v>0</v>
      </c>
      <c r="D390" t="b">
        <f>ISNUMBER(SEARCH("L'indiscret (RTBF - La Une)",'Réponses de formulaire'!$X86))</f>
        <v>0</v>
      </c>
      <c r="E390" t="b">
        <f>ISNUMBER(SEARCH("L'invité (RTL-TVi)",'Réponses de formulaire'!$X86))</f>
        <v>0</v>
      </c>
      <c r="F390" t="b">
        <f>ISNUMBER(SEARCH("Mots croisés (France 2)",'Réponses de formulaire'!$X86))</f>
        <v>0</v>
      </c>
      <c r="G390" t="b">
        <f>ISNUMBER(SEARCH("Des paroles et des actes (France 2)",'Réponses de formulaire'!$X86))</f>
        <v>0</v>
      </c>
      <c r="H390" t="b">
        <f>ISNUMBER(SEARCH("Ce soir (ou jamais !) (France 2)",'Réponses de formulaire'!$X86))</f>
        <v>0</v>
      </c>
      <c r="I390" t="b">
        <f>ISNUMBER(SEARCH("A l'écoute (TF1)",'Réponses de formulaire'!$X86))</f>
        <v>0</v>
      </c>
      <c r="J390" t="b">
        <f>ISNUMBER(SEARCH("Je n'ai regardé aucun de ces programmes",'Réponses de formulaire'!$X86))</f>
        <v>1</v>
      </c>
    </row>
    <row r="391" spans="2:10" ht="12.75" customHeight="1" x14ac:dyDescent="0.2">
      <c r="B391" t="b">
        <f>ISNUMBER(SEARCH("Mise au point (RTBF - La Une)",'Réponses de formulaire'!$X87))</f>
        <v>0</v>
      </c>
      <c r="C391" t="b">
        <f>ISNUMBER(SEARCH("Controverse (RTL-TVi)",'Réponses de formulaire'!$X87))</f>
        <v>0</v>
      </c>
      <c r="D391" t="b">
        <f>ISNUMBER(SEARCH("L'indiscret (RTBF - La Une)",'Réponses de formulaire'!$X87))</f>
        <v>0</v>
      </c>
      <c r="E391" t="b">
        <f>ISNUMBER(SEARCH("L'invité (RTL-TVi)",'Réponses de formulaire'!$X87))</f>
        <v>0</v>
      </c>
      <c r="F391" t="b">
        <f>ISNUMBER(SEARCH("Mots croisés (France 2)",'Réponses de formulaire'!$X87))</f>
        <v>0</v>
      </c>
      <c r="G391" t="b">
        <f>ISNUMBER(SEARCH("Des paroles et des actes (France 2)",'Réponses de formulaire'!$X87))</f>
        <v>0</v>
      </c>
      <c r="H391" t="b">
        <f>ISNUMBER(SEARCH("Ce soir (ou jamais !) (France 2)",'Réponses de formulaire'!$X87))</f>
        <v>0</v>
      </c>
      <c r="I391" t="b">
        <f>ISNUMBER(SEARCH("A l'écoute (TF1)",'Réponses de formulaire'!$X87))</f>
        <v>0</v>
      </c>
      <c r="J391" t="b">
        <f>ISNUMBER(SEARCH("Je n'ai regardé aucun de ces programmes",'Réponses de formulaire'!$X87))</f>
        <v>1</v>
      </c>
    </row>
    <row r="392" spans="2:10" ht="12.75" customHeight="1" x14ac:dyDescent="0.2">
      <c r="B392" t="b">
        <f>ISNUMBER(SEARCH("Mise au point (RTBF - La Une)",'Réponses de formulaire'!$X88))</f>
        <v>1</v>
      </c>
      <c r="C392" t="b">
        <f>ISNUMBER(SEARCH("Controverse (RTL-TVi)",'Réponses de formulaire'!$X88))</f>
        <v>1</v>
      </c>
      <c r="D392" t="b">
        <f>ISNUMBER(SEARCH("L'indiscret (RTBF - La Une)",'Réponses de formulaire'!$X88))</f>
        <v>0</v>
      </c>
      <c r="E392" t="b">
        <f>ISNUMBER(SEARCH("L'invité (RTL-TVi)",'Réponses de formulaire'!$X88))</f>
        <v>0</v>
      </c>
      <c r="F392" t="b">
        <f>ISNUMBER(SEARCH("Mots croisés (France 2)",'Réponses de formulaire'!$X88))</f>
        <v>0</v>
      </c>
      <c r="G392" t="b">
        <f>ISNUMBER(SEARCH("Des paroles et des actes (France 2)",'Réponses de formulaire'!$X88))</f>
        <v>0</v>
      </c>
      <c r="H392" t="b">
        <f>ISNUMBER(SEARCH("Ce soir (ou jamais !) (France 2)",'Réponses de formulaire'!$X88))</f>
        <v>0</v>
      </c>
      <c r="I392" t="b">
        <f>ISNUMBER(SEARCH("A l'écoute (TF1)",'Réponses de formulaire'!$X88))</f>
        <v>0</v>
      </c>
      <c r="J392" t="b">
        <f>ISNUMBER(SEARCH("Je n'ai regardé aucun de ces programmes",'Réponses de formulaire'!$X88))</f>
        <v>0</v>
      </c>
    </row>
    <row r="393" spans="2:10" ht="12.75" customHeight="1" x14ac:dyDescent="0.2">
      <c r="B393" t="b">
        <f>ISNUMBER(SEARCH("Mise au point (RTBF - La Une)",'Réponses de formulaire'!$X89))</f>
        <v>0</v>
      </c>
      <c r="C393" t="b">
        <f>ISNUMBER(SEARCH("Controverse (RTL-TVi)",'Réponses de formulaire'!$X89))</f>
        <v>0</v>
      </c>
      <c r="D393" t="b">
        <f>ISNUMBER(SEARCH("L'indiscret (RTBF - La Une)",'Réponses de formulaire'!$X89))</f>
        <v>0</v>
      </c>
      <c r="E393" t="b">
        <f>ISNUMBER(SEARCH("L'invité (RTL-TVi)",'Réponses de formulaire'!$X89))</f>
        <v>1</v>
      </c>
      <c r="F393" t="b">
        <f>ISNUMBER(SEARCH("Mots croisés (France 2)",'Réponses de formulaire'!$X89))</f>
        <v>0</v>
      </c>
      <c r="G393" t="b">
        <f>ISNUMBER(SEARCH("Des paroles et des actes (France 2)",'Réponses de formulaire'!$X89))</f>
        <v>0</v>
      </c>
      <c r="H393" t="b">
        <f>ISNUMBER(SEARCH("Ce soir (ou jamais !) (France 2)",'Réponses de formulaire'!$X89))</f>
        <v>0</v>
      </c>
      <c r="I393" t="b">
        <f>ISNUMBER(SEARCH("A l'écoute (TF1)",'Réponses de formulaire'!$X89))</f>
        <v>0</v>
      </c>
      <c r="J393" t="b">
        <f>ISNUMBER(SEARCH("Je n'ai regardé aucun de ces programmes",'Réponses de formulaire'!$X89))</f>
        <v>0</v>
      </c>
    </row>
    <row r="394" spans="2:10" ht="12.75" customHeight="1" x14ac:dyDescent="0.2">
      <c r="B394" t="b">
        <f>ISNUMBER(SEARCH("Mise au point (RTBF - La Une)",'Réponses de formulaire'!$X90))</f>
        <v>1</v>
      </c>
      <c r="C394" t="b">
        <f>ISNUMBER(SEARCH("Controverse (RTL-TVi)",'Réponses de formulaire'!$X90))</f>
        <v>0</v>
      </c>
      <c r="D394" t="b">
        <f>ISNUMBER(SEARCH("L'indiscret (RTBF - La Une)",'Réponses de formulaire'!$X90))</f>
        <v>1</v>
      </c>
      <c r="E394" t="b">
        <f>ISNUMBER(SEARCH("L'invité (RTL-TVi)",'Réponses de formulaire'!$X90))</f>
        <v>0</v>
      </c>
      <c r="F394" t="b">
        <f>ISNUMBER(SEARCH("Mots croisés (France 2)",'Réponses de formulaire'!$X90))</f>
        <v>0</v>
      </c>
      <c r="G394" t="b">
        <f>ISNUMBER(SEARCH("Des paroles et des actes (France 2)",'Réponses de formulaire'!$X90))</f>
        <v>0</v>
      </c>
      <c r="H394" t="b">
        <f>ISNUMBER(SEARCH("Ce soir (ou jamais !) (France 2)",'Réponses de formulaire'!$X90))</f>
        <v>0</v>
      </c>
      <c r="I394" t="b">
        <f>ISNUMBER(SEARCH("A l'écoute (TF1)",'Réponses de formulaire'!$X90))</f>
        <v>0</v>
      </c>
      <c r="J394" t="b">
        <f>ISNUMBER(SEARCH("Je n'ai regardé aucun de ces programmes",'Réponses de formulaire'!$X90))</f>
        <v>0</v>
      </c>
    </row>
    <row r="395" spans="2:10" ht="12.75" customHeight="1" x14ac:dyDescent="0.2">
      <c r="B395" t="b">
        <f>ISNUMBER(SEARCH("Mise au point (RTBF - La Une)",'Réponses de formulaire'!$X91))</f>
        <v>0</v>
      </c>
      <c r="C395" t="b">
        <f>ISNUMBER(SEARCH("Controverse (RTL-TVi)",'Réponses de formulaire'!$X91))</f>
        <v>0</v>
      </c>
      <c r="D395" t="b">
        <f>ISNUMBER(SEARCH("L'indiscret (RTBF - La Une)",'Réponses de formulaire'!$X91))</f>
        <v>0</v>
      </c>
      <c r="E395" t="b">
        <f>ISNUMBER(SEARCH("L'invité (RTL-TVi)",'Réponses de formulaire'!$X91))</f>
        <v>0</v>
      </c>
      <c r="F395" t="b">
        <f>ISNUMBER(SEARCH("Mots croisés (France 2)",'Réponses de formulaire'!$X91))</f>
        <v>0</v>
      </c>
      <c r="G395" t="b">
        <f>ISNUMBER(SEARCH("Des paroles et des actes (France 2)",'Réponses de formulaire'!$X91))</f>
        <v>0</v>
      </c>
      <c r="H395" t="b">
        <f>ISNUMBER(SEARCH("Ce soir (ou jamais !) (France 2)",'Réponses de formulaire'!$X91))</f>
        <v>0</v>
      </c>
      <c r="I395" t="b">
        <f>ISNUMBER(SEARCH("A l'écoute (TF1)",'Réponses de formulaire'!$X91))</f>
        <v>0</v>
      </c>
      <c r="J395" t="b">
        <f>ISNUMBER(SEARCH("Je n'ai regardé aucun de ces programmes",'Réponses de formulaire'!$X91))</f>
        <v>1</v>
      </c>
    </row>
    <row r="396" spans="2:10" ht="12.75" customHeight="1" x14ac:dyDescent="0.2">
      <c r="B396" t="b">
        <f>ISNUMBER(SEARCH("Mise au point (RTBF - La Une)",'Réponses de formulaire'!$X92))</f>
        <v>1</v>
      </c>
      <c r="C396" t="b">
        <f>ISNUMBER(SEARCH("Controverse (RTL-TVi)",'Réponses de formulaire'!$X92))</f>
        <v>1</v>
      </c>
      <c r="D396" t="b">
        <f>ISNUMBER(SEARCH("L'indiscret (RTBF - La Une)",'Réponses de formulaire'!$X92))</f>
        <v>1</v>
      </c>
      <c r="E396" t="b">
        <f>ISNUMBER(SEARCH("L'invité (RTL-TVi)",'Réponses de formulaire'!$X92))</f>
        <v>1</v>
      </c>
      <c r="F396" t="b">
        <f>ISNUMBER(SEARCH("Mots croisés (France 2)",'Réponses de formulaire'!$X92))</f>
        <v>0</v>
      </c>
      <c r="G396" t="b">
        <f>ISNUMBER(SEARCH("Des paroles et des actes (France 2)",'Réponses de formulaire'!$X92))</f>
        <v>0</v>
      </c>
      <c r="H396" t="b">
        <f>ISNUMBER(SEARCH("Ce soir (ou jamais !) (France 2)",'Réponses de formulaire'!$X92))</f>
        <v>0</v>
      </c>
      <c r="I396" t="b">
        <f>ISNUMBER(SEARCH("A l'écoute (TF1)",'Réponses de formulaire'!$X92))</f>
        <v>0</v>
      </c>
      <c r="J396" t="b">
        <f>ISNUMBER(SEARCH("Je n'ai regardé aucun de ces programmes",'Réponses de formulaire'!$X92))</f>
        <v>0</v>
      </c>
    </row>
    <row r="397" spans="2:10" ht="12.75" customHeight="1" x14ac:dyDescent="0.2">
      <c r="B397" t="b">
        <f>ISNUMBER(SEARCH("Mise au point (RTBF - La Une)",'Réponses de formulaire'!$X93))</f>
        <v>0</v>
      </c>
      <c r="C397" t="b">
        <f>ISNUMBER(SEARCH("Controverse (RTL-TVi)",'Réponses de formulaire'!$X93))</f>
        <v>1</v>
      </c>
      <c r="D397" t="b">
        <f>ISNUMBER(SEARCH("L'indiscret (RTBF - La Une)",'Réponses de formulaire'!$X93))</f>
        <v>0</v>
      </c>
      <c r="E397" t="b">
        <f>ISNUMBER(SEARCH("L'invité (RTL-TVi)",'Réponses de formulaire'!$X93))</f>
        <v>0</v>
      </c>
      <c r="F397" t="b">
        <f>ISNUMBER(SEARCH("Mots croisés (France 2)",'Réponses de formulaire'!$X93))</f>
        <v>0</v>
      </c>
      <c r="G397" t="b">
        <f>ISNUMBER(SEARCH("Des paroles et des actes (France 2)",'Réponses de formulaire'!$X93))</f>
        <v>0</v>
      </c>
      <c r="H397" t="b">
        <f>ISNUMBER(SEARCH("Ce soir (ou jamais !) (France 2)",'Réponses de formulaire'!$X93))</f>
        <v>0</v>
      </c>
      <c r="I397" t="b">
        <f>ISNUMBER(SEARCH("A l'écoute (TF1)",'Réponses de formulaire'!$X93))</f>
        <v>0</v>
      </c>
      <c r="J397" t="b">
        <f>ISNUMBER(SEARCH("Je n'ai regardé aucun de ces programmes",'Réponses de formulaire'!$X93))</f>
        <v>0</v>
      </c>
    </row>
    <row r="398" spans="2:10" ht="12.75" customHeight="1" x14ac:dyDescent="0.2">
      <c r="B398" t="b">
        <f>ISNUMBER(SEARCH("Mise au point (RTBF - La Une)",'Réponses de formulaire'!$X94))</f>
        <v>0</v>
      </c>
      <c r="C398" t="b">
        <f>ISNUMBER(SEARCH("Controverse (RTL-TVi)",'Réponses de formulaire'!$X94))</f>
        <v>0</v>
      </c>
      <c r="D398" t="b">
        <f>ISNUMBER(SEARCH("L'indiscret (RTBF - La Une)",'Réponses de formulaire'!$X94))</f>
        <v>0</v>
      </c>
      <c r="E398" t="b">
        <f>ISNUMBER(SEARCH("L'invité (RTL-TVi)",'Réponses de formulaire'!$X94))</f>
        <v>0</v>
      </c>
      <c r="F398" t="b">
        <f>ISNUMBER(SEARCH("Mots croisés (France 2)",'Réponses de formulaire'!$X94))</f>
        <v>0</v>
      </c>
      <c r="G398" t="b">
        <f>ISNUMBER(SEARCH("Des paroles et des actes (France 2)",'Réponses de formulaire'!$X94))</f>
        <v>0</v>
      </c>
      <c r="H398" t="b">
        <f>ISNUMBER(SEARCH("Ce soir (ou jamais !) (France 2)",'Réponses de formulaire'!$X94))</f>
        <v>0</v>
      </c>
      <c r="I398" t="b">
        <f>ISNUMBER(SEARCH("A l'écoute (TF1)",'Réponses de formulaire'!$X94))</f>
        <v>0</v>
      </c>
      <c r="J398" t="b">
        <f>ISNUMBER(SEARCH("Je n'ai regardé aucun de ces programmes",'Réponses de formulaire'!$X94))</f>
        <v>1</v>
      </c>
    </row>
    <row r="399" spans="2:10" ht="12.75" customHeight="1" x14ac:dyDescent="0.2">
      <c r="B399" t="b">
        <f>ISNUMBER(SEARCH("Mise au point (RTBF - La Une)",'Réponses de formulaire'!$X95))</f>
        <v>0</v>
      </c>
      <c r="C399" t="b">
        <f>ISNUMBER(SEARCH("Controverse (RTL-TVi)",'Réponses de formulaire'!$X95))</f>
        <v>0</v>
      </c>
      <c r="D399" t="b">
        <f>ISNUMBER(SEARCH("L'indiscret (RTBF - La Une)",'Réponses de formulaire'!$X95))</f>
        <v>0</v>
      </c>
      <c r="E399" t="b">
        <f>ISNUMBER(SEARCH("L'invité (RTL-TVi)",'Réponses de formulaire'!$X95))</f>
        <v>0</v>
      </c>
      <c r="F399" t="b">
        <f>ISNUMBER(SEARCH("Mots croisés (France 2)",'Réponses de formulaire'!$X95))</f>
        <v>0</v>
      </c>
      <c r="G399" t="b">
        <f>ISNUMBER(SEARCH("Des paroles et des actes (France 2)",'Réponses de formulaire'!$X95))</f>
        <v>0</v>
      </c>
      <c r="H399" t="b">
        <f>ISNUMBER(SEARCH("Ce soir (ou jamais !) (France 2)",'Réponses de formulaire'!$X95))</f>
        <v>0</v>
      </c>
      <c r="I399" t="b">
        <f>ISNUMBER(SEARCH("A l'écoute (TF1)",'Réponses de formulaire'!$X95))</f>
        <v>0</v>
      </c>
      <c r="J399" t="b">
        <f>ISNUMBER(SEARCH("Je n'ai regardé aucun de ces programmes",'Réponses de formulaire'!$X95))</f>
        <v>1</v>
      </c>
    </row>
    <row r="400" spans="2:10" ht="12.75" customHeight="1" x14ac:dyDescent="0.2">
      <c r="B400" t="b">
        <f>ISNUMBER(SEARCH("Mise au point (RTBF - La Une)",'Réponses de formulaire'!$X96))</f>
        <v>0</v>
      </c>
      <c r="C400" t="b">
        <f>ISNUMBER(SEARCH("Controverse (RTL-TVi)",'Réponses de formulaire'!$X96))</f>
        <v>1</v>
      </c>
      <c r="D400" t="b">
        <f>ISNUMBER(SEARCH("L'indiscret (RTBF - La Une)",'Réponses de formulaire'!$X96))</f>
        <v>0</v>
      </c>
      <c r="E400" t="b">
        <f>ISNUMBER(SEARCH("L'invité (RTL-TVi)",'Réponses de formulaire'!$X96))</f>
        <v>1</v>
      </c>
      <c r="F400" t="b">
        <f>ISNUMBER(SEARCH("Mots croisés (France 2)",'Réponses de formulaire'!$X96))</f>
        <v>0</v>
      </c>
      <c r="G400" t="b">
        <f>ISNUMBER(SEARCH("Des paroles et des actes (France 2)",'Réponses de formulaire'!$X96))</f>
        <v>0</v>
      </c>
      <c r="H400" t="b">
        <f>ISNUMBER(SEARCH("Ce soir (ou jamais !) (France 2)",'Réponses de formulaire'!$X96))</f>
        <v>0</v>
      </c>
      <c r="I400" t="b">
        <f>ISNUMBER(SEARCH("A l'écoute (TF1)",'Réponses de formulaire'!$X96))</f>
        <v>0</v>
      </c>
      <c r="J400" t="b">
        <f>ISNUMBER(SEARCH("Je n'ai regardé aucun de ces programmes",'Réponses de formulaire'!$X96))</f>
        <v>0</v>
      </c>
    </row>
    <row r="401" spans="2:10" ht="12.75" customHeight="1" x14ac:dyDescent="0.2">
      <c r="B401" t="b">
        <f>ISNUMBER(SEARCH("Mise au point (RTBF - La Une)",'Réponses de formulaire'!$X97))</f>
        <v>0</v>
      </c>
      <c r="C401" t="b">
        <f>ISNUMBER(SEARCH("Controverse (RTL-TVi)",'Réponses de formulaire'!$X97))</f>
        <v>0</v>
      </c>
      <c r="D401" t="b">
        <f>ISNUMBER(SEARCH("L'indiscret (RTBF - La Une)",'Réponses de formulaire'!$X97))</f>
        <v>0</v>
      </c>
      <c r="E401" t="b">
        <f>ISNUMBER(SEARCH("L'invité (RTL-TVi)",'Réponses de formulaire'!$X97))</f>
        <v>0</v>
      </c>
      <c r="F401" t="b">
        <f>ISNUMBER(SEARCH("Mots croisés (France 2)",'Réponses de formulaire'!$X97))</f>
        <v>0</v>
      </c>
      <c r="G401" t="b">
        <f>ISNUMBER(SEARCH("Des paroles et des actes (France 2)",'Réponses de formulaire'!$X97))</f>
        <v>0</v>
      </c>
      <c r="H401" t="b">
        <f>ISNUMBER(SEARCH("Ce soir (ou jamais !) (France 2)",'Réponses de formulaire'!$X97))</f>
        <v>0</v>
      </c>
      <c r="I401" t="b">
        <f>ISNUMBER(SEARCH("A l'écoute (TF1)",'Réponses de formulaire'!$X97))</f>
        <v>0</v>
      </c>
      <c r="J401" t="b">
        <f>ISNUMBER(SEARCH("Je n'ai regardé aucun de ces programmes",'Réponses de formulaire'!$X97))</f>
        <v>1</v>
      </c>
    </row>
    <row r="402" spans="2:10" ht="12.75" customHeight="1" x14ac:dyDescent="0.2">
      <c r="B402" t="b">
        <f>ISNUMBER(SEARCH("Mise au point (RTBF - La Une)",'Réponses de formulaire'!$X98))</f>
        <v>1</v>
      </c>
      <c r="C402" t="b">
        <f>ISNUMBER(SEARCH("Controverse (RTL-TVi)",'Réponses de formulaire'!$X98))</f>
        <v>1</v>
      </c>
      <c r="D402" t="b">
        <f>ISNUMBER(SEARCH("L'indiscret (RTBF - La Une)",'Réponses de formulaire'!$X98))</f>
        <v>0</v>
      </c>
      <c r="E402" t="b">
        <f>ISNUMBER(SEARCH("L'invité (RTL-TVi)",'Réponses de formulaire'!$X98))</f>
        <v>0</v>
      </c>
      <c r="F402" t="b">
        <f>ISNUMBER(SEARCH("Mots croisés (France 2)",'Réponses de formulaire'!$X98))</f>
        <v>0</v>
      </c>
      <c r="G402" t="b">
        <f>ISNUMBER(SEARCH("Des paroles et des actes (France 2)",'Réponses de formulaire'!$X98))</f>
        <v>0</v>
      </c>
      <c r="H402" t="b">
        <f>ISNUMBER(SEARCH("Ce soir (ou jamais !) (France 2)",'Réponses de formulaire'!$X98))</f>
        <v>0</v>
      </c>
      <c r="I402" t="b">
        <f>ISNUMBER(SEARCH("A l'écoute (TF1)",'Réponses de formulaire'!$X98))</f>
        <v>0</v>
      </c>
      <c r="J402" t="b">
        <f>ISNUMBER(SEARCH("Je n'ai regardé aucun de ces programmes",'Réponses de formulaire'!$X98))</f>
        <v>0</v>
      </c>
    </row>
    <row r="403" spans="2:10" ht="12.75" customHeight="1" x14ac:dyDescent="0.2">
      <c r="B403" t="b">
        <f>ISNUMBER(SEARCH("Mise au point (RTBF - La Une)",'Réponses de formulaire'!$X99))</f>
        <v>1</v>
      </c>
      <c r="C403" t="b">
        <f>ISNUMBER(SEARCH("Controverse (RTL-TVi)",'Réponses de formulaire'!$X99))</f>
        <v>1</v>
      </c>
      <c r="D403" t="b">
        <f>ISNUMBER(SEARCH("L'indiscret (RTBF - La Une)",'Réponses de formulaire'!$X99))</f>
        <v>0</v>
      </c>
      <c r="E403" t="b">
        <f>ISNUMBER(SEARCH("L'invité (RTL-TVi)",'Réponses de formulaire'!$X99))</f>
        <v>0</v>
      </c>
      <c r="F403" t="b">
        <f>ISNUMBER(SEARCH("Mots croisés (France 2)",'Réponses de formulaire'!$X99))</f>
        <v>0</v>
      </c>
      <c r="G403" t="b">
        <f>ISNUMBER(SEARCH("Des paroles et des actes (France 2)",'Réponses de formulaire'!$X99))</f>
        <v>0</v>
      </c>
      <c r="H403" t="b">
        <f>ISNUMBER(SEARCH("Ce soir (ou jamais !) (France 2)",'Réponses de formulaire'!$X99))</f>
        <v>0</v>
      </c>
      <c r="I403" t="b">
        <f>ISNUMBER(SEARCH("A l'écoute (TF1)",'Réponses de formulaire'!$X99))</f>
        <v>0</v>
      </c>
      <c r="J403" t="b">
        <f>ISNUMBER(SEARCH("Je n'ai regardé aucun de ces programmes",'Réponses de formulaire'!$X99))</f>
        <v>0</v>
      </c>
    </row>
    <row r="404" spans="2:10" ht="12.75" customHeight="1" x14ac:dyDescent="0.2">
      <c r="B404" t="b">
        <f>ISNUMBER(SEARCH("Mise au point (RTBF - La Une)",'Réponses de formulaire'!$X100))</f>
        <v>0</v>
      </c>
      <c r="C404" t="b">
        <f>ISNUMBER(SEARCH("Controverse (RTL-TVi)",'Réponses de formulaire'!$X100))</f>
        <v>0</v>
      </c>
      <c r="D404" t="b">
        <f>ISNUMBER(SEARCH("L'indiscret (RTBF - La Une)",'Réponses de formulaire'!$X100))</f>
        <v>0</v>
      </c>
      <c r="E404" t="b">
        <f>ISNUMBER(SEARCH("L'invité (RTL-TVi)",'Réponses de formulaire'!$X100))</f>
        <v>0</v>
      </c>
      <c r="F404" t="b">
        <f>ISNUMBER(SEARCH("Mots croisés (France 2)",'Réponses de formulaire'!$X100))</f>
        <v>0</v>
      </c>
      <c r="G404" t="b">
        <f>ISNUMBER(SEARCH("Des paroles et des actes (France 2)",'Réponses de formulaire'!$X100))</f>
        <v>0</v>
      </c>
      <c r="H404" t="b">
        <f>ISNUMBER(SEARCH("Ce soir (ou jamais !) (France 2)",'Réponses de formulaire'!$X100))</f>
        <v>0</v>
      </c>
      <c r="I404" t="b">
        <f>ISNUMBER(SEARCH("A l'écoute (TF1)",'Réponses de formulaire'!$X100))</f>
        <v>0</v>
      </c>
      <c r="J404" t="b">
        <f>ISNUMBER(SEARCH("Je n'ai regardé aucun de ces programmes",'Réponses de formulaire'!$X100))</f>
        <v>1</v>
      </c>
    </row>
    <row r="405" spans="2:10" ht="12.75" customHeight="1" x14ac:dyDescent="0.2">
      <c r="B405" t="b">
        <f>ISNUMBER(SEARCH("Mise au point (RTBF - La Une)",'Réponses de formulaire'!$X101))</f>
        <v>0</v>
      </c>
      <c r="C405" t="b">
        <f>ISNUMBER(SEARCH("Controverse (RTL-TVi)",'Réponses de formulaire'!$X101))</f>
        <v>1</v>
      </c>
      <c r="D405" t="b">
        <f>ISNUMBER(SEARCH("L'indiscret (RTBF - La Une)",'Réponses de formulaire'!$X101))</f>
        <v>0</v>
      </c>
      <c r="E405" t="b">
        <f>ISNUMBER(SEARCH("L'invité (RTL-TVi)",'Réponses de formulaire'!$X101))</f>
        <v>0</v>
      </c>
      <c r="F405" t="b">
        <f>ISNUMBER(SEARCH("Mots croisés (France 2)",'Réponses de formulaire'!$X101))</f>
        <v>0</v>
      </c>
      <c r="G405" t="b">
        <f>ISNUMBER(SEARCH("Des paroles et des actes (France 2)",'Réponses de formulaire'!$X101))</f>
        <v>0</v>
      </c>
      <c r="H405" t="b">
        <f>ISNUMBER(SEARCH("Ce soir (ou jamais !) (France 2)",'Réponses de formulaire'!$X101))</f>
        <v>0</v>
      </c>
      <c r="I405" t="b">
        <f>ISNUMBER(SEARCH("A l'écoute (TF1)",'Réponses de formulaire'!$X101))</f>
        <v>0</v>
      </c>
      <c r="J405" t="b">
        <f>ISNUMBER(SEARCH("Je n'ai regardé aucun de ces programmes",'Réponses de formulaire'!$X101))</f>
        <v>0</v>
      </c>
    </row>
    <row r="406" spans="2:10" ht="12.75" customHeight="1" x14ac:dyDescent="0.2">
      <c r="B406" t="b">
        <f>ISNUMBER(SEARCH("Mise au point (RTBF - La Une)",'Réponses de formulaire'!$X102))</f>
        <v>1</v>
      </c>
      <c r="C406" t="b">
        <f>ISNUMBER(SEARCH("Controverse (RTL-TVi)",'Réponses de formulaire'!$X102))</f>
        <v>0</v>
      </c>
      <c r="D406" t="b">
        <f>ISNUMBER(SEARCH("L'indiscret (RTBF - La Une)",'Réponses de formulaire'!$X102))</f>
        <v>0</v>
      </c>
      <c r="E406" t="b">
        <f>ISNUMBER(SEARCH("L'invité (RTL-TVi)",'Réponses de formulaire'!$X102))</f>
        <v>0</v>
      </c>
      <c r="F406" t="b">
        <f>ISNUMBER(SEARCH("Mots croisés (France 2)",'Réponses de formulaire'!$X102))</f>
        <v>0</v>
      </c>
      <c r="G406" t="b">
        <f>ISNUMBER(SEARCH("Des paroles et des actes (France 2)",'Réponses de formulaire'!$X102))</f>
        <v>0</v>
      </c>
      <c r="H406" t="b">
        <f>ISNUMBER(SEARCH("Ce soir (ou jamais !) (France 2)",'Réponses de formulaire'!$X102))</f>
        <v>0</v>
      </c>
      <c r="I406" t="b">
        <f>ISNUMBER(SEARCH("A l'écoute (TF1)",'Réponses de formulaire'!$X102))</f>
        <v>0</v>
      </c>
      <c r="J406" t="b">
        <f>ISNUMBER(SEARCH("Je n'ai regardé aucun de ces programmes",'Réponses de formulaire'!$X102))</f>
        <v>0</v>
      </c>
    </row>
    <row r="407" spans="2:10" ht="12.75" customHeight="1" x14ac:dyDescent="0.2">
      <c r="B407" t="b">
        <f>ISNUMBER(SEARCH("Mise au point (RTBF - La Une)",'Réponses de formulaire'!$X103))</f>
        <v>0</v>
      </c>
      <c r="C407" t="b">
        <f>ISNUMBER(SEARCH("Controverse (RTL-TVi)",'Réponses de formulaire'!$X103))</f>
        <v>0</v>
      </c>
      <c r="D407" t="b">
        <f>ISNUMBER(SEARCH("L'indiscret (RTBF - La Une)",'Réponses de formulaire'!$X103))</f>
        <v>0</v>
      </c>
      <c r="E407" t="b">
        <f>ISNUMBER(SEARCH("L'invité (RTL-TVi)",'Réponses de formulaire'!$X103))</f>
        <v>0</v>
      </c>
      <c r="F407" t="b">
        <f>ISNUMBER(SEARCH("Mots croisés (France 2)",'Réponses de formulaire'!$X103))</f>
        <v>0</v>
      </c>
      <c r="G407" t="b">
        <f>ISNUMBER(SEARCH("Des paroles et des actes (France 2)",'Réponses de formulaire'!$X103))</f>
        <v>0</v>
      </c>
      <c r="H407" t="b">
        <f>ISNUMBER(SEARCH("Ce soir (ou jamais !) (France 2)",'Réponses de formulaire'!$X103))</f>
        <v>0</v>
      </c>
      <c r="I407" t="b">
        <f>ISNUMBER(SEARCH("A l'écoute (TF1)",'Réponses de formulaire'!$X103))</f>
        <v>0</v>
      </c>
      <c r="J407" t="b">
        <f>ISNUMBER(SEARCH("Je n'ai regardé aucun de ces programmes",'Réponses de formulaire'!$X103))</f>
        <v>1</v>
      </c>
    </row>
    <row r="408" spans="2:10" ht="12.75" customHeight="1" x14ac:dyDescent="0.2">
      <c r="B408" t="b">
        <f>ISNUMBER(SEARCH("Mise au point (RTBF - La Une)",'Réponses de formulaire'!$X104))</f>
        <v>0</v>
      </c>
      <c r="C408" t="b">
        <f>ISNUMBER(SEARCH("Controverse (RTL-TVi)",'Réponses de formulaire'!$X104))</f>
        <v>0</v>
      </c>
      <c r="D408" t="b">
        <f>ISNUMBER(SEARCH("L'indiscret (RTBF - La Une)",'Réponses de formulaire'!$X104))</f>
        <v>0</v>
      </c>
      <c r="E408" t="b">
        <f>ISNUMBER(SEARCH("L'invité (RTL-TVi)",'Réponses de formulaire'!$X104))</f>
        <v>0</v>
      </c>
      <c r="F408" t="b">
        <f>ISNUMBER(SEARCH("Mots croisés (France 2)",'Réponses de formulaire'!$X104))</f>
        <v>0</v>
      </c>
      <c r="G408" t="b">
        <f>ISNUMBER(SEARCH("Des paroles et des actes (France 2)",'Réponses de formulaire'!$X104))</f>
        <v>0</v>
      </c>
      <c r="H408" t="b">
        <f>ISNUMBER(SEARCH("Ce soir (ou jamais !) (France 2)",'Réponses de formulaire'!$X104))</f>
        <v>0</v>
      </c>
      <c r="I408" t="b">
        <f>ISNUMBER(SEARCH("A l'écoute (TF1)",'Réponses de formulaire'!$X104))</f>
        <v>0</v>
      </c>
      <c r="J408" t="b">
        <f>ISNUMBER(SEARCH("Je n'ai regardé aucun de ces programmes",'Réponses de formulaire'!$X104))</f>
        <v>1</v>
      </c>
    </row>
    <row r="409" spans="2:10" ht="12.75" customHeight="1" x14ac:dyDescent="0.2">
      <c r="B409" t="b">
        <f>ISNUMBER(SEARCH("Mise au point (RTBF - La Une)",'Réponses de formulaire'!$X105))</f>
        <v>1</v>
      </c>
      <c r="C409" t="b">
        <f>ISNUMBER(SEARCH("Controverse (RTL-TVi)",'Réponses de formulaire'!$X105))</f>
        <v>1</v>
      </c>
      <c r="D409" t="b">
        <f>ISNUMBER(SEARCH("L'indiscret (RTBF - La Une)",'Réponses de formulaire'!$X105))</f>
        <v>0</v>
      </c>
      <c r="E409" t="b">
        <f>ISNUMBER(SEARCH("L'invité (RTL-TVi)",'Réponses de formulaire'!$X105))</f>
        <v>1</v>
      </c>
      <c r="F409" t="b">
        <f>ISNUMBER(SEARCH("Mots croisés (France 2)",'Réponses de formulaire'!$X105))</f>
        <v>0</v>
      </c>
      <c r="G409" t="b">
        <f>ISNUMBER(SEARCH("Des paroles et des actes (France 2)",'Réponses de formulaire'!$X105))</f>
        <v>0</v>
      </c>
      <c r="H409" t="b">
        <f>ISNUMBER(SEARCH("Ce soir (ou jamais !) (France 2)",'Réponses de formulaire'!$X105))</f>
        <v>0</v>
      </c>
      <c r="I409" t="b">
        <f>ISNUMBER(SEARCH("A l'écoute (TF1)",'Réponses de formulaire'!$X105))</f>
        <v>0</v>
      </c>
      <c r="J409" t="b">
        <f>ISNUMBER(SEARCH("Je n'ai regardé aucun de ces programmes",'Réponses de formulaire'!$X105))</f>
        <v>0</v>
      </c>
    </row>
    <row r="410" spans="2:10" ht="12.75" customHeight="1" x14ac:dyDescent="0.2">
      <c r="B410" t="b">
        <f>ISNUMBER(SEARCH("Mise au point (RTBF - La Une)",'Réponses de formulaire'!$X106))</f>
        <v>1</v>
      </c>
      <c r="C410" t="b">
        <f>ISNUMBER(SEARCH("Controverse (RTL-TVi)",'Réponses de formulaire'!$X106))</f>
        <v>1</v>
      </c>
      <c r="D410" t="b">
        <f>ISNUMBER(SEARCH("L'indiscret (RTBF - La Une)",'Réponses de formulaire'!$X106))</f>
        <v>0</v>
      </c>
      <c r="E410" t="b">
        <f>ISNUMBER(SEARCH("L'invité (RTL-TVi)",'Réponses de formulaire'!$X106))</f>
        <v>1</v>
      </c>
      <c r="F410" t="b">
        <f>ISNUMBER(SEARCH("Mots croisés (France 2)",'Réponses de formulaire'!$X106))</f>
        <v>0</v>
      </c>
      <c r="G410" t="b">
        <f>ISNUMBER(SEARCH("Des paroles et des actes (France 2)",'Réponses de formulaire'!$X106))</f>
        <v>0</v>
      </c>
      <c r="H410" t="b">
        <f>ISNUMBER(SEARCH("Ce soir (ou jamais !) (France 2)",'Réponses de formulaire'!$X106))</f>
        <v>0</v>
      </c>
      <c r="I410" t="b">
        <f>ISNUMBER(SEARCH("A l'écoute (TF1)",'Réponses de formulaire'!$X106))</f>
        <v>0</v>
      </c>
      <c r="J410" t="b">
        <f>ISNUMBER(SEARCH("Je n'ai regardé aucun de ces programmes",'Réponses de formulaire'!$X106))</f>
        <v>0</v>
      </c>
    </row>
    <row r="411" spans="2:10" ht="12.75" customHeight="1" x14ac:dyDescent="0.2">
      <c r="B411" t="b">
        <f>ISNUMBER(SEARCH("Mise au point (RTBF - La Une)",'Réponses de formulaire'!$X107))</f>
        <v>0</v>
      </c>
      <c r="C411" t="b">
        <f>ISNUMBER(SEARCH("Controverse (RTL-TVi)",'Réponses de formulaire'!$X107))</f>
        <v>0</v>
      </c>
      <c r="D411" t="b">
        <f>ISNUMBER(SEARCH("L'indiscret (RTBF - La Une)",'Réponses de formulaire'!$X107))</f>
        <v>0</v>
      </c>
      <c r="E411" t="b">
        <f>ISNUMBER(SEARCH("L'invité (RTL-TVi)",'Réponses de formulaire'!$X107))</f>
        <v>0</v>
      </c>
      <c r="F411" t="b">
        <f>ISNUMBER(SEARCH("Mots croisés (France 2)",'Réponses de formulaire'!$X107))</f>
        <v>0</v>
      </c>
      <c r="G411" t="b">
        <f>ISNUMBER(SEARCH("Des paroles et des actes (France 2)",'Réponses de formulaire'!$X107))</f>
        <v>0</v>
      </c>
      <c r="H411" t="b">
        <f>ISNUMBER(SEARCH("Ce soir (ou jamais !) (France 2)",'Réponses de formulaire'!$X107))</f>
        <v>0</v>
      </c>
      <c r="I411" t="b">
        <f>ISNUMBER(SEARCH("A l'écoute (TF1)",'Réponses de formulaire'!$X107))</f>
        <v>0</v>
      </c>
      <c r="J411" t="b">
        <f>ISNUMBER(SEARCH("Je n'ai regardé aucun de ces programmes",'Réponses de formulaire'!$X107))</f>
        <v>1</v>
      </c>
    </row>
    <row r="412" spans="2:10" ht="12.75" customHeight="1" x14ac:dyDescent="0.2">
      <c r="B412" t="b">
        <f>ISNUMBER(SEARCH("Mise au point (RTBF - La Une)",'Réponses de formulaire'!$X108))</f>
        <v>0</v>
      </c>
      <c r="C412" t="b">
        <f>ISNUMBER(SEARCH("Controverse (RTL-TVi)",'Réponses de formulaire'!$X108))</f>
        <v>0</v>
      </c>
      <c r="D412" t="b">
        <f>ISNUMBER(SEARCH("L'indiscret (RTBF - La Une)",'Réponses de formulaire'!$X108))</f>
        <v>0</v>
      </c>
      <c r="E412" t="b">
        <f>ISNUMBER(SEARCH("L'invité (RTL-TVi)",'Réponses de formulaire'!$X108))</f>
        <v>0</v>
      </c>
      <c r="F412" t="b">
        <f>ISNUMBER(SEARCH("Mots croisés (France 2)",'Réponses de formulaire'!$X108))</f>
        <v>0</v>
      </c>
      <c r="G412" t="b">
        <f>ISNUMBER(SEARCH("Des paroles et des actes (France 2)",'Réponses de formulaire'!$X108))</f>
        <v>0</v>
      </c>
      <c r="H412" t="b">
        <f>ISNUMBER(SEARCH("Ce soir (ou jamais !) (France 2)",'Réponses de formulaire'!$X108))</f>
        <v>0</v>
      </c>
      <c r="I412" t="b">
        <f>ISNUMBER(SEARCH("A l'écoute (TF1)",'Réponses de formulaire'!$X108))</f>
        <v>0</v>
      </c>
      <c r="J412" t="b">
        <f>ISNUMBER(SEARCH("Je n'ai regardé aucun de ces programmes",'Réponses de formulaire'!$X108))</f>
        <v>1</v>
      </c>
    </row>
    <row r="413" spans="2:10" ht="12.75" customHeight="1" x14ac:dyDescent="0.2">
      <c r="B413" t="b">
        <f>ISNUMBER(SEARCH("Mise au point (RTBF - La Une)",'Réponses de formulaire'!$X109))</f>
        <v>1</v>
      </c>
      <c r="C413" t="b">
        <f>ISNUMBER(SEARCH("Controverse (RTL-TVi)",'Réponses de formulaire'!$X109))</f>
        <v>0</v>
      </c>
      <c r="D413" t="b">
        <f>ISNUMBER(SEARCH("L'indiscret (RTBF - La Une)",'Réponses de formulaire'!$X109))</f>
        <v>0</v>
      </c>
      <c r="E413" t="b">
        <f>ISNUMBER(SEARCH("L'invité (RTL-TVi)",'Réponses de formulaire'!$X109))</f>
        <v>0</v>
      </c>
      <c r="F413" t="b">
        <f>ISNUMBER(SEARCH("Mots croisés (France 2)",'Réponses de formulaire'!$X109))</f>
        <v>0</v>
      </c>
      <c r="G413" t="b">
        <f>ISNUMBER(SEARCH("Des paroles et des actes (France 2)",'Réponses de formulaire'!$X109))</f>
        <v>0</v>
      </c>
      <c r="H413" t="b">
        <f>ISNUMBER(SEARCH("Ce soir (ou jamais !) (France 2)",'Réponses de formulaire'!$X109))</f>
        <v>0</v>
      </c>
      <c r="I413" t="b">
        <f>ISNUMBER(SEARCH("A l'écoute (TF1)",'Réponses de formulaire'!$X109))</f>
        <v>0</v>
      </c>
      <c r="J413" t="b">
        <f>ISNUMBER(SEARCH("Je n'ai regardé aucun de ces programmes",'Réponses de formulaire'!$X109))</f>
        <v>0</v>
      </c>
    </row>
    <row r="414" spans="2:10" ht="12.75" customHeight="1" x14ac:dyDescent="0.2">
      <c r="B414" t="b">
        <f>ISNUMBER(SEARCH("Mise au point (RTBF - La Une)",'Réponses de formulaire'!$X110))</f>
        <v>0</v>
      </c>
      <c r="C414" t="b">
        <f>ISNUMBER(SEARCH("Controverse (RTL-TVi)",'Réponses de formulaire'!$X110))</f>
        <v>0</v>
      </c>
      <c r="D414" t="b">
        <f>ISNUMBER(SEARCH("L'indiscret (RTBF - La Une)",'Réponses de formulaire'!$X110))</f>
        <v>0</v>
      </c>
      <c r="E414" t="b">
        <f>ISNUMBER(SEARCH("L'invité (RTL-TVi)",'Réponses de formulaire'!$X110))</f>
        <v>0</v>
      </c>
      <c r="F414" t="b">
        <f>ISNUMBER(SEARCH("Mots croisés (France 2)",'Réponses de formulaire'!$X110))</f>
        <v>0</v>
      </c>
      <c r="G414" t="b">
        <f>ISNUMBER(SEARCH("Des paroles et des actes (France 2)",'Réponses de formulaire'!$X110))</f>
        <v>0</v>
      </c>
      <c r="H414" t="b">
        <f>ISNUMBER(SEARCH("Ce soir (ou jamais !) (France 2)",'Réponses de formulaire'!$X110))</f>
        <v>0</v>
      </c>
      <c r="I414" t="b">
        <f>ISNUMBER(SEARCH("A l'écoute (TF1)",'Réponses de formulaire'!$X110))</f>
        <v>0</v>
      </c>
      <c r="J414" t="b">
        <f>ISNUMBER(SEARCH("Je n'ai regardé aucun de ces programmes",'Réponses de formulaire'!$X110))</f>
        <v>1</v>
      </c>
    </row>
    <row r="415" spans="2:10" ht="12.75" customHeight="1" x14ac:dyDescent="0.2">
      <c r="B415" t="b">
        <f>ISNUMBER(SEARCH("Mise au point (RTBF - La Une)",'Réponses de formulaire'!$X111))</f>
        <v>0</v>
      </c>
      <c r="C415" t="b">
        <f>ISNUMBER(SEARCH("Controverse (RTL-TVi)",'Réponses de formulaire'!$X111))</f>
        <v>1</v>
      </c>
      <c r="D415" t="b">
        <f>ISNUMBER(SEARCH("L'indiscret (RTBF - La Une)",'Réponses de formulaire'!$X111))</f>
        <v>0</v>
      </c>
      <c r="E415" t="b">
        <f>ISNUMBER(SEARCH("L'invité (RTL-TVi)",'Réponses de formulaire'!$X111))</f>
        <v>0</v>
      </c>
      <c r="F415" t="b">
        <f>ISNUMBER(SEARCH("Mots croisés (France 2)",'Réponses de formulaire'!$X111))</f>
        <v>0</v>
      </c>
      <c r="G415" t="b">
        <f>ISNUMBER(SEARCH("Des paroles et des actes (France 2)",'Réponses de formulaire'!$X111))</f>
        <v>0</v>
      </c>
      <c r="H415" t="b">
        <f>ISNUMBER(SEARCH("Ce soir (ou jamais !) (France 2)",'Réponses de formulaire'!$X111))</f>
        <v>0</v>
      </c>
      <c r="I415" t="b">
        <f>ISNUMBER(SEARCH("A l'écoute (TF1)",'Réponses de formulaire'!$X111))</f>
        <v>0</v>
      </c>
      <c r="J415" t="b">
        <f>ISNUMBER(SEARCH("Je n'ai regardé aucun de ces programmes",'Réponses de formulaire'!$X111))</f>
        <v>0</v>
      </c>
    </row>
    <row r="416" spans="2:10" ht="12.75" customHeight="1" x14ac:dyDescent="0.2">
      <c r="B416" t="b">
        <f>ISNUMBER(SEARCH("Mise au point (RTBF - La Une)",'Réponses de formulaire'!$X112))</f>
        <v>0</v>
      </c>
      <c r="C416" t="b">
        <f>ISNUMBER(SEARCH("Controverse (RTL-TVi)",'Réponses de formulaire'!$X112))</f>
        <v>0</v>
      </c>
      <c r="D416" t="b">
        <f>ISNUMBER(SEARCH("L'indiscret (RTBF - La Une)",'Réponses de formulaire'!$X112))</f>
        <v>0</v>
      </c>
      <c r="E416" t="b">
        <f>ISNUMBER(SEARCH("L'invité (RTL-TVi)",'Réponses de formulaire'!$X112))</f>
        <v>0</v>
      </c>
      <c r="F416" t="b">
        <f>ISNUMBER(SEARCH("Mots croisés (France 2)",'Réponses de formulaire'!$X112))</f>
        <v>0</v>
      </c>
      <c r="G416" t="b">
        <f>ISNUMBER(SEARCH("Des paroles et des actes (France 2)",'Réponses de formulaire'!$X112))</f>
        <v>0</v>
      </c>
      <c r="H416" t="b">
        <f>ISNUMBER(SEARCH("Ce soir (ou jamais !) (France 2)",'Réponses de formulaire'!$X112))</f>
        <v>0</v>
      </c>
      <c r="I416" t="b">
        <f>ISNUMBER(SEARCH("A l'écoute (TF1)",'Réponses de formulaire'!$X112))</f>
        <v>0</v>
      </c>
      <c r="J416" t="b">
        <f>ISNUMBER(SEARCH("Je n'ai regardé aucun de ces programmes",'Réponses de formulaire'!$X112))</f>
        <v>1</v>
      </c>
    </row>
    <row r="417" spans="2:10" ht="12.75" customHeight="1" x14ac:dyDescent="0.2">
      <c r="B417" t="b">
        <f>ISNUMBER(SEARCH("Mise au point (RTBF - La Une)",'Réponses de formulaire'!$X113))</f>
        <v>0</v>
      </c>
      <c r="C417" t="b">
        <f>ISNUMBER(SEARCH("Controverse (RTL-TVi)",'Réponses de formulaire'!$X113))</f>
        <v>1</v>
      </c>
      <c r="D417" t="b">
        <f>ISNUMBER(SEARCH("L'indiscret (RTBF - La Une)",'Réponses de formulaire'!$X113))</f>
        <v>0</v>
      </c>
      <c r="E417" t="b">
        <f>ISNUMBER(SEARCH("L'invité (RTL-TVi)",'Réponses de formulaire'!$X113))</f>
        <v>0</v>
      </c>
      <c r="F417" t="b">
        <f>ISNUMBER(SEARCH("Mots croisés (France 2)",'Réponses de formulaire'!$X113))</f>
        <v>0</v>
      </c>
      <c r="G417" t="b">
        <f>ISNUMBER(SEARCH("Des paroles et des actes (France 2)",'Réponses de formulaire'!$X113))</f>
        <v>0</v>
      </c>
      <c r="H417" t="b">
        <f>ISNUMBER(SEARCH("Ce soir (ou jamais !) (France 2)",'Réponses de formulaire'!$X113))</f>
        <v>0</v>
      </c>
      <c r="I417" t="b">
        <f>ISNUMBER(SEARCH("A l'écoute (TF1)",'Réponses de formulaire'!$X113))</f>
        <v>0</v>
      </c>
      <c r="J417" t="b">
        <f>ISNUMBER(SEARCH("Je n'ai regardé aucun de ces programmes",'Réponses de formulaire'!$X113))</f>
        <v>0</v>
      </c>
    </row>
    <row r="418" spans="2:10" ht="12.75" customHeight="1" x14ac:dyDescent="0.2">
      <c r="B418" t="b">
        <f>ISNUMBER(SEARCH("Mise au point (RTBF - La Une)",'Réponses de formulaire'!$X114))</f>
        <v>0</v>
      </c>
      <c r="C418" t="b">
        <f>ISNUMBER(SEARCH("Controverse (RTL-TVi)",'Réponses de formulaire'!$X114))</f>
        <v>0</v>
      </c>
      <c r="D418" t="b">
        <f>ISNUMBER(SEARCH("L'indiscret (RTBF - La Une)",'Réponses de formulaire'!$X114))</f>
        <v>0</v>
      </c>
      <c r="E418" t="b">
        <f>ISNUMBER(SEARCH("L'invité (RTL-TVi)",'Réponses de formulaire'!$X114))</f>
        <v>0</v>
      </c>
      <c r="F418" t="b">
        <f>ISNUMBER(SEARCH("Mots croisés (France 2)",'Réponses de formulaire'!$X114))</f>
        <v>0</v>
      </c>
      <c r="G418" t="b">
        <f>ISNUMBER(SEARCH("Des paroles et des actes (France 2)",'Réponses de formulaire'!$X114))</f>
        <v>0</v>
      </c>
      <c r="H418" t="b">
        <f>ISNUMBER(SEARCH("Ce soir (ou jamais !) (France 2)",'Réponses de formulaire'!$X114))</f>
        <v>0</v>
      </c>
      <c r="I418" t="b">
        <f>ISNUMBER(SEARCH("A l'écoute (TF1)",'Réponses de formulaire'!$X114))</f>
        <v>0</v>
      </c>
      <c r="J418" t="b">
        <f>ISNUMBER(SEARCH("Je n'ai regardé aucun de ces programmes",'Réponses de formulaire'!$X114))</f>
        <v>1</v>
      </c>
    </row>
    <row r="419" spans="2:10" ht="12.75" customHeight="1" x14ac:dyDescent="0.2">
      <c r="B419" t="b">
        <f>ISNUMBER(SEARCH("Mise au point (RTBF - La Une)",'Réponses de formulaire'!$X115))</f>
        <v>0</v>
      </c>
      <c r="C419" t="b">
        <f>ISNUMBER(SEARCH("Controverse (RTL-TVi)",'Réponses de formulaire'!$X115))</f>
        <v>0</v>
      </c>
      <c r="D419" t="b">
        <f>ISNUMBER(SEARCH("L'indiscret (RTBF - La Une)",'Réponses de formulaire'!$X115))</f>
        <v>0</v>
      </c>
      <c r="E419" t="b">
        <f>ISNUMBER(SEARCH("L'invité (RTL-TVi)",'Réponses de formulaire'!$X115))</f>
        <v>0</v>
      </c>
      <c r="F419" t="b">
        <f>ISNUMBER(SEARCH("Mots croisés (France 2)",'Réponses de formulaire'!$X115))</f>
        <v>0</v>
      </c>
      <c r="G419" t="b">
        <f>ISNUMBER(SEARCH("Des paroles et des actes (France 2)",'Réponses de formulaire'!$X115))</f>
        <v>0</v>
      </c>
      <c r="H419" t="b">
        <f>ISNUMBER(SEARCH("Ce soir (ou jamais !) (France 2)",'Réponses de formulaire'!$X115))</f>
        <v>0</v>
      </c>
      <c r="I419" t="b">
        <f>ISNUMBER(SEARCH("A l'écoute (TF1)",'Réponses de formulaire'!$X115))</f>
        <v>0</v>
      </c>
      <c r="J419" t="b">
        <f>ISNUMBER(SEARCH("Je n'ai regardé aucun de ces programmes",'Réponses de formulaire'!$X115))</f>
        <v>1</v>
      </c>
    </row>
    <row r="420" spans="2:10" ht="12.75" customHeight="1" x14ac:dyDescent="0.2">
      <c r="B420" t="b">
        <f>ISNUMBER(SEARCH("Mise au point (RTBF - La Une)",'Réponses de formulaire'!$X116))</f>
        <v>0</v>
      </c>
      <c r="C420" t="b">
        <f>ISNUMBER(SEARCH("Controverse (RTL-TVi)",'Réponses de formulaire'!$X116))</f>
        <v>0</v>
      </c>
      <c r="D420" t="b">
        <f>ISNUMBER(SEARCH("L'indiscret (RTBF - La Une)",'Réponses de formulaire'!$X116))</f>
        <v>0</v>
      </c>
      <c r="E420" t="b">
        <f>ISNUMBER(SEARCH("L'invité (RTL-TVi)",'Réponses de formulaire'!$X116))</f>
        <v>0</v>
      </c>
      <c r="F420" t="b">
        <f>ISNUMBER(SEARCH("Mots croisés (France 2)",'Réponses de formulaire'!$X116))</f>
        <v>0</v>
      </c>
      <c r="G420" t="b">
        <f>ISNUMBER(SEARCH("Des paroles et des actes (France 2)",'Réponses de formulaire'!$X116))</f>
        <v>0</v>
      </c>
      <c r="H420" t="b">
        <f>ISNUMBER(SEARCH("Ce soir (ou jamais !) (France 2)",'Réponses de formulaire'!$X116))</f>
        <v>0</v>
      </c>
      <c r="I420" t="b">
        <f>ISNUMBER(SEARCH("A l'écoute (TF1)",'Réponses de formulaire'!$X116))</f>
        <v>0</v>
      </c>
      <c r="J420" t="b">
        <f>ISNUMBER(SEARCH("Je n'ai regardé aucun de ces programmes",'Réponses de formulaire'!$X116))</f>
        <v>1</v>
      </c>
    </row>
    <row r="421" spans="2:10" ht="12.75" customHeight="1" x14ac:dyDescent="0.2">
      <c r="B421" t="b">
        <f>ISNUMBER(SEARCH("Mise au point (RTBF - La Une)",'Réponses de formulaire'!$X117))</f>
        <v>1</v>
      </c>
      <c r="C421" t="b">
        <f>ISNUMBER(SEARCH("Controverse (RTL-TVi)",'Réponses de formulaire'!$X117))</f>
        <v>0</v>
      </c>
      <c r="D421" t="b">
        <f>ISNUMBER(SEARCH("L'indiscret (RTBF - La Une)",'Réponses de formulaire'!$X117))</f>
        <v>0</v>
      </c>
      <c r="E421" t="b">
        <f>ISNUMBER(SEARCH("L'invité (RTL-TVi)",'Réponses de formulaire'!$X117))</f>
        <v>1</v>
      </c>
      <c r="F421" t="b">
        <f>ISNUMBER(SEARCH("Mots croisés (France 2)",'Réponses de formulaire'!$X117))</f>
        <v>0</v>
      </c>
      <c r="G421" t="b">
        <f>ISNUMBER(SEARCH("Des paroles et des actes (France 2)",'Réponses de formulaire'!$X117))</f>
        <v>0</v>
      </c>
      <c r="H421" t="b">
        <f>ISNUMBER(SEARCH("Ce soir (ou jamais !) (France 2)",'Réponses de formulaire'!$X117))</f>
        <v>0</v>
      </c>
      <c r="I421" t="b">
        <f>ISNUMBER(SEARCH("A l'écoute (TF1)",'Réponses de formulaire'!$X117))</f>
        <v>0</v>
      </c>
      <c r="J421" t="b">
        <f>ISNUMBER(SEARCH("Je n'ai regardé aucun de ces programmes",'Réponses de formulaire'!$X117))</f>
        <v>0</v>
      </c>
    </row>
    <row r="422" spans="2:10" ht="12.75" customHeight="1" x14ac:dyDescent="0.2">
      <c r="B422" t="b">
        <f>ISNUMBER(SEARCH("Mise au point (RTBF - La Une)",'Réponses de formulaire'!$X118))</f>
        <v>1</v>
      </c>
      <c r="C422" t="b">
        <f>ISNUMBER(SEARCH("Controverse (RTL-TVi)",'Réponses de formulaire'!$X118))</f>
        <v>1</v>
      </c>
      <c r="D422" t="b">
        <f>ISNUMBER(SEARCH("L'indiscret (RTBF - La Une)",'Réponses de formulaire'!$X118))</f>
        <v>1</v>
      </c>
      <c r="E422" t="b">
        <f>ISNUMBER(SEARCH("L'invité (RTL-TVi)",'Réponses de formulaire'!$X118))</f>
        <v>0</v>
      </c>
      <c r="F422" t="b">
        <f>ISNUMBER(SEARCH("Mots croisés (France 2)",'Réponses de formulaire'!$X118))</f>
        <v>0</v>
      </c>
      <c r="G422" t="b">
        <f>ISNUMBER(SEARCH("Des paroles et des actes (France 2)",'Réponses de formulaire'!$X118))</f>
        <v>1</v>
      </c>
      <c r="H422" t="b">
        <f>ISNUMBER(SEARCH("Ce soir (ou jamais !) (France 2)",'Réponses de formulaire'!$X118))</f>
        <v>0</v>
      </c>
      <c r="I422" t="b">
        <f>ISNUMBER(SEARCH("A l'écoute (TF1)",'Réponses de formulaire'!$X118))</f>
        <v>0</v>
      </c>
      <c r="J422" t="b">
        <f>ISNUMBER(SEARCH("Je n'ai regardé aucun de ces programmes",'Réponses de formulaire'!$X118))</f>
        <v>0</v>
      </c>
    </row>
    <row r="423" spans="2:10" ht="12.75" customHeight="1" x14ac:dyDescent="0.2">
      <c r="B423" t="b">
        <f>ISNUMBER(SEARCH("Mise au point (RTBF - La Une)",'Réponses de formulaire'!$X119))</f>
        <v>0</v>
      </c>
      <c r="C423" t="b">
        <f>ISNUMBER(SEARCH("Controverse (RTL-TVi)",'Réponses de formulaire'!$X119))</f>
        <v>0</v>
      </c>
      <c r="D423" t="b">
        <f>ISNUMBER(SEARCH("L'indiscret (RTBF - La Une)",'Réponses de formulaire'!$X119))</f>
        <v>0</v>
      </c>
      <c r="E423" t="b">
        <f>ISNUMBER(SEARCH("L'invité (RTL-TVi)",'Réponses de formulaire'!$X119))</f>
        <v>0</v>
      </c>
      <c r="F423" t="b">
        <f>ISNUMBER(SEARCH("Mots croisés (France 2)",'Réponses de formulaire'!$X119))</f>
        <v>0</v>
      </c>
      <c r="G423" t="b">
        <f>ISNUMBER(SEARCH("Des paroles et des actes (France 2)",'Réponses de formulaire'!$X119))</f>
        <v>0</v>
      </c>
      <c r="H423" t="b">
        <f>ISNUMBER(SEARCH("Ce soir (ou jamais !) (France 2)",'Réponses de formulaire'!$X119))</f>
        <v>0</v>
      </c>
      <c r="I423" t="b">
        <f>ISNUMBER(SEARCH("A l'écoute (TF1)",'Réponses de formulaire'!$X119))</f>
        <v>0</v>
      </c>
      <c r="J423" t="b">
        <f>ISNUMBER(SEARCH("Je n'ai regardé aucun de ces programmes",'Réponses de formulaire'!$X119))</f>
        <v>1</v>
      </c>
    </row>
    <row r="424" spans="2:10" ht="12.75" customHeight="1" x14ac:dyDescent="0.2">
      <c r="B424" t="b">
        <f>ISNUMBER(SEARCH("Mise au point (RTBF - La Une)",'Réponses de formulaire'!$X120))</f>
        <v>0</v>
      </c>
      <c r="C424" t="b">
        <f>ISNUMBER(SEARCH("Controverse (RTL-TVi)",'Réponses de formulaire'!$X120))</f>
        <v>0</v>
      </c>
      <c r="D424" t="b">
        <f>ISNUMBER(SEARCH("L'indiscret (RTBF - La Une)",'Réponses de formulaire'!$X120))</f>
        <v>0</v>
      </c>
      <c r="E424" t="b">
        <f>ISNUMBER(SEARCH("L'invité (RTL-TVi)",'Réponses de formulaire'!$X120))</f>
        <v>0</v>
      </c>
      <c r="F424" t="b">
        <f>ISNUMBER(SEARCH("Mots croisés (France 2)",'Réponses de formulaire'!$X120))</f>
        <v>0</v>
      </c>
      <c r="G424" t="b">
        <f>ISNUMBER(SEARCH("Des paroles et des actes (France 2)",'Réponses de formulaire'!$X120))</f>
        <v>1</v>
      </c>
      <c r="H424" t="b">
        <f>ISNUMBER(SEARCH("Ce soir (ou jamais !) (France 2)",'Réponses de formulaire'!$X120))</f>
        <v>0</v>
      </c>
      <c r="I424" t="b">
        <f>ISNUMBER(SEARCH("A l'écoute (TF1)",'Réponses de formulaire'!$X120))</f>
        <v>0</v>
      </c>
      <c r="J424" t="b">
        <f>ISNUMBER(SEARCH("Je n'ai regardé aucun de ces programmes",'Réponses de formulaire'!$X120))</f>
        <v>0</v>
      </c>
    </row>
    <row r="425" spans="2:10" ht="12.75" customHeight="1" x14ac:dyDescent="0.2">
      <c r="B425" t="b">
        <f>ISNUMBER(SEARCH("Mise au point (RTBF - La Une)",'Réponses de formulaire'!$X121))</f>
        <v>1</v>
      </c>
      <c r="C425" t="b">
        <f>ISNUMBER(SEARCH("Controverse (RTL-TVi)",'Réponses de formulaire'!$X121))</f>
        <v>0</v>
      </c>
      <c r="D425" t="b">
        <f>ISNUMBER(SEARCH("L'indiscret (RTBF - La Une)",'Réponses de formulaire'!$X121))</f>
        <v>1</v>
      </c>
      <c r="E425" t="b">
        <f>ISNUMBER(SEARCH("L'invité (RTL-TVi)",'Réponses de formulaire'!$X121))</f>
        <v>1</v>
      </c>
      <c r="F425" t="b">
        <f>ISNUMBER(SEARCH("Mots croisés (France 2)",'Réponses de formulaire'!$X121))</f>
        <v>0</v>
      </c>
      <c r="G425" t="b">
        <f>ISNUMBER(SEARCH("Des paroles et des actes (France 2)",'Réponses de formulaire'!$X121))</f>
        <v>0</v>
      </c>
      <c r="H425" t="b">
        <f>ISNUMBER(SEARCH("Ce soir (ou jamais !) (France 2)",'Réponses de formulaire'!$X121))</f>
        <v>0</v>
      </c>
      <c r="I425" t="b">
        <f>ISNUMBER(SEARCH("A l'écoute (TF1)",'Réponses de formulaire'!$X121))</f>
        <v>0</v>
      </c>
      <c r="J425" t="b">
        <f>ISNUMBER(SEARCH("Je n'ai regardé aucun de ces programmes",'Réponses de formulaire'!$X121))</f>
        <v>0</v>
      </c>
    </row>
    <row r="426" spans="2:10" ht="12.75" customHeight="1" x14ac:dyDescent="0.2">
      <c r="B426" t="b">
        <f>ISNUMBER(SEARCH("Mise au point (RTBF - La Une)",'Réponses de formulaire'!$X122))</f>
        <v>0</v>
      </c>
      <c r="C426" t="b">
        <f>ISNUMBER(SEARCH("Controverse (RTL-TVi)",'Réponses de formulaire'!$X122))</f>
        <v>0</v>
      </c>
      <c r="D426" t="b">
        <f>ISNUMBER(SEARCH("L'indiscret (RTBF - La Une)",'Réponses de formulaire'!$X122))</f>
        <v>0</v>
      </c>
      <c r="E426" t="b">
        <f>ISNUMBER(SEARCH("L'invité (RTL-TVi)",'Réponses de formulaire'!$X122))</f>
        <v>0</v>
      </c>
      <c r="F426" t="b">
        <f>ISNUMBER(SEARCH("Mots croisés (France 2)",'Réponses de formulaire'!$X122))</f>
        <v>0</v>
      </c>
      <c r="G426" t="b">
        <f>ISNUMBER(SEARCH("Des paroles et des actes (France 2)",'Réponses de formulaire'!$X122))</f>
        <v>0</v>
      </c>
      <c r="H426" t="b">
        <f>ISNUMBER(SEARCH("Ce soir (ou jamais !) (France 2)",'Réponses de formulaire'!$X122))</f>
        <v>1</v>
      </c>
      <c r="I426" t="b">
        <f>ISNUMBER(SEARCH("A l'écoute (TF1)",'Réponses de formulaire'!$X122))</f>
        <v>0</v>
      </c>
      <c r="J426" t="b">
        <f>ISNUMBER(SEARCH("Je n'ai regardé aucun de ces programmes",'Réponses de formulaire'!$X122))</f>
        <v>0</v>
      </c>
    </row>
    <row r="427" spans="2:10" ht="12.75" customHeight="1" x14ac:dyDescent="0.2">
      <c r="B427" t="b">
        <f>ISNUMBER(SEARCH("Mise au point (RTBF - La Une)",'Réponses de formulaire'!$X123))</f>
        <v>0</v>
      </c>
      <c r="C427" t="b">
        <f>ISNUMBER(SEARCH("Controverse (RTL-TVi)",'Réponses de formulaire'!$X123))</f>
        <v>0</v>
      </c>
      <c r="D427" t="b">
        <f>ISNUMBER(SEARCH("L'indiscret (RTBF - La Une)",'Réponses de formulaire'!$X123))</f>
        <v>0</v>
      </c>
      <c r="E427" t="b">
        <f>ISNUMBER(SEARCH("L'invité (RTL-TVi)",'Réponses de formulaire'!$X123))</f>
        <v>0</v>
      </c>
      <c r="F427" t="b">
        <f>ISNUMBER(SEARCH("Mots croisés (France 2)",'Réponses de formulaire'!$X123))</f>
        <v>0</v>
      </c>
      <c r="G427" t="b">
        <f>ISNUMBER(SEARCH("Des paroles et des actes (France 2)",'Réponses de formulaire'!$X123))</f>
        <v>0</v>
      </c>
      <c r="H427" t="b">
        <f>ISNUMBER(SEARCH("Ce soir (ou jamais !) (France 2)",'Réponses de formulaire'!$X123))</f>
        <v>0</v>
      </c>
      <c r="I427" t="b">
        <f>ISNUMBER(SEARCH("A l'écoute (TF1)",'Réponses de formulaire'!$X123))</f>
        <v>0</v>
      </c>
      <c r="J427" t="b">
        <f>ISNUMBER(SEARCH("Je n'ai regardé aucun de ces programmes",'Réponses de formulaire'!$X123))</f>
        <v>1</v>
      </c>
    </row>
    <row r="428" spans="2:10" ht="12.75" customHeight="1" x14ac:dyDescent="0.2">
      <c r="B428" t="b">
        <f>ISNUMBER(SEARCH("Mise au point (RTBF - La Une)",'Réponses de formulaire'!$X124))</f>
        <v>1</v>
      </c>
      <c r="C428" t="b">
        <f>ISNUMBER(SEARCH("Controverse (RTL-TVi)",'Réponses de formulaire'!$X124))</f>
        <v>1</v>
      </c>
      <c r="D428" t="b">
        <f>ISNUMBER(SEARCH("L'indiscret (RTBF - La Une)",'Réponses de formulaire'!$X124))</f>
        <v>0</v>
      </c>
      <c r="E428" t="b">
        <f>ISNUMBER(SEARCH("L'invité (RTL-TVi)",'Réponses de formulaire'!$X124))</f>
        <v>0</v>
      </c>
      <c r="F428" t="b">
        <f>ISNUMBER(SEARCH("Mots croisés (France 2)",'Réponses de formulaire'!$X124))</f>
        <v>0</v>
      </c>
      <c r="G428" t="b">
        <f>ISNUMBER(SEARCH("Des paroles et des actes (France 2)",'Réponses de formulaire'!$X124))</f>
        <v>1</v>
      </c>
      <c r="H428" t="b">
        <f>ISNUMBER(SEARCH("Ce soir (ou jamais !) (France 2)",'Réponses de formulaire'!$X124))</f>
        <v>0</v>
      </c>
      <c r="I428" t="b">
        <f>ISNUMBER(SEARCH("A l'écoute (TF1)",'Réponses de formulaire'!$X124))</f>
        <v>0</v>
      </c>
      <c r="J428" t="b">
        <f>ISNUMBER(SEARCH("Je n'ai regardé aucun de ces programmes",'Réponses de formulaire'!$X124))</f>
        <v>0</v>
      </c>
    </row>
    <row r="429" spans="2:10" ht="12.75" customHeight="1" x14ac:dyDescent="0.2">
      <c r="B429" t="b">
        <f>ISNUMBER(SEARCH("Mise au point (RTBF - La Une)",'Réponses de formulaire'!$X125))</f>
        <v>1</v>
      </c>
      <c r="C429" t="b">
        <f>ISNUMBER(SEARCH("Controverse (RTL-TVi)",'Réponses de formulaire'!$X125))</f>
        <v>0</v>
      </c>
      <c r="D429" t="b">
        <f>ISNUMBER(SEARCH("L'indiscret (RTBF - La Une)",'Réponses de formulaire'!$X125))</f>
        <v>0</v>
      </c>
      <c r="E429" t="b">
        <f>ISNUMBER(SEARCH("L'invité (RTL-TVi)",'Réponses de formulaire'!$X125))</f>
        <v>0</v>
      </c>
      <c r="F429" t="b">
        <f>ISNUMBER(SEARCH("Mots croisés (France 2)",'Réponses de formulaire'!$X125))</f>
        <v>0</v>
      </c>
      <c r="G429" t="b">
        <f>ISNUMBER(SEARCH("Des paroles et des actes (France 2)",'Réponses de formulaire'!$X125))</f>
        <v>1</v>
      </c>
      <c r="H429" t="b">
        <f>ISNUMBER(SEARCH("Ce soir (ou jamais !) (France 2)",'Réponses de formulaire'!$X125))</f>
        <v>0</v>
      </c>
      <c r="I429" t="b">
        <f>ISNUMBER(SEARCH("A l'écoute (TF1)",'Réponses de formulaire'!$X125))</f>
        <v>0</v>
      </c>
      <c r="J429" t="b">
        <f>ISNUMBER(SEARCH("Je n'ai regardé aucun de ces programmes",'Réponses de formulaire'!$X125))</f>
        <v>0</v>
      </c>
    </row>
    <row r="430" spans="2:10" ht="12.75" customHeight="1" x14ac:dyDescent="0.2">
      <c r="B430" t="b">
        <f>ISNUMBER(SEARCH("Mise au point (RTBF - La Une)",'Réponses de formulaire'!$X126))</f>
        <v>0</v>
      </c>
      <c r="C430" t="b">
        <f>ISNUMBER(SEARCH("Controverse (RTL-TVi)",'Réponses de formulaire'!$X126))</f>
        <v>0</v>
      </c>
      <c r="D430" t="b">
        <f>ISNUMBER(SEARCH("L'indiscret (RTBF - La Une)",'Réponses de formulaire'!$X126))</f>
        <v>0</v>
      </c>
      <c r="E430" t="b">
        <f>ISNUMBER(SEARCH("L'invité (RTL-TVi)",'Réponses de formulaire'!$X126))</f>
        <v>0</v>
      </c>
      <c r="F430" t="b">
        <f>ISNUMBER(SEARCH("Mots croisés (France 2)",'Réponses de formulaire'!$X126))</f>
        <v>0</v>
      </c>
      <c r="G430" t="b">
        <f>ISNUMBER(SEARCH("Des paroles et des actes (France 2)",'Réponses de formulaire'!$X126))</f>
        <v>0</v>
      </c>
      <c r="H430" t="b">
        <f>ISNUMBER(SEARCH("Ce soir (ou jamais !) (France 2)",'Réponses de formulaire'!$X126))</f>
        <v>0</v>
      </c>
      <c r="I430" t="b">
        <f>ISNUMBER(SEARCH("A l'écoute (TF1)",'Réponses de formulaire'!$X126))</f>
        <v>0</v>
      </c>
      <c r="J430" t="b">
        <f>ISNUMBER(SEARCH("Je n'ai regardé aucun de ces programmes",'Réponses de formulaire'!$X126))</f>
        <v>1</v>
      </c>
    </row>
    <row r="431" spans="2:10" ht="12.75" customHeight="1" x14ac:dyDescent="0.2">
      <c r="B431" t="b">
        <f>ISNUMBER(SEARCH("Mise au point (RTBF - La Une)",'Réponses de formulaire'!$X127))</f>
        <v>1</v>
      </c>
      <c r="C431" t="b">
        <f>ISNUMBER(SEARCH("Controverse (RTL-TVi)",'Réponses de formulaire'!$X127))</f>
        <v>1</v>
      </c>
      <c r="D431" t="b">
        <f>ISNUMBER(SEARCH("L'indiscret (RTBF - La Une)",'Réponses de formulaire'!$X127))</f>
        <v>0</v>
      </c>
      <c r="E431" t="b">
        <f>ISNUMBER(SEARCH("L'invité (RTL-TVi)",'Réponses de formulaire'!$X127))</f>
        <v>0</v>
      </c>
      <c r="F431" t="b">
        <f>ISNUMBER(SEARCH("Mots croisés (France 2)",'Réponses de formulaire'!$X127))</f>
        <v>0</v>
      </c>
      <c r="G431" t="b">
        <f>ISNUMBER(SEARCH("Des paroles et des actes (France 2)",'Réponses de formulaire'!$X127))</f>
        <v>0</v>
      </c>
      <c r="H431" t="b">
        <f>ISNUMBER(SEARCH("Ce soir (ou jamais !) (France 2)",'Réponses de formulaire'!$X127))</f>
        <v>0</v>
      </c>
      <c r="I431" t="b">
        <f>ISNUMBER(SEARCH("A l'écoute (TF1)",'Réponses de formulaire'!$X127))</f>
        <v>0</v>
      </c>
      <c r="J431" t="b">
        <f>ISNUMBER(SEARCH("Je n'ai regardé aucun de ces programmes",'Réponses de formulaire'!$X127))</f>
        <v>0</v>
      </c>
    </row>
    <row r="432" spans="2:10" ht="12.75" customHeight="1" x14ac:dyDescent="0.2">
      <c r="B432" t="b">
        <f>ISNUMBER(SEARCH("Mise au point (RTBF - La Une)",'Réponses de formulaire'!$X128))</f>
        <v>0</v>
      </c>
      <c r="C432" t="b">
        <f>ISNUMBER(SEARCH("Controverse (RTL-TVi)",'Réponses de formulaire'!$X128))</f>
        <v>0</v>
      </c>
      <c r="D432" t="b">
        <f>ISNUMBER(SEARCH("L'indiscret (RTBF - La Une)",'Réponses de formulaire'!$X128))</f>
        <v>0</v>
      </c>
      <c r="E432" t="b">
        <f>ISNUMBER(SEARCH("L'invité (RTL-TVi)",'Réponses de formulaire'!$X128))</f>
        <v>0</v>
      </c>
      <c r="F432" t="b">
        <f>ISNUMBER(SEARCH("Mots croisés (France 2)",'Réponses de formulaire'!$X128))</f>
        <v>0</v>
      </c>
      <c r="G432" t="b">
        <f>ISNUMBER(SEARCH("Des paroles et des actes (France 2)",'Réponses de formulaire'!$X128))</f>
        <v>0</v>
      </c>
      <c r="H432" t="b">
        <f>ISNUMBER(SEARCH("Ce soir (ou jamais !) (France 2)",'Réponses de formulaire'!$X128))</f>
        <v>0</v>
      </c>
      <c r="I432" t="b">
        <f>ISNUMBER(SEARCH("A l'écoute (TF1)",'Réponses de formulaire'!$X128))</f>
        <v>0</v>
      </c>
      <c r="J432" t="b">
        <f>ISNUMBER(SEARCH("Je n'ai regardé aucun de ces programmes",'Réponses de formulaire'!$X128))</f>
        <v>1</v>
      </c>
    </row>
    <row r="433" spans="2:10" ht="12.75" customHeight="1" x14ac:dyDescent="0.2">
      <c r="B433" t="b">
        <f>ISNUMBER(SEARCH("Mise au point (RTBF - La Une)",'Réponses de formulaire'!$X129))</f>
        <v>0</v>
      </c>
      <c r="C433" t="b">
        <f>ISNUMBER(SEARCH("Controverse (RTL-TVi)",'Réponses de formulaire'!$X129))</f>
        <v>0</v>
      </c>
      <c r="D433" t="b">
        <f>ISNUMBER(SEARCH("L'indiscret (RTBF - La Une)",'Réponses de formulaire'!$X129))</f>
        <v>0</v>
      </c>
      <c r="E433" t="b">
        <f>ISNUMBER(SEARCH("L'invité (RTL-TVi)",'Réponses de formulaire'!$X129))</f>
        <v>0</v>
      </c>
      <c r="F433" t="b">
        <f>ISNUMBER(SEARCH("Mots croisés (France 2)",'Réponses de formulaire'!$X129))</f>
        <v>0</v>
      </c>
      <c r="G433" t="b">
        <f>ISNUMBER(SEARCH("Des paroles et des actes (France 2)",'Réponses de formulaire'!$X129))</f>
        <v>0</v>
      </c>
      <c r="H433" t="b">
        <f>ISNUMBER(SEARCH("Ce soir (ou jamais !) (France 2)",'Réponses de formulaire'!$X129))</f>
        <v>0</v>
      </c>
      <c r="I433" t="b">
        <f>ISNUMBER(SEARCH("A l'écoute (TF1)",'Réponses de formulaire'!$X129))</f>
        <v>0</v>
      </c>
      <c r="J433" t="b">
        <f>ISNUMBER(SEARCH("Je n'ai regardé aucun de ces programmes",'Réponses de formulaire'!$X129))</f>
        <v>1</v>
      </c>
    </row>
    <row r="434" spans="2:10" ht="12.75" customHeight="1" x14ac:dyDescent="0.2">
      <c r="B434" t="b">
        <f>ISNUMBER(SEARCH("Mise au point (RTBF - La Une)",'Réponses de formulaire'!$X130))</f>
        <v>0</v>
      </c>
      <c r="C434" t="b">
        <f>ISNUMBER(SEARCH("Controverse (RTL-TVi)",'Réponses de formulaire'!$X130))</f>
        <v>0</v>
      </c>
      <c r="D434" t="b">
        <f>ISNUMBER(SEARCH("L'indiscret (RTBF - La Une)",'Réponses de formulaire'!$X130))</f>
        <v>0</v>
      </c>
      <c r="E434" t="b">
        <f>ISNUMBER(SEARCH("L'invité (RTL-TVi)",'Réponses de formulaire'!$X130))</f>
        <v>0</v>
      </c>
      <c r="F434" t="b">
        <f>ISNUMBER(SEARCH("Mots croisés (France 2)",'Réponses de formulaire'!$X130))</f>
        <v>0</v>
      </c>
      <c r="G434" t="b">
        <f>ISNUMBER(SEARCH("Des paroles et des actes (France 2)",'Réponses de formulaire'!$X130))</f>
        <v>0</v>
      </c>
      <c r="H434" t="b">
        <f>ISNUMBER(SEARCH("Ce soir (ou jamais !) (France 2)",'Réponses de formulaire'!$X130))</f>
        <v>0</v>
      </c>
      <c r="I434" t="b">
        <f>ISNUMBER(SEARCH("A l'écoute (TF1)",'Réponses de formulaire'!$X130))</f>
        <v>0</v>
      </c>
      <c r="J434" t="b">
        <f>ISNUMBER(SEARCH("Je n'ai regardé aucun de ces programmes",'Réponses de formulaire'!$X130))</f>
        <v>1</v>
      </c>
    </row>
    <row r="435" spans="2:10" ht="12.75" customHeight="1" x14ac:dyDescent="0.2">
      <c r="B435" t="b">
        <f>ISNUMBER(SEARCH("Mise au point (RTBF - La Une)",'Réponses de formulaire'!$X131))</f>
        <v>1</v>
      </c>
      <c r="C435" t="b">
        <f>ISNUMBER(SEARCH("Controverse (RTL-TVi)",'Réponses de formulaire'!$X131))</f>
        <v>0</v>
      </c>
      <c r="D435" t="b">
        <f>ISNUMBER(SEARCH("L'indiscret (RTBF - La Une)",'Réponses de formulaire'!$X131))</f>
        <v>0</v>
      </c>
      <c r="E435" t="b">
        <f>ISNUMBER(SEARCH("L'invité (RTL-TVi)",'Réponses de formulaire'!$X131))</f>
        <v>0</v>
      </c>
      <c r="F435" t="b">
        <f>ISNUMBER(SEARCH("Mots croisés (France 2)",'Réponses de formulaire'!$X131))</f>
        <v>0</v>
      </c>
      <c r="G435" t="b">
        <f>ISNUMBER(SEARCH("Des paroles et des actes (France 2)",'Réponses de formulaire'!$X131))</f>
        <v>0</v>
      </c>
      <c r="H435" t="b">
        <f>ISNUMBER(SEARCH("Ce soir (ou jamais !) (France 2)",'Réponses de formulaire'!$X131))</f>
        <v>0</v>
      </c>
      <c r="I435" t="b">
        <f>ISNUMBER(SEARCH("A l'écoute (TF1)",'Réponses de formulaire'!$X131))</f>
        <v>0</v>
      </c>
      <c r="J435" t="b">
        <f>ISNUMBER(SEARCH("Je n'ai regardé aucun de ces programmes",'Réponses de formulaire'!$X131))</f>
        <v>0</v>
      </c>
    </row>
    <row r="436" spans="2:10" ht="12.75" customHeight="1" x14ac:dyDescent="0.2">
      <c r="B436" t="b">
        <f>ISNUMBER(SEARCH("Mise au point (RTBF - La Une)",'Réponses de formulaire'!$X132))</f>
        <v>1</v>
      </c>
      <c r="C436" t="b">
        <f>ISNUMBER(SEARCH("Controverse (RTL-TVi)",'Réponses de formulaire'!$X132))</f>
        <v>0</v>
      </c>
      <c r="D436" t="b">
        <f>ISNUMBER(SEARCH("L'indiscret (RTBF - La Une)",'Réponses de formulaire'!$X132))</f>
        <v>1</v>
      </c>
      <c r="E436" t="b">
        <f>ISNUMBER(SEARCH("L'invité (RTL-TVi)",'Réponses de formulaire'!$X132))</f>
        <v>0</v>
      </c>
      <c r="F436" t="b">
        <f>ISNUMBER(SEARCH("Mots croisés (France 2)",'Réponses de formulaire'!$X132))</f>
        <v>0</v>
      </c>
      <c r="G436" t="b">
        <f>ISNUMBER(SEARCH("Des paroles et des actes (France 2)",'Réponses de formulaire'!$X132))</f>
        <v>0</v>
      </c>
      <c r="H436" t="b">
        <f>ISNUMBER(SEARCH("Ce soir (ou jamais !) (France 2)",'Réponses de formulaire'!$X132))</f>
        <v>0</v>
      </c>
      <c r="I436" t="b">
        <f>ISNUMBER(SEARCH("A l'écoute (TF1)",'Réponses de formulaire'!$X132))</f>
        <v>0</v>
      </c>
      <c r="J436" t="b">
        <f>ISNUMBER(SEARCH("Je n'ai regardé aucun de ces programmes",'Réponses de formulaire'!$X132))</f>
        <v>0</v>
      </c>
    </row>
    <row r="437" spans="2:10" ht="12.75" customHeight="1" x14ac:dyDescent="0.2">
      <c r="B437" t="b">
        <f>ISNUMBER(SEARCH("Mise au point (RTBF - La Une)",'Réponses de formulaire'!$X133))</f>
        <v>1</v>
      </c>
      <c r="C437" t="b">
        <f>ISNUMBER(SEARCH("Controverse (RTL-TVi)",'Réponses de formulaire'!$X133))</f>
        <v>0</v>
      </c>
      <c r="D437" t="b">
        <f>ISNUMBER(SEARCH("L'indiscret (RTBF - La Une)",'Réponses de formulaire'!$X133))</f>
        <v>0</v>
      </c>
      <c r="E437" t="b">
        <f>ISNUMBER(SEARCH("L'invité (RTL-TVi)",'Réponses de formulaire'!$X133))</f>
        <v>0</v>
      </c>
      <c r="F437" t="b">
        <f>ISNUMBER(SEARCH("Mots croisés (France 2)",'Réponses de formulaire'!$X133))</f>
        <v>1</v>
      </c>
      <c r="G437" t="b">
        <f>ISNUMBER(SEARCH("Des paroles et des actes (France 2)",'Réponses de formulaire'!$X133))</f>
        <v>1</v>
      </c>
      <c r="H437" t="b">
        <f>ISNUMBER(SEARCH("Ce soir (ou jamais !) (France 2)",'Réponses de formulaire'!$X133))</f>
        <v>0</v>
      </c>
      <c r="I437" t="b">
        <f>ISNUMBER(SEARCH("A l'écoute (TF1)",'Réponses de formulaire'!$X133))</f>
        <v>0</v>
      </c>
      <c r="J437" t="b">
        <f>ISNUMBER(SEARCH("Je n'ai regardé aucun de ces programmes",'Réponses de formulaire'!$X133))</f>
        <v>0</v>
      </c>
    </row>
    <row r="438" spans="2:10" ht="12.75" customHeight="1" x14ac:dyDescent="0.2">
      <c r="B438" t="b">
        <f>ISNUMBER(SEARCH("Mise au point (RTBF - La Une)",'Réponses de formulaire'!$X134))</f>
        <v>1</v>
      </c>
      <c r="C438" t="b">
        <f>ISNUMBER(SEARCH("Controverse (RTL-TVi)",'Réponses de formulaire'!$X134))</f>
        <v>0</v>
      </c>
      <c r="D438" t="b">
        <f>ISNUMBER(SEARCH("L'indiscret (RTBF - La Une)",'Réponses de formulaire'!$X134))</f>
        <v>0</v>
      </c>
      <c r="E438" t="b">
        <f>ISNUMBER(SEARCH("L'invité (RTL-TVi)",'Réponses de formulaire'!$X134))</f>
        <v>1</v>
      </c>
      <c r="F438" t="b">
        <f>ISNUMBER(SEARCH("Mots croisés (France 2)",'Réponses de formulaire'!$X134))</f>
        <v>0</v>
      </c>
      <c r="G438" t="b">
        <f>ISNUMBER(SEARCH("Des paroles et des actes (France 2)",'Réponses de formulaire'!$X134))</f>
        <v>0</v>
      </c>
      <c r="H438" t="b">
        <f>ISNUMBER(SEARCH("Ce soir (ou jamais !) (France 2)",'Réponses de formulaire'!$X134))</f>
        <v>0</v>
      </c>
      <c r="I438" t="b">
        <f>ISNUMBER(SEARCH("A l'écoute (TF1)",'Réponses de formulaire'!$X134))</f>
        <v>0</v>
      </c>
      <c r="J438" t="b">
        <f>ISNUMBER(SEARCH("Je n'ai regardé aucun de ces programmes",'Réponses de formulaire'!$X134))</f>
        <v>0</v>
      </c>
    </row>
    <row r="439" spans="2:10" ht="12.75" customHeight="1" x14ac:dyDescent="0.2">
      <c r="B439" t="b">
        <f>ISNUMBER(SEARCH("Mise au point (RTBF - La Une)",'Réponses de formulaire'!$X135))</f>
        <v>1</v>
      </c>
      <c r="C439" t="b">
        <f>ISNUMBER(SEARCH("Controverse (RTL-TVi)",'Réponses de formulaire'!$X135))</f>
        <v>0</v>
      </c>
      <c r="D439" t="b">
        <f>ISNUMBER(SEARCH("L'indiscret (RTBF - La Une)",'Réponses de formulaire'!$X135))</f>
        <v>0</v>
      </c>
      <c r="E439" t="b">
        <f>ISNUMBER(SEARCH("L'invité (RTL-TVi)",'Réponses de formulaire'!$X135))</f>
        <v>0</v>
      </c>
      <c r="F439" t="b">
        <f>ISNUMBER(SEARCH("Mots croisés (France 2)",'Réponses de formulaire'!$X135))</f>
        <v>0</v>
      </c>
      <c r="G439" t="b">
        <f>ISNUMBER(SEARCH("Des paroles et des actes (France 2)",'Réponses de formulaire'!$X135))</f>
        <v>0</v>
      </c>
      <c r="H439" t="b">
        <f>ISNUMBER(SEARCH("Ce soir (ou jamais !) (France 2)",'Réponses de formulaire'!$X135))</f>
        <v>0</v>
      </c>
      <c r="I439" t="b">
        <f>ISNUMBER(SEARCH("A l'écoute (TF1)",'Réponses de formulaire'!$X135))</f>
        <v>0</v>
      </c>
      <c r="J439" t="b">
        <f>ISNUMBER(SEARCH("Je n'ai regardé aucun de ces programmes",'Réponses de formulaire'!$X135))</f>
        <v>0</v>
      </c>
    </row>
    <row r="440" spans="2:10" ht="12.75" customHeight="1" x14ac:dyDescent="0.2">
      <c r="B440" t="b">
        <f>ISNUMBER(SEARCH("Mise au point (RTBF - La Une)",'Réponses de formulaire'!$X136))</f>
        <v>0</v>
      </c>
      <c r="C440" t="b">
        <f>ISNUMBER(SEARCH("Controverse (RTL-TVi)",'Réponses de formulaire'!$X136))</f>
        <v>0</v>
      </c>
      <c r="D440" t="b">
        <f>ISNUMBER(SEARCH("L'indiscret (RTBF - La Une)",'Réponses de formulaire'!$X136))</f>
        <v>0</v>
      </c>
      <c r="E440" t="b">
        <f>ISNUMBER(SEARCH("L'invité (RTL-TVi)",'Réponses de formulaire'!$X136))</f>
        <v>0</v>
      </c>
      <c r="F440" t="b">
        <f>ISNUMBER(SEARCH("Mots croisés (France 2)",'Réponses de formulaire'!$X136))</f>
        <v>0</v>
      </c>
      <c r="G440" t="b">
        <f>ISNUMBER(SEARCH("Des paroles et des actes (France 2)",'Réponses de formulaire'!$X136))</f>
        <v>0</v>
      </c>
      <c r="H440" t="b">
        <f>ISNUMBER(SEARCH("Ce soir (ou jamais !) (France 2)",'Réponses de formulaire'!$X136))</f>
        <v>0</v>
      </c>
      <c r="I440" t="b">
        <f>ISNUMBER(SEARCH("A l'écoute (TF1)",'Réponses de formulaire'!$X136))</f>
        <v>0</v>
      </c>
      <c r="J440" t="b">
        <f>ISNUMBER(SEARCH("Je n'ai regardé aucun de ces programmes",'Réponses de formulaire'!$X136))</f>
        <v>1</v>
      </c>
    </row>
    <row r="441" spans="2:10" ht="12.75" customHeight="1" x14ac:dyDescent="0.2">
      <c r="B441" t="b">
        <f>ISNUMBER(SEARCH("Mise au point (RTBF - La Une)",'Réponses de formulaire'!$X137))</f>
        <v>1</v>
      </c>
      <c r="C441" t="b">
        <f>ISNUMBER(SEARCH("Controverse (RTL-TVi)",'Réponses de formulaire'!$X137))</f>
        <v>0</v>
      </c>
      <c r="D441" t="b">
        <f>ISNUMBER(SEARCH("L'indiscret (RTBF - La Une)",'Réponses de formulaire'!$X137))</f>
        <v>0</v>
      </c>
      <c r="E441" t="b">
        <f>ISNUMBER(SEARCH("L'invité (RTL-TVi)",'Réponses de formulaire'!$X137))</f>
        <v>0</v>
      </c>
      <c r="F441" t="b">
        <f>ISNUMBER(SEARCH("Mots croisés (France 2)",'Réponses de formulaire'!$X137))</f>
        <v>0</v>
      </c>
      <c r="G441" t="b">
        <f>ISNUMBER(SEARCH("Des paroles et des actes (France 2)",'Réponses de formulaire'!$X137))</f>
        <v>0</v>
      </c>
      <c r="H441" t="b">
        <f>ISNUMBER(SEARCH("Ce soir (ou jamais !) (France 2)",'Réponses de formulaire'!$X137))</f>
        <v>0</v>
      </c>
      <c r="I441" t="b">
        <f>ISNUMBER(SEARCH("A l'écoute (TF1)",'Réponses de formulaire'!$X137))</f>
        <v>0</v>
      </c>
      <c r="J441" t="b">
        <f>ISNUMBER(SEARCH("Je n'ai regardé aucun de ces programmes",'Réponses de formulaire'!$X137))</f>
        <v>0</v>
      </c>
    </row>
    <row r="442" spans="2:10" ht="12.75" customHeight="1" x14ac:dyDescent="0.2">
      <c r="B442" t="b">
        <f>ISNUMBER(SEARCH("Mise au point (RTBF - La Une)",'Réponses de formulaire'!$X138))</f>
        <v>1</v>
      </c>
      <c r="C442" t="b">
        <f>ISNUMBER(SEARCH("Controverse (RTL-TVi)",'Réponses de formulaire'!$X138))</f>
        <v>1</v>
      </c>
      <c r="D442" t="b">
        <f>ISNUMBER(SEARCH("L'indiscret (RTBF - La Une)",'Réponses de formulaire'!$X138))</f>
        <v>0</v>
      </c>
      <c r="E442" t="b">
        <f>ISNUMBER(SEARCH("L'invité (RTL-TVi)",'Réponses de formulaire'!$X138))</f>
        <v>0</v>
      </c>
      <c r="F442" t="b">
        <f>ISNUMBER(SEARCH("Mots croisés (France 2)",'Réponses de formulaire'!$X138))</f>
        <v>0</v>
      </c>
      <c r="G442" t="b">
        <f>ISNUMBER(SEARCH("Des paroles et des actes (France 2)",'Réponses de formulaire'!$X138))</f>
        <v>0</v>
      </c>
      <c r="H442" t="b">
        <f>ISNUMBER(SEARCH("Ce soir (ou jamais !) (France 2)",'Réponses de formulaire'!$X138))</f>
        <v>0</v>
      </c>
      <c r="I442" t="b">
        <f>ISNUMBER(SEARCH("A l'écoute (TF1)",'Réponses de formulaire'!$X138))</f>
        <v>0</v>
      </c>
      <c r="J442" t="b">
        <f>ISNUMBER(SEARCH("Je n'ai regardé aucun de ces programmes",'Réponses de formulaire'!$X138))</f>
        <v>0</v>
      </c>
    </row>
    <row r="443" spans="2:10" ht="12.75" customHeight="1" x14ac:dyDescent="0.2">
      <c r="B443" t="b">
        <f>ISNUMBER(SEARCH("Mise au point (RTBF - La Une)",'Réponses de formulaire'!$X139))</f>
        <v>0</v>
      </c>
      <c r="C443" t="b">
        <f>ISNUMBER(SEARCH("Controverse (RTL-TVi)",'Réponses de formulaire'!$X139))</f>
        <v>0</v>
      </c>
      <c r="D443" t="b">
        <f>ISNUMBER(SEARCH("L'indiscret (RTBF - La Une)",'Réponses de formulaire'!$X139))</f>
        <v>0</v>
      </c>
      <c r="E443" t="b">
        <f>ISNUMBER(SEARCH("L'invité (RTL-TVi)",'Réponses de formulaire'!$X139))</f>
        <v>0</v>
      </c>
      <c r="F443" t="b">
        <f>ISNUMBER(SEARCH("Mots croisés (France 2)",'Réponses de formulaire'!$X139))</f>
        <v>0</v>
      </c>
      <c r="G443" t="b">
        <f>ISNUMBER(SEARCH("Des paroles et des actes (France 2)",'Réponses de formulaire'!$X139))</f>
        <v>0</v>
      </c>
      <c r="H443" t="b">
        <f>ISNUMBER(SEARCH("Ce soir (ou jamais !) (France 2)",'Réponses de formulaire'!$X139))</f>
        <v>0</v>
      </c>
      <c r="I443" t="b">
        <f>ISNUMBER(SEARCH("A l'écoute (TF1)",'Réponses de formulaire'!$X139))</f>
        <v>0</v>
      </c>
      <c r="J443" t="b">
        <f>ISNUMBER(SEARCH("Je n'ai regardé aucun de ces programmes",'Réponses de formulaire'!$X139))</f>
        <v>1</v>
      </c>
    </row>
    <row r="444" spans="2:10" ht="12.75" customHeight="1" x14ac:dyDescent="0.2">
      <c r="B444" t="b">
        <f>ISNUMBER(SEARCH("Mise au point (RTBF - La Une)",'Réponses de formulaire'!$X140))</f>
        <v>0</v>
      </c>
      <c r="C444" t="b">
        <f>ISNUMBER(SEARCH("Controverse (RTL-TVi)",'Réponses de formulaire'!$X140))</f>
        <v>1</v>
      </c>
      <c r="D444" t="b">
        <f>ISNUMBER(SEARCH("L'indiscret (RTBF - La Une)",'Réponses de formulaire'!$X140))</f>
        <v>0</v>
      </c>
      <c r="E444" t="b">
        <f>ISNUMBER(SEARCH("L'invité (RTL-TVi)",'Réponses de formulaire'!$X140))</f>
        <v>1</v>
      </c>
      <c r="F444" t="b">
        <f>ISNUMBER(SEARCH("Mots croisés (France 2)",'Réponses de formulaire'!$X140))</f>
        <v>0</v>
      </c>
      <c r="G444" t="b">
        <f>ISNUMBER(SEARCH("Des paroles et des actes (France 2)",'Réponses de formulaire'!$X140))</f>
        <v>1</v>
      </c>
      <c r="H444" t="b">
        <f>ISNUMBER(SEARCH("Ce soir (ou jamais !) (France 2)",'Réponses de formulaire'!$X140))</f>
        <v>0</v>
      </c>
      <c r="I444" t="b">
        <f>ISNUMBER(SEARCH("A l'écoute (TF1)",'Réponses de formulaire'!$X140))</f>
        <v>0</v>
      </c>
      <c r="J444" t="b">
        <f>ISNUMBER(SEARCH("Je n'ai regardé aucun de ces programmes",'Réponses de formulaire'!$X140))</f>
        <v>0</v>
      </c>
    </row>
    <row r="445" spans="2:10" ht="12.75" customHeight="1" x14ac:dyDescent="0.2">
      <c r="B445" t="b">
        <f>ISNUMBER(SEARCH("Mise au point (RTBF - La Une)",'Réponses de formulaire'!$X141))</f>
        <v>0</v>
      </c>
      <c r="C445" t="b">
        <f>ISNUMBER(SEARCH("Controverse (RTL-TVi)",'Réponses de formulaire'!$X141))</f>
        <v>0</v>
      </c>
      <c r="D445" t="b">
        <f>ISNUMBER(SEARCH("L'indiscret (RTBF - La Une)",'Réponses de formulaire'!$X141))</f>
        <v>0</v>
      </c>
      <c r="E445" t="b">
        <f>ISNUMBER(SEARCH("L'invité (RTL-TVi)",'Réponses de formulaire'!$X141))</f>
        <v>0</v>
      </c>
      <c r="F445" t="b">
        <f>ISNUMBER(SEARCH("Mots croisés (France 2)",'Réponses de formulaire'!$X141))</f>
        <v>0</v>
      </c>
      <c r="G445" t="b">
        <f>ISNUMBER(SEARCH("Des paroles et des actes (France 2)",'Réponses de formulaire'!$X141))</f>
        <v>0</v>
      </c>
      <c r="H445" t="b">
        <f>ISNUMBER(SEARCH("Ce soir (ou jamais !) (France 2)",'Réponses de formulaire'!$X141))</f>
        <v>0</v>
      </c>
      <c r="I445" t="b">
        <f>ISNUMBER(SEARCH("A l'écoute (TF1)",'Réponses de formulaire'!$X141))</f>
        <v>0</v>
      </c>
      <c r="J445" t="b">
        <f>ISNUMBER(SEARCH("Je n'ai regardé aucun de ces programmes",'Réponses de formulaire'!$X141))</f>
        <v>1</v>
      </c>
    </row>
    <row r="446" spans="2:10" ht="12.75" customHeight="1" x14ac:dyDescent="0.2">
      <c r="B446" t="b">
        <f>ISNUMBER(SEARCH("Mise au point (RTBF - La Une)",'Réponses de formulaire'!$X142))</f>
        <v>0</v>
      </c>
      <c r="C446" t="b">
        <f>ISNUMBER(SEARCH("Controverse (RTL-TVi)",'Réponses de formulaire'!$X142))</f>
        <v>0</v>
      </c>
      <c r="D446" t="b">
        <f>ISNUMBER(SEARCH("L'indiscret (RTBF - La Une)",'Réponses de formulaire'!$X142))</f>
        <v>0</v>
      </c>
      <c r="E446" t="b">
        <f>ISNUMBER(SEARCH("L'invité (RTL-TVi)",'Réponses de formulaire'!$X142))</f>
        <v>0</v>
      </c>
      <c r="F446" t="b">
        <f>ISNUMBER(SEARCH("Mots croisés (France 2)",'Réponses de formulaire'!$X142))</f>
        <v>0</v>
      </c>
      <c r="G446" t="b">
        <f>ISNUMBER(SEARCH("Des paroles et des actes (France 2)",'Réponses de formulaire'!$X142))</f>
        <v>1</v>
      </c>
      <c r="H446" t="b">
        <f>ISNUMBER(SEARCH("Ce soir (ou jamais !) (France 2)",'Réponses de formulaire'!$X142))</f>
        <v>0</v>
      </c>
      <c r="I446" t="b">
        <f>ISNUMBER(SEARCH("A l'écoute (TF1)",'Réponses de formulaire'!$X142))</f>
        <v>0</v>
      </c>
      <c r="J446" t="b">
        <f>ISNUMBER(SEARCH("Je n'ai regardé aucun de ces programmes",'Réponses de formulaire'!$X142))</f>
        <v>0</v>
      </c>
    </row>
    <row r="447" spans="2:10" ht="12.75" customHeight="1" x14ac:dyDescent="0.2">
      <c r="B447" t="b">
        <f>ISNUMBER(SEARCH("Mise au point (RTBF - La Une)",'Réponses de formulaire'!$X143))</f>
        <v>0</v>
      </c>
      <c r="C447" t="b">
        <f>ISNUMBER(SEARCH("Controverse (RTL-TVi)",'Réponses de formulaire'!$X143))</f>
        <v>0</v>
      </c>
      <c r="D447" t="b">
        <f>ISNUMBER(SEARCH("L'indiscret (RTBF - La Une)",'Réponses de formulaire'!$X143))</f>
        <v>0</v>
      </c>
      <c r="E447" t="b">
        <f>ISNUMBER(SEARCH("L'invité (RTL-TVi)",'Réponses de formulaire'!$X143))</f>
        <v>1</v>
      </c>
      <c r="F447" t="b">
        <f>ISNUMBER(SEARCH("Mots croisés (France 2)",'Réponses de formulaire'!$X143))</f>
        <v>0</v>
      </c>
      <c r="G447" t="b">
        <f>ISNUMBER(SEARCH("Des paroles et des actes (France 2)",'Réponses de formulaire'!$X143))</f>
        <v>0</v>
      </c>
      <c r="H447" t="b">
        <f>ISNUMBER(SEARCH("Ce soir (ou jamais !) (France 2)",'Réponses de formulaire'!$X143))</f>
        <v>0</v>
      </c>
      <c r="I447" t="b">
        <f>ISNUMBER(SEARCH("A l'écoute (TF1)",'Réponses de formulaire'!$X143))</f>
        <v>0</v>
      </c>
      <c r="J447" t="b">
        <f>ISNUMBER(SEARCH("Je n'ai regardé aucun de ces programmes",'Réponses de formulaire'!$X143))</f>
        <v>0</v>
      </c>
    </row>
    <row r="448" spans="2:10" ht="12.75" customHeight="1" x14ac:dyDescent="0.2">
      <c r="B448" t="b">
        <f>ISNUMBER(SEARCH("Mise au point (RTBF - La Une)",'Réponses de formulaire'!$X144))</f>
        <v>1</v>
      </c>
      <c r="C448" t="b">
        <f>ISNUMBER(SEARCH("Controverse (RTL-TVi)",'Réponses de formulaire'!$X144))</f>
        <v>0</v>
      </c>
      <c r="D448" t="b">
        <f>ISNUMBER(SEARCH("L'indiscret (RTBF - La Une)",'Réponses de formulaire'!$X144))</f>
        <v>0</v>
      </c>
      <c r="E448" t="b">
        <f>ISNUMBER(SEARCH("L'invité (RTL-TVi)",'Réponses de formulaire'!$X144))</f>
        <v>0</v>
      </c>
      <c r="F448" t="b">
        <f>ISNUMBER(SEARCH("Mots croisés (France 2)",'Réponses de formulaire'!$X144))</f>
        <v>0</v>
      </c>
      <c r="G448" t="b">
        <f>ISNUMBER(SEARCH("Des paroles et des actes (France 2)",'Réponses de formulaire'!$X144))</f>
        <v>0</v>
      </c>
      <c r="H448" t="b">
        <f>ISNUMBER(SEARCH("Ce soir (ou jamais !) (France 2)",'Réponses de formulaire'!$X144))</f>
        <v>0</v>
      </c>
      <c r="I448" t="b">
        <f>ISNUMBER(SEARCH("A l'écoute (TF1)",'Réponses de formulaire'!$X144))</f>
        <v>0</v>
      </c>
      <c r="J448" t="b">
        <f>ISNUMBER(SEARCH("Je n'ai regardé aucun de ces programmes",'Réponses de formulaire'!$X144))</f>
        <v>0</v>
      </c>
    </row>
    <row r="449" spans="2:10" ht="12.75" customHeight="1" x14ac:dyDescent="0.2">
      <c r="B449" t="b">
        <f>ISNUMBER(SEARCH("Mise au point (RTBF - La Une)",'Réponses de formulaire'!$X145))</f>
        <v>0</v>
      </c>
      <c r="C449" t="b">
        <f>ISNUMBER(SEARCH("Controverse (RTL-TVi)",'Réponses de formulaire'!$X145))</f>
        <v>0</v>
      </c>
      <c r="D449" t="b">
        <f>ISNUMBER(SEARCH("L'indiscret (RTBF - La Une)",'Réponses de formulaire'!$X145))</f>
        <v>0</v>
      </c>
      <c r="E449" t="b">
        <f>ISNUMBER(SEARCH("L'invité (RTL-TVi)",'Réponses de formulaire'!$X145))</f>
        <v>0</v>
      </c>
      <c r="F449" t="b">
        <f>ISNUMBER(SEARCH("Mots croisés (France 2)",'Réponses de formulaire'!$X145))</f>
        <v>0</v>
      </c>
      <c r="G449" t="b">
        <f>ISNUMBER(SEARCH("Des paroles et des actes (France 2)",'Réponses de formulaire'!$X145))</f>
        <v>1</v>
      </c>
      <c r="H449" t="b">
        <f>ISNUMBER(SEARCH("Ce soir (ou jamais !) (France 2)",'Réponses de formulaire'!$X145))</f>
        <v>0</v>
      </c>
      <c r="I449" t="b">
        <f>ISNUMBER(SEARCH("A l'écoute (TF1)",'Réponses de formulaire'!$X145))</f>
        <v>0</v>
      </c>
      <c r="J449" t="b">
        <f>ISNUMBER(SEARCH("Je n'ai regardé aucun de ces programmes",'Réponses de formulaire'!$X145))</f>
        <v>0</v>
      </c>
    </row>
    <row r="450" spans="2:10" ht="12.75" customHeight="1" x14ac:dyDescent="0.2">
      <c r="B450" t="b">
        <f>ISNUMBER(SEARCH("Mise au point (RTBF - La Une)",'Réponses de formulaire'!$X146))</f>
        <v>1</v>
      </c>
      <c r="C450" t="b">
        <f>ISNUMBER(SEARCH("Controverse (RTL-TVi)",'Réponses de formulaire'!$X146))</f>
        <v>1</v>
      </c>
      <c r="D450" t="b">
        <f>ISNUMBER(SEARCH("L'indiscret (RTBF - La Une)",'Réponses de formulaire'!$X146))</f>
        <v>0</v>
      </c>
      <c r="E450" t="b">
        <f>ISNUMBER(SEARCH("L'invité (RTL-TVi)",'Réponses de formulaire'!$X146))</f>
        <v>0</v>
      </c>
      <c r="F450" t="b">
        <f>ISNUMBER(SEARCH("Mots croisés (France 2)",'Réponses de formulaire'!$X146))</f>
        <v>0</v>
      </c>
      <c r="G450" t="b">
        <f>ISNUMBER(SEARCH("Des paroles et des actes (France 2)",'Réponses de formulaire'!$X146))</f>
        <v>0</v>
      </c>
      <c r="H450" t="b">
        <f>ISNUMBER(SEARCH("Ce soir (ou jamais !) (France 2)",'Réponses de formulaire'!$X146))</f>
        <v>0</v>
      </c>
      <c r="I450" t="b">
        <f>ISNUMBER(SEARCH("A l'écoute (TF1)",'Réponses de formulaire'!$X146))</f>
        <v>0</v>
      </c>
      <c r="J450" t="b">
        <f>ISNUMBER(SEARCH("Je n'ai regardé aucun de ces programmes",'Réponses de formulaire'!$X146))</f>
        <v>0</v>
      </c>
    </row>
    <row r="451" spans="2:10" ht="12.75" customHeight="1" x14ac:dyDescent="0.2">
      <c r="B451" t="b">
        <f>ISNUMBER(SEARCH("Mise au point (RTBF - La Une)",'Réponses de formulaire'!$X147))</f>
        <v>1</v>
      </c>
      <c r="C451" t="b">
        <f>ISNUMBER(SEARCH("Controverse (RTL-TVi)",'Réponses de formulaire'!$X147))</f>
        <v>0</v>
      </c>
      <c r="D451" t="b">
        <f>ISNUMBER(SEARCH("L'indiscret (RTBF - La Une)",'Réponses de formulaire'!$X147))</f>
        <v>0</v>
      </c>
      <c r="E451" t="b">
        <f>ISNUMBER(SEARCH("L'invité (RTL-TVi)",'Réponses de formulaire'!$X147))</f>
        <v>0</v>
      </c>
      <c r="F451" t="b">
        <f>ISNUMBER(SEARCH("Mots croisés (France 2)",'Réponses de formulaire'!$X147))</f>
        <v>0</v>
      </c>
      <c r="G451" t="b">
        <f>ISNUMBER(SEARCH("Des paroles et des actes (France 2)",'Réponses de formulaire'!$X147))</f>
        <v>0</v>
      </c>
      <c r="H451" t="b">
        <f>ISNUMBER(SEARCH("Ce soir (ou jamais !) (France 2)",'Réponses de formulaire'!$X147))</f>
        <v>0</v>
      </c>
      <c r="I451" t="b">
        <f>ISNUMBER(SEARCH("A l'écoute (TF1)",'Réponses de formulaire'!$X147))</f>
        <v>0</v>
      </c>
      <c r="J451" t="b">
        <f>ISNUMBER(SEARCH("Je n'ai regardé aucun de ces programmes",'Réponses de formulaire'!$X147))</f>
        <v>0</v>
      </c>
    </row>
    <row r="452" spans="2:10" ht="12.75" customHeight="1" x14ac:dyDescent="0.2">
      <c r="B452" t="b">
        <f>ISNUMBER(SEARCH("Mise au point (RTBF - La Une)",'Réponses de formulaire'!$X148))</f>
        <v>0</v>
      </c>
      <c r="C452" t="b">
        <f>ISNUMBER(SEARCH("Controverse (RTL-TVi)",'Réponses de formulaire'!$X148))</f>
        <v>0</v>
      </c>
      <c r="D452" t="b">
        <f>ISNUMBER(SEARCH("L'indiscret (RTBF - La Une)",'Réponses de formulaire'!$X148))</f>
        <v>0</v>
      </c>
      <c r="E452" t="b">
        <f>ISNUMBER(SEARCH("L'invité (RTL-TVi)",'Réponses de formulaire'!$X148))</f>
        <v>0</v>
      </c>
      <c r="F452" t="b">
        <f>ISNUMBER(SEARCH("Mots croisés (France 2)",'Réponses de formulaire'!$X148))</f>
        <v>0</v>
      </c>
      <c r="G452" t="b">
        <f>ISNUMBER(SEARCH("Des paroles et des actes (France 2)",'Réponses de formulaire'!$X148))</f>
        <v>0</v>
      </c>
      <c r="H452" t="b">
        <f>ISNUMBER(SEARCH("Ce soir (ou jamais !) (France 2)",'Réponses de formulaire'!$X148))</f>
        <v>0</v>
      </c>
      <c r="I452" t="b">
        <f>ISNUMBER(SEARCH("A l'écoute (TF1)",'Réponses de formulaire'!$X148))</f>
        <v>0</v>
      </c>
      <c r="J452" t="b">
        <f>ISNUMBER(SEARCH("Je n'ai regardé aucun de ces programmes",'Réponses de formulaire'!$X148))</f>
        <v>1</v>
      </c>
    </row>
    <row r="453" spans="2:10" ht="12.75" customHeight="1" x14ac:dyDescent="0.2">
      <c r="B453" t="b">
        <f>ISNUMBER(SEARCH("Mise au point (RTBF - La Une)",'Réponses de formulaire'!$X149))</f>
        <v>1</v>
      </c>
      <c r="C453" t="b">
        <f>ISNUMBER(SEARCH("Controverse (RTL-TVi)",'Réponses de formulaire'!$X149))</f>
        <v>1</v>
      </c>
      <c r="D453" t="b">
        <f>ISNUMBER(SEARCH("L'indiscret (RTBF - La Une)",'Réponses de formulaire'!$X149))</f>
        <v>1</v>
      </c>
      <c r="E453" t="b">
        <f>ISNUMBER(SEARCH("L'invité (RTL-TVi)",'Réponses de formulaire'!$X149))</f>
        <v>1</v>
      </c>
      <c r="F453" t="b">
        <f>ISNUMBER(SEARCH("Mots croisés (France 2)",'Réponses de formulaire'!$X149))</f>
        <v>1</v>
      </c>
      <c r="G453" t="b">
        <f>ISNUMBER(SEARCH("Des paroles et des actes (France 2)",'Réponses de formulaire'!$X149))</f>
        <v>1</v>
      </c>
      <c r="H453" t="b">
        <f>ISNUMBER(SEARCH("Ce soir (ou jamais !) (France 2)",'Réponses de formulaire'!$X149))</f>
        <v>0</v>
      </c>
      <c r="I453" t="b">
        <f>ISNUMBER(SEARCH("A l'écoute (TF1)",'Réponses de formulaire'!$X149))</f>
        <v>0</v>
      </c>
      <c r="J453" t="b">
        <f>ISNUMBER(SEARCH("Je n'ai regardé aucun de ces programmes",'Réponses de formulaire'!$X149))</f>
        <v>0</v>
      </c>
    </row>
    <row r="454" spans="2:10" ht="12.75" customHeight="1" x14ac:dyDescent="0.2">
      <c r="B454" t="b">
        <f>ISNUMBER(SEARCH("Mise au point (RTBF - La Une)",'Réponses de formulaire'!$X150))</f>
        <v>0</v>
      </c>
      <c r="C454" t="b">
        <f>ISNUMBER(SEARCH("Controverse (RTL-TVi)",'Réponses de formulaire'!$X150))</f>
        <v>0</v>
      </c>
      <c r="D454" t="b">
        <f>ISNUMBER(SEARCH("L'indiscret (RTBF - La Une)",'Réponses de formulaire'!$X150))</f>
        <v>0</v>
      </c>
      <c r="E454" t="b">
        <f>ISNUMBER(SEARCH("L'invité (RTL-TVi)",'Réponses de formulaire'!$X150))</f>
        <v>0</v>
      </c>
      <c r="F454" t="b">
        <f>ISNUMBER(SEARCH("Mots croisés (France 2)",'Réponses de formulaire'!$X150))</f>
        <v>0</v>
      </c>
      <c r="G454" t="b">
        <f>ISNUMBER(SEARCH("Des paroles et des actes (France 2)",'Réponses de formulaire'!$X150))</f>
        <v>0</v>
      </c>
      <c r="H454" t="b">
        <f>ISNUMBER(SEARCH("Ce soir (ou jamais !) (France 2)",'Réponses de formulaire'!$X150))</f>
        <v>0</v>
      </c>
      <c r="I454" t="b">
        <f>ISNUMBER(SEARCH("A l'écoute (TF1)",'Réponses de formulaire'!$X150))</f>
        <v>0</v>
      </c>
      <c r="J454" t="b">
        <f>ISNUMBER(SEARCH("Je n'ai regardé aucun de ces programmes",'Réponses de formulaire'!$X150))</f>
        <v>1</v>
      </c>
    </row>
    <row r="455" spans="2:10" ht="12.75" customHeight="1" x14ac:dyDescent="0.2">
      <c r="B455" t="b">
        <f>ISNUMBER(SEARCH("Mise au point (RTBF - La Une)",'Réponses de formulaire'!#REF!))</f>
        <v>0</v>
      </c>
      <c r="C455" t="b">
        <f>ISNUMBER(SEARCH("Controverse (RTL-TVi)",'Réponses de formulaire'!#REF!))</f>
        <v>0</v>
      </c>
      <c r="D455" t="b">
        <f>ISNUMBER(SEARCH("L'indiscret (RTBF - La Une)",'Réponses de formulaire'!#REF!))</f>
        <v>0</v>
      </c>
      <c r="E455" t="b">
        <f>ISNUMBER(SEARCH("L'invité (RTL-TVi)",'Réponses de formulaire'!#REF!))</f>
        <v>0</v>
      </c>
      <c r="F455" t="b">
        <f>ISNUMBER(SEARCH("Mots croisés (France 2)",'Réponses de formulaire'!#REF!))</f>
        <v>0</v>
      </c>
      <c r="G455" t="b">
        <f>ISNUMBER(SEARCH("Des paroles et des actes (France 2)",'Réponses de formulaire'!#REF!))</f>
        <v>0</v>
      </c>
      <c r="H455" t="b">
        <f>ISNUMBER(SEARCH("Ce soir (ou jamais !) (France 2)",'Réponses de formulaire'!#REF!))</f>
        <v>0</v>
      </c>
      <c r="I455" t="b">
        <f>ISNUMBER(SEARCH("A l'écoute (TF1)",'Réponses de formulaire'!#REF!))</f>
        <v>0</v>
      </c>
      <c r="J455" t="b">
        <f>ISNUMBER(SEARCH("Je n'ai regardé aucun de ces programmes",'Réponses de formulaire'!#REF!))</f>
        <v>0</v>
      </c>
    </row>
    <row r="456" spans="2:10" ht="12.75" customHeight="1" x14ac:dyDescent="0.2">
      <c r="B456" t="b">
        <f>ISNUMBER(SEARCH("Mise au point (RTBF - La Une)",'Réponses de formulaire'!$X152))</f>
        <v>0</v>
      </c>
      <c r="C456" t="b">
        <f>ISNUMBER(SEARCH("Controverse (RTL-TVi)",'Réponses de formulaire'!$X152))</f>
        <v>0</v>
      </c>
      <c r="D456" t="b">
        <f>ISNUMBER(SEARCH("L'indiscret (RTBF - La Une)",'Réponses de formulaire'!$X152))</f>
        <v>0</v>
      </c>
      <c r="E456" t="b">
        <f>ISNUMBER(SEARCH("L'invité (RTL-TVi)",'Réponses de formulaire'!$X152))</f>
        <v>0</v>
      </c>
      <c r="F456" t="b">
        <f>ISNUMBER(SEARCH("Mots croisés (France 2)",'Réponses de formulaire'!$X152))</f>
        <v>0</v>
      </c>
      <c r="G456" t="b">
        <f>ISNUMBER(SEARCH("Des paroles et des actes (France 2)",'Réponses de formulaire'!$X152))</f>
        <v>0</v>
      </c>
      <c r="H456" t="b">
        <f>ISNUMBER(SEARCH("Ce soir (ou jamais !) (France 2)",'Réponses de formulaire'!$X152))</f>
        <v>0</v>
      </c>
      <c r="I456" t="b">
        <f>ISNUMBER(SEARCH("A l'écoute (TF1)",'Réponses de formulaire'!$X152))</f>
        <v>0</v>
      </c>
      <c r="J456" t="b">
        <f>ISNUMBER(SEARCH("Je n'ai regardé aucun de ces programmes",'Réponses de formulaire'!$X152))</f>
        <v>1</v>
      </c>
    </row>
    <row r="457" spans="2:10" ht="12.75" customHeight="1" x14ac:dyDescent="0.2">
      <c r="B457" t="b">
        <f>ISNUMBER(SEARCH("Mise au point (RTBF - La Une)",'Réponses de formulaire'!$X153))</f>
        <v>0</v>
      </c>
      <c r="C457" t="b">
        <f>ISNUMBER(SEARCH("Controverse (RTL-TVi)",'Réponses de formulaire'!$X153))</f>
        <v>0</v>
      </c>
      <c r="D457" t="b">
        <f>ISNUMBER(SEARCH("L'indiscret (RTBF - La Une)",'Réponses de formulaire'!$X153))</f>
        <v>0</v>
      </c>
      <c r="E457" t="b">
        <f>ISNUMBER(SEARCH("L'invité (RTL-TVi)",'Réponses de formulaire'!$X153))</f>
        <v>0</v>
      </c>
      <c r="F457" t="b">
        <f>ISNUMBER(SEARCH("Mots croisés (France 2)",'Réponses de formulaire'!$X153))</f>
        <v>0</v>
      </c>
      <c r="G457" t="b">
        <f>ISNUMBER(SEARCH("Des paroles et des actes (France 2)",'Réponses de formulaire'!$X153))</f>
        <v>0</v>
      </c>
      <c r="H457" t="b">
        <f>ISNUMBER(SEARCH("Ce soir (ou jamais !) (France 2)",'Réponses de formulaire'!$X153))</f>
        <v>0</v>
      </c>
      <c r="I457" t="b">
        <f>ISNUMBER(SEARCH("A l'écoute (TF1)",'Réponses de formulaire'!$X153))</f>
        <v>0</v>
      </c>
      <c r="J457" t="b">
        <f>ISNUMBER(SEARCH("Je n'ai regardé aucun de ces programmes",'Réponses de formulaire'!$X153))</f>
        <v>1</v>
      </c>
    </row>
    <row r="458" spans="2:10" ht="12.75" customHeight="1" x14ac:dyDescent="0.2">
      <c r="B458" t="b">
        <f>ISNUMBER(SEARCH("Mise au point (RTBF - La Une)",'Réponses de formulaire'!$X154))</f>
        <v>1</v>
      </c>
      <c r="C458" t="b">
        <f>ISNUMBER(SEARCH("Controverse (RTL-TVi)",'Réponses de formulaire'!$X154))</f>
        <v>1</v>
      </c>
      <c r="D458" t="b">
        <f>ISNUMBER(SEARCH("L'indiscret (RTBF - La Une)",'Réponses de formulaire'!$X154))</f>
        <v>0</v>
      </c>
      <c r="E458" t="b">
        <f>ISNUMBER(SEARCH("L'invité (RTL-TVi)",'Réponses de formulaire'!$X154))</f>
        <v>1</v>
      </c>
      <c r="F458" t="b">
        <f>ISNUMBER(SEARCH("Mots croisés (France 2)",'Réponses de formulaire'!$X154))</f>
        <v>0</v>
      </c>
      <c r="G458" t="b">
        <f>ISNUMBER(SEARCH("Des paroles et des actes (France 2)",'Réponses de formulaire'!$X154))</f>
        <v>0</v>
      </c>
      <c r="H458" t="b">
        <f>ISNUMBER(SEARCH("Ce soir (ou jamais !) (France 2)",'Réponses de formulaire'!$X154))</f>
        <v>0</v>
      </c>
      <c r="I458" t="b">
        <f>ISNUMBER(SEARCH("A l'écoute (TF1)",'Réponses de formulaire'!$X154))</f>
        <v>0</v>
      </c>
      <c r="J458" t="b">
        <f>ISNUMBER(SEARCH("Je n'ai regardé aucun de ces programmes",'Réponses de formulaire'!$X154))</f>
        <v>0</v>
      </c>
    </row>
    <row r="459" spans="2:10" ht="12.75" customHeight="1" x14ac:dyDescent="0.2">
      <c r="B459" t="b">
        <f>ISNUMBER(SEARCH("Mise au point (RTBF - La Une)",'Réponses de formulaire'!$X155))</f>
        <v>1</v>
      </c>
      <c r="C459" t="b">
        <f>ISNUMBER(SEARCH("Controverse (RTL-TVi)",'Réponses de formulaire'!$X155))</f>
        <v>1</v>
      </c>
      <c r="D459" t="b">
        <f>ISNUMBER(SEARCH("L'indiscret (RTBF - La Une)",'Réponses de formulaire'!$X155))</f>
        <v>0</v>
      </c>
      <c r="E459" t="b">
        <f>ISNUMBER(SEARCH("L'invité (RTL-TVi)",'Réponses de formulaire'!$X155))</f>
        <v>0</v>
      </c>
      <c r="F459" t="b">
        <f>ISNUMBER(SEARCH("Mots croisés (France 2)",'Réponses de formulaire'!$X155))</f>
        <v>0</v>
      </c>
      <c r="G459" t="b">
        <f>ISNUMBER(SEARCH("Des paroles et des actes (France 2)",'Réponses de formulaire'!$X155))</f>
        <v>1</v>
      </c>
      <c r="H459" t="b">
        <f>ISNUMBER(SEARCH("Ce soir (ou jamais !) (France 2)",'Réponses de formulaire'!$X155))</f>
        <v>0</v>
      </c>
      <c r="I459" t="b">
        <f>ISNUMBER(SEARCH("A l'écoute (TF1)",'Réponses de formulaire'!$X155))</f>
        <v>0</v>
      </c>
      <c r="J459" t="b">
        <f>ISNUMBER(SEARCH("Je n'ai regardé aucun de ces programmes",'Réponses de formulaire'!$X155))</f>
        <v>0</v>
      </c>
    </row>
    <row r="460" spans="2:10" ht="12.75" customHeight="1" x14ac:dyDescent="0.2">
      <c r="B460" t="b">
        <f>ISNUMBER(SEARCH("Mise au point (RTBF - La Une)",'Réponses de formulaire'!$X156))</f>
        <v>1</v>
      </c>
      <c r="C460" t="b">
        <f>ISNUMBER(SEARCH("Controverse (RTL-TVi)",'Réponses de formulaire'!$X156))</f>
        <v>0</v>
      </c>
      <c r="D460" t="b">
        <f>ISNUMBER(SEARCH("L'indiscret (RTBF - La Une)",'Réponses de formulaire'!$X156))</f>
        <v>0</v>
      </c>
      <c r="E460" t="b">
        <f>ISNUMBER(SEARCH("L'invité (RTL-TVi)",'Réponses de formulaire'!$X156))</f>
        <v>0</v>
      </c>
      <c r="F460" t="b">
        <f>ISNUMBER(SEARCH("Mots croisés (France 2)",'Réponses de formulaire'!$X156))</f>
        <v>0</v>
      </c>
      <c r="G460" t="b">
        <f>ISNUMBER(SEARCH("Des paroles et des actes (France 2)",'Réponses de formulaire'!$X156))</f>
        <v>0</v>
      </c>
      <c r="H460" t="b">
        <f>ISNUMBER(SEARCH("Ce soir (ou jamais !) (France 2)",'Réponses de formulaire'!$X156))</f>
        <v>0</v>
      </c>
      <c r="I460" t="b">
        <f>ISNUMBER(SEARCH("A l'écoute (TF1)",'Réponses de formulaire'!$X156))</f>
        <v>0</v>
      </c>
      <c r="J460" t="b">
        <f>ISNUMBER(SEARCH("Je n'ai regardé aucun de ces programmes",'Réponses de formulaire'!$X156))</f>
        <v>0</v>
      </c>
    </row>
    <row r="461" spans="2:10" ht="12.75" customHeight="1" x14ac:dyDescent="0.2">
      <c r="B461" t="b">
        <f>ISNUMBER(SEARCH("Mise au point (RTBF - La Une)",'Réponses de formulaire'!$X157))</f>
        <v>1</v>
      </c>
      <c r="C461" t="b">
        <f>ISNUMBER(SEARCH("Controverse (RTL-TVi)",'Réponses de formulaire'!$X157))</f>
        <v>1</v>
      </c>
      <c r="D461" t="b">
        <f>ISNUMBER(SEARCH("L'indiscret (RTBF - La Une)",'Réponses de formulaire'!$X157))</f>
        <v>0</v>
      </c>
      <c r="E461" t="b">
        <f>ISNUMBER(SEARCH("L'invité (RTL-TVi)",'Réponses de formulaire'!$X157))</f>
        <v>0</v>
      </c>
      <c r="F461" t="b">
        <f>ISNUMBER(SEARCH("Mots croisés (France 2)",'Réponses de formulaire'!$X157))</f>
        <v>0</v>
      </c>
      <c r="G461" t="b">
        <f>ISNUMBER(SEARCH("Des paroles et des actes (France 2)",'Réponses de formulaire'!$X157))</f>
        <v>1</v>
      </c>
      <c r="H461" t="b">
        <f>ISNUMBER(SEARCH("Ce soir (ou jamais !) (France 2)",'Réponses de formulaire'!$X157))</f>
        <v>0</v>
      </c>
      <c r="I461" t="b">
        <f>ISNUMBER(SEARCH("A l'écoute (TF1)",'Réponses de formulaire'!$X157))</f>
        <v>0</v>
      </c>
      <c r="J461" t="b">
        <f>ISNUMBER(SEARCH("Je n'ai regardé aucun de ces programmes",'Réponses de formulaire'!$X157))</f>
        <v>0</v>
      </c>
    </row>
    <row r="462" spans="2:10" ht="12.75" customHeight="1" x14ac:dyDescent="0.2">
      <c r="B462" t="b">
        <f>ISNUMBER(SEARCH("Mise au point (RTBF - La Une)",'Réponses de formulaire'!$X158))</f>
        <v>1</v>
      </c>
      <c r="C462" t="b">
        <f>ISNUMBER(SEARCH("Controverse (RTL-TVi)",'Réponses de formulaire'!$X158))</f>
        <v>0</v>
      </c>
      <c r="D462" t="b">
        <f>ISNUMBER(SEARCH("L'indiscret (RTBF - La Une)",'Réponses de formulaire'!$X158))</f>
        <v>0</v>
      </c>
      <c r="E462" t="b">
        <f>ISNUMBER(SEARCH("L'invité (RTL-TVi)",'Réponses de formulaire'!$X158))</f>
        <v>0</v>
      </c>
      <c r="F462" t="b">
        <f>ISNUMBER(SEARCH("Mots croisés (France 2)",'Réponses de formulaire'!$X158))</f>
        <v>0</v>
      </c>
      <c r="G462" t="b">
        <f>ISNUMBER(SEARCH("Des paroles et des actes (France 2)",'Réponses de formulaire'!$X158))</f>
        <v>0</v>
      </c>
      <c r="H462" t="b">
        <f>ISNUMBER(SEARCH("Ce soir (ou jamais !) (France 2)",'Réponses de formulaire'!$X158))</f>
        <v>1</v>
      </c>
      <c r="I462" t="b">
        <f>ISNUMBER(SEARCH("A l'écoute (TF1)",'Réponses de formulaire'!$X158))</f>
        <v>0</v>
      </c>
      <c r="J462" t="b">
        <f>ISNUMBER(SEARCH("Je n'ai regardé aucun de ces programmes",'Réponses de formulaire'!$X158))</f>
        <v>0</v>
      </c>
    </row>
    <row r="463" spans="2:10" ht="12.75" customHeight="1" x14ac:dyDescent="0.2">
      <c r="B463" t="b">
        <f>ISNUMBER(SEARCH("Mise au point (RTBF - La Une)",'Réponses de formulaire'!$X159))</f>
        <v>1</v>
      </c>
      <c r="C463" t="b">
        <f>ISNUMBER(SEARCH("Controverse (RTL-TVi)",'Réponses de formulaire'!$X159))</f>
        <v>0</v>
      </c>
      <c r="D463" t="b">
        <f>ISNUMBER(SEARCH("L'indiscret (RTBF - La Une)",'Réponses de formulaire'!$X159))</f>
        <v>0</v>
      </c>
      <c r="E463" t="b">
        <f>ISNUMBER(SEARCH("L'invité (RTL-TVi)",'Réponses de formulaire'!$X159))</f>
        <v>0</v>
      </c>
      <c r="F463" t="b">
        <f>ISNUMBER(SEARCH("Mots croisés (France 2)",'Réponses de formulaire'!$X159))</f>
        <v>0</v>
      </c>
      <c r="G463" t="b">
        <f>ISNUMBER(SEARCH("Des paroles et des actes (France 2)",'Réponses de formulaire'!$X159))</f>
        <v>0</v>
      </c>
      <c r="H463" t="b">
        <f>ISNUMBER(SEARCH("Ce soir (ou jamais !) (France 2)",'Réponses de formulaire'!$X159))</f>
        <v>0</v>
      </c>
      <c r="I463" t="b">
        <f>ISNUMBER(SEARCH("A l'écoute (TF1)",'Réponses de formulaire'!$X159))</f>
        <v>0</v>
      </c>
      <c r="J463" t="b">
        <f>ISNUMBER(SEARCH("Je n'ai regardé aucun de ces programmes",'Réponses de formulaire'!$X159))</f>
        <v>0</v>
      </c>
    </row>
    <row r="464" spans="2:10" ht="12.75" customHeight="1" x14ac:dyDescent="0.2">
      <c r="B464" t="b">
        <f>ISNUMBER(SEARCH("Mise au point (RTBF - La Une)",'Réponses de formulaire'!$X160))</f>
        <v>0</v>
      </c>
      <c r="C464" t="b">
        <f>ISNUMBER(SEARCH("Controverse (RTL-TVi)",'Réponses de formulaire'!$X160))</f>
        <v>1</v>
      </c>
      <c r="D464" t="b">
        <f>ISNUMBER(SEARCH("L'indiscret (RTBF - La Une)",'Réponses de formulaire'!$X160))</f>
        <v>0</v>
      </c>
      <c r="E464" t="b">
        <f>ISNUMBER(SEARCH("L'invité (RTL-TVi)",'Réponses de formulaire'!$X160))</f>
        <v>1</v>
      </c>
      <c r="F464" t="b">
        <f>ISNUMBER(SEARCH("Mots croisés (France 2)",'Réponses de formulaire'!$X160))</f>
        <v>0</v>
      </c>
      <c r="G464" t="b">
        <f>ISNUMBER(SEARCH("Des paroles et des actes (France 2)",'Réponses de formulaire'!$X160))</f>
        <v>0</v>
      </c>
      <c r="H464" t="b">
        <f>ISNUMBER(SEARCH("Ce soir (ou jamais !) (France 2)",'Réponses de formulaire'!$X160))</f>
        <v>0</v>
      </c>
      <c r="I464" t="b">
        <f>ISNUMBER(SEARCH("A l'écoute (TF1)",'Réponses de formulaire'!$X160))</f>
        <v>0</v>
      </c>
      <c r="J464" t="b">
        <f>ISNUMBER(SEARCH("Je n'ai regardé aucun de ces programmes",'Réponses de formulaire'!$X160))</f>
        <v>0</v>
      </c>
    </row>
    <row r="465" spans="2:10" ht="12.75" customHeight="1" x14ac:dyDescent="0.2">
      <c r="B465" t="b">
        <f>ISNUMBER(SEARCH("Mise au point (RTBF - La Une)",'Réponses de formulaire'!$X161))</f>
        <v>0</v>
      </c>
      <c r="C465" t="b">
        <f>ISNUMBER(SEARCH("Controverse (RTL-TVi)",'Réponses de formulaire'!$X161))</f>
        <v>0</v>
      </c>
      <c r="D465" t="b">
        <f>ISNUMBER(SEARCH("L'indiscret (RTBF - La Une)",'Réponses de formulaire'!$X161))</f>
        <v>0</v>
      </c>
      <c r="E465" t="b">
        <f>ISNUMBER(SEARCH("L'invité (RTL-TVi)",'Réponses de formulaire'!$X161))</f>
        <v>0</v>
      </c>
      <c r="F465" t="b">
        <f>ISNUMBER(SEARCH("Mots croisés (France 2)",'Réponses de formulaire'!$X161))</f>
        <v>0</v>
      </c>
      <c r="G465" t="b">
        <f>ISNUMBER(SEARCH("Des paroles et des actes (France 2)",'Réponses de formulaire'!$X161))</f>
        <v>0</v>
      </c>
      <c r="H465" t="b">
        <f>ISNUMBER(SEARCH("Ce soir (ou jamais !) (France 2)",'Réponses de formulaire'!$X161))</f>
        <v>0</v>
      </c>
      <c r="I465" t="b">
        <f>ISNUMBER(SEARCH("A l'écoute (TF1)",'Réponses de formulaire'!$X161))</f>
        <v>0</v>
      </c>
      <c r="J465" t="b">
        <f>ISNUMBER(SEARCH("Je n'ai regardé aucun de ces programmes",'Réponses de formulaire'!$X161))</f>
        <v>1</v>
      </c>
    </row>
    <row r="466" spans="2:10" ht="12.75" customHeight="1" x14ac:dyDescent="0.2">
      <c r="B466" t="b">
        <f>ISNUMBER(SEARCH("Mise au point (RTBF - La Une)",'Réponses de formulaire'!$X162))</f>
        <v>1</v>
      </c>
      <c r="C466" t="b">
        <f>ISNUMBER(SEARCH("Controverse (RTL-TVi)",'Réponses de formulaire'!$X162))</f>
        <v>0</v>
      </c>
      <c r="D466" t="b">
        <f>ISNUMBER(SEARCH("L'indiscret (RTBF - La Une)",'Réponses de formulaire'!$X162))</f>
        <v>0</v>
      </c>
      <c r="E466" t="b">
        <f>ISNUMBER(SEARCH("L'invité (RTL-TVi)",'Réponses de formulaire'!$X162))</f>
        <v>0</v>
      </c>
      <c r="F466" t="b">
        <f>ISNUMBER(SEARCH("Mots croisés (France 2)",'Réponses de formulaire'!$X162))</f>
        <v>0</v>
      </c>
      <c r="G466" t="b">
        <f>ISNUMBER(SEARCH("Des paroles et des actes (France 2)",'Réponses de formulaire'!$X162))</f>
        <v>1</v>
      </c>
      <c r="H466" t="b">
        <f>ISNUMBER(SEARCH("Ce soir (ou jamais !) (France 2)",'Réponses de formulaire'!$X162))</f>
        <v>0</v>
      </c>
      <c r="I466" t="b">
        <f>ISNUMBER(SEARCH("A l'écoute (TF1)",'Réponses de formulaire'!$X162))</f>
        <v>0</v>
      </c>
      <c r="J466" t="b">
        <f>ISNUMBER(SEARCH("Je n'ai regardé aucun de ces programmes",'Réponses de formulaire'!$X162))</f>
        <v>0</v>
      </c>
    </row>
    <row r="467" spans="2:10" ht="12.75" customHeight="1" x14ac:dyDescent="0.2">
      <c r="B467" t="b">
        <f>ISNUMBER(SEARCH("Mise au point (RTBF - La Une)",'Réponses de formulaire'!$X163))</f>
        <v>1</v>
      </c>
      <c r="C467" t="b">
        <f>ISNUMBER(SEARCH("Controverse (RTL-TVi)",'Réponses de formulaire'!$X163))</f>
        <v>0</v>
      </c>
      <c r="D467" t="b">
        <f>ISNUMBER(SEARCH("L'indiscret (RTBF - La Une)",'Réponses de formulaire'!$X163))</f>
        <v>0</v>
      </c>
      <c r="E467" t="b">
        <f>ISNUMBER(SEARCH("L'invité (RTL-TVi)",'Réponses de formulaire'!$X163))</f>
        <v>1</v>
      </c>
      <c r="F467" t="b">
        <f>ISNUMBER(SEARCH("Mots croisés (France 2)",'Réponses de formulaire'!$X163))</f>
        <v>0</v>
      </c>
      <c r="G467" t="b">
        <f>ISNUMBER(SEARCH("Des paroles et des actes (France 2)",'Réponses de formulaire'!$X163))</f>
        <v>0</v>
      </c>
      <c r="H467" t="b">
        <f>ISNUMBER(SEARCH("Ce soir (ou jamais !) (France 2)",'Réponses de formulaire'!$X163))</f>
        <v>0</v>
      </c>
      <c r="I467" t="b">
        <f>ISNUMBER(SEARCH("A l'écoute (TF1)",'Réponses de formulaire'!$X163))</f>
        <v>0</v>
      </c>
      <c r="J467" t="b">
        <f>ISNUMBER(SEARCH("Je n'ai regardé aucun de ces programmes",'Réponses de formulaire'!$X163))</f>
        <v>0</v>
      </c>
    </row>
    <row r="468" spans="2:10" ht="12.75" customHeight="1" x14ac:dyDescent="0.2">
      <c r="B468" t="b">
        <f>ISNUMBER(SEARCH("Mise au point (RTBF - La Une)",'Réponses de formulaire'!$X164))</f>
        <v>0</v>
      </c>
      <c r="C468" t="b">
        <f>ISNUMBER(SEARCH("Controverse (RTL-TVi)",'Réponses de formulaire'!$X164))</f>
        <v>0</v>
      </c>
      <c r="D468" t="b">
        <f>ISNUMBER(SEARCH("L'indiscret (RTBF - La Une)",'Réponses de formulaire'!$X164))</f>
        <v>0</v>
      </c>
      <c r="E468" t="b">
        <f>ISNUMBER(SEARCH("L'invité (RTL-TVi)",'Réponses de formulaire'!$X164))</f>
        <v>0</v>
      </c>
      <c r="F468" t="b">
        <f>ISNUMBER(SEARCH("Mots croisés (France 2)",'Réponses de formulaire'!$X164))</f>
        <v>0</v>
      </c>
      <c r="G468" t="b">
        <f>ISNUMBER(SEARCH("Des paroles et des actes (France 2)",'Réponses de formulaire'!$X164))</f>
        <v>0</v>
      </c>
      <c r="H468" t="b">
        <f>ISNUMBER(SEARCH("Ce soir (ou jamais !) (France 2)",'Réponses de formulaire'!$X164))</f>
        <v>0</v>
      </c>
      <c r="I468" t="b">
        <f>ISNUMBER(SEARCH("A l'écoute (TF1)",'Réponses de formulaire'!$X164))</f>
        <v>0</v>
      </c>
      <c r="J468" t="b">
        <f>ISNUMBER(SEARCH("Je n'ai regardé aucun de ces programmes",'Réponses de formulaire'!$X164))</f>
        <v>1</v>
      </c>
    </row>
    <row r="469" spans="2:10" ht="12.75" customHeight="1" x14ac:dyDescent="0.2">
      <c r="B469" t="b">
        <f>ISNUMBER(SEARCH("Mise au point (RTBF - La Une)",'Réponses de formulaire'!$X165))</f>
        <v>1</v>
      </c>
      <c r="C469" t="b">
        <f>ISNUMBER(SEARCH("Controverse (RTL-TVi)",'Réponses de formulaire'!$X165))</f>
        <v>0</v>
      </c>
      <c r="D469" t="b">
        <f>ISNUMBER(SEARCH("L'indiscret (RTBF - La Une)",'Réponses de formulaire'!$X165))</f>
        <v>1</v>
      </c>
      <c r="E469" t="b">
        <f>ISNUMBER(SEARCH("L'invité (RTL-TVi)",'Réponses de formulaire'!$X165))</f>
        <v>0</v>
      </c>
      <c r="F469" t="b">
        <f>ISNUMBER(SEARCH("Mots croisés (France 2)",'Réponses de formulaire'!$X165))</f>
        <v>0</v>
      </c>
      <c r="G469" t="b">
        <f>ISNUMBER(SEARCH("Des paroles et des actes (France 2)",'Réponses de formulaire'!$X165))</f>
        <v>0</v>
      </c>
      <c r="H469" t="b">
        <f>ISNUMBER(SEARCH("Ce soir (ou jamais !) (France 2)",'Réponses de formulaire'!$X165))</f>
        <v>0</v>
      </c>
      <c r="I469" t="b">
        <f>ISNUMBER(SEARCH("A l'écoute (TF1)",'Réponses de formulaire'!$X165))</f>
        <v>0</v>
      </c>
      <c r="J469" t="b">
        <f>ISNUMBER(SEARCH("Je n'ai regardé aucun de ces programmes",'Réponses de formulaire'!$X165))</f>
        <v>0</v>
      </c>
    </row>
    <row r="470" spans="2:10" ht="12.75" customHeight="1" x14ac:dyDescent="0.2">
      <c r="B470" t="b">
        <f>ISNUMBER(SEARCH("Mise au point (RTBF - La Une)",'Réponses de formulaire'!$X166))</f>
        <v>1</v>
      </c>
      <c r="C470" t="b">
        <f>ISNUMBER(SEARCH("Controverse (RTL-TVi)",'Réponses de formulaire'!$X166))</f>
        <v>0</v>
      </c>
      <c r="D470" t="b">
        <f>ISNUMBER(SEARCH("L'indiscret (RTBF - La Une)",'Réponses de formulaire'!$X166))</f>
        <v>1</v>
      </c>
      <c r="E470" t="b">
        <f>ISNUMBER(SEARCH("L'invité (RTL-TVi)",'Réponses de formulaire'!$X166))</f>
        <v>0</v>
      </c>
      <c r="F470" t="b">
        <f>ISNUMBER(SEARCH("Mots croisés (France 2)",'Réponses de formulaire'!$X166))</f>
        <v>0</v>
      </c>
      <c r="G470" t="b">
        <f>ISNUMBER(SEARCH("Des paroles et des actes (France 2)",'Réponses de formulaire'!$X166))</f>
        <v>0</v>
      </c>
      <c r="H470" t="b">
        <f>ISNUMBER(SEARCH("Ce soir (ou jamais !) (France 2)",'Réponses de formulaire'!$X166))</f>
        <v>0</v>
      </c>
      <c r="I470" t="b">
        <f>ISNUMBER(SEARCH("A l'écoute (TF1)",'Réponses de formulaire'!$X166))</f>
        <v>0</v>
      </c>
      <c r="J470" t="b">
        <f>ISNUMBER(SEARCH("Je n'ai regardé aucun de ces programmes",'Réponses de formulaire'!$X166))</f>
        <v>0</v>
      </c>
    </row>
    <row r="471" spans="2:10" ht="12.75" customHeight="1" x14ac:dyDescent="0.2">
      <c r="B471" t="b">
        <f>ISNUMBER(SEARCH("Mise au point (RTBF - La Une)",'Réponses de formulaire'!$X167))</f>
        <v>0</v>
      </c>
      <c r="C471" t="b">
        <f>ISNUMBER(SEARCH("Controverse (RTL-TVi)",'Réponses de formulaire'!$X167))</f>
        <v>0</v>
      </c>
      <c r="D471" t="b">
        <f>ISNUMBER(SEARCH("L'indiscret (RTBF - La Une)",'Réponses de formulaire'!$X167))</f>
        <v>0</v>
      </c>
      <c r="E471" t="b">
        <f>ISNUMBER(SEARCH("L'invité (RTL-TVi)",'Réponses de formulaire'!$X167))</f>
        <v>0</v>
      </c>
      <c r="F471" t="b">
        <f>ISNUMBER(SEARCH("Mots croisés (France 2)",'Réponses de formulaire'!$X167))</f>
        <v>0</v>
      </c>
      <c r="G471" t="b">
        <f>ISNUMBER(SEARCH("Des paroles et des actes (France 2)",'Réponses de formulaire'!$X167))</f>
        <v>0</v>
      </c>
      <c r="H471" t="b">
        <f>ISNUMBER(SEARCH("Ce soir (ou jamais !) (France 2)",'Réponses de formulaire'!$X167))</f>
        <v>0</v>
      </c>
      <c r="I471" t="b">
        <f>ISNUMBER(SEARCH("A l'écoute (TF1)",'Réponses de formulaire'!$X167))</f>
        <v>0</v>
      </c>
      <c r="J471" t="b">
        <f>ISNUMBER(SEARCH("Je n'ai regardé aucun de ces programmes",'Réponses de formulaire'!$X167))</f>
        <v>1</v>
      </c>
    </row>
    <row r="472" spans="2:10" ht="12.75" customHeight="1" x14ac:dyDescent="0.2">
      <c r="B472" t="b">
        <f>ISNUMBER(SEARCH("Mise au point (RTBF - La Une)",'Réponses de formulaire'!$X168))</f>
        <v>0</v>
      </c>
      <c r="C472" t="b">
        <f>ISNUMBER(SEARCH("Controverse (RTL-TVi)",'Réponses de formulaire'!$X168))</f>
        <v>0</v>
      </c>
      <c r="D472" t="b">
        <f>ISNUMBER(SEARCH("L'indiscret (RTBF - La Une)",'Réponses de formulaire'!$X168))</f>
        <v>0</v>
      </c>
      <c r="E472" t="b">
        <f>ISNUMBER(SEARCH("L'invité (RTL-TVi)",'Réponses de formulaire'!$X168))</f>
        <v>0</v>
      </c>
      <c r="F472" t="b">
        <f>ISNUMBER(SEARCH("Mots croisés (France 2)",'Réponses de formulaire'!$X168))</f>
        <v>0</v>
      </c>
      <c r="G472" t="b">
        <f>ISNUMBER(SEARCH("Des paroles et des actes (France 2)",'Réponses de formulaire'!$X168))</f>
        <v>0</v>
      </c>
      <c r="H472" t="b">
        <f>ISNUMBER(SEARCH("Ce soir (ou jamais !) (France 2)",'Réponses de formulaire'!$X168))</f>
        <v>0</v>
      </c>
      <c r="I472" t="b">
        <f>ISNUMBER(SEARCH("A l'écoute (TF1)",'Réponses de formulaire'!$X168))</f>
        <v>0</v>
      </c>
      <c r="J472" t="b">
        <f>ISNUMBER(SEARCH("Je n'ai regardé aucun de ces programmes",'Réponses de formulaire'!$X168))</f>
        <v>1</v>
      </c>
    </row>
    <row r="473" spans="2:10" ht="12.75" customHeight="1" x14ac:dyDescent="0.2">
      <c r="B473" t="b">
        <f>ISNUMBER(SEARCH("Mise au point (RTBF - La Une)",'Réponses de formulaire'!$X169))</f>
        <v>0</v>
      </c>
      <c r="C473" t="b">
        <f>ISNUMBER(SEARCH("Controverse (RTL-TVi)",'Réponses de formulaire'!$X169))</f>
        <v>0</v>
      </c>
      <c r="D473" t="b">
        <f>ISNUMBER(SEARCH("L'indiscret (RTBF - La Une)",'Réponses de formulaire'!$X169))</f>
        <v>0</v>
      </c>
      <c r="E473" t="b">
        <f>ISNUMBER(SEARCH("L'invité (RTL-TVi)",'Réponses de formulaire'!$X169))</f>
        <v>0</v>
      </c>
      <c r="F473" t="b">
        <f>ISNUMBER(SEARCH("Mots croisés (France 2)",'Réponses de formulaire'!$X169))</f>
        <v>0</v>
      </c>
      <c r="G473" t="b">
        <f>ISNUMBER(SEARCH("Des paroles et des actes (France 2)",'Réponses de formulaire'!$X169))</f>
        <v>0</v>
      </c>
      <c r="H473" t="b">
        <f>ISNUMBER(SEARCH("Ce soir (ou jamais !) (France 2)",'Réponses de formulaire'!$X169))</f>
        <v>0</v>
      </c>
      <c r="I473" t="b">
        <f>ISNUMBER(SEARCH("A l'écoute (TF1)",'Réponses de formulaire'!$X169))</f>
        <v>0</v>
      </c>
      <c r="J473" t="b">
        <f>ISNUMBER(SEARCH("Je n'ai regardé aucun de ces programmes",'Réponses de formulaire'!$X169))</f>
        <v>1</v>
      </c>
    </row>
    <row r="474" spans="2:10" ht="12.75" customHeight="1" x14ac:dyDescent="0.2">
      <c r="B474" t="b">
        <f>ISNUMBER(SEARCH("Mise au point (RTBF - La Une)",'Réponses de formulaire'!$X170))</f>
        <v>1</v>
      </c>
      <c r="C474" t="b">
        <f>ISNUMBER(SEARCH("Controverse (RTL-TVi)",'Réponses de formulaire'!$X170))</f>
        <v>1</v>
      </c>
      <c r="D474" t="b">
        <f>ISNUMBER(SEARCH("L'indiscret (RTBF - La Une)",'Réponses de formulaire'!$X170))</f>
        <v>1</v>
      </c>
      <c r="E474" t="b">
        <f>ISNUMBER(SEARCH("L'invité (RTL-TVi)",'Réponses de formulaire'!$X170))</f>
        <v>1</v>
      </c>
      <c r="F474" t="b">
        <f>ISNUMBER(SEARCH("Mots croisés (France 2)",'Réponses de formulaire'!$X170))</f>
        <v>0</v>
      </c>
      <c r="G474" t="b">
        <f>ISNUMBER(SEARCH("Des paroles et des actes (France 2)",'Réponses de formulaire'!$X170))</f>
        <v>1</v>
      </c>
      <c r="H474" t="b">
        <f>ISNUMBER(SEARCH("Ce soir (ou jamais !) (France 2)",'Réponses de formulaire'!$X170))</f>
        <v>1</v>
      </c>
      <c r="I474" t="b">
        <f>ISNUMBER(SEARCH("A l'écoute (TF1)",'Réponses de formulaire'!$X170))</f>
        <v>0</v>
      </c>
      <c r="J474" t="b">
        <f>ISNUMBER(SEARCH("Je n'ai regardé aucun de ces programmes",'Réponses de formulaire'!$X170))</f>
        <v>0</v>
      </c>
    </row>
    <row r="475" spans="2:10" ht="12.75" customHeight="1" x14ac:dyDescent="0.2">
      <c r="B475" t="b">
        <f>ISNUMBER(SEARCH("Mise au point (RTBF - La Une)",'Réponses de formulaire'!$X171))</f>
        <v>0</v>
      </c>
      <c r="C475" t="b">
        <f>ISNUMBER(SEARCH("Controverse (RTL-TVi)",'Réponses de formulaire'!$X171))</f>
        <v>0</v>
      </c>
      <c r="D475" t="b">
        <f>ISNUMBER(SEARCH("L'indiscret (RTBF - La Une)",'Réponses de formulaire'!$X171))</f>
        <v>0</v>
      </c>
      <c r="E475" t="b">
        <f>ISNUMBER(SEARCH("L'invité (RTL-TVi)",'Réponses de formulaire'!$X171))</f>
        <v>0</v>
      </c>
      <c r="F475" t="b">
        <f>ISNUMBER(SEARCH("Mots croisés (France 2)",'Réponses de formulaire'!$X171))</f>
        <v>0</v>
      </c>
      <c r="G475" t="b">
        <f>ISNUMBER(SEARCH("Des paroles et des actes (France 2)",'Réponses de formulaire'!$X171))</f>
        <v>0</v>
      </c>
      <c r="H475" t="b">
        <f>ISNUMBER(SEARCH("Ce soir (ou jamais !) (France 2)",'Réponses de formulaire'!$X171))</f>
        <v>0</v>
      </c>
      <c r="I475" t="b">
        <f>ISNUMBER(SEARCH("A l'écoute (TF1)",'Réponses de formulaire'!$X171))</f>
        <v>0</v>
      </c>
      <c r="J475" t="b">
        <f>ISNUMBER(SEARCH("Je n'ai regardé aucun de ces programmes",'Réponses de formulaire'!$X171))</f>
        <v>1</v>
      </c>
    </row>
    <row r="476" spans="2:10" ht="12.75" customHeight="1" x14ac:dyDescent="0.2">
      <c r="B476" t="b">
        <f>ISNUMBER(SEARCH("Mise au point (RTBF - La Une)",'Réponses de formulaire'!$X172))</f>
        <v>0</v>
      </c>
      <c r="C476" t="b">
        <f>ISNUMBER(SEARCH("Controverse (RTL-TVi)",'Réponses de formulaire'!$X172))</f>
        <v>0</v>
      </c>
      <c r="D476" t="b">
        <f>ISNUMBER(SEARCH("L'indiscret (RTBF - La Une)",'Réponses de formulaire'!$X172))</f>
        <v>0</v>
      </c>
      <c r="E476" t="b">
        <f>ISNUMBER(SEARCH("L'invité (RTL-TVi)",'Réponses de formulaire'!$X172))</f>
        <v>0</v>
      </c>
      <c r="F476" t="b">
        <f>ISNUMBER(SEARCH("Mots croisés (France 2)",'Réponses de formulaire'!$X172))</f>
        <v>0</v>
      </c>
      <c r="G476" t="b">
        <f>ISNUMBER(SEARCH("Des paroles et des actes (France 2)",'Réponses de formulaire'!$X172))</f>
        <v>0</v>
      </c>
      <c r="H476" t="b">
        <f>ISNUMBER(SEARCH("Ce soir (ou jamais !) (France 2)",'Réponses de formulaire'!$X172))</f>
        <v>0</v>
      </c>
      <c r="I476" t="b">
        <f>ISNUMBER(SEARCH("A l'écoute (TF1)",'Réponses de formulaire'!$X172))</f>
        <v>0</v>
      </c>
      <c r="J476" t="b">
        <f>ISNUMBER(SEARCH("Je n'ai regardé aucun de ces programmes",'Réponses de formulaire'!$X172))</f>
        <v>1</v>
      </c>
    </row>
    <row r="477" spans="2:10" ht="12.75" customHeight="1" x14ac:dyDescent="0.2">
      <c r="B477" t="b">
        <f>ISNUMBER(SEARCH("Mise au point (RTBF - La Une)",'Réponses de formulaire'!$X173))</f>
        <v>1</v>
      </c>
      <c r="C477" t="b">
        <f>ISNUMBER(SEARCH("Controverse (RTL-TVi)",'Réponses de formulaire'!$X173))</f>
        <v>0</v>
      </c>
      <c r="D477" t="b">
        <f>ISNUMBER(SEARCH("L'indiscret (RTBF - La Une)",'Réponses de formulaire'!$X173))</f>
        <v>1</v>
      </c>
      <c r="E477" t="b">
        <f>ISNUMBER(SEARCH("L'invité (RTL-TVi)",'Réponses de formulaire'!$X173))</f>
        <v>0</v>
      </c>
      <c r="F477" t="b">
        <f>ISNUMBER(SEARCH("Mots croisés (France 2)",'Réponses de formulaire'!$X173))</f>
        <v>0</v>
      </c>
      <c r="G477" t="b">
        <f>ISNUMBER(SEARCH("Des paroles et des actes (France 2)",'Réponses de formulaire'!$X173))</f>
        <v>0</v>
      </c>
      <c r="H477" t="b">
        <f>ISNUMBER(SEARCH("Ce soir (ou jamais !) (France 2)",'Réponses de formulaire'!$X173))</f>
        <v>0</v>
      </c>
      <c r="I477" t="b">
        <f>ISNUMBER(SEARCH("A l'écoute (TF1)",'Réponses de formulaire'!$X173))</f>
        <v>0</v>
      </c>
      <c r="J477" t="b">
        <f>ISNUMBER(SEARCH("Je n'ai regardé aucun de ces programmes",'Réponses de formulaire'!$X173))</f>
        <v>0</v>
      </c>
    </row>
    <row r="478" spans="2:10" ht="12.75" customHeight="1" x14ac:dyDescent="0.2">
      <c r="B478" t="b">
        <f>ISNUMBER(SEARCH("Mise au point (RTBF - La Une)",'Réponses de formulaire'!$X174))</f>
        <v>1</v>
      </c>
      <c r="C478" t="b">
        <f>ISNUMBER(SEARCH("Controverse (RTL-TVi)",'Réponses de formulaire'!$X174))</f>
        <v>1</v>
      </c>
      <c r="D478" t="b">
        <f>ISNUMBER(SEARCH("L'indiscret (RTBF - La Une)",'Réponses de formulaire'!$X174))</f>
        <v>1</v>
      </c>
      <c r="E478" t="b">
        <f>ISNUMBER(SEARCH("L'invité (RTL-TVi)",'Réponses de formulaire'!$X174))</f>
        <v>1</v>
      </c>
      <c r="F478" t="b">
        <f>ISNUMBER(SEARCH("Mots croisés (France 2)",'Réponses de formulaire'!$X174))</f>
        <v>0</v>
      </c>
      <c r="G478" t="b">
        <f>ISNUMBER(SEARCH("Des paroles et des actes (France 2)",'Réponses de formulaire'!$X174))</f>
        <v>0</v>
      </c>
      <c r="H478" t="b">
        <f>ISNUMBER(SEARCH("Ce soir (ou jamais !) (France 2)",'Réponses de formulaire'!$X174))</f>
        <v>0</v>
      </c>
      <c r="I478" t="b">
        <f>ISNUMBER(SEARCH("A l'écoute (TF1)",'Réponses de formulaire'!$X174))</f>
        <v>0</v>
      </c>
      <c r="J478" t="b">
        <f>ISNUMBER(SEARCH("Je n'ai regardé aucun de ces programmes",'Réponses de formulaire'!$X174))</f>
        <v>0</v>
      </c>
    </row>
    <row r="479" spans="2:10" ht="12.75" customHeight="1" x14ac:dyDescent="0.2">
      <c r="B479" t="b">
        <f>ISNUMBER(SEARCH("Mise au point (RTBF - La Une)",'Réponses de formulaire'!$X175))</f>
        <v>1</v>
      </c>
      <c r="C479" t="b">
        <f>ISNUMBER(SEARCH("Controverse (RTL-TVi)",'Réponses de formulaire'!$X175))</f>
        <v>0</v>
      </c>
      <c r="D479" t="b">
        <f>ISNUMBER(SEARCH("L'indiscret (RTBF - La Une)",'Réponses de formulaire'!$X175))</f>
        <v>0</v>
      </c>
      <c r="E479" t="b">
        <f>ISNUMBER(SEARCH("L'invité (RTL-TVi)",'Réponses de formulaire'!$X175))</f>
        <v>0</v>
      </c>
      <c r="F479" t="b">
        <f>ISNUMBER(SEARCH("Mots croisés (France 2)",'Réponses de formulaire'!$X175))</f>
        <v>0</v>
      </c>
      <c r="G479" t="b">
        <f>ISNUMBER(SEARCH("Des paroles et des actes (France 2)",'Réponses de formulaire'!$X175))</f>
        <v>1</v>
      </c>
      <c r="H479" t="b">
        <f>ISNUMBER(SEARCH("Ce soir (ou jamais !) (France 2)",'Réponses de formulaire'!$X175))</f>
        <v>0</v>
      </c>
      <c r="I479" t="b">
        <f>ISNUMBER(SEARCH("A l'écoute (TF1)",'Réponses de formulaire'!$X175))</f>
        <v>0</v>
      </c>
      <c r="J479" t="b">
        <f>ISNUMBER(SEARCH("Je n'ai regardé aucun de ces programmes",'Réponses de formulaire'!$X175))</f>
        <v>0</v>
      </c>
    </row>
    <row r="480" spans="2:10" ht="12.75" customHeight="1" x14ac:dyDescent="0.2">
      <c r="B480" t="b">
        <f>ISNUMBER(SEARCH("Mise au point (RTBF - La Une)",'Réponses de formulaire'!$X176))</f>
        <v>1</v>
      </c>
      <c r="C480" t="b">
        <f>ISNUMBER(SEARCH("Controverse (RTL-TVi)",'Réponses de formulaire'!$X176))</f>
        <v>1</v>
      </c>
      <c r="D480" t="b">
        <f>ISNUMBER(SEARCH("L'indiscret (RTBF - La Une)",'Réponses de formulaire'!$X176))</f>
        <v>0</v>
      </c>
      <c r="E480" t="b">
        <f>ISNUMBER(SEARCH("L'invité (RTL-TVi)",'Réponses de formulaire'!$X176))</f>
        <v>1</v>
      </c>
      <c r="F480" t="b">
        <f>ISNUMBER(SEARCH("Mots croisés (France 2)",'Réponses de formulaire'!$X176))</f>
        <v>0</v>
      </c>
      <c r="G480" t="b">
        <f>ISNUMBER(SEARCH("Des paroles et des actes (France 2)",'Réponses de formulaire'!$X176))</f>
        <v>0</v>
      </c>
      <c r="H480" t="b">
        <f>ISNUMBER(SEARCH("Ce soir (ou jamais !) (France 2)",'Réponses de formulaire'!$X176))</f>
        <v>1</v>
      </c>
      <c r="I480" t="b">
        <f>ISNUMBER(SEARCH("A l'écoute (TF1)",'Réponses de formulaire'!$X176))</f>
        <v>0</v>
      </c>
      <c r="J480" t="b">
        <f>ISNUMBER(SEARCH("Je n'ai regardé aucun de ces programmes",'Réponses de formulaire'!$X176))</f>
        <v>0</v>
      </c>
    </row>
    <row r="481" spans="2:10" ht="12.75" customHeight="1" x14ac:dyDescent="0.2">
      <c r="B481" t="b">
        <f>ISNUMBER(SEARCH("Mise au point (RTBF - La Une)",'Réponses de formulaire'!$X177))</f>
        <v>0</v>
      </c>
      <c r="C481" t="b">
        <f>ISNUMBER(SEARCH("Controverse (RTL-TVi)",'Réponses de formulaire'!$X177))</f>
        <v>0</v>
      </c>
      <c r="D481" t="b">
        <f>ISNUMBER(SEARCH("L'indiscret (RTBF - La Une)",'Réponses de formulaire'!$X177))</f>
        <v>0</v>
      </c>
      <c r="E481" t="b">
        <f>ISNUMBER(SEARCH("L'invité (RTL-TVi)",'Réponses de formulaire'!$X177))</f>
        <v>0</v>
      </c>
      <c r="F481" t="b">
        <f>ISNUMBER(SEARCH("Mots croisés (France 2)",'Réponses de formulaire'!$X177))</f>
        <v>0</v>
      </c>
      <c r="G481" t="b">
        <f>ISNUMBER(SEARCH("Des paroles et des actes (France 2)",'Réponses de formulaire'!$X177))</f>
        <v>1</v>
      </c>
      <c r="H481" t="b">
        <f>ISNUMBER(SEARCH("Ce soir (ou jamais !) (France 2)",'Réponses de formulaire'!$X177))</f>
        <v>0</v>
      </c>
      <c r="I481" t="b">
        <f>ISNUMBER(SEARCH("A l'écoute (TF1)",'Réponses de formulaire'!$X177))</f>
        <v>0</v>
      </c>
      <c r="J481" t="b">
        <f>ISNUMBER(SEARCH("Je n'ai regardé aucun de ces programmes",'Réponses de formulaire'!$X177))</f>
        <v>0</v>
      </c>
    </row>
    <row r="482" spans="2:10" ht="12.75" customHeight="1" x14ac:dyDescent="0.2">
      <c r="B482" t="b">
        <f>ISNUMBER(SEARCH("Mise au point (RTBF - La Une)",'Réponses de formulaire'!$X178))</f>
        <v>0</v>
      </c>
      <c r="C482" t="b">
        <f>ISNUMBER(SEARCH("Controverse (RTL-TVi)",'Réponses de formulaire'!$X178))</f>
        <v>0</v>
      </c>
      <c r="D482" t="b">
        <f>ISNUMBER(SEARCH("L'indiscret (RTBF - La Une)",'Réponses de formulaire'!$X178))</f>
        <v>0</v>
      </c>
      <c r="E482" t="b">
        <f>ISNUMBER(SEARCH("L'invité (RTL-TVi)",'Réponses de formulaire'!$X178))</f>
        <v>0</v>
      </c>
      <c r="F482" t="b">
        <f>ISNUMBER(SEARCH("Mots croisés (France 2)",'Réponses de formulaire'!$X178))</f>
        <v>0</v>
      </c>
      <c r="G482" t="b">
        <f>ISNUMBER(SEARCH("Des paroles et des actes (France 2)",'Réponses de formulaire'!$X178))</f>
        <v>0</v>
      </c>
      <c r="H482" t="b">
        <f>ISNUMBER(SEARCH("Ce soir (ou jamais !) (France 2)",'Réponses de formulaire'!$X178))</f>
        <v>0</v>
      </c>
      <c r="I482" t="b">
        <f>ISNUMBER(SEARCH("A l'écoute (TF1)",'Réponses de formulaire'!$X178))</f>
        <v>0</v>
      </c>
      <c r="J482" t="b">
        <f>ISNUMBER(SEARCH("Je n'ai regardé aucun de ces programmes",'Réponses de formulaire'!$X178))</f>
        <v>1</v>
      </c>
    </row>
    <row r="483" spans="2:10" ht="12.75" customHeight="1" x14ac:dyDescent="0.2">
      <c r="B483" t="b">
        <f>ISNUMBER(SEARCH("Mise au point (RTBF - La Une)",'Réponses de formulaire'!$X179))</f>
        <v>1</v>
      </c>
      <c r="C483" t="b">
        <f>ISNUMBER(SEARCH("Controverse (RTL-TVi)",'Réponses de formulaire'!$X179))</f>
        <v>0</v>
      </c>
      <c r="D483" t="b">
        <f>ISNUMBER(SEARCH("L'indiscret (RTBF - La Une)",'Réponses de formulaire'!$X179))</f>
        <v>1</v>
      </c>
      <c r="E483" t="b">
        <f>ISNUMBER(SEARCH("L'invité (RTL-TVi)",'Réponses de formulaire'!$X179))</f>
        <v>0</v>
      </c>
      <c r="F483" t="b">
        <f>ISNUMBER(SEARCH("Mots croisés (France 2)",'Réponses de formulaire'!$X179))</f>
        <v>0</v>
      </c>
      <c r="G483" t="b">
        <f>ISNUMBER(SEARCH("Des paroles et des actes (France 2)",'Réponses de formulaire'!$X179))</f>
        <v>1</v>
      </c>
      <c r="H483" t="b">
        <f>ISNUMBER(SEARCH("Ce soir (ou jamais !) (France 2)",'Réponses de formulaire'!$X179))</f>
        <v>0</v>
      </c>
      <c r="I483" t="b">
        <f>ISNUMBER(SEARCH("A l'écoute (TF1)",'Réponses de formulaire'!$X179))</f>
        <v>0</v>
      </c>
      <c r="J483" t="b">
        <f>ISNUMBER(SEARCH("Je n'ai regardé aucun de ces programmes",'Réponses de formulaire'!$X179))</f>
        <v>0</v>
      </c>
    </row>
    <row r="484" spans="2:10" ht="12.75" customHeight="1" x14ac:dyDescent="0.2">
      <c r="B484" t="b">
        <f>ISNUMBER(SEARCH("Mise au point (RTBF - La Une)",'Réponses de formulaire'!$X180))</f>
        <v>0</v>
      </c>
      <c r="C484" t="b">
        <f>ISNUMBER(SEARCH("Controverse (RTL-TVi)",'Réponses de formulaire'!$X180))</f>
        <v>0</v>
      </c>
      <c r="D484" t="b">
        <f>ISNUMBER(SEARCH("L'indiscret (RTBF - La Une)",'Réponses de formulaire'!$X180))</f>
        <v>0</v>
      </c>
      <c r="E484" t="b">
        <f>ISNUMBER(SEARCH("L'invité (RTL-TVi)",'Réponses de formulaire'!$X180))</f>
        <v>0</v>
      </c>
      <c r="F484" t="b">
        <f>ISNUMBER(SEARCH("Mots croisés (France 2)",'Réponses de formulaire'!$X180))</f>
        <v>0</v>
      </c>
      <c r="G484" t="b">
        <f>ISNUMBER(SEARCH("Des paroles et des actes (France 2)",'Réponses de formulaire'!$X180))</f>
        <v>0</v>
      </c>
      <c r="H484" t="b">
        <f>ISNUMBER(SEARCH("Ce soir (ou jamais !) (France 2)",'Réponses de formulaire'!$X180))</f>
        <v>0</v>
      </c>
      <c r="I484" t="b">
        <f>ISNUMBER(SEARCH("A l'écoute (TF1)",'Réponses de formulaire'!$X180))</f>
        <v>0</v>
      </c>
      <c r="J484" t="b">
        <f>ISNUMBER(SEARCH("Je n'ai regardé aucun de ces programmes",'Réponses de formulaire'!$X180))</f>
        <v>1</v>
      </c>
    </row>
    <row r="485" spans="2:10" ht="12.75" customHeight="1" x14ac:dyDescent="0.2">
      <c r="B485" t="b">
        <f>ISNUMBER(SEARCH("Mise au point (RTBF - La Une)",'Réponses de formulaire'!$X181))</f>
        <v>0</v>
      </c>
      <c r="C485" t="b">
        <f>ISNUMBER(SEARCH("Controverse (RTL-TVi)",'Réponses de formulaire'!$X181))</f>
        <v>0</v>
      </c>
      <c r="D485" t="b">
        <f>ISNUMBER(SEARCH("L'indiscret (RTBF - La Une)",'Réponses de formulaire'!$X181))</f>
        <v>0</v>
      </c>
      <c r="E485" t="b">
        <f>ISNUMBER(SEARCH("L'invité (RTL-TVi)",'Réponses de formulaire'!$X181))</f>
        <v>0</v>
      </c>
      <c r="F485" t="b">
        <f>ISNUMBER(SEARCH("Mots croisés (France 2)",'Réponses de formulaire'!$X181))</f>
        <v>0</v>
      </c>
      <c r="G485" t="b">
        <f>ISNUMBER(SEARCH("Des paroles et des actes (France 2)",'Réponses de formulaire'!$X181))</f>
        <v>0</v>
      </c>
      <c r="H485" t="b">
        <f>ISNUMBER(SEARCH("Ce soir (ou jamais !) (France 2)",'Réponses de formulaire'!$X181))</f>
        <v>0</v>
      </c>
      <c r="I485" t="b">
        <f>ISNUMBER(SEARCH("A l'écoute (TF1)",'Réponses de formulaire'!$X181))</f>
        <v>0</v>
      </c>
      <c r="J485" t="b">
        <f>ISNUMBER(SEARCH("Je n'ai regardé aucun de ces programmes",'Réponses de formulaire'!$X181))</f>
        <v>1</v>
      </c>
    </row>
    <row r="486" spans="2:10" ht="12.75" customHeight="1" x14ac:dyDescent="0.2">
      <c r="B486" t="b">
        <f>ISNUMBER(SEARCH("Mise au point (RTBF - La Une)",'Réponses de formulaire'!$X182))</f>
        <v>1</v>
      </c>
      <c r="C486" t="b">
        <f>ISNUMBER(SEARCH("Controverse (RTL-TVi)",'Réponses de formulaire'!$X182))</f>
        <v>1</v>
      </c>
      <c r="D486" t="b">
        <f>ISNUMBER(SEARCH("L'indiscret (RTBF - La Une)",'Réponses de formulaire'!$X182))</f>
        <v>1</v>
      </c>
      <c r="E486" t="b">
        <f>ISNUMBER(SEARCH("L'invité (RTL-TVi)",'Réponses de formulaire'!$X182))</f>
        <v>1</v>
      </c>
      <c r="F486" t="b">
        <f>ISNUMBER(SEARCH("Mots croisés (France 2)",'Réponses de formulaire'!$X182))</f>
        <v>1</v>
      </c>
      <c r="G486" t="b">
        <f>ISNUMBER(SEARCH("Des paroles et des actes (France 2)",'Réponses de formulaire'!$X182))</f>
        <v>1</v>
      </c>
      <c r="H486" t="b">
        <f>ISNUMBER(SEARCH("Ce soir (ou jamais !) (France 2)",'Réponses de formulaire'!$X182))</f>
        <v>1</v>
      </c>
      <c r="I486" t="b">
        <f>ISNUMBER(SEARCH("A l'écoute (TF1)",'Réponses de formulaire'!$X182))</f>
        <v>0</v>
      </c>
      <c r="J486" t="b">
        <f>ISNUMBER(SEARCH("Je n'ai regardé aucun de ces programmes",'Réponses de formulaire'!$X182))</f>
        <v>0</v>
      </c>
    </row>
    <row r="487" spans="2:10" ht="12.75" customHeight="1" x14ac:dyDescent="0.2">
      <c r="B487" t="b">
        <f>ISNUMBER(SEARCH("Mise au point (RTBF - La Une)",'Réponses de formulaire'!$X183))</f>
        <v>1</v>
      </c>
      <c r="C487" t="b">
        <f>ISNUMBER(SEARCH("Controverse (RTL-TVi)",'Réponses de formulaire'!$X183))</f>
        <v>0</v>
      </c>
      <c r="D487" t="b">
        <f>ISNUMBER(SEARCH("L'indiscret (RTBF - La Une)",'Réponses de formulaire'!$X183))</f>
        <v>0</v>
      </c>
      <c r="E487" t="b">
        <f>ISNUMBER(SEARCH("L'invité (RTL-TVi)",'Réponses de formulaire'!$X183))</f>
        <v>1</v>
      </c>
      <c r="F487" t="b">
        <f>ISNUMBER(SEARCH("Mots croisés (France 2)",'Réponses de formulaire'!$X183))</f>
        <v>0</v>
      </c>
      <c r="G487" t="b">
        <f>ISNUMBER(SEARCH("Des paroles et des actes (France 2)",'Réponses de formulaire'!$X183))</f>
        <v>0</v>
      </c>
      <c r="H487" t="b">
        <f>ISNUMBER(SEARCH("Ce soir (ou jamais !) (France 2)",'Réponses de formulaire'!$X183))</f>
        <v>0</v>
      </c>
      <c r="I487" t="b">
        <f>ISNUMBER(SEARCH("A l'écoute (TF1)",'Réponses de formulaire'!$X183))</f>
        <v>0</v>
      </c>
      <c r="J487" t="b">
        <f>ISNUMBER(SEARCH("Je n'ai regardé aucun de ces programmes",'Réponses de formulaire'!$X183))</f>
        <v>0</v>
      </c>
    </row>
    <row r="488" spans="2:10" ht="12.75" customHeight="1" x14ac:dyDescent="0.2">
      <c r="B488" t="b">
        <f>ISNUMBER(SEARCH("Mise au point (RTBF - La Une)",'Réponses de formulaire'!$X184))</f>
        <v>0</v>
      </c>
      <c r="C488" t="b">
        <f>ISNUMBER(SEARCH("Controverse (RTL-TVi)",'Réponses de formulaire'!$X184))</f>
        <v>1</v>
      </c>
      <c r="D488" t="b">
        <f>ISNUMBER(SEARCH("L'indiscret (RTBF - La Une)",'Réponses de formulaire'!$X184))</f>
        <v>0</v>
      </c>
      <c r="E488" t="b">
        <f>ISNUMBER(SEARCH("L'invité (RTL-TVi)",'Réponses de formulaire'!$X184))</f>
        <v>0</v>
      </c>
      <c r="F488" t="b">
        <f>ISNUMBER(SEARCH("Mots croisés (France 2)",'Réponses de formulaire'!$X184))</f>
        <v>0</v>
      </c>
      <c r="G488" t="b">
        <f>ISNUMBER(SEARCH("Des paroles et des actes (France 2)",'Réponses de formulaire'!$X184))</f>
        <v>0</v>
      </c>
      <c r="H488" t="b">
        <f>ISNUMBER(SEARCH("Ce soir (ou jamais !) (France 2)",'Réponses de formulaire'!$X184))</f>
        <v>0</v>
      </c>
      <c r="I488" t="b">
        <f>ISNUMBER(SEARCH("A l'écoute (TF1)",'Réponses de formulaire'!$X184))</f>
        <v>0</v>
      </c>
      <c r="J488" t="b">
        <f>ISNUMBER(SEARCH("Je n'ai regardé aucun de ces programmes",'Réponses de formulaire'!$X184))</f>
        <v>0</v>
      </c>
    </row>
    <row r="489" spans="2:10" ht="12.75" customHeight="1" x14ac:dyDescent="0.2">
      <c r="B489" t="b">
        <f>ISNUMBER(SEARCH("Mise au point (RTBF - La Une)",'Réponses de formulaire'!$X185))</f>
        <v>0</v>
      </c>
      <c r="C489" t="b">
        <f>ISNUMBER(SEARCH("Controverse (RTL-TVi)",'Réponses de formulaire'!$X185))</f>
        <v>0</v>
      </c>
      <c r="D489" t="b">
        <f>ISNUMBER(SEARCH("L'indiscret (RTBF - La Une)",'Réponses de formulaire'!$X185))</f>
        <v>0</v>
      </c>
      <c r="E489" t="b">
        <f>ISNUMBER(SEARCH("L'invité (RTL-TVi)",'Réponses de formulaire'!$X185))</f>
        <v>0</v>
      </c>
      <c r="F489" t="b">
        <f>ISNUMBER(SEARCH("Mots croisés (France 2)",'Réponses de formulaire'!$X185))</f>
        <v>0</v>
      </c>
      <c r="G489" t="b">
        <f>ISNUMBER(SEARCH("Des paroles et des actes (France 2)",'Réponses de formulaire'!$X185))</f>
        <v>0</v>
      </c>
      <c r="H489" t="b">
        <f>ISNUMBER(SEARCH("Ce soir (ou jamais !) (France 2)",'Réponses de formulaire'!$X185))</f>
        <v>0</v>
      </c>
      <c r="I489" t="b">
        <f>ISNUMBER(SEARCH("A l'écoute (TF1)",'Réponses de formulaire'!$X185))</f>
        <v>0</v>
      </c>
      <c r="J489" t="b">
        <f>ISNUMBER(SEARCH("Je n'ai regardé aucun de ces programmes",'Réponses de formulaire'!$X185))</f>
        <v>1</v>
      </c>
    </row>
    <row r="490" spans="2:10" ht="12.75" customHeight="1" x14ac:dyDescent="0.2">
      <c r="B490" t="b">
        <f>ISNUMBER(SEARCH("Mise au point (RTBF - La Une)",'Réponses de formulaire'!$X186))</f>
        <v>0</v>
      </c>
      <c r="C490" t="b">
        <f>ISNUMBER(SEARCH("Controverse (RTL-TVi)",'Réponses de formulaire'!$X186))</f>
        <v>0</v>
      </c>
      <c r="D490" t="b">
        <f>ISNUMBER(SEARCH("L'indiscret (RTBF - La Une)",'Réponses de formulaire'!$X186))</f>
        <v>0</v>
      </c>
      <c r="E490" t="b">
        <f>ISNUMBER(SEARCH("L'invité (RTL-TVi)",'Réponses de formulaire'!$X186))</f>
        <v>0</v>
      </c>
      <c r="F490" t="b">
        <f>ISNUMBER(SEARCH("Mots croisés (France 2)",'Réponses de formulaire'!$X186))</f>
        <v>0</v>
      </c>
      <c r="G490" t="b">
        <f>ISNUMBER(SEARCH("Des paroles et des actes (France 2)",'Réponses de formulaire'!$X186))</f>
        <v>1</v>
      </c>
      <c r="H490" t="b">
        <f>ISNUMBER(SEARCH("Ce soir (ou jamais !) (France 2)",'Réponses de formulaire'!$X186))</f>
        <v>0</v>
      </c>
      <c r="I490" t="b">
        <f>ISNUMBER(SEARCH("A l'écoute (TF1)",'Réponses de formulaire'!$X186))</f>
        <v>0</v>
      </c>
      <c r="J490" t="b">
        <f>ISNUMBER(SEARCH("Je n'ai regardé aucun de ces programmes",'Réponses de formulaire'!$X186))</f>
        <v>0</v>
      </c>
    </row>
    <row r="491" spans="2:10" ht="12.75" customHeight="1" x14ac:dyDescent="0.2">
      <c r="B491" t="b">
        <f>ISNUMBER(SEARCH("Mise au point (RTBF - La Une)",'Réponses de formulaire'!$X187))</f>
        <v>1</v>
      </c>
      <c r="C491" t="b">
        <f>ISNUMBER(SEARCH("Controverse (RTL-TVi)",'Réponses de formulaire'!$X187))</f>
        <v>0</v>
      </c>
      <c r="D491" t="b">
        <f>ISNUMBER(SEARCH("L'indiscret (RTBF - La Une)",'Réponses de formulaire'!$X187))</f>
        <v>1</v>
      </c>
      <c r="E491" t="b">
        <f>ISNUMBER(SEARCH("L'invité (RTL-TVi)",'Réponses de formulaire'!$X187))</f>
        <v>0</v>
      </c>
      <c r="F491" t="b">
        <f>ISNUMBER(SEARCH("Mots croisés (France 2)",'Réponses de formulaire'!$X187))</f>
        <v>0</v>
      </c>
      <c r="G491" t="b">
        <f>ISNUMBER(SEARCH("Des paroles et des actes (France 2)",'Réponses de formulaire'!$X187))</f>
        <v>0</v>
      </c>
      <c r="H491" t="b">
        <f>ISNUMBER(SEARCH("Ce soir (ou jamais !) (France 2)",'Réponses de formulaire'!$X187))</f>
        <v>0</v>
      </c>
      <c r="I491" t="b">
        <f>ISNUMBER(SEARCH("A l'écoute (TF1)",'Réponses de formulaire'!$X187))</f>
        <v>0</v>
      </c>
      <c r="J491" t="b">
        <f>ISNUMBER(SEARCH("Je n'ai regardé aucun de ces programmes",'Réponses de formulaire'!$X187))</f>
        <v>0</v>
      </c>
    </row>
    <row r="492" spans="2:10" ht="12.75" customHeight="1" x14ac:dyDescent="0.2">
      <c r="B492" t="b">
        <f>ISNUMBER(SEARCH("Mise au point (RTBF - La Une)",'Réponses de formulaire'!$X188))</f>
        <v>1</v>
      </c>
      <c r="C492" t="b">
        <f>ISNUMBER(SEARCH("Controverse (RTL-TVi)",'Réponses de formulaire'!$X188))</f>
        <v>1</v>
      </c>
      <c r="D492" t="b">
        <f>ISNUMBER(SEARCH("L'indiscret (RTBF - La Une)",'Réponses de formulaire'!$X188))</f>
        <v>0</v>
      </c>
      <c r="E492" t="b">
        <f>ISNUMBER(SEARCH("L'invité (RTL-TVi)",'Réponses de formulaire'!$X188))</f>
        <v>1</v>
      </c>
      <c r="F492" t="b">
        <f>ISNUMBER(SEARCH("Mots croisés (France 2)",'Réponses de formulaire'!$X188))</f>
        <v>0</v>
      </c>
      <c r="G492" t="b">
        <f>ISNUMBER(SEARCH("Des paroles et des actes (France 2)",'Réponses de formulaire'!$X188))</f>
        <v>0</v>
      </c>
      <c r="H492" t="b">
        <f>ISNUMBER(SEARCH("Ce soir (ou jamais !) (France 2)",'Réponses de formulaire'!$X188))</f>
        <v>0</v>
      </c>
      <c r="I492" t="b">
        <f>ISNUMBER(SEARCH("A l'écoute (TF1)",'Réponses de formulaire'!$X188))</f>
        <v>0</v>
      </c>
      <c r="J492" t="b">
        <f>ISNUMBER(SEARCH("Je n'ai regardé aucun de ces programmes",'Réponses de formulaire'!$X188))</f>
        <v>0</v>
      </c>
    </row>
    <row r="493" spans="2:10" ht="12.75" customHeight="1" x14ac:dyDescent="0.2">
      <c r="B493" t="b">
        <f>ISNUMBER(SEARCH("Mise au point (RTBF - La Une)",'Réponses de formulaire'!$X189))</f>
        <v>0</v>
      </c>
      <c r="C493" t="b">
        <f>ISNUMBER(SEARCH("Controverse (RTL-TVi)",'Réponses de formulaire'!$X189))</f>
        <v>0</v>
      </c>
      <c r="D493" t="b">
        <f>ISNUMBER(SEARCH("L'indiscret (RTBF - La Une)",'Réponses de formulaire'!$X189))</f>
        <v>0</v>
      </c>
      <c r="E493" t="b">
        <f>ISNUMBER(SEARCH("L'invité (RTL-TVi)",'Réponses de formulaire'!$X189))</f>
        <v>0</v>
      </c>
      <c r="F493" t="b">
        <f>ISNUMBER(SEARCH("Mots croisés (France 2)",'Réponses de formulaire'!$X189))</f>
        <v>0</v>
      </c>
      <c r="G493" t="b">
        <f>ISNUMBER(SEARCH("Des paroles et des actes (France 2)",'Réponses de formulaire'!$X189))</f>
        <v>0</v>
      </c>
      <c r="H493" t="b">
        <f>ISNUMBER(SEARCH("Ce soir (ou jamais !) (France 2)",'Réponses de formulaire'!$X189))</f>
        <v>0</v>
      </c>
      <c r="I493" t="b">
        <f>ISNUMBER(SEARCH("A l'écoute (TF1)",'Réponses de formulaire'!$X189))</f>
        <v>0</v>
      </c>
      <c r="J493" t="b">
        <f>ISNUMBER(SEARCH("Je n'ai regardé aucun de ces programmes",'Réponses de formulaire'!$X189))</f>
        <v>1</v>
      </c>
    </row>
    <row r="494" spans="2:10" ht="12.75" customHeight="1" x14ac:dyDescent="0.2">
      <c r="B494" t="b">
        <f>ISNUMBER(SEARCH("Mise au point (RTBF - La Une)",'Réponses de formulaire'!$X190))</f>
        <v>1</v>
      </c>
      <c r="C494" t="b">
        <f>ISNUMBER(SEARCH("Controverse (RTL-TVi)",'Réponses de formulaire'!$X190))</f>
        <v>0</v>
      </c>
      <c r="D494" t="b">
        <f>ISNUMBER(SEARCH("L'indiscret (RTBF - La Une)",'Réponses de formulaire'!$X190))</f>
        <v>0</v>
      </c>
      <c r="E494" t="b">
        <f>ISNUMBER(SEARCH("L'invité (RTL-TVi)",'Réponses de formulaire'!$X190))</f>
        <v>0</v>
      </c>
      <c r="F494" t="b">
        <f>ISNUMBER(SEARCH("Mots croisés (France 2)",'Réponses de formulaire'!$X190))</f>
        <v>0</v>
      </c>
      <c r="G494" t="b">
        <f>ISNUMBER(SEARCH("Des paroles et des actes (France 2)",'Réponses de formulaire'!$X190))</f>
        <v>0</v>
      </c>
      <c r="H494" t="b">
        <f>ISNUMBER(SEARCH("Ce soir (ou jamais !) (France 2)",'Réponses de formulaire'!$X190))</f>
        <v>0</v>
      </c>
      <c r="I494" t="b">
        <f>ISNUMBER(SEARCH("A l'écoute (TF1)",'Réponses de formulaire'!$X190))</f>
        <v>0</v>
      </c>
      <c r="J494" t="b">
        <f>ISNUMBER(SEARCH("Je n'ai regardé aucun de ces programmes",'Réponses de formulaire'!$X190))</f>
        <v>0</v>
      </c>
    </row>
    <row r="495" spans="2:10" ht="12.75" customHeight="1" x14ac:dyDescent="0.2">
      <c r="B495" t="b">
        <f>ISNUMBER(SEARCH("Mise au point (RTBF - La Une)",'Réponses de formulaire'!$X191))</f>
        <v>0</v>
      </c>
      <c r="C495" t="b">
        <f>ISNUMBER(SEARCH("Controverse (RTL-TVi)",'Réponses de formulaire'!$X191))</f>
        <v>1</v>
      </c>
      <c r="D495" t="b">
        <f>ISNUMBER(SEARCH("L'indiscret (RTBF - La Une)",'Réponses de formulaire'!$X191))</f>
        <v>0</v>
      </c>
      <c r="E495" t="b">
        <f>ISNUMBER(SEARCH("L'invité (RTL-TVi)",'Réponses de formulaire'!$X191))</f>
        <v>0</v>
      </c>
      <c r="F495" t="b">
        <f>ISNUMBER(SEARCH("Mots croisés (France 2)",'Réponses de formulaire'!$X191))</f>
        <v>0</v>
      </c>
      <c r="G495" t="b">
        <f>ISNUMBER(SEARCH("Des paroles et des actes (France 2)",'Réponses de formulaire'!$X191))</f>
        <v>0</v>
      </c>
      <c r="H495" t="b">
        <f>ISNUMBER(SEARCH("Ce soir (ou jamais !) (France 2)",'Réponses de formulaire'!$X191))</f>
        <v>0</v>
      </c>
      <c r="I495" t="b">
        <f>ISNUMBER(SEARCH("A l'écoute (TF1)",'Réponses de formulaire'!$X191))</f>
        <v>0</v>
      </c>
      <c r="J495" t="b">
        <f>ISNUMBER(SEARCH("Je n'ai regardé aucun de ces programmes",'Réponses de formulaire'!$X191))</f>
        <v>0</v>
      </c>
    </row>
    <row r="496" spans="2:10" ht="12.75" customHeight="1" x14ac:dyDescent="0.2">
      <c r="B496" t="b">
        <f>ISNUMBER(SEARCH("Mise au point (RTBF - La Une)",'Réponses de formulaire'!$X192))</f>
        <v>1</v>
      </c>
      <c r="C496" t="b">
        <f>ISNUMBER(SEARCH("Controverse (RTL-TVi)",'Réponses de formulaire'!$X192))</f>
        <v>1</v>
      </c>
      <c r="D496" t="b">
        <f>ISNUMBER(SEARCH("L'indiscret (RTBF - La Une)",'Réponses de formulaire'!$X192))</f>
        <v>0</v>
      </c>
      <c r="E496" t="b">
        <f>ISNUMBER(SEARCH("L'invité (RTL-TVi)",'Réponses de formulaire'!$X192))</f>
        <v>1</v>
      </c>
      <c r="F496" t="b">
        <f>ISNUMBER(SEARCH("Mots croisés (France 2)",'Réponses de formulaire'!$X192))</f>
        <v>0</v>
      </c>
      <c r="G496" t="b">
        <f>ISNUMBER(SEARCH("Des paroles et des actes (France 2)",'Réponses de formulaire'!$X192))</f>
        <v>0</v>
      </c>
      <c r="H496" t="b">
        <f>ISNUMBER(SEARCH("Ce soir (ou jamais !) (France 2)",'Réponses de formulaire'!$X192))</f>
        <v>0</v>
      </c>
      <c r="I496" t="b">
        <f>ISNUMBER(SEARCH("A l'écoute (TF1)",'Réponses de formulaire'!$X192))</f>
        <v>0</v>
      </c>
      <c r="J496" t="b">
        <f>ISNUMBER(SEARCH("Je n'ai regardé aucun de ces programmes",'Réponses de formulaire'!$X192))</f>
        <v>0</v>
      </c>
    </row>
    <row r="497" spans="2:10" ht="12.75" customHeight="1" x14ac:dyDescent="0.2">
      <c r="B497" t="b">
        <f>ISNUMBER(SEARCH("Mise au point (RTBF - La Une)",'Réponses de formulaire'!$X193))</f>
        <v>0</v>
      </c>
      <c r="C497" t="b">
        <f>ISNUMBER(SEARCH("Controverse (RTL-TVi)",'Réponses de formulaire'!$X193))</f>
        <v>0</v>
      </c>
      <c r="D497" t="b">
        <f>ISNUMBER(SEARCH("L'indiscret (RTBF - La Une)",'Réponses de formulaire'!$X193))</f>
        <v>0</v>
      </c>
      <c r="E497" t="b">
        <f>ISNUMBER(SEARCH("L'invité (RTL-TVi)",'Réponses de formulaire'!$X193))</f>
        <v>0</v>
      </c>
      <c r="F497" t="b">
        <f>ISNUMBER(SEARCH("Mots croisés (France 2)",'Réponses de formulaire'!$X193))</f>
        <v>0</v>
      </c>
      <c r="G497" t="b">
        <f>ISNUMBER(SEARCH("Des paroles et des actes (France 2)",'Réponses de formulaire'!$X193))</f>
        <v>0</v>
      </c>
      <c r="H497" t="b">
        <f>ISNUMBER(SEARCH("Ce soir (ou jamais !) (France 2)",'Réponses de formulaire'!$X193))</f>
        <v>0</v>
      </c>
      <c r="I497" t="b">
        <f>ISNUMBER(SEARCH("A l'écoute (TF1)",'Réponses de formulaire'!$X193))</f>
        <v>0</v>
      </c>
      <c r="J497" t="b">
        <f>ISNUMBER(SEARCH("Je n'ai regardé aucun de ces programmes",'Réponses de formulaire'!$X193))</f>
        <v>1</v>
      </c>
    </row>
    <row r="498" spans="2:10" ht="12.75" customHeight="1" x14ac:dyDescent="0.2">
      <c r="B498" t="b">
        <f>ISNUMBER(SEARCH("Mise au point (RTBF - La Une)",'Réponses de formulaire'!$X194))</f>
        <v>0</v>
      </c>
      <c r="C498" t="b">
        <f>ISNUMBER(SEARCH("Controverse (RTL-TVi)",'Réponses de formulaire'!$X194))</f>
        <v>0</v>
      </c>
      <c r="D498" t="b">
        <f>ISNUMBER(SEARCH("L'indiscret (RTBF - La Une)",'Réponses de formulaire'!$X194))</f>
        <v>0</v>
      </c>
      <c r="E498" t="b">
        <f>ISNUMBER(SEARCH("L'invité (RTL-TVi)",'Réponses de formulaire'!$X194))</f>
        <v>0</v>
      </c>
      <c r="F498" t="b">
        <f>ISNUMBER(SEARCH("Mots croisés (France 2)",'Réponses de formulaire'!$X194))</f>
        <v>0</v>
      </c>
      <c r="G498" t="b">
        <f>ISNUMBER(SEARCH("Des paroles et des actes (France 2)",'Réponses de formulaire'!$X194))</f>
        <v>0</v>
      </c>
      <c r="H498" t="b">
        <f>ISNUMBER(SEARCH("Ce soir (ou jamais !) (France 2)",'Réponses de formulaire'!$X194))</f>
        <v>0</v>
      </c>
      <c r="I498" t="b">
        <f>ISNUMBER(SEARCH("A l'écoute (TF1)",'Réponses de formulaire'!$X194))</f>
        <v>0</v>
      </c>
      <c r="J498" t="b">
        <f>ISNUMBER(SEARCH("Je n'ai regardé aucun de ces programmes",'Réponses de formulaire'!$X194))</f>
        <v>0</v>
      </c>
    </row>
    <row r="499" spans="2:10" ht="12.75" customHeight="1" x14ac:dyDescent="0.2">
      <c r="B499" t="b">
        <f>ISNUMBER(SEARCH("Mise au point (RTBF - La Une)",'Réponses de formulaire'!$X195))</f>
        <v>0</v>
      </c>
      <c r="C499" t="b">
        <f>ISNUMBER(SEARCH("Controverse (RTL-TVi)",'Réponses de formulaire'!$X195))</f>
        <v>1</v>
      </c>
      <c r="D499" t="b">
        <f>ISNUMBER(SEARCH("L'indiscret (RTBF - La Une)",'Réponses de formulaire'!$X195))</f>
        <v>0</v>
      </c>
      <c r="E499" t="b">
        <f>ISNUMBER(SEARCH("L'invité (RTL-TVi)",'Réponses de formulaire'!$X195))</f>
        <v>1</v>
      </c>
      <c r="F499" t="b">
        <f>ISNUMBER(SEARCH("Mots croisés (France 2)",'Réponses de formulaire'!$X195))</f>
        <v>0</v>
      </c>
      <c r="G499" t="b">
        <f>ISNUMBER(SEARCH("Des paroles et des actes (France 2)",'Réponses de formulaire'!$X195))</f>
        <v>0</v>
      </c>
      <c r="H499" t="b">
        <f>ISNUMBER(SEARCH("Ce soir (ou jamais !) (France 2)",'Réponses de formulaire'!$X195))</f>
        <v>0</v>
      </c>
      <c r="I499" t="b">
        <f>ISNUMBER(SEARCH("A l'écoute (TF1)",'Réponses de formulaire'!$X195))</f>
        <v>0</v>
      </c>
      <c r="J499" t="b">
        <f>ISNUMBER(SEARCH("Je n'ai regardé aucun de ces programmes",'Réponses de formulaire'!$X195))</f>
        <v>0</v>
      </c>
    </row>
    <row r="500" spans="2:10" ht="12.75" customHeight="1" x14ac:dyDescent="0.2">
      <c r="B500" t="b">
        <f>ISNUMBER(SEARCH("Mise au point (RTBF - La Une)",'Réponses de formulaire'!$X196))</f>
        <v>1</v>
      </c>
      <c r="C500" t="b">
        <f>ISNUMBER(SEARCH("Controverse (RTL-TVi)",'Réponses de formulaire'!$X196))</f>
        <v>1</v>
      </c>
      <c r="D500" t="b">
        <f>ISNUMBER(SEARCH("L'indiscret (RTBF - La Une)",'Réponses de formulaire'!$X196))</f>
        <v>0</v>
      </c>
      <c r="E500" t="b">
        <f>ISNUMBER(SEARCH("L'invité (RTL-TVi)",'Réponses de formulaire'!$X196))</f>
        <v>1</v>
      </c>
      <c r="F500" t="b">
        <f>ISNUMBER(SEARCH("Mots croisés (France 2)",'Réponses de formulaire'!$X196))</f>
        <v>0</v>
      </c>
      <c r="G500" t="b">
        <f>ISNUMBER(SEARCH("Des paroles et des actes (France 2)",'Réponses de formulaire'!$X196))</f>
        <v>0</v>
      </c>
      <c r="H500" t="b">
        <f>ISNUMBER(SEARCH("Ce soir (ou jamais !) (France 2)",'Réponses de formulaire'!$X196))</f>
        <v>0</v>
      </c>
      <c r="I500" t="b">
        <f>ISNUMBER(SEARCH("A l'écoute (TF1)",'Réponses de formulaire'!$X196))</f>
        <v>0</v>
      </c>
      <c r="J500" t="b">
        <f>ISNUMBER(SEARCH("Je n'ai regardé aucun de ces programmes",'Réponses de formulaire'!$X196))</f>
        <v>0</v>
      </c>
    </row>
    <row r="501" spans="2:10" ht="12.75" customHeight="1" x14ac:dyDescent="0.2">
      <c r="B501" t="b">
        <f>ISNUMBER(SEARCH("Mise au point (RTBF - La Une)",'Réponses de formulaire'!$X197))</f>
        <v>1</v>
      </c>
      <c r="C501" t="b">
        <f>ISNUMBER(SEARCH("Controverse (RTL-TVi)",'Réponses de formulaire'!$X197))</f>
        <v>1</v>
      </c>
      <c r="D501" t="b">
        <f>ISNUMBER(SEARCH("L'indiscret (RTBF - La Une)",'Réponses de formulaire'!$X197))</f>
        <v>0</v>
      </c>
      <c r="E501" t="b">
        <f>ISNUMBER(SEARCH("L'invité (RTL-TVi)",'Réponses de formulaire'!$X197))</f>
        <v>1</v>
      </c>
      <c r="F501" t="b">
        <f>ISNUMBER(SEARCH("Mots croisés (France 2)",'Réponses de formulaire'!$X197))</f>
        <v>0</v>
      </c>
      <c r="G501" t="b">
        <f>ISNUMBER(SEARCH("Des paroles et des actes (France 2)",'Réponses de formulaire'!$X197))</f>
        <v>0</v>
      </c>
      <c r="H501" t="b">
        <f>ISNUMBER(SEARCH("Ce soir (ou jamais !) (France 2)",'Réponses de formulaire'!$X197))</f>
        <v>1</v>
      </c>
      <c r="I501" t="b">
        <f>ISNUMBER(SEARCH("A l'écoute (TF1)",'Réponses de formulaire'!$X197))</f>
        <v>0</v>
      </c>
      <c r="J501" t="b">
        <f>ISNUMBER(SEARCH("Je n'ai regardé aucun de ces programmes",'Réponses de formulaire'!$X197))</f>
        <v>0</v>
      </c>
    </row>
    <row r="502" spans="2:10" ht="12.75" customHeight="1" x14ac:dyDescent="0.2">
      <c r="B502" t="b">
        <f>ISNUMBER(SEARCH("Mise au point (RTBF - La Une)",'Réponses de formulaire'!$X198))</f>
        <v>0</v>
      </c>
      <c r="C502" t="b">
        <f>ISNUMBER(SEARCH("Controverse (RTL-TVi)",'Réponses de formulaire'!$X198))</f>
        <v>0</v>
      </c>
      <c r="D502" t="b">
        <f>ISNUMBER(SEARCH("L'indiscret (RTBF - La Une)",'Réponses de formulaire'!$X198))</f>
        <v>0</v>
      </c>
      <c r="E502" t="b">
        <f>ISNUMBER(SEARCH("L'invité (RTL-TVi)",'Réponses de formulaire'!$X198))</f>
        <v>0</v>
      </c>
      <c r="F502" t="b">
        <f>ISNUMBER(SEARCH("Mots croisés (France 2)",'Réponses de formulaire'!$X198))</f>
        <v>0</v>
      </c>
      <c r="G502" t="b">
        <f>ISNUMBER(SEARCH("Des paroles et des actes (France 2)",'Réponses de formulaire'!$X198))</f>
        <v>0</v>
      </c>
      <c r="H502" t="b">
        <f>ISNUMBER(SEARCH("Ce soir (ou jamais !) (France 2)",'Réponses de formulaire'!$X198))</f>
        <v>0</v>
      </c>
      <c r="I502" t="b">
        <f>ISNUMBER(SEARCH("A l'écoute (TF1)",'Réponses de formulaire'!$X198))</f>
        <v>0</v>
      </c>
      <c r="J502" t="b">
        <f>ISNUMBER(SEARCH("Je n'ai regardé aucun de ces programmes",'Réponses de formulaire'!$X198))</f>
        <v>1</v>
      </c>
    </row>
    <row r="503" spans="2:10" ht="12.75" customHeight="1" x14ac:dyDescent="0.2">
      <c r="B503" t="b">
        <f>ISNUMBER(SEARCH("Mise au point (RTBF - La Une)",'Réponses de formulaire'!$X199))</f>
        <v>0</v>
      </c>
      <c r="C503" t="b">
        <f>ISNUMBER(SEARCH("Controverse (RTL-TVi)",'Réponses de formulaire'!$X199))</f>
        <v>0</v>
      </c>
      <c r="D503" t="b">
        <f>ISNUMBER(SEARCH("L'indiscret (RTBF - La Une)",'Réponses de formulaire'!$X199))</f>
        <v>0</v>
      </c>
      <c r="E503" t="b">
        <f>ISNUMBER(SEARCH("L'invité (RTL-TVi)",'Réponses de formulaire'!$X199))</f>
        <v>0</v>
      </c>
      <c r="F503" t="b">
        <f>ISNUMBER(SEARCH("Mots croisés (France 2)",'Réponses de formulaire'!$X199))</f>
        <v>0</v>
      </c>
      <c r="G503" t="b">
        <f>ISNUMBER(SEARCH("Des paroles et des actes (France 2)",'Réponses de formulaire'!$X199))</f>
        <v>0</v>
      </c>
      <c r="H503" t="b">
        <f>ISNUMBER(SEARCH("Ce soir (ou jamais !) (France 2)",'Réponses de formulaire'!$X199))</f>
        <v>0</v>
      </c>
      <c r="I503" t="b">
        <f>ISNUMBER(SEARCH("A l'écoute (TF1)",'Réponses de formulaire'!$X199))</f>
        <v>0</v>
      </c>
      <c r="J503" t="b">
        <f>ISNUMBER(SEARCH("Je n'ai regardé aucun de ces programmes",'Réponses de formulaire'!$X199))</f>
        <v>1</v>
      </c>
    </row>
    <row r="504" spans="2:10" ht="12.75" customHeight="1" x14ac:dyDescent="0.2">
      <c r="B504" t="b">
        <f>ISNUMBER(SEARCH("Mise au point (RTBF - La Une)",'Réponses de formulaire'!$X200))</f>
        <v>0</v>
      </c>
      <c r="C504" t="b">
        <f>ISNUMBER(SEARCH("Controverse (RTL-TVi)",'Réponses de formulaire'!$X200))</f>
        <v>0</v>
      </c>
      <c r="D504" t="b">
        <f>ISNUMBER(SEARCH("L'indiscret (RTBF - La Une)",'Réponses de formulaire'!$X200))</f>
        <v>0</v>
      </c>
      <c r="E504" t="b">
        <f>ISNUMBER(SEARCH("L'invité (RTL-TVi)",'Réponses de formulaire'!$X200))</f>
        <v>0</v>
      </c>
      <c r="F504" t="b">
        <f>ISNUMBER(SEARCH("Mots croisés (France 2)",'Réponses de formulaire'!$X200))</f>
        <v>0</v>
      </c>
      <c r="G504" t="b">
        <f>ISNUMBER(SEARCH("Des paroles et des actes (France 2)",'Réponses de formulaire'!$X200))</f>
        <v>0</v>
      </c>
      <c r="H504" t="b">
        <f>ISNUMBER(SEARCH("Ce soir (ou jamais !) (France 2)",'Réponses de formulaire'!$X200))</f>
        <v>0</v>
      </c>
      <c r="I504" t="b">
        <f>ISNUMBER(SEARCH("A l'écoute (TF1)",'Réponses de formulaire'!$X200))</f>
        <v>0</v>
      </c>
      <c r="J504" t="b">
        <f>ISNUMBER(SEARCH("Je n'ai regardé aucun de ces programmes",'Réponses de formulaire'!$X200))</f>
        <v>1</v>
      </c>
    </row>
    <row r="505" spans="2:10" ht="12.75" customHeight="1" x14ac:dyDescent="0.2">
      <c r="B505" t="b">
        <f>ISNUMBER(SEARCH("Mise au point (RTBF - La Une)",'Réponses de formulaire'!$X201))</f>
        <v>0</v>
      </c>
      <c r="C505" t="b">
        <f>ISNUMBER(SEARCH("Controverse (RTL-TVi)",'Réponses de formulaire'!$X201))</f>
        <v>0</v>
      </c>
      <c r="D505" t="b">
        <f>ISNUMBER(SEARCH("L'indiscret (RTBF - La Une)",'Réponses de formulaire'!$X201))</f>
        <v>0</v>
      </c>
      <c r="E505" t="b">
        <f>ISNUMBER(SEARCH("L'invité (RTL-TVi)",'Réponses de formulaire'!$X201))</f>
        <v>0</v>
      </c>
      <c r="F505" t="b">
        <f>ISNUMBER(SEARCH("Mots croisés (France 2)",'Réponses de formulaire'!$X201))</f>
        <v>0</v>
      </c>
      <c r="G505" t="b">
        <f>ISNUMBER(SEARCH("Des paroles et des actes (France 2)",'Réponses de formulaire'!$X201))</f>
        <v>0</v>
      </c>
      <c r="H505" t="b">
        <f>ISNUMBER(SEARCH("Ce soir (ou jamais !) (France 2)",'Réponses de formulaire'!$X201))</f>
        <v>0</v>
      </c>
      <c r="I505" t="b">
        <f>ISNUMBER(SEARCH("A l'écoute (TF1)",'Réponses de formulaire'!$X201))</f>
        <v>0</v>
      </c>
      <c r="J505" t="b">
        <f>ISNUMBER(SEARCH("Je n'ai regardé aucun de ces programmes",'Réponses de formulaire'!$X201))</f>
        <v>1</v>
      </c>
    </row>
    <row r="506" spans="2:10" ht="12.75" customHeight="1" x14ac:dyDescent="0.2">
      <c r="B506" t="b">
        <f>ISNUMBER(SEARCH("Mise au point (RTBF - La Une)",'Réponses de formulaire'!$X202))</f>
        <v>1</v>
      </c>
      <c r="C506" t="b">
        <f>ISNUMBER(SEARCH("Controverse (RTL-TVi)",'Réponses de formulaire'!$X202))</f>
        <v>1</v>
      </c>
      <c r="D506" t="b">
        <f>ISNUMBER(SEARCH("L'indiscret (RTBF - La Une)",'Réponses de formulaire'!$X202))</f>
        <v>0</v>
      </c>
      <c r="E506" t="b">
        <f>ISNUMBER(SEARCH("L'invité (RTL-TVi)",'Réponses de formulaire'!$X202))</f>
        <v>1</v>
      </c>
      <c r="F506" t="b">
        <f>ISNUMBER(SEARCH("Mots croisés (France 2)",'Réponses de formulaire'!$X202))</f>
        <v>0</v>
      </c>
      <c r="G506" t="b">
        <f>ISNUMBER(SEARCH("Des paroles et des actes (France 2)",'Réponses de formulaire'!$X202))</f>
        <v>1</v>
      </c>
      <c r="H506" t="b">
        <f>ISNUMBER(SEARCH("Ce soir (ou jamais !) (France 2)",'Réponses de formulaire'!$X202))</f>
        <v>0</v>
      </c>
      <c r="I506" t="b">
        <f>ISNUMBER(SEARCH("A l'écoute (TF1)",'Réponses de formulaire'!$X202))</f>
        <v>0</v>
      </c>
      <c r="J506" t="b">
        <f>ISNUMBER(SEARCH("Je n'ai regardé aucun de ces programmes",'Réponses de formulaire'!$X202))</f>
        <v>0</v>
      </c>
    </row>
    <row r="507" spans="2:10" ht="12.75" customHeight="1" x14ac:dyDescent="0.2">
      <c r="B507" t="b">
        <f>ISNUMBER(SEARCH("Mise au point (RTBF - La Une)",'Réponses de formulaire'!$X203))</f>
        <v>1</v>
      </c>
      <c r="C507" t="b">
        <f>ISNUMBER(SEARCH("Controverse (RTL-TVi)",'Réponses de formulaire'!$X203))</f>
        <v>1</v>
      </c>
      <c r="D507" t="b">
        <f>ISNUMBER(SEARCH("L'indiscret (RTBF - La Une)",'Réponses de formulaire'!$X203))</f>
        <v>0</v>
      </c>
      <c r="E507" t="b">
        <f>ISNUMBER(SEARCH("L'invité (RTL-TVi)",'Réponses de formulaire'!$X203))</f>
        <v>1</v>
      </c>
      <c r="F507" t="b">
        <f>ISNUMBER(SEARCH("Mots croisés (France 2)",'Réponses de formulaire'!$X203))</f>
        <v>0</v>
      </c>
      <c r="G507" t="b">
        <f>ISNUMBER(SEARCH("Des paroles et des actes (France 2)",'Réponses de formulaire'!$X203))</f>
        <v>0</v>
      </c>
      <c r="H507" t="b">
        <f>ISNUMBER(SEARCH("Ce soir (ou jamais !) (France 2)",'Réponses de formulaire'!$X203))</f>
        <v>0</v>
      </c>
      <c r="I507" t="b">
        <f>ISNUMBER(SEARCH("A l'écoute (TF1)",'Réponses de formulaire'!$X203))</f>
        <v>0</v>
      </c>
      <c r="J507" t="b">
        <f>ISNUMBER(SEARCH("Je n'ai regardé aucun de ces programmes",'Réponses de formulaire'!$X203))</f>
        <v>0</v>
      </c>
    </row>
    <row r="508" spans="2:10" ht="12.75" customHeight="1" x14ac:dyDescent="0.2">
      <c r="B508" t="b">
        <f>ISNUMBER(SEARCH("Mise au point (RTBF - La Une)",'Réponses de formulaire'!$X204))</f>
        <v>1</v>
      </c>
      <c r="C508" t="b">
        <f>ISNUMBER(SEARCH("Controverse (RTL-TVi)",'Réponses de formulaire'!$X204))</f>
        <v>1</v>
      </c>
      <c r="D508" t="b">
        <f>ISNUMBER(SEARCH("L'indiscret (RTBF - La Une)",'Réponses de formulaire'!$X204))</f>
        <v>0</v>
      </c>
      <c r="E508" t="b">
        <f>ISNUMBER(SEARCH("L'invité (RTL-TVi)",'Réponses de formulaire'!$X204))</f>
        <v>1</v>
      </c>
      <c r="F508" t="b">
        <f>ISNUMBER(SEARCH("Mots croisés (France 2)",'Réponses de formulaire'!$X204))</f>
        <v>0</v>
      </c>
      <c r="G508" t="b">
        <f>ISNUMBER(SEARCH("Des paroles et des actes (France 2)",'Réponses de formulaire'!$X204))</f>
        <v>1</v>
      </c>
      <c r="H508" t="b">
        <f>ISNUMBER(SEARCH("Ce soir (ou jamais !) (France 2)",'Réponses de formulaire'!$X204))</f>
        <v>1</v>
      </c>
      <c r="I508" t="b">
        <f>ISNUMBER(SEARCH("A l'écoute (TF1)",'Réponses de formulaire'!$X204))</f>
        <v>0</v>
      </c>
      <c r="J508" t="b">
        <f>ISNUMBER(SEARCH("Je n'ai regardé aucun de ces programmes",'Réponses de formulaire'!$X204))</f>
        <v>0</v>
      </c>
    </row>
    <row r="509" spans="2:10" ht="12.75" customHeight="1" x14ac:dyDescent="0.2">
      <c r="B509" t="b">
        <f>ISNUMBER(SEARCH("Mise au point (RTBF - La Une)",'Réponses de formulaire'!$X205))</f>
        <v>0</v>
      </c>
      <c r="C509" t="b">
        <f>ISNUMBER(SEARCH("Controverse (RTL-TVi)",'Réponses de formulaire'!$X205))</f>
        <v>0</v>
      </c>
      <c r="D509" t="b">
        <f>ISNUMBER(SEARCH("L'indiscret (RTBF - La Une)",'Réponses de formulaire'!$X205))</f>
        <v>0</v>
      </c>
      <c r="E509" t="b">
        <f>ISNUMBER(SEARCH("L'invité (RTL-TVi)",'Réponses de formulaire'!$X205))</f>
        <v>0</v>
      </c>
      <c r="F509" t="b">
        <f>ISNUMBER(SEARCH("Mots croisés (France 2)",'Réponses de formulaire'!$X205))</f>
        <v>0</v>
      </c>
      <c r="G509" t="b">
        <f>ISNUMBER(SEARCH("Des paroles et des actes (France 2)",'Réponses de formulaire'!$X205))</f>
        <v>0</v>
      </c>
      <c r="H509" t="b">
        <f>ISNUMBER(SEARCH("Ce soir (ou jamais !) (France 2)",'Réponses de formulaire'!$X205))</f>
        <v>0</v>
      </c>
      <c r="I509" t="b">
        <f>ISNUMBER(SEARCH("A l'écoute (TF1)",'Réponses de formulaire'!$X205))</f>
        <v>0</v>
      </c>
      <c r="J509" t="b">
        <f>ISNUMBER(SEARCH("Je n'ai regardé aucun de ces programmes",'Réponses de formulaire'!$X205))</f>
        <v>1</v>
      </c>
    </row>
    <row r="510" spans="2:10" ht="12.75" customHeight="1" x14ac:dyDescent="0.2">
      <c r="B510" t="b">
        <f>ISNUMBER(SEARCH("Mise au point (RTBF - La Une)",'Réponses de formulaire'!$X206))</f>
        <v>0</v>
      </c>
      <c r="C510" t="b">
        <f>ISNUMBER(SEARCH("Controverse (RTL-TVi)",'Réponses de formulaire'!$X206))</f>
        <v>0</v>
      </c>
      <c r="D510" t="b">
        <f>ISNUMBER(SEARCH("L'indiscret (RTBF - La Une)",'Réponses de formulaire'!$X206))</f>
        <v>0</v>
      </c>
      <c r="E510" t="b">
        <f>ISNUMBER(SEARCH("L'invité (RTL-TVi)",'Réponses de formulaire'!$X206))</f>
        <v>0</v>
      </c>
      <c r="F510" t="b">
        <f>ISNUMBER(SEARCH("Mots croisés (France 2)",'Réponses de formulaire'!$X206))</f>
        <v>0</v>
      </c>
      <c r="G510" t="b">
        <f>ISNUMBER(SEARCH("Des paroles et des actes (France 2)",'Réponses de formulaire'!$X206))</f>
        <v>0</v>
      </c>
      <c r="H510" t="b">
        <f>ISNUMBER(SEARCH("Ce soir (ou jamais !) (France 2)",'Réponses de formulaire'!$X206))</f>
        <v>0</v>
      </c>
      <c r="I510" t="b">
        <f>ISNUMBER(SEARCH("A l'écoute (TF1)",'Réponses de formulaire'!$X206))</f>
        <v>0</v>
      </c>
      <c r="J510" t="b">
        <f>ISNUMBER(SEARCH("Je n'ai regardé aucun de ces programmes",'Réponses de formulaire'!$X206))</f>
        <v>1</v>
      </c>
    </row>
    <row r="511" spans="2:10" ht="12.75" customHeight="1" x14ac:dyDescent="0.2">
      <c r="B511" t="b">
        <f>ISNUMBER(SEARCH("Mise au point (RTBF - La Une)",'Réponses de formulaire'!$X207))</f>
        <v>1</v>
      </c>
      <c r="C511" t="b">
        <f>ISNUMBER(SEARCH("Controverse (RTL-TVi)",'Réponses de formulaire'!$X207))</f>
        <v>1</v>
      </c>
      <c r="D511" t="b">
        <f>ISNUMBER(SEARCH("L'indiscret (RTBF - La Une)",'Réponses de formulaire'!$X207))</f>
        <v>0</v>
      </c>
      <c r="E511" t="b">
        <f>ISNUMBER(SEARCH("L'invité (RTL-TVi)",'Réponses de formulaire'!$X207))</f>
        <v>0</v>
      </c>
      <c r="F511" t="b">
        <f>ISNUMBER(SEARCH("Mots croisés (France 2)",'Réponses de formulaire'!$X207))</f>
        <v>0</v>
      </c>
      <c r="G511" t="b">
        <f>ISNUMBER(SEARCH("Des paroles et des actes (France 2)",'Réponses de formulaire'!$X207))</f>
        <v>0</v>
      </c>
      <c r="H511" t="b">
        <f>ISNUMBER(SEARCH("Ce soir (ou jamais !) (France 2)",'Réponses de formulaire'!$X207))</f>
        <v>1</v>
      </c>
      <c r="I511" t="b">
        <f>ISNUMBER(SEARCH("A l'écoute (TF1)",'Réponses de formulaire'!$X207))</f>
        <v>0</v>
      </c>
      <c r="J511" t="b">
        <f>ISNUMBER(SEARCH("Je n'ai regardé aucun de ces programmes",'Réponses de formulaire'!$X207))</f>
        <v>0</v>
      </c>
    </row>
    <row r="512" spans="2:10" ht="12.75" customHeight="1" x14ac:dyDescent="0.2">
      <c r="B512" t="b">
        <f>ISNUMBER(SEARCH("Mise au point (RTBF - La Une)",'Réponses de formulaire'!$X208))</f>
        <v>0</v>
      </c>
      <c r="C512" t="b">
        <f>ISNUMBER(SEARCH("Controverse (RTL-TVi)",'Réponses de formulaire'!$X208))</f>
        <v>0</v>
      </c>
      <c r="D512" t="b">
        <f>ISNUMBER(SEARCH("L'indiscret (RTBF - La Une)",'Réponses de formulaire'!$X208))</f>
        <v>0</v>
      </c>
      <c r="E512" t="b">
        <f>ISNUMBER(SEARCH("L'invité (RTL-TVi)",'Réponses de formulaire'!$X208))</f>
        <v>0</v>
      </c>
      <c r="F512" t="b">
        <f>ISNUMBER(SEARCH("Mots croisés (France 2)",'Réponses de formulaire'!$X208))</f>
        <v>0</v>
      </c>
      <c r="G512" t="b">
        <f>ISNUMBER(SEARCH("Des paroles et des actes (France 2)",'Réponses de formulaire'!$X208))</f>
        <v>0</v>
      </c>
      <c r="H512" t="b">
        <f>ISNUMBER(SEARCH("Ce soir (ou jamais !) (France 2)",'Réponses de formulaire'!$X208))</f>
        <v>0</v>
      </c>
      <c r="I512" t="b">
        <f>ISNUMBER(SEARCH("A l'écoute (TF1)",'Réponses de formulaire'!$X208))</f>
        <v>0</v>
      </c>
      <c r="J512" t="b">
        <f>ISNUMBER(SEARCH("Je n'ai regardé aucun de ces programmes",'Réponses de formulaire'!$X208))</f>
        <v>1</v>
      </c>
    </row>
    <row r="513" spans="2:10" ht="12.75" customHeight="1" x14ac:dyDescent="0.2">
      <c r="B513" t="b">
        <f>ISNUMBER(SEARCH("Mise au point (RTBF - La Une)",'Réponses de formulaire'!$X209))</f>
        <v>0</v>
      </c>
      <c r="C513" t="b">
        <f>ISNUMBER(SEARCH("Controverse (RTL-TVi)",'Réponses de formulaire'!$X209))</f>
        <v>0</v>
      </c>
      <c r="D513" t="b">
        <f>ISNUMBER(SEARCH("L'indiscret (RTBF - La Une)",'Réponses de formulaire'!$X209))</f>
        <v>0</v>
      </c>
      <c r="E513" t="b">
        <f>ISNUMBER(SEARCH("L'invité (RTL-TVi)",'Réponses de formulaire'!$X209))</f>
        <v>0</v>
      </c>
      <c r="F513" t="b">
        <f>ISNUMBER(SEARCH("Mots croisés (France 2)",'Réponses de formulaire'!$X209))</f>
        <v>0</v>
      </c>
      <c r="G513" t="b">
        <f>ISNUMBER(SEARCH("Des paroles et des actes (France 2)",'Réponses de formulaire'!$X209))</f>
        <v>0</v>
      </c>
      <c r="H513" t="b">
        <f>ISNUMBER(SEARCH("Ce soir (ou jamais !) (France 2)",'Réponses de formulaire'!$X209))</f>
        <v>0</v>
      </c>
      <c r="I513" t="b">
        <f>ISNUMBER(SEARCH("A l'écoute (TF1)",'Réponses de formulaire'!$X209))</f>
        <v>0</v>
      </c>
      <c r="J513" t="b">
        <f>ISNUMBER(SEARCH("Je n'ai regardé aucun de ces programmes",'Réponses de formulaire'!$X209))</f>
        <v>1</v>
      </c>
    </row>
    <row r="514" spans="2:10" ht="12.75" customHeight="1" x14ac:dyDescent="0.2">
      <c r="B514" t="b">
        <f>ISNUMBER(SEARCH("Mise au point (RTBF - La Une)",'Réponses de formulaire'!#REF!))</f>
        <v>0</v>
      </c>
      <c r="C514" t="b">
        <f>ISNUMBER(SEARCH("Controverse (RTL-TVi)",'Réponses de formulaire'!#REF!))</f>
        <v>0</v>
      </c>
      <c r="D514" t="b">
        <f>ISNUMBER(SEARCH("L'indiscret (RTBF - La Une)",'Réponses de formulaire'!#REF!))</f>
        <v>0</v>
      </c>
      <c r="E514" t="b">
        <f>ISNUMBER(SEARCH("L'invité (RTL-TVi)",'Réponses de formulaire'!#REF!))</f>
        <v>0</v>
      </c>
      <c r="F514" t="b">
        <f>ISNUMBER(SEARCH("Mots croisés (France 2)",'Réponses de formulaire'!#REF!))</f>
        <v>0</v>
      </c>
      <c r="G514" t="b">
        <f>ISNUMBER(SEARCH("Des paroles et des actes (France 2)",'Réponses de formulaire'!#REF!))</f>
        <v>0</v>
      </c>
      <c r="H514" t="b">
        <f>ISNUMBER(SEARCH("Ce soir (ou jamais !) (France 2)",'Réponses de formulaire'!#REF!))</f>
        <v>0</v>
      </c>
      <c r="I514" t="b">
        <f>ISNUMBER(SEARCH("A l'écoute (TF1)",'Réponses de formulaire'!#REF!))</f>
        <v>0</v>
      </c>
      <c r="J514" t="b">
        <f>ISNUMBER(SEARCH("Je n'ai regardé aucun de ces programmes",'Réponses de formulaire'!#REF!))</f>
        <v>0</v>
      </c>
    </row>
    <row r="515" spans="2:10" ht="12.75" customHeight="1" x14ac:dyDescent="0.2">
      <c r="B515" t="b">
        <f>ISNUMBER(SEARCH("Mise au point (RTBF - La Une)",'Réponses de formulaire'!$X211))</f>
        <v>0</v>
      </c>
      <c r="C515" t="b">
        <f>ISNUMBER(SEARCH("Controverse (RTL-TVi)",'Réponses de formulaire'!$X211))</f>
        <v>0</v>
      </c>
      <c r="D515" t="b">
        <f>ISNUMBER(SEARCH("L'indiscret (RTBF - La Une)",'Réponses de formulaire'!$X211))</f>
        <v>0</v>
      </c>
      <c r="E515" t="b">
        <f>ISNUMBER(SEARCH("L'invité (RTL-TVi)",'Réponses de formulaire'!$X211))</f>
        <v>0</v>
      </c>
      <c r="F515" t="b">
        <f>ISNUMBER(SEARCH("Mots croisés (France 2)",'Réponses de formulaire'!$X211))</f>
        <v>0</v>
      </c>
      <c r="G515" t="b">
        <f>ISNUMBER(SEARCH("Des paroles et des actes (France 2)",'Réponses de formulaire'!$X211))</f>
        <v>0</v>
      </c>
      <c r="H515" t="b">
        <f>ISNUMBER(SEARCH("Ce soir (ou jamais !) (France 2)",'Réponses de formulaire'!$X211))</f>
        <v>0</v>
      </c>
      <c r="I515" t="b">
        <f>ISNUMBER(SEARCH("A l'écoute (TF1)",'Réponses de formulaire'!$X211))</f>
        <v>0</v>
      </c>
      <c r="J515" t="b">
        <f>ISNUMBER(SEARCH("Je n'ai regardé aucun de ces programmes",'Réponses de formulaire'!$X211))</f>
        <v>1</v>
      </c>
    </row>
    <row r="516" spans="2:10" ht="12.75" customHeight="1" x14ac:dyDescent="0.2">
      <c r="B516" t="b">
        <f>ISNUMBER(SEARCH("Mise au point (RTBF - La Une)",'Réponses de formulaire'!$X212))</f>
        <v>1</v>
      </c>
      <c r="C516" t="b">
        <f>ISNUMBER(SEARCH("Controverse (RTL-TVi)",'Réponses de formulaire'!$X212))</f>
        <v>1</v>
      </c>
      <c r="D516" t="b">
        <f>ISNUMBER(SEARCH("L'indiscret (RTBF - La Une)",'Réponses de formulaire'!$X212))</f>
        <v>1</v>
      </c>
      <c r="E516" t="b">
        <f>ISNUMBER(SEARCH("L'invité (RTL-TVi)",'Réponses de formulaire'!$X212))</f>
        <v>0</v>
      </c>
      <c r="F516" t="b">
        <f>ISNUMBER(SEARCH("Mots croisés (France 2)",'Réponses de formulaire'!$X212))</f>
        <v>0</v>
      </c>
      <c r="G516" t="b">
        <f>ISNUMBER(SEARCH("Des paroles et des actes (France 2)",'Réponses de formulaire'!$X212))</f>
        <v>1</v>
      </c>
      <c r="H516" t="b">
        <f>ISNUMBER(SEARCH("Ce soir (ou jamais !) (France 2)",'Réponses de formulaire'!$X212))</f>
        <v>0</v>
      </c>
      <c r="I516" t="b">
        <f>ISNUMBER(SEARCH("A l'écoute (TF1)",'Réponses de formulaire'!$X212))</f>
        <v>0</v>
      </c>
      <c r="J516" t="b">
        <f>ISNUMBER(SEARCH("Je n'ai regardé aucun de ces programmes",'Réponses de formulaire'!$X212))</f>
        <v>0</v>
      </c>
    </row>
    <row r="517" spans="2:10" ht="12.75" customHeight="1" x14ac:dyDescent="0.2">
      <c r="B517" t="b">
        <f>ISNUMBER(SEARCH("Mise au point (RTBF - La Une)",'Réponses de formulaire'!$X213))</f>
        <v>1</v>
      </c>
      <c r="C517" t="b">
        <f>ISNUMBER(SEARCH("Controverse (RTL-TVi)",'Réponses de formulaire'!$X213))</f>
        <v>0</v>
      </c>
      <c r="D517" t="b">
        <f>ISNUMBER(SEARCH("L'indiscret (RTBF - La Une)",'Réponses de formulaire'!$X213))</f>
        <v>0</v>
      </c>
      <c r="E517" t="b">
        <f>ISNUMBER(SEARCH("L'invité (RTL-TVi)",'Réponses de formulaire'!$X213))</f>
        <v>0</v>
      </c>
      <c r="F517" t="b">
        <f>ISNUMBER(SEARCH("Mots croisés (France 2)",'Réponses de formulaire'!$X213))</f>
        <v>0</v>
      </c>
      <c r="G517" t="b">
        <f>ISNUMBER(SEARCH("Des paroles et des actes (France 2)",'Réponses de formulaire'!$X213))</f>
        <v>0</v>
      </c>
      <c r="H517" t="b">
        <f>ISNUMBER(SEARCH("Ce soir (ou jamais !) (France 2)",'Réponses de formulaire'!$X213))</f>
        <v>1</v>
      </c>
      <c r="I517" t="b">
        <f>ISNUMBER(SEARCH("A l'écoute (TF1)",'Réponses de formulaire'!$X213))</f>
        <v>0</v>
      </c>
      <c r="J517" t="b">
        <f>ISNUMBER(SEARCH("Je n'ai regardé aucun de ces programmes",'Réponses de formulaire'!$X213))</f>
        <v>0</v>
      </c>
    </row>
    <row r="518" spans="2:10" ht="12.75" customHeight="1" x14ac:dyDescent="0.2">
      <c r="B518" t="b">
        <f>ISNUMBER(SEARCH("Mise au point (RTBF - La Une)",'Réponses de formulaire'!$X214))</f>
        <v>0</v>
      </c>
      <c r="C518" t="b">
        <f>ISNUMBER(SEARCH("Controverse (RTL-TVi)",'Réponses de formulaire'!$X214))</f>
        <v>0</v>
      </c>
      <c r="D518" t="b">
        <f>ISNUMBER(SEARCH("L'indiscret (RTBF - La Une)",'Réponses de formulaire'!$X214))</f>
        <v>0</v>
      </c>
      <c r="E518" t="b">
        <f>ISNUMBER(SEARCH("L'invité (RTL-TVi)",'Réponses de formulaire'!$X214))</f>
        <v>0</v>
      </c>
      <c r="F518" t="b">
        <f>ISNUMBER(SEARCH("Mots croisés (France 2)",'Réponses de formulaire'!$X214))</f>
        <v>0</v>
      </c>
      <c r="G518" t="b">
        <f>ISNUMBER(SEARCH("Des paroles et des actes (France 2)",'Réponses de formulaire'!$X214))</f>
        <v>0</v>
      </c>
      <c r="H518" t="b">
        <f>ISNUMBER(SEARCH("Ce soir (ou jamais !) (France 2)",'Réponses de formulaire'!$X214))</f>
        <v>0</v>
      </c>
      <c r="I518" t="b">
        <f>ISNUMBER(SEARCH("A l'écoute (TF1)",'Réponses de formulaire'!$X214))</f>
        <v>0</v>
      </c>
      <c r="J518" t="b">
        <f>ISNUMBER(SEARCH("Je n'ai regardé aucun de ces programmes",'Réponses de formulaire'!$X214))</f>
        <v>1</v>
      </c>
    </row>
    <row r="519" spans="2:10" ht="12.75" customHeight="1" x14ac:dyDescent="0.2">
      <c r="B519" t="b">
        <f>ISNUMBER(SEARCH("Mise au point (RTBF - La Une)",'Réponses de formulaire'!$X215))</f>
        <v>0</v>
      </c>
      <c r="C519" t="b">
        <f>ISNUMBER(SEARCH("Controverse (RTL-TVi)",'Réponses de formulaire'!$X215))</f>
        <v>0</v>
      </c>
      <c r="D519" t="b">
        <f>ISNUMBER(SEARCH("L'indiscret (RTBF - La Une)",'Réponses de formulaire'!$X215))</f>
        <v>0</v>
      </c>
      <c r="E519" t="b">
        <f>ISNUMBER(SEARCH("L'invité (RTL-TVi)",'Réponses de formulaire'!$X215))</f>
        <v>0</v>
      </c>
      <c r="F519" t="b">
        <f>ISNUMBER(SEARCH("Mots croisés (France 2)",'Réponses de formulaire'!$X215))</f>
        <v>0</v>
      </c>
      <c r="G519" t="b">
        <f>ISNUMBER(SEARCH("Des paroles et des actes (France 2)",'Réponses de formulaire'!$X215))</f>
        <v>0</v>
      </c>
      <c r="H519" t="b">
        <f>ISNUMBER(SEARCH("Ce soir (ou jamais !) (France 2)",'Réponses de formulaire'!$X215))</f>
        <v>0</v>
      </c>
      <c r="I519" t="b">
        <f>ISNUMBER(SEARCH("A l'écoute (TF1)",'Réponses de formulaire'!$X215))</f>
        <v>0</v>
      </c>
      <c r="J519" t="b">
        <f>ISNUMBER(SEARCH("Je n'ai regardé aucun de ces programmes",'Réponses de formulaire'!$X215))</f>
        <v>1</v>
      </c>
    </row>
    <row r="520" spans="2:10" ht="12.75" customHeight="1" x14ac:dyDescent="0.2">
      <c r="B520" t="b">
        <f>ISNUMBER(SEARCH("Mise au point (RTBF - La Une)",'Réponses de formulaire'!$X216))</f>
        <v>0</v>
      </c>
      <c r="C520" t="b">
        <f>ISNUMBER(SEARCH("Controverse (RTL-TVi)",'Réponses de formulaire'!$X216))</f>
        <v>1</v>
      </c>
      <c r="D520" t="b">
        <f>ISNUMBER(SEARCH("L'indiscret (RTBF - La Une)",'Réponses de formulaire'!$X216))</f>
        <v>0</v>
      </c>
      <c r="E520" t="b">
        <f>ISNUMBER(SEARCH("L'invité (RTL-TVi)",'Réponses de formulaire'!$X216))</f>
        <v>0</v>
      </c>
      <c r="F520" t="b">
        <f>ISNUMBER(SEARCH("Mots croisés (France 2)",'Réponses de formulaire'!$X216))</f>
        <v>0</v>
      </c>
      <c r="G520" t="b">
        <f>ISNUMBER(SEARCH("Des paroles et des actes (France 2)",'Réponses de formulaire'!$X216))</f>
        <v>0</v>
      </c>
      <c r="H520" t="b">
        <f>ISNUMBER(SEARCH("Ce soir (ou jamais !) (France 2)",'Réponses de formulaire'!$X216))</f>
        <v>0</v>
      </c>
      <c r="I520" t="b">
        <f>ISNUMBER(SEARCH("A l'écoute (TF1)",'Réponses de formulaire'!$X216))</f>
        <v>0</v>
      </c>
      <c r="J520" t="b">
        <f>ISNUMBER(SEARCH("Je n'ai regardé aucun de ces programmes",'Réponses de formulaire'!$X216))</f>
        <v>0</v>
      </c>
    </row>
    <row r="521" spans="2:10" ht="12.75" customHeight="1" x14ac:dyDescent="0.2">
      <c r="B521" t="b">
        <f>ISNUMBER(SEARCH("Mise au point (RTBF - La Une)",'Réponses de formulaire'!$X217))</f>
        <v>1</v>
      </c>
      <c r="C521" t="b">
        <f>ISNUMBER(SEARCH("Controverse (RTL-TVi)",'Réponses de formulaire'!$X217))</f>
        <v>1</v>
      </c>
      <c r="D521" t="b">
        <f>ISNUMBER(SEARCH("L'indiscret (RTBF - La Une)",'Réponses de formulaire'!$X217))</f>
        <v>1</v>
      </c>
      <c r="E521" t="b">
        <f>ISNUMBER(SEARCH("L'invité (RTL-TVi)",'Réponses de formulaire'!$X217))</f>
        <v>1</v>
      </c>
      <c r="F521" t="b">
        <f>ISNUMBER(SEARCH("Mots croisés (France 2)",'Réponses de formulaire'!$X217))</f>
        <v>1</v>
      </c>
      <c r="G521" t="b">
        <f>ISNUMBER(SEARCH("Des paroles et des actes (France 2)",'Réponses de formulaire'!$X217))</f>
        <v>1</v>
      </c>
      <c r="H521" t="b">
        <f>ISNUMBER(SEARCH("Ce soir (ou jamais !) (France 2)",'Réponses de formulaire'!$X217))</f>
        <v>0</v>
      </c>
      <c r="I521" t="b">
        <f>ISNUMBER(SEARCH("A l'écoute (TF1)",'Réponses de formulaire'!$X217))</f>
        <v>0</v>
      </c>
      <c r="J521" t="b">
        <f>ISNUMBER(SEARCH("Je n'ai regardé aucun de ces programmes",'Réponses de formulaire'!$X217))</f>
        <v>0</v>
      </c>
    </row>
    <row r="522" spans="2:10" ht="12.75" customHeight="1" x14ac:dyDescent="0.2">
      <c r="B522" t="b">
        <f>ISNUMBER(SEARCH("Mise au point (RTBF - La Une)",'Réponses de formulaire'!$X218))</f>
        <v>0</v>
      </c>
      <c r="C522" t="b">
        <f>ISNUMBER(SEARCH("Controverse (RTL-TVi)",'Réponses de formulaire'!$X218))</f>
        <v>0</v>
      </c>
      <c r="D522" t="b">
        <f>ISNUMBER(SEARCH("L'indiscret (RTBF - La Une)",'Réponses de formulaire'!$X218))</f>
        <v>0</v>
      </c>
      <c r="E522" t="b">
        <f>ISNUMBER(SEARCH("L'invité (RTL-TVi)",'Réponses de formulaire'!$X218))</f>
        <v>0</v>
      </c>
      <c r="F522" t="b">
        <f>ISNUMBER(SEARCH("Mots croisés (France 2)",'Réponses de formulaire'!$X218))</f>
        <v>0</v>
      </c>
      <c r="G522" t="b">
        <f>ISNUMBER(SEARCH("Des paroles et des actes (France 2)",'Réponses de formulaire'!$X218))</f>
        <v>0</v>
      </c>
      <c r="H522" t="b">
        <f>ISNUMBER(SEARCH("Ce soir (ou jamais !) (France 2)",'Réponses de formulaire'!$X218))</f>
        <v>0</v>
      </c>
      <c r="I522" t="b">
        <f>ISNUMBER(SEARCH("A l'écoute (TF1)",'Réponses de formulaire'!$X218))</f>
        <v>0</v>
      </c>
      <c r="J522" t="b">
        <f>ISNUMBER(SEARCH("Je n'ai regardé aucun de ces programmes",'Réponses de formulaire'!$X218))</f>
        <v>1</v>
      </c>
    </row>
    <row r="523" spans="2:10" ht="12.75" customHeight="1" x14ac:dyDescent="0.2">
      <c r="B523" t="b">
        <f>ISNUMBER(SEARCH("Mise au point (RTBF - La Une)",'Réponses de formulaire'!#REF!))</f>
        <v>0</v>
      </c>
      <c r="C523" t="b">
        <f>ISNUMBER(SEARCH("Controverse (RTL-TVi)",'Réponses de formulaire'!#REF!))</f>
        <v>0</v>
      </c>
      <c r="D523" t="b">
        <f>ISNUMBER(SEARCH("L'indiscret (RTBF - La Une)",'Réponses de formulaire'!#REF!))</f>
        <v>0</v>
      </c>
      <c r="E523" t="b">
        <f>ISNUMBER(SEARCH("L'invité (RTL-TVi)",'Réponses de formulaire'!#REF!))</f>
        <v>0</v>
      </c>
      <c r="F523" t="b">
        <f>ISNUMBER(SEARCH("Mots croisés (France 2)",'Réponses de formulaire'!#REF!))</f>
        <v>0</v>
      </c>
      <c r="G523" t="b">
        <f>ISNUMBER(SEARCH("Des paroles et des actes (France 2)",'Réponses de formulaire'!#REF!))</f>
        <v>0</v>
      </c>
      <c r="H523" t="b">
        <f>ISNUMBER(SEARCH("Ce soir (ou jamais !) (France 2)",'Réponses de formulaire'!#REF!))</f>
        <v>0</v>
      </c>
      <c r="I523" t="b">
        <f>ISNUMBER(SEARCH("A l'écoute (TF1)",'Réponses de formulaire'!#REF!))</f>
        <v>0</v>
      </c>
      <c r="J523" t="b">
        <f>ISNUMBER(SEARCH("Je n'ai regardé aucun de ces programmes",'Réponses de formulaire'!#REF!))</f>
        <v>0</v>
      </c>
    </row>
    <row r="524" spans="2:10" ht="12.75" customHeight="1" x14ac:dyDescent="0.2">
      <c r="B524" t="b">
        <f>ISNUMBER(SEARCH("Mise au point (RTBF - La Une)",'Réponses de formulaire'!$X220))</f>
        <v>0</v>
      </c>
      <c r="C524" t="b">
        <f>ISNUMBER(SEARCH("Controverse (RTL-TVi)",'Réponses de formulaire'!$X220))</f>
        <v>1</v>
      </c>
      <c r="D524" t="b">
        <f>ISNUMBER(SEARCH("L'indiscret (RTBF - La Une)",'Réponses de formulaire'!$X220))</f>
        <v>0</v>
      </c>
      <c r="E524" t="b">
        <f>ISNUMBER(SEARCH("L'invité (RTL-TVi)",'Réponses de formulaire'!$X220))</f>
        <v>1</v>
      </c>
      <c r="F524" t="b">
        <f>ISNUMBER(SEARCH("Mots croisés (France 2)",'Réponses de formulaire'!$X220))</f>
        <v>0</v>
      </c>
      <c r="G524" t="b">
        <f>ISNUMBER(SEARCH("Des paroles et des actes (France 2)",'Réponses de formulaire'!$X220))</f>
        <v>0</v>
      </c>
      <c r="H524" t="b">
        <f>ISNUMBER(SEARCH("Ce soir (ou jamais !) (France 2)",'Réponses de formulaire'!$X220))</f>
        <v>0</v>
      </c>
      <c r="I524" t="b">
        <f>ISNUMBER(SEARCH("A l'écoute (TF1)",'Réponses de formulaire'!$X220))</f>
        <v>0</v>
      </c>
      <c r="J524" t="b">
        <f>ISNUMBER(SEARCH("Je n'ai regardé aucun de ces programmes",'Réponses de formulaire'!$X220))</f>
        <v>0</v>
      </c>
    </row>
    <row r="525" spans="2:10" ht="12.75" customHeight="1" x14ac:dyDescent="0.2">
      <c r="B525" t="b">
        <f>ISNUMBER(SEARCH("Mise au point (RTBF - La Une)",'Réponses de formulaire'!$X221))</f>
        <v>0</v>
      </c>
      <c r="C525" t="b">
        <f>ISNUMBER(SEARCH("Controverse (RTL-TVi)",'Réponses de formulaire'!$X221))</f>
        <v>1</v>
      </c>
      <c r="D525" t="b">
        <f>ISNUMBER(SEARCH("L'indiscret (RTBF - La Une)",'Réponses de formulaire'!$X221))</f>
        <v>0</v>
      </c>
      <c r="E525" t="b">
        <f>ISNUMBER(SEARCH("L'invité (RTL-TVi)",'Réponses de formulaire'!$X221))</f>
        <v>1</v>
      </c>
      <c r="F525" t="b">
        <f>ISNUMBER(SEARCH("Mots croisés (France 2)",'Réponses de formulaire'!$X221))</f>
        <v>0</v>
      </c>
      <c r="G525" t="b">
        <f>ISNUMBER(SEARCH("Des paroles et des actes (France 2)",'Réponses de formulaire'!$X221))</f>
        <v>0</v>
      </c>
      <c r="H525" t="b">
        <f>ISNUMBER(SEARCH("Ce soir (ou jamais !) (France 2)",'Réponses de formulaire'!$X221))</f>
        <v>0</v>
      </c>
      <c r="I525" t="b">
        <f>ISNUMBER(SEARCH("A l'écoute (TF1)",'Réponses de formulaire'!$X221))</f>
        <v>0</v>
      </c>
      <c r="J525" t="b">
        <f>ISNUMBER(SEARCH("Je n'ai regardé aucun de ces programmes",'Réponses de formulaire'!$X221))</f>
        <v>0</v>
      </c>
    </row>
    <row r="526" spans="2:10" ht="12.75" customHeight="1" x14ac:dyDescent="0.2">
      <c r="B526" t="b">
        <f>ISNUMBER(SEARCH("Mise au point (RTBF - La Une)",'Réponses de formulaire'!$X222))</f>
        <v>0</v>
      </c>
      <c r="C526" t="b">
        <f>ISNUMBER(SEARCH("Controverse (RTL-TVi)",'Réponses de formulaire'!$X222))</f>
        <v>0</v>
      </c>
      <c r="D526" t="b">
        <f>ISNUMBER(SEARCH("L'indiscret (RTBF - La Une)",'Réponses de formulaire'!$X222))</f>
        <v>0</v>
      </c>
      <c r="E526" t="b">
        <f>ISNUMBER(SEARCH("L'invité (RTL-TVi)",'Réponses de formulaire'!$X222))</f>
        <v>0</v>
      </c>
      <c r="F526" t="b">
        <f>ISNUMBER(SEARCH("Mots croisés (France 2)",'Réponses de formulaire'!$X222))</f>
        <v>0</v>
      </c>
      <c r="G526" t="b">
        <f>ISNUMBER(SEARCH("Des paroles et des actes (France 2)",'Réponses de formulaire'!$X222))</f>
        <v>0</v>
      </c>
      <c r="H526" t="b">
        <f>ISNUMBER(SEARCH("Ce soir (ou jamais !) (France 2)",'Réponses de formulaire'!$X222))</f>
        <v>0</v>
      </c>
      <c r="I526" t="b">
        <f>ISNUMBER(SEARCH("A l'écoute (TF1)",'Réponses de formulaire'!$X222))</f>
        <v>0</v>
      </c>
      <c r="J526" t="b">
        <f>ISNUMBER(SEARCH("Je n'ai regardé aucun de ces programmes",'Réponses de formulaire'!$X222))</f>
        <v>1</v>
      </c>
    </row>
    <row r="527" spans="2:10" ht="12.75" customHeight="1" x14ac:dyDescent="0.2">
      <c r="B527" t="b">
        <f>ISNUMBER(SEARCH("Mise au point (RTBF - La Une)",'Réponses de formulaire'!$X223))</f>
        <v>0</v>
      </c>
      <c r="C527" t="b">
        <f>ISNUMBER(SEARCH("Controverse (RTL-TVi)",'Réponses de formulaire'!$X223))</f>
        <v>0</v>
      </c>
      <c r="D527" t="b">
        <f>ISNUMBER(SEARCH("L'indiscret (RTBF - La Une)",'Réponses de formulaire'!$X223))</f>
        <v>0</v>
      </c>
      <c r="E527" t="b">
        <f>ISNUMBER(SEARCH("L'invité (RTL-TVi)",'Réponses de formulaire'!$X223))</f>
        <v>0</v>
      </c>
      <c r="F527" t="b">
        <f>ISNUMBER(SEARCH("Mots croisés (France 2)",'Réponses de formulaire'!$X223))</f>
        <v>0</v>
      </c>
      <c r="G527" t="b">
        <f>ISNUMBER(SEARCH("Des paroles et des actes (France 2)",'Réponses de formulaire'!$X223))</f>
        <v>0</v>
      </c>
      <c r="H527" t="b">
        <f>ISNUMBER(SEARCH("Ce soir (ou jamais !) (France 2)",'Réponses de formulaire'!$X223))</f>
        <v>0</v>
      </c>
      <c r="I527" t="b">
        <f>ISNUMBER(SEARCH("A l'écoute (TF1)",'Réponses de formulaire'!$X223))</f>
        <v>0</v>
      </c>
      <c r="J527" t="b">
        <f>ISNUMBER(SEARCH("Je n'ai regardé aucun de ces programmes",'Réponses de formulaire'!$X223))</f>
        <v>1</v>
      </c>
    </row>
    <row r="528" spans="2:10" ht="12.75" customHeight="1" x14ac:dyDescent="0.2">
      <c r="B528" t="b">
        <f>ISNUMBER(SEARCH("Mise au point (RTBF - La Une)",'Réponses de formulaire'!$X224))</f>
        <v>1</v>
      </c>
      <c r="C528" t="b">
        <f>ISNUMBER(SEARCH("Controverse (RTL-TVi)",'Réponses de formulaire'!$X224))</f>
        <v>1</v>
      </c>
      <c r="D528" t="b">
        <f>ISNUMBER(SEARCH("L'indiscret (RTBF - La Une)",'Réponses de formulaire'!$X224))</f>
        <v>0</v>
      </c>
      <c r="E528" t="b">
        <f>ISNUMBER(SEARCH("L'invité (RTL-TVi)",'Réponses de formulaire'!$X224))</f>
        <v>0</v>
      </c>
      <c r="F528" t="b">
        <f>ISNUMBER(SEARCH("Mots croisés (France 2)",'Réponses de formulaire'!$X224))</f>
        <v>0</v>
      </c>
      <c r="G528" t="b">
        <f>ISNUMBER(SEARCH("Des paroles et des actes (France 2)",'Réponses de formulaire'!$X224))</f>
        <v>0</v>
      </c>
      <c r="H528" t="b">
        <f>ISNUMBER(SEARCH("Ce soir (ou jamais !) (France 2)",'Réponses de formulaire'!$X224))</f>
        <v>0</v>
      </c>
      <c r="I528" t="b">
        <f>ISNUMBER(SEARCH("A l'écoute (TF1)",'Réponses de formulaire'!$X224))</f>
        <v>0</v>
      </c>
      <c r="J528" t="b">
        <f>ISNUMBER(SEARCH("Je n'ai regardé aucun de ces programmes",'Réponses de formulaire'!$X224))</f>
        <v>0</v>
      </c>
    </row>
    <row r="529" spans="2:10" ht="12.75" customHeight="1" x14ac:dyDescent="0.2">
      <c r="B529" t="b">
        <f>ISNUMBER(SEARCH("Mise au point (RTBF - La Une)",'Réponses de formulaire'!$X225))</f>
        <v>1</v>
      </c>
      <c r="C529" t="b">
        <f>ISNUMBER(SEARCH("Controverse (RTL-TVi)",'Réponses de formulaire'!$X225))</f>
        <v>0</v>
      </c>
      <c r="D529" t="b">
        <f>ISNUMBER(SEARCH("L'indiscret (RTBF - La Une)",'Réponses de formulaire'!$X225))</f>
        <v>0</v>
      </c>
      <c r="E529" t="b">
        <f>ISNUMBER(SEARCH("L'invité (RTL-TVi)",'Réponses de formulaire'!$X225))</f>
        <v>0</v>
      </c>
      <c r="F529" t="b">
        <f>ISNUMBER(SEARCH("Mots croisés (France 2)",'Réponses de formulaire'!$X225))</f>
        <v>0</v>
      </c>
      <c r="G529" t="b">
        <f>ISNUMBER(SEARCH("Des paroles et des actes (France 2)",'Réponses de formulaire'!$X225))</f>
        <v>0</v>
      </c>
      <c r="H529" t="b">
        <f>ISNUMBER(SEARCH("Ce soir (ou jamais !) (France 2)",'Réponses de formulaire'!$X225))</f>
        <v>1</v>
      </c>
      <c r="I529" t="b">
        <f>ISNUMBER(SEARCH("A l'écoute (TF1)",'Réponses de formulaire'!$X225))</f>
        <v>0</v>
      </c>
      <c r="J529" t="b">
        <f>ISNUMBER(SEARCH("Je n'ai regardé aucun de ces programmes",'Réponses de formulaire'!$X225))</f>
        <v>0</v>
      </c>
    </row>
    <row r="530" spans="2:10" ht="12.75" customHeight="1" x14ac:dyDescent="0.2">
      <c r="B530" t="b">
        <f>ISNUMBER(SEARCH("Mise au point (RTBF - La Une)",'Réponses de formulaire'!$X226))</f>
        <v>1</v>
      </c>
      <c r="C530" t="b">
        <f>ISNUMBER(SEARCH("Controverse (RTL-TVi)",'Réponses de formulaire'!$X226))</f>
        <v>1</v>
      </c>
      <c r="D530" t="b">
        <f>ISNUMBER(SEARCH("L'indiscret (RTBF - La Une)",'Réponses de formulaire'!$X226))</f>
        <v>0</v>
      </c>
      <c r="E530" t="b">
        <f>ISNUMBER(SEARCH("L'invité (RTL-TVi)",'Réponses de formulaire'!$X226))</f>
        <v>1</v>
      </c>
      <c r="F530" t="b">
        <f>ISNUMBER(SEARCH("Mots croisés (France 2)",'Réponses de formulaire'!$X226))</f>
        <v>0</v>
      </c>
      <c r="G530" t="b">
        <f>ISNUMBER(SEARCH("Des paroles et des actes (France 2)",'Réponses de formulaire'!$X226))</f>
        <v>0</v>
      </c>
      <c r="H530" t="b">
        <f>ISNUMBER(SEARCH("Ce soir (ou jamais !) (France 2)",'Réponses de formulaire'!$X226))</f>
        <v>0</v>
      </c>
      <c r="I530" t="b">
        <f>ISNUMBER(SEARCH("A l'écoute (TF1)",'Réponses de formulaire'!$X226))</f>
        <v>0</v>
      </c>
      <c r="J530" t="b">
        <f>ISNUMBER(SEARCH("Je n'ai regardé aucun de ces programmes",'Réponses de formulaire'!$X226))</f>
        <v>0</v>
      </c>
    </row>
    <row r="531" spans="2:10" ht="12.75" customHeight="1" x14ac:dyDescent="0.2">
      <c r="B531" t="b">
        <f>ISNUMBER(SEARCH("Mise au point (RTBF - La Une)",'Réponses de formulaire'!$X227))</f>
        <v>0</v>
      </c>
      <c r="C531" t="b">
        <f>ISNUMBER(SEARCH("Controverse (RTL-TVi)",'Réponses de formulaire'!$X227))</f>
        <v>0</v>
      </c>
      <c r="D531" t="b">
        <f>ISNUMBER(SEARCH("L'indiscret (RTBF - La Une)",'Réponses de formulaire'!$X227))</f>
        <v>0</v>
      </c>
      <c r="E531" t="b">
        <f>ISNUMBER(SEARCH("L'invité (RTL-TVi)",'Réponses de formulaire'!$X227))</f>
        <v>1</v>
      </c>
      <c r="F531" t="b">
        <f>ISNUMBER(SEARCH("Mots croisés (France 2)",'Réponses de formulaire'!$X227))</f>
        <v>0</v>
      </c>
      <c r="G531" t="b">
        <f>ISNUMBER(SEARCH("Des paroles et des actes (France 2)",'Réponses de formulaire'!$X227))</f>
        <v>0</v>
      </c>
      <c r="H531" t="b">
        <f>ISNUMBER(SEARCH("Ce soir (ou jamais !) (France 2)",'Réponses de formulaire'!$X227))</f>
        <v>1</v>
      </c>
      <c r="I531" t="b">
        <f>ISNUMBER(SEARCH("A l'écoute (TF1)",'Réponses de formulaire'!$X227))</f>
        <v>0</v>
      </c>
      <c r="J531" t="b">
        <f>ISNUMBER(SEARCH("Je n'ai regardé aucun de ces programmes",'Réponses de formulaire'!$X227))</f>
        <v>0</v>
      </c>
    </row>
    <row r="532" spans="2:10" ht="12.75" customHeight="1" x14ac:dyDescent="0.2">
      <c r="B532" t="b">
        <f>ISNUMBER(SEARCH("Mise au point (RTBF - La Une)",'Réponses de formulaire'!$X228))</f>
        <v>1</v>
      </c>
      <c r="C532" t="b">
        <f>ISNUMBER(SEARCH("Controverse (RTL-TVi)",'Réponses de formulaire'!$X228))</f>
        <v>0</v>
      </c>
      <c r="D532" t="b">
        <f>ISNUMBER(SEARCH("L'indiscret (RTBF - La Une)",'Réponses de formulaire'!$X228))</f>
        <v>0</v>
      </c>
      <c r="E532" t="b">
        <f>ISNUMBER(SEARCH("L'invité (RTL-TVi)",'Réponses de formulaire'!$X228))</f>
        <v>0</v>
      </c>
      <c r="F532" t="b">
        <f>ISNUMBER(SEARCH("Mots croisés (France 2)",'Réponses de formulaire'!$X228))</f>
        <v>0</v>
      </c>
      <c r="G532" t="b">
        <f>ISNUMBER(SEARCH("Des paroles et des actes (France 2)",'Réponses de formulaire'!$X228))</f>
        <v>0</v>
      </c>
      <c r="H532" t="b">
        <f>ISNUMBER(SEARCH("Ce soir (ou jamais !) (France 2)",'Réponses de formulaire'!$X228))</f>
        <v>0</v>
      </c>
      <c r="I532" t="b">
        <f>ISNUMBER(SEARCH("A l'écoute (TF1)",'Réponses de formulaire'!$X228))</f>
        <v>0</v>
      </c>
      <c r="J532" t="b">
        <f>ISNUMBER(SEARCH("Je n'ai regardé aucun de ces programmes",'Réponses de formulaire'!$X228))</f>
        <v>0</v>
      </c>
    </row>
    <row r="533" spans="2:10" ht="12.75" customHeight="1" x14ac:dyDescent="0.2">
      <c r="B533" t="b">
        <f>ISNUMBER(SEARCH("Mise au point (RTBF - La Une)",'Réponses de formulaire'!$X229))</f>
        <v>0</v>
      </c>
      <c r="C533" t="b">
        <f>ISNUMBER(SEARCH("Controverse (RTL-TVi)",'Réponses de formulaire'!$X229))</f>
        <v>0</v>
      </c>
      <c r="D533" t="b">
        <f>ISNUMBER(SEARCH("L'indiscret (RTBF - La Une)",'Réponses de formulaire'!$X229))</f>
        <v>0</v>
      </c>
      <c r="E533" t="b">
        <f>ISNUMBER(SEARCH("L'invité (RTL-TVi)",'Réponses de formulaire'!$X229))</f>
        <v>0</v>
      </c>
      <c r="F533" t="b">
        <f>ISNUMBER(SEARCH("Mots croisés (France 2)",'Réponses de formulaire'!$X229))</f>
        <v>0</v>
      </c>
      <c r="G533" t="b">
        <f>ISNUMBER(SEARCH("Des paroles et des actes (France 2)",'Réponses de formulaire'!$X229))</f>
        <v>0</v>
      </c>
      <c r="H533" t="b">
        <f>ISNUMBER(SEARCH("Ce soir (ou jamais !) (France 2)",'Réponses de formulaire'!$X229))</f>
        <v>0</v>
      </c>
      <c r="I533" t="b">
        <f>ISNUMBER(SEARCH("A l'écoute (TF1)",'Réponses de formulaire'!$X229))</f>
        <v>0</v>
      </c>
      <c r="J533" t="b">
        <f>ISNUMBER(SEARCH("Je n'ai regardé aucun de ces programmes",'Réponses de formulaire'!$X229))</f>
        <v>1</v>
      </c>
    </row>
    <row r="534" spans="2:10" ht="12.75" customHeight="1" x14ac:dyDescent="0.2">
      <c r="B534" t="b">
        <f>ISNUMBER(SEARCH("Mise au point (RTBF - La Une)",'Réponses de formulaire'!$X230))</f>
        <v>0</v>
      </c>
      <c r="C534" t="b">
        <f>ISNUMBER(SEARCH("Controverse (RTL-TVi)",'Réponses de formulaire'!$X230))</f>
        <v>1</v>
      </c>
      <c r="D534" t="b">
        <f>ISNUMBER(SEARCH("L'indiscret (RTBF - La Une)",'Réponses de formulaire'!$X230))</f>
        <v>0</v>
      </c>
      <c r="E534" t="b">
        <f>ISNUMBER(SEARCH("L'invité (RTL-TVi)",'Réponses de formulaire'!$X230))</f>
        <v>0</v>
      </c>
      <c r="F534" t="b">
        <f>ISNUMBER(SEARCH("Mots croisés (France 2)",'Réponses de formulaire'!$X230))</f>
        <v>0</v>
      </c>
      <c r="G534" t="b">
        <f>ISNUMBER(SEARCH("Des paroles et des actes (France 2)",'Réponses de formulaire'!$X230))</f>
        <v>0</v>
      </c>
      <c r="H534" t="b">
        <f>ISNUMBER(SEARCH("Ce soir (ou jamais !) (France 2)",'Réponses de formulaire'!$X230))</f>
        <v>0</v>
      </c>
      <c r="I534" t="b">
        <f>ISNUMBER(SEARCH("A l'écoute (TF1)",'Réponses de formulaire'!$X230))</f>
        <v>0</v>
      </c>
      <c r="J534" t="b">
        <f>ISNUMBER(SEARCH("Je n'ai regardé aucun de ces programmes",'Réponses de formulaire'!$X230))</f>
        <v>0</v>
      </c>
    </row>
    <row r="535" spans="2:10" ht="12.75" customHeight="1" x14ac:dyDescent="0.2">
      <c r="B535" t="b">
        <f>ISNUMBER(SEARCH("Mise au point (RTBF - La Une)",'Réponses de formulaire'!$X231))</f>
        <v>1</v>
      </c>
      <c r="C535" t="b">
        <f>ISNUMBER(SEARCH("Controverse (RTL-TVi)",'Réponses de formulaire'!$X231))</f>
        <v>0</v>
      </c>
      <c r="D535" t="b">
        <f>ISNUMBER(SEARCH("L'indiscret (RTBF - La Une)",'Réponses de formulaire'!$X231))</f>
        <v>1</v>
      </c>
      <c r="E535" t="b">
        <f>ISNUMBER(SEARCH("L'invité (RTL-TVi)",'Réponses de formulaire'!$X231))</f>
        <v>0</v>
      </c>
      <c r="F535" t="b">
        <f>ISNUMBER(SEARCH("Mots croisés (France 2)",'Réponses de formulaire'!$X231))</f>
        <v>0</v>
      </c>
      <c r="G535" t="b">
        <f>ISNUMBER(SEARCH("Des paroles et des actes (France 2)",'Réponses de formulaire'!$X231))</f>
        <v>0</v>
      </c>
      <c r="H535" t="b">
        <f>ISNUMBER(SEARCH("Ce soir (ou jamais !) (France 2)",'Réponses de formulaire'!$X231))</f>
        <v>0</v>
      </c>
      <c r="I535" t="b">
        <f>ISNUMBER(SEARCH("A l'écoute (TF1)",'Réponses de formulaire'!$X231))</f>
        <v>0</v>
      </c>
      <c r="J535" t="b">
        <f>ISNUMBER(SEARCH("Je n'ai regardé aucun de ces programmes",'Réponses de formulaire'!$X231))</f>
        <v>0</v>
      </c>
    </row>
    <row r="536" spans="2:10" ht="12.75" customHeight="1" x14ac:dyDescent="0.2">
      <c r="B536" t="b">
        <f>ISNUMBER(SEARCH("Mise au point (RTBF - La Une)",'Réponses de formulaire'!$X232))</f>
        <v>0</v>
      </c>
      <c r="C536" t="b">
        <f>ISNUMBER(SEARCH("Controverse (RTL-TVi)",'Réponses de formulaire'!$X232))</f>
        <v>0</v>
      </c>
      <c r="D536" t="b">
        <f>ISNUMBER(SEARCH("L'indiscret (RTBF - La Une)",'Réponses de formulaire'!$X232))</f>
        <v>0</v>
      </c>
      <c r="E536" t="b">
        <f>ISNUMBER(SEARCH("L'invité (RTL-TVi)",'Réponses de formulaire'!$X232))</f>
        <v>1</v>
      </c>
      <c r="F536" t="b">
        <f>ISNUMBER(SEARCH("Mots croisés (France 2)",'Réponses de formulaire'!$X232))</f>
        <v>0</v>
      </c>
      <c r="G536" t="b">
        <f>ISNUMBER(SEARCH("Des paroles et des actes (France 2)",'Réponses de formulaire'!$X232))</f>
        <v>0</v>
      </c>
      <c r="H536" t="b">
        <f>ISNUMBER(SEARCH("Ce soir (ou jamais !) (France 2)",'Réponses de formulaire'!$X232))</f>
        <v>0</v>
      </c>
      <c r="I536" t="b">
        <f>ISNUMBER(SEARCH("A l'écoute (TF1)",'Réponses de formulaire'!$X232))</f>
        <v>0</v>
      </c>
      <c r="J536" t="b">
        <f>ISNUMBER(SEARCH("Je n'ai regardé aucun de ces programmes",'Réponses de formulaire'!$X232))</f>
        <v>0</v>
      </c>
    </row>
    <row r="537" spans="2:10" ht="12.75" customHeight="1" x14ac:dyDescent="0.2">
      <c r="B537" t="b">
        <f>ISNUMBER(SEARCH("Mise au point (RTBF - La Une)",'Réponses de formulaire'!$X233))</f>
        <v>0</v>
      </c>
      <c r="C537" t="b">
        <f>ISNUMBER(SEARCH("Controverse (RTL-TVi)",'Réponses de formulaire'!$X233))</f>
        <v>0</v>
      </c>
      <c r="D537" t="b">
        <f>ISNUMBER(SEARCH("L'indiscret (RTBF - La Une)",'Réponses de formulaire'!$X233))</f>
        <v>0</v>
      </c>
      <c r="E537" t="b">
        <f>ISNUMBER(SEARCH("L'invité (RTL-TVi)",'Réponses de formulaire'!$X233))</f>
        <v>0</v>
      </c>
      <c r="F537" t="b">
        <f>ISNUMBER(SEARCH("Mots croisés (France 2)",'Réponses de formulaire'!$X233))</f>
        <v>0</v>
      </c>
      <c r="G537" t="b">
        <f>ISNUMBER(SEARCH("Des paroles et des actes (France 2)",'Réponses de formulaire'!$X233))</f>
        <v>0</v>
      </c>
      <c r="H537" t="b">
        <f>ISNUMBER(SEARCH("Ce soir (ou jamais !) (France 2)",'Réponses de formulaire'!$X233))</f>
        <v>0</v>
      </c>
      <c r="I537" t="b">
        <f>ISNUMBER(SEARCH("A l'écoute (TF1)",'Réponses de formulaire'!$X233))</f>
        <v>0</v>
      </c>
      <c r="J537" t="b">
        <f>ISNUMBER(SEARCH("Je n'ai regardé aucun de ces programmes",'Réponses de formulaire'!$X233))</f>
        <v>1</v>
      </c>
    </row>
    <row r="538" spans="2:10" ht="12.75" customHeight="1" x14ac:dyDescent="0.2">
      <c r="B538" t="b">
        <f>ISNUMBER(SEARCH("Mise au point (RTBF - La Une)",'Réponses de formulaire'!$X234))</f>
        <v>1</v>
      </c>
      <c r="C538" t="b">
        <f>ISNUMBER(SEARCH("Controverse (RTL-TVi)",'Réponses de formulaire'!$X234))</f>
        <v>0</v>
      </c>
      <c r="D538" t="b">
        <f>ISNUMBER(SEARCH("L'indiscret (RTBF - La Une)",'Réponses de formulaire'!$X234))</f>
        <v>0</v>
      </c>
      <c r="E538" t="b">
        <f>ISNUMBER(SEARCH("L'invité (RTL-TVi)",'Réponses de formulaire'!$X234))</f>
        <v>0</v>
      </c>
      <c r="F538" t="b">
        <f>ISNUMBER(SEARCH("Mots croisés (France 2)",'Réponses de formulaire'!$X234))</f>
        <v>1</v>
      </c>
      <c r="G538" t="b">
        <f>ISNUMBER(SEARCH("Des paroles et des actes (France 2)",'Réponses de formulaire'!$X234))</f>
        <v>0</v>
      </c>
      <c r="H538" t="b">
        <f>ISNUMBER(SEARCH("Ce soir (ou jamais !) (France 2)",'Réponses de formulaire'!$X234))</f>
        <v>0</v>
      </c>
      <c r="I538" t="b">
        <f>ISNUMBER(SEARCH("A l'écoute (TF1)",'Réponses de formulaire'!$X234))</f>
        <v>0</v>
      </c>
      <c r="J538" t="b">
        <f>ISNUMBER(SEARCH("Je n'ai regardé aucun de ces programmes",'Réponses de formulaire'!$X234))</f>
        <v>0</v>
      </c>
    </row>
    <row r="539" spans="2:10" ht="12.75" customHeight="1" x14ac:dyDescent="0.2">
      <c r="B539" t="b">
        <f>ISNUMBER(SEARCH("Mise au point (RTBF - La Une)",'Réponses de formulaire'!$X235))</f>
        <v>1</v>
      </c>
      <c r="C539" t="b">
        <f>ISNUMBER(SEARCH("Controverse (RTL-TVi)",'Réponses de formulaire'!$X235))</f>
        <v>0</v>
      </c>
      <c r="D539" t="b">
        <f>ISNUMBER(SEARCH("L'indiscret (RTBF - La Une)",'Réponses de formulaire'!$X235))</f>
        <v>0</v>
      </c>
      <c r="E539" t="b">
        <f>ISNUMBER(SEARCH("L'invité (RTL-TVi)",'Réponses de formulaire'!$X235))</f>
        <v>0</v>
      </c>
      <c r="F539" t="b">
        <f>ISNUMBER(SEARCH("Mots croisés (France 2)",'Réponses de formulaire'!$X235))</f>
        <v>0</v>
      </c>
      <c r="G539" t="b">
        <f>ISNUMBER(SEARCH("Des paroles et des actes (France 2)",'Réponses de formulaire'!$X235))</f>
        <v>0</v>
      </c>
      <c r="H539" t="b">
        <f>ISNUMBER(SEARCH("Ce soir (ou jamais !) (France 2)",'Réponses de formulaire'!$X235))</f>
        <v>0</v>
      </c>
      <c r="I539" t="b">
        <f>ISNUMBER(SEARCH("A l'écoute (TF1)",'Réponses de formulaire'!$X235))</f>
        <v>0</v>
      </c>
      <c r="J539" t="b">
        <f>ISNUMBER(SEARCH("Je n'ai regardé aucun de ces programmes",'Réponses de formulaire'!$X235))</f>
        <v>0</v>
      </c>
    </row>
    <row r="540" spans="2:10" ht="12.75" customHeight="1" x14ac:dyDescent="0.2">
      <c r="B540" t="b">
        <f>ISNUMBER(SEARCH("Mise au point (RTBF - La Une)",'Réponses de formulaire'!$X236))</f>
        <v>0</v>
      </c>
      <c r="C540" t="b">
        <f>ISNUMBER(SEARCH("Controverse (RTL-TVi)",'Réponses de formulaire'!$X236))</f>
        <v>0</v>
      </c>
      <c r="D540" t="b">
        <f>ISNUMBER(SEARCH("L'indiscret (RTBF - La Une)",'Réponses de formulaire'!$X236))</f>
        <v>0</v>
      </c>
      <c r="E540" t="b">
        <f>ISNUMBER(SEARCH("L'invité (RTL-TVi)",'Réponses de formulaire'!$X236))</f>
        <v>0</v>
      </c>
      <c r="F540" t="b">
        <f>ISNUMBER(SEARCH("Mots croisés (France 2)",'Réponses de formulaire'!$X236))</f>
        <v>0</v>
      </c>
      <c r="G540" t="b">
        <f>ISNUMBER(SEARCH("Des paroles et des actes (France 2)",'Réponses de formulaire'!$X236))</f>
        <v>0</v>
      </c>
      <c r="H540" t="b">
        <f>ISNUMBER(SEARCH("Ce soir (ou jamais !) (France 2)",'Réponses de formulaire'!$X236))</f>
        <v>0</v>
      </c>
      <c r="I540" t="b">
        <f>ISNUMBER(SEARCH("A l'écoute (TF1)",'Réponses de formulaire'!$X236))</f>
        <v>0</v>
      </c>
      <c r="J540" t="b">
        <f>ISNUMBER(SEARCH("Je n'ai regardé aucun de ces programmes",'Réponses de formulaire'!$X236))</f>
        <v>1</v>
      </c>
    </row>
    <row r="541" spans="2:10" ht="12.75" customHeight="1" x14ac:dyDescent="0.2">
      <c r="B541" t="b">
        <f>ISNUMBER(SEARCH("Mise au point (RTBF - La Une)",'Réponses de formulaire'!$X237))</f>
        <v>0</v>
      </c>
      <c r="C541" t="b">
        <f>ISNUMBER(SEARCH("Controverse (RTL-TVi)",'Réponses de formulaire'!$X237))</f>
        <v>1</v>
      </c>
      <c r="D541" t="b">
        <f>ISNUMBER(SEARCH("L'indiscret (RTBF - La Une)",'Réponses de formulaire'!$X237))</f>
        <v>0</v>
      </c>
      <c r="E541" t="b">
        <f>ISNUMBER(SEARCH("L'invité (RTL-TVi)",'Réponses de formulaire'!$X237))</f>
        <v>1</v>
      </c>
      <c r="F541" t="b">
        <f>ISNUMBER(SEARCH("Mots croisés (France 2)",'Réponses de formulaire'!$X237))</f>
        <v>0</v>
      </c>
      <c r="G541" t="b">
        <f>ISNUMBER(SEARCH("Des paroles et des actes (France 2)",'Réponses de formulaire'!$X237))</f>
        <v>0</v>
      </c>
      <c r="H541" t="b">
        <f>ISNUMBER(SEARCH("Ce soir (ou jamais !) (France 2)",'Réponses de formulaire'!$X237))</f>
        <v>0</v>
      </c>
      <c r="I541" t="b">
        <f>ISNUMBER(SEARCH("A l'écoute (TF1)",'Réponses de formulaire'!$X237))</f>
        <v>0</v>
      </c>
      <c r="J541" t="b">
        <f>ISNUMBER(SEARCH("Je n'ai regardé aucun de ces programmes",'Réponses de formulaire'!$X237))</f>
        <v>0</v>
      </c>
    </row>
    <row r="542" spans="2:10" ht="12.75" customHeight="1" x14ac:dyDescent="0.2">
      <c r="B542" t="b">
        <f>ISNUMBER(SEARCH("Mise au point (RTBF - La Une)",'Réponses de formulaire'!$X238))</f>
        <v>0</v>
      </c>
      <c r="C542" t="b">
        <f>ISNUMBER(SEARCH("Controverse (RTL-TVi)",'Réponses de formulaire'!$X238))</f>
        <v>0</v>
      </c>
      <c r="D542" t="b">
        <f>ISNUMBER(SEARCH("L'indiscret (RTBF - La Une)",'Réponses de formulaire'!$X238))</f>
        <v>0</v>
      </c>
      <c r="E542" t="b">
        <f>ISNUMBER(SEARCH("L'invité (RTL-TVi)",'Réponses de formulaire'!$X238))</f>
        <v>0</v>
      </c>
      <c r="F542" t="b">
        <f>ISNUMBER(SEARCH("Mots croisés (France 2)",'Réponses de formulaire'!$X238))</f>
        <v>0</v>
      </c>
      <c r="G542" t="b">
        <f>ISNUMBER(SEARCH("Des paroles et des actes (France 2)",'Réponses de formulaire'!$X238))</f>
        <v>1</v>
      </c>
      <c r="H542" t="b">
        <f>ISNUMBER(SEARCH("Ce soir (ou jamais !) (France 2)",'Réponses de formulaire'!$X238))</f>
        <v>0</v>
      </c>
      <c r="I542" t="b">
        <f>ISNUMBER(SEARCH("A l'écoute (TF1)",'Réponses de formulaire'!$X238))</f>
        <v>0</v>
      </c>
      <c r="J542" t="b">
        <f>ISNUMBER(SEARCH("Je n'ai regardé aucun de ces programmes",'Réponses de formulaire'!$X238))</f>
        <v>0</v>
      </c>
    </row>
    <row r="543" spans="2:10" ht="12.75" customHeight="1" x14ac:dyDescent="0.2">
      <c r="B543" t="b">
        <f>ISNUMBER(SEARCH("Mise au point (RTBF - La Une)",'Réponses de formulaire'!$X239))</f>
        <v>0</v>
      </c>
      <c r="C543" t="b">
        <f>ISNUMBER(SEARCH("Controverse (RTL-TVi)",'Réponses de formulaire'!$X239))</f>
        <v>1</v>
      </c>
      <c r="D543" t="b">
        <f>ISNUMBER(SEARCH("L'indiscret (RTBF - La Une)",'Réponses de formulaire'!$X239))</f>
        <v>0</v>
      </c>
      <c r="E543" t="b">
        <f>ISNUMBER(SEARCH("L'invité (RTL-TVi)",'Réponses de formulaire'!$X239))</f>
        <v>0</v>
      </c>
      <c r="F543" t="b">
        <f>ISNUMBER(SEARCH("Mots croisés (France 2)",'Réponses de formulaire'!$X239))</f>
        <v>0</v>
      </c>
      <c r="G543" t="b">
        <f>ISNUMBER(SEARCH("Des paroles et des actes (France 2)",'Réponses de formulaire'!$X239))</f>
        <v>0</v>
      </c>
      <c r="H543" t="b">
        <f>ISNUMBER(SEARCH("Ce soir (ou jamais !) (France 2)",'Réponses de formulaire'!$X239))</f>
        <v>0</v>
      </c>
      <c r="I543" t="b">
        <f>ISNUMBER(SEARCH("A l'écoute (TF1)",'Réponses de formulaire'!$X239))</f>
        <v>0</v>
      </c>
      <c r="J543" t="b">
        <f>ISNUMBER(SEARCH("Je n'ai regardé aucun de ces programmes",'Réponses de formulaire'!$X239))</f>
        <v>0</v>
      </c>
    </row>
    <row r="544" spans="2:10" ht="12.75" customHeight="1" x14ac:dyDescent="0.2">
      <c r="B544" t="b">
        <f>ISNUMBER(SEARCH("Mise au point (RTBF - La Une)",'Réponses de formulaire'!$X240))</f>
        <v>0</v>
      </c>
      <c r="C544" t="b">
        <f>ISNUMBER(SEARCH("Controverse (RTL-TVi)",'Réponses de formulaire'!$X240))</f>
        <v>0</v>
      </c>
      <c r="D544" t="b">
        <f>ISNUMBER(SEARCH("L'indiscret (RTBF - La Une)",'Réponses de formulaire'!$X240))</f>
        <v>0</v>
      </c>
      <c r="E544" t="b">
        <f>ISNUMBER(SEARCH("L'invité (RTL-TVi)",'Réponses de formulaire'!$X240))</f>
        <v>0</v>
      </c>
      <c r="F544" t="b">
        <f>ISNUMBER(SEARCH("Mots croisés (France 2)",'Réponses de formulaire'!$X240))</f>
        <v>1</v>
      </c>
      <c r="G544" t="b">
        <f>ISNUMBER(SEARCH("Des paroles et des actes (France 2)",'Réponses de formulaire'!$X240))</f>
        <v>0</v>
      </c>
      <c r="H544" t="b">
        <f>ISNUMBER(SEARCH("Ce soir (ou jamais !) (France 2)",'Réponses de formulaire'!$X240))</f>
        <v>0</v>
      </c>
      <c r="I544" t="b">
        <f>ISNUMBER(SEARCH("A l'écoute (TF1)",'Réponses de formulaire'!$X240))</f>
        <v>0</v>
      </c>
      <c r="J544" t="b">
        <f>ISNUMBER(SEARCH("Je n'ai regardé aucun de ces programmes",'Réponses de formulaire'!$X240))</f>
        <v>0</v>
      </c>
    </row>
    <row r="545" spans="2:10" ht="12.75" customHeight="1" x14ac:dyDescent="0.2">
      <c r="B545" t="b">
        <f>ISNUMBER(SEARCH("Mise au point (RTBF - La Une)",'Réponses de formulaire'!$X241))</f>
        <v>1</v>
      </c>
      <c r="C545" t="b">
        <f>ISNUMBER(SEARCH("Controverse (RTL-TVi)",'Réponses de formulaire'!$X241))</f>
        <v>1</v>
      </c>
      <c r="D545" t="b">
        <f>ISNUMBER(SEARCH("L'indiscret (RTBF - La Une)",'Réponses de formulaire'!$X241))</f>
        <v>0</v>
      </c>
      <c r="E545" t="b">
        <f>ISNUMBER(SEARCH("L'invité (RTL-TVi)",'Réponses de formulaire'!$X241))</f>
        <v>1</v>
      </c>
      <c r="F545" t="b">
        <f>ISNUMBER(SEARCH("Mots croisés (France 2)",'Réponses de formulaire'!$X241))</f>
        <v>0</v>
      </c>
      <c r="G545" t="b">
        <f>ISNUMBER(SEARCH("Des paroles et des actes (France 2)",'Réponses de formulaire'!$X241))</f>
        <v>0</v>
      </c>
      <c r="H545" t="b">
        <f>ISNUMBER(SEARCH("Ce soir (ou jamais !) (France 2)",'Réponses de formulaire'!$X241))</f>
        <v>0</v>
      </c>
      <c r="I545" t="b">
        <f>ISNUMBER(SEARCH("A l'écoute (TF1)",'Réponses de formulaire'!$X241))</f>
        <v>0</v>
      </c>
      <c r="J545" t="b">
        <f>ISNUMBER(SEARCH("Je n'ai regardé aucun de ces programmes",'Réponses de formulaire'!$X241))</f>
        <v>0</v>
      </c>
    </row>
    <row r="546" spans="2:10" ht="12.75" customHeight="1" x14ac:dyDescent="0.2">
      <c r="B546" t="b">
        <f>ISNUMBER(SEARCH("Mise au point (RTBF - La Une)",'Réponses de formulaire'!$X242))</f>
        <v>0</v>
      </c>
      <c r="C546" t="b">
        <f>ISNUMBER(SEARCH("Controverse (RTL-TVi)",'Réponses de formulaire'!$X242))</f>
        <v>0</v>
      </c>
      <c r="D546" t="b">
        <f>ISNUMBER(SEARCH("L'indiscret (RTBF - La Une)",'Réponses de formulaire'!$X242))</f>
        <v>0</v>
      </c>
      <c r="E546" t="b">
        <f>ISNUMBER(SEARCH("L'invité (RTL-TVi)",'Réponses de formulaire'!$X242))</f>
        <v>0</v>
      </c>
      <c r="F546" t="b">
        <f>ISNUMBER(SEARCH("Mots croisés (France 2)",'Réponses de formulaire'!$X242))</f>
        <v>0</v>
      </c>
      <c r="G546" t="b">
        <f>ISNUMBER(SEARCH("Des paroles et des actes (France 2)",'Réponses de formulaire'!$X242))</f>
        <v>0</v>
      </c>
      <c r="H546" t="b">
        <f>ISNUMBER(SEARCH("Ce soir (ou jamais !) (France 2)",'Réponses de formulaire'!$X242))</f>
        <v>0</v>
      </c>
      <c r="I546" t="b">
        <f>ISNUMBER(SEARCH("A l'écoute (TF1)",'Réponses de formulaire'!$X242))</f>
        <v>0</v>
      </c>
      <c r="J546" t="b">
        <f>ISNUMBER(SEARCH("Je n'ai regardé aucun de ces programmes",'Réponses de formulaire'!$X242))</f>
        <v>1</v>
      </c>
    </row>
    <row r="547" spans="2:10" ht="12.75" customHeight="1" x14ac:dyDescent="0.2">
      <c r="B547" t="b">
        <f>ISNUMBER(SEARCH("Mise au point (RTBF - La Une)",'Réponses de formulaire'!$X243))</f>
        <v>0</v>
      </c>
      <c r="C547" t="b">
        <f>ISNUMBER(SEARCH("Controverse (RTL-TVi)",'Réponses de formulaire'!$X243))</f>
        <v>0</v>
      </c>
      <c r="D547" t="b">
        <f>ISNUMBER(SEARCH("L'indiscret (RTBF - La Une)",'Réponses de formulaire'!$X243))</f>
        <v>0</v>
      </c>
      <c r="E547" t="b">
        <f>ISNUMBER(SEARCH("L'invité (RTL-TVi)",'Réponses de formulaire'!$X243))</f>
        <v>0</v>
      </c>
      <c r="F547" t="b">
        <f>ISNUMBER(SEARCH("Mots croisés (France 2)",'Réponses de formulaire'!$X243))</f>
        <v>0</v>
      </c>
      <c r="G547" t="b">
        <f>ISNUMBER(SEARCH("Des paroles et des actes (France 2)",'Réponses de formulaire'!$X243))</f>
        <v>0</v>
      </c>
      <c r="H547" t="b">
        <f>ISNUMBER(SEARCH("Ce soir (ou jamais !) (France 2)",'Réponses de formulaire'!$X243))</f>
        <v>0</v>
      </c>
      <c r="I547" t="b">
        <f>ISNUMBER(SEARCH("A l'écoute (TF1)",'Réponses de formulaire'!$X243))</f>
        <v>0</v>
      </c>
      <c r="J547" t="b">
        <f>ISNUMBER(SEARCH("Je n'ai regardé aucun de ces programmes",'Réponses de formulaire'!$X243))</f>
        <v>1</v>
      </c>
    </row>
    <row r="548" spans="2:10" ht="12.75" customHeight="1" x14ac:dyDescent="0.2">
      <c r="B548" t="b">
        <f>ISNUMBER(SEARCH("Mise au point (RTBF - La Une)",'Réponses de formulaire'!$X244))</f>
        <v>0</v>
      </c>
      <c r="C548" t="b">
        <f>ISNUMBER(SEARCH("Controverse (RTL-TVi)",'Réponses de formulaire'!$X244))</f>
        <v>0</v>
      </c>
      <c r="D548" t="b">
        <f>ISNUMBER(SEARCH("L'indiscret (RTBF - La Une)",'Réponses de formulaire'!$X244))</f>
        <v>0</v>
      </c>
      <c r="E548" t="b">
        <f>ISNUMBER(SEARCH("L'invité (RTL-TVi)",'Réponses de formulaire'!$X244))</f>
        <v>0</v>
      </c>
      <c r="F548" t="b">
        <f>ISNUMBER(SEARCH("Mots croisés (France 2)",'Réponses de formulaire'!$X244))</f>
        <v>0</v>
      </c>
      <c r="G548" t="b">
        <f>ISNUMBER(SEARCH("Des paroles et des actes (France 2)",'Réponses de formulaire'!$X244))</f>
        <v>0</v>
      </c>
      <c r="H548" t="b">
        <f>ISNUMBER(SEARCH("Ce soir (ou jamais !) (France 2)",'Réponses de formulaire'!$X244))</f>
        <v>0</v>
      </c>
      <c r="I548" t="b">
        <f>ISNUMBER(SEARCH("A l'écoute (TF1)",'Réponses de formulaire'!$X244))</f>
        <v>0</v>
      </c>
      <c r="J548" t="b">
        <f>ISNUMBER(SEARCH("Je n'ai regardé aucun de ces programmes",'Réponses de formulaire'!$X244))</f>
        <v>1</v>
      </c>
    </row>
    <row r="549" spans="2:10" ht="12.75" customHeight="1" x14ac:dyDescent="0.2">
      <c r="B549" t="b">
        <f>ISNUMBER(SEARCH("Mise au point (RTBF - La Une)",'Réponses de formulaire'!$X245))</f>
        <v>1</v>
      </c>
      <c r="C549" t="b">
        <f>ISNUMBER(SEARCH("Controverse (RTL-TVi)",'Réponses de formulaire'!$X245))</f>
        <v>0</v>
      </c>
      <c r="D549" t="b">
        <f>ISNUMBER(SEARCH("L'indiscret (RTBF - La Une)",'Réponses de formulaire'!$X245))</f>
        <v>1</v>
      </c>
      <c r="E549" t="b">
        <f>ISNUMBER(SEARCH("L'invité (RTL-TVi)",'Réponses de formulaire'!$X245))</f>
        <v>0</v>
      </c>
      <c r="F549" t="b">
        <f>ISNUMBER(SEARCH("Mots croisés (France 2)",'Réponses de formulaire'!$X245))</f>
        <v>0</v>
      </c>
      <c r="G549" t="b">
        <f>ISNUMBER(SEARCH("Des paroles et des actes (France 2)",'Réponses de formulaire'!$X245))</f>
        <v>0</v>
      </c>
      <c r="H549" t="b">
        <f>ISNUMBER(SEARCH("Ce soir (ou jamais !) (France 2)",'Réponses de formulaire'!$X245))</f>
        <v>0</v>
      </c>
      <c r="I549" t="b">
        <f>ISNUMBER(SEARCH("A l'écoute (TF1)",'Réponses de formulaire'!$X245))</f>
        <v>0</v>
      </c>
      <c r="J549" t="b">
        <f>ISNUMBER(SEARCH("Je n'ai regardé aucun de ces programmes",'Réponses de formulaire'!$X245))</f>
        <v>0</v>
      </c>
    </row>
    <row r="550" spans="2:10" ht="12.75" customHeight="1" x14ac:dyDescent="0.2">
      <c r="B550" t="b">
        <f>ISNUMBER(SEARCH("Mise au point (RTBF - La Une)",'Réponses de formulaire'!$X246))</f>
        <v>1</v>
      </c>
      <c r="C550" t="b">
        <f>ISNUMBER(SEARCH("Controverse (RTL-TVi)",'Réponses de formulaire'!$X246))</f>
        <v>1</v>
      </c>
      <c r="D550" t="b">
        <f>ISNUMBER(SEARCH("L'indiscret (RTBF - La Une)",'Réponses de formulaire'!$X246))</f>
        <v>1</v>
      </c>
      <c r="E550" t="b">
        <f>ISNUMBER(SEARCH("L'invité (RTL-TVi)",'Réponses de formulaire'!$X246))</f>
        <v>1</v>
      </c>
      <c r="F550" t="b">
        <f>ISNUMBER(SEARCH("Mots croisés (France 2)",'Réponses de formulaire'!$X246))</f>
        <v>0</v>
      </c>
      <c r="G550" t="b">
        <f>ISNUMBER(SEARCH("Des paroles et des actes (France 2)",'Réponses de formulaire'!$X246))</f>
        <v>0</v>
      </c>
      <c r="H550" t="b">
        <f>ISNUMBER(SEARCH("Ce soir (ou jamais !) (France 2)",'Réponses de formulaire'!$X246))</f>
        <v>0</v>
      </c>
      <c r="I550" t="b">
        <f>ISNUMBER(SEARCH("A l'écoute (TF1)",'Réponses de formulaire'!$X246))</f>
        <v>0</v>
      </c>
      <c r="J550" t="b">
        <f>ISNUMBER(SEARCH("Je n'ai regardé aucun de ces programmes",'Réponses de formulaire'!$X246))</f>
        <v>0</v>
      </c>
    </row>
    <row r="551" spans="2:10" ht="12.75" customHeight="1" x14ac:dyDescent="0.2">
      <c r="B551" t="b">
        <f>ISNUMBER(SEARCH("Mise au point (RTBF - La Une)",'Réponses de formulaire'!$X247))</f>
        <v>0</v>
      </c>
      <c r="C551" t="b">
        <f>ISNUMBER(SEARCH("Controverse (RTL-TVi)",'Réponses de formulaire'!$X247))</f>
        <v>0</v>
      </c>
      <c r="D551" t="b">
        <f>ISNUMBER(SEARCH("L'indiscret (RTBF - La Une)",'Réponses de formulaire'!$X247))</f>
        <v>0</v>
      </c>
      <c r="E551" t="b">
        <f>ISNUMBER(SEARCH("L'invité (RTL-TVi)",'Réponses de formulaire'!$X247))</f>
        <v>0</v>
      </c>
      <c r="F551" t="b">
        <f>ISNUMBER(SEARCH("Mots croisés (France 2)",'Réponses de formulaire'!$X247))</f>
        <v>0</v>
      </c>
      <c r="G551" t="b">
        <f>ISNUMBER(SEARCH("Des paroles et des actes (France 2)",'Réponses de formulaire'!$X247))</f>
        <v>1</v>
      </c>
      <c r="H551" t="b">
        <f>ISNUMBER(SEARCH("Ce soir (ou jamais !) (France 2)",'Réponses de formulaire'!$X247))</f>
        <v>0</v>
      </c>
      <c r="I551" t="b">
        <f>ISNUMBER(SEARCH("A l'écoute (TF1)",'Réponses de formulaire'!$X247))</f>
        <v>0</v>
      </c>
      <c r="J551" t="b">
        <f>ISNUMBER(SEARCH("Je n'ai regardé aucun de ces programmes",'Réponses de formulaire'!$X247))</f>
        <v>0</v>
      </c>
    </row>
    <row r="552" spans="2:10" ht="12.75" customHeight="1" x14ac:dyDescent="0.2">
      <c r="B552" t="b">
        <f>ISNUMBER(SEARCH("Mise au point (RTBF - La Une)",'Réponses de formulaire'!$X248))</f>
        <v>0</v>
      </c>
      <c r="C552" t="b">
        <f>ISNUMBER(SEARCH("Controverse (RTL-TVi)",'Réponses de formulaire'!$X248))</f>
        <v>0</v>
      </c>
      <c r="D552" t="b">
        <f>ISNUMBER(SEARCH("L'indiscret (RTBF - La Une)",'Réponses de formulaire'!$X248))</f>
        <v>0</v>
      </c>
      <c r="E552" t="b">
        <f>ISNUMBER(SEARCH("L'invité (RTL-TVi)",'Réponses de formulaire'!$X248))</f>
        <v>1</v>
      </c>
      <c r="F552" t="b">
        <f>ISNUMBER(SEARCH("Mots croisés (France 2)",'Réponses de formulaire'!$X248))</f>
        <v>0</v>
      </c>
      <c r="G552" t="b">
        <f>ISNUMBER(SEARCH("Des paroles et des actes (France 2)",'Réponses de formulaire'!$X248))</f>
        <v>0</v>
      </c>
      <c r="H552" t="b">
        <f>ISNUMBER(SEARCH("Ce soir (ou jamais !) (France 2)",'Réponses de formulaire'!$X248))</f>
        <v>0</v>
      </c>
      <c r="I552" t="b">
        <f>ISNUMBER(SEARCH("A l'écoute (TF1)",'Réponses de formulaire'!$X248))</f>
        <v>0</v>
      </c>
      <c r="J552" t="b">
        <f>ISNUMBER(SEARCH("Je n'ai regardé aucun de ces programmes",'Réponses de formulaire'!$X248))</f>
        <v>0</v>
      </c>
    </row>
    <row r="553" spans="2:10" ht="12.75" customHeight="1" x14ac:dyDescent="0.2">
      <c r="B553" t="b">
        <f>ISNUMBER(SEARCH("Mise au point (RTBF - La Une)",'Réponses de formulaire'!$X249))</f>
        <v>1</v>
      </c>
      <c r="C553" t="b">
        <f>ISNUMBER(SEARCH("Controverse (RTL-TVi)",'Réponses de formulaire'!$X249))</f>
        <v>0</v>
      </c>
      <c r="D553" t="b">
        <f>ISNUMBER(SEARCH("L'indiscret (RTBF - La Une)",'Réponses de formulaire'!$X249))</f>
        <v>0</v>
      </c>
      <c r="E553" t="b">
        <f>ISNUMBER(SEARCH("L'invité (RTL-TVi)",'Réponses de formulaire'!$X249))</f>
        <v>0</v>
      </c>
      <c r="F553" t="b">
        <f>ISNUMBER(SEARCH("Mots croisés (France 2)",'Réponses de formulaire'!$X249))</f>
        <v>0</v>
      </c>
      <c r="G553" t="b">
        <f>ISNUMBER(SEARCH("Des paroles et des actes (France 2)",'Réponses de formulaire'!$X249))</f>
        <v>0</v>
      </c>
      <c r="H553" t="b">
        <f>ISNUMBER(SEARCH("Ce soir (ou jamais !) (France 2)",'Réponses de formulaire'!$X249))</f>
        <v>0</v>
      </c>
      <c r="I553" t="b">
        <f>ISNUMBER(SEARCH("A l'écoute (TF1)",'Réponses de formulaire'!$X249))</f>
        <v>0</v>
      </c>
      <c r="J553" t="b">
        <f>ISNUMBER(SEARCH("Je n'ai regardé aucun de ces programmes",'Réponses de formulaire'!$X249))</f>
        <v>0</v>
      </c>
    </row>
    <row r="554" spans="2:10" ht="12.75" customHeight="1" x14ac:dyDescent="0.2">
      <c r="B554" t="b">
        <f>ISNUMBER(SEARCH("Mise au point (RTBF - La Une)",'Réponses de formulaire'!$X250))</f>
        <v>1</v>
      </c>
      <c r="C554" t="b">
        <f>ISNUMBER(SEARCH("Controverse (RTL-TVi)",'Réponses de formulaire'!$X250))</f>
        <v>0</v>
      </c>
      <c r="D554" t="b">
        <f>ISNUMBER(SEARCH("L'indiscret (RTBF - La Une)",'Réponses de formulaire'!$X250))</f>
        <v>1</v>
      </c>
      <c r="E554" t="b">
        <f>ISNUMBER(SEARCH("L'invité (RTL-TVi)",'Réponses de formulaire'!$X250))</f>
        <v>1</v>
      </c>
      <c r="F554" t="b">
        <f>ISNUMBER(SEARCH("Mots croisés (France 2)",'Réponses de formulaire'!$X250))</f>
        <v>0</v>
      </c>
      <c r="G554" t="b">
        <f>ISNUMBER(SEARCH("Des paroles et des actes (France 2)",'Réponses de formulaire'!$X250))</f>
        <v>0</v>
      </c>
      <c r="H554" t="b">
        <f>ISNUMBER(SEARCH("Ce soir (ou jamais !) (France 2)",'Réponses de formulaire'!$X250))</f>
        <v>0</v>
      </c>
      <c r="I554" t="b">
        <f>ISNUMBER(SEARCH("A l'écoute (TF1)",'Réponses de formulaire'!$X250))</f>
        <v>0</v>
      </c>
      <c r="J554" t="b">
        <f>ISNUMBER(SEARCH("Je n'ai regardé aucun de ces programmes",'Réponses de formulaire'!$X250))</f>
        <v>0</v>
      </c>
    </row>
    <row r="555" spans="2:10" ht="12.75" customHeight="1" x14ac:dyDescent="0.2">
      <c r="B555" t="b">
        <f>ISNUMBER(SEARCH("Mise au point (RTBF - La Une)",'Réponses de formulaire'!$X251))</f>
        <v>0</v>
      </c>
      <c r="C555" t="b">
        <f>ISNUMBER(SEARCH("Controverse (RTL-TVi)",'Réponses de formulaire'!$X251))</f>
        <v>0</v>
      </c>
      <c r="D555" t="b">
        <f>ISNUMBER(SEARCH("L'indiscret (RTBF - La Une)",'Réponses de formulaire'!$X251))</f>
        <v>0</v>
      </c>
      <c r="E555" t="b">
        <f>ISNUMBER(SEARCH("L'invité (RTL-TVi)",'Réponses de formulaire'!$X251))</f>
        <v>0</v>
      </c>
      <c r="F555" t="b">
        <f>ISNUMBER(SEARCH("Mots croisés (France 2)",'Réponses de formulaire'!$X251))</f>
        <v>0</v>
      </c>
      <c r="G555" t="b">
        <f>ISNUMBER(SEARCH("Des paroles et des actes (France 2)",'Réponses de formulaire'!$X251))</f>
        <v>0</v>
      </c>
      <c r="H555" t="b">
        <f>ISNUMBER(SEARCH("Ce soir (ou jamais !) (France 2)",'Réponses de formulaire'!$X251))</f>
        <v>0</v>
      </c>
      <c r="I555" t="b">
        <f>ISNUMBER(SEARCH("A l'écoute (TF1)",'Réponses de formulaire'!$X251))</f>
        <v>0</v>
      </c>
      <c r="J555" t="b">
        <f>ISNUMBER(SEARCH("Je n'ai regardé aucun de ces programmes",'Réponses de formulaire'!$X251))</f>
        <v>1</v>
      </c>
    </row>
    <row r="556" spans="2:10" ht="12.75" customHeight="1" x14ac:dyDescent="0.2">
      <c r="B556" t="b">
        <f>ISNUMBER(SEARCH("Mise au point (RTBF - La Une)",'Réponses de formulaire'!$X252))</f>
        <v>1</v>
      </c>
      <c r="C556" t="b">
        <f>ISNUMBER(SEARCH("Controverse (RTL-TVi)",'Réponses de formulaire'!$X252))</f>
        <v>0</v>
      </c>
      <c r="D556" t="b">
        <f>ISNUMBER(SEARCH("L'indiscret (RTBF - La Une)",'Réponses de formulaire'!$X252))</f>
        <v>1</v>
      </c>
      <c r="E556" t="b">
        <f>ISNUMBER(SEARCH("L'invité (RTL-TVi)",'Réponses de formulaire'!$X252))</f>
        <v>0</v>
      </c>
      <c r="F556" t="b">
        <f>ISNUMBER(SEARCH("Mots croisés (France 2)",'Réponses de formulaire'!$X252))</f>
        <v>0</v>
      </c>
      <c r="G556" t="b">
        <f>ISNUMBER(SEARCH("Des paroles et des actes (France 2)",'Réponses de formulaire'!$X252))</f>
        <v>0</v>
      </c>
      <c r="H556" t="b">
        <f>ISNUMBER(SEARCH("Ce soir (ou jamais !) (France 2)",'Réponses de formulaire'!$X252))</f>
        <v>1</v>
      </c>
      <c r="I556" t="b">
        <f>ISNUMBER(SEARCH("A l'écoute (TF1)",'Réponses de formulaire'!$X252))</f>
        <v>0</v>
      </c>
      <c r="J556" t="b">
        <f>ISNUMBER(SEARCH("Je n'ai regardé aucun de ces programmes",'Réponses de formulaire'!$X252))</f>
        <v>0</v>
      </c>
    </row>
    <row r="557" spans="2:10" ht="12.75" customHeight="1" x14ac:dyDescent="0.2">
      <c r="B557" t="b">
        <f>ISNUMBER(SEARCH("Mise au point (RTBF - La Une)",'Réponses de formulaire'!$X253))</f>
        <v>0</v>
      </c>
      <c r="C557" t="b">
        <f>ISNUMBER(SEARCH("Controverse (RTL-TVi)",'Réponses de formulaire'!$X253))</f>
        <v>0</v>
      </c>
      <c r="D557" t="b">
        <f>ISNUMBER(SEARCH("L'indiscret (RTBF - La Une)",'Réponses de formulaire'!$X253))</f>
        <v>0</v>
      </c>
      <c r="E557" t="b">
        <f>ISNUMBER(SEARCH("L'invité (RTL-TVi)",'Réponses de formulaire'!$X253))</f>
        <v>0</v>
      </c>
      <c r="F557" t="b">
        <f>ISNUMBER(SEARCH("Mots croisés (France 2)",'Réponses de formulaire'!$X253))</f>
        <v>0</v>
      </c>
      <c r="G557" t="b">
        <f>ISNUMBER(SEARCH("Des paroles et des actes (France 2)",'Réponses de formulaire'!$X253))</f>
        <v>0</v>
      </c>
      <c r="H557" t="b">
        <f>ISNUMBER(SEARCH("Ce soir (ou jamais !) (France 2)",'Réponses de formulaire'!$X253))</f>
        <v>0</v>
      </c>
      <c r="I557" t="b">
        <f>ISNUMBER(SEARCH("A l'écoute (TF1)",'Réponses de formulaire'!$X253))</f>
        <v>0</v>
      </c>
      <c r="J557" t="b">
        <f>ISNUMBER(SEARCH("Je n'ai regardé aucun de ces programmes",'Réponses de formulaire'!$X253))</f>
        <v>1</v>
      </c>
    </row>
    <row r="558" spans="2:10" ht="12.75" customHeight="1" x14ac:dyDescent="0.2">
      <c r="B558" t="b">
        <f>ISNUMBER(SEARCH("Mise au point (RTBF - La Une)",'Réponses de formulaire'!$X254))</f>
        <v>0</v>
      </c>
      <c r="C558" t="b">
        <f>ISNUMBER(SEARCH("Controverse (RTL-TVi)",'Réponses de formulaire'!$X254))</f>
        <v>0</v>
      </c>
      <c r="D558" t="b">
        <f>ISNUMBER(SEARCH("L'indiscret (RTBF - La Une)",'Réponses de formulaire'!$X254))</f>
        <v>0</v>
      </c>
      <c r="E558" t="b">
        <f>ISNUMBER(SEARCH("L'invité (RTL-TVi)",'Réponses de formulaire'!$X254))</f>
        <v>1</v>
      </c>
      <c r="F558" t="b">
        <f>ISNUMBER(SEARCH("Mots croisés (France 2)",'Réponses de formulaire'!$X254))</f>
        <v>0</v>
      </c>
      <c r="G558" t="b">
        <f>ISNUMBER(SEARCH("Des paroles et des actes (France 2)",'Réponses de formulaire'!$X254))</f>
        <v>0</v>
      </c>
      <c r="H558" t="b">
        <f>ISNUMBER(SEARCH("Ce soir (ou jamais !) (France 2)",'Réponses de formulaire'!$X254))</f>
        <v>0</v>
      </c>
      <c r="I558" t="b">
        <f>ISNUMBER(SEARCH("A l'écoute (TF1)",'Réponses de formulaire'!$X254))</f>
        <v>0</v>
      </c>
      <c r="J558" t="b">
        <f>ISNUMBER(SEARCH("Je n'ai regardé aucun de ces programmes",'Réponses de formulaire'!$X254))</f>
        <v>0</v>
      </c>
    </row>
    <row r="559" spans="2:10" ht="12.75" customHeight="1" x14ac:dyDescent="0.2">
      <c r="B559" t="b">
        <f>ISNUMBER(SEARCH("Mise au point (RTBF - La Une)",'Réponses de formulaire'!$X255))</f>
        <v>0</v>
      </c>
      <c r="C559" t="b">
        <f>ISNUMBER(SEARCH("Controverse (RTL-TVi)",'Réponses de formulaire'!$X255))</f>
        <v>0</v>
      </c>
      <c r="D559" t="b">
        <f>ISNUMBER(SEARCH("L'indiscret (RTBF - La Une)",'Réponses de formulaire'!$X255))</f>
        <v>0</v>
      </c>
      <c r="E559" t="b">
        <f>ISNUMBER(SEARCH("L'invité (RTL-TVi)",'Réponses de formulaire'!$X255))</f>
        <v>0</v>
      </c>
      <c r="F559" t="b">
        <f>ISNUMBER(SEARCH("Mots croisés (France 2)",'Réponses de formulaire'!$X255))</f>
        <v>0</v>
      </c>
      <c r="G559" t="b">
        <f>ISNUMBER(SEARCH("Des paroles et des actes (France 2)",'Réponses de formulaire'!$X255))</f>
        <v>0</v>
      </c>
      <c r="H559" t="b">
        <f>ISNUMBER(SEARCH("Ce soir (ou jamais !) (France 2)",'Réponses de formulaire'!$X255))</f>
        <v>0</v>
      </c>
      <c r="I559" t="b">
        <f>ISNUMBER(SEARCH("A l'écoute (TF1)",'Réponses de formulaire'!$X255))</f>
        <v>0</v>
      </c>
      <c r="J559" t="b">
        <f>ISNUMBER(SEARCH("Je n'ai regardé aucun de ces programmes",'Réponses de formulaire'!$X255))</f>
        <v>1</v>
      </c>
    </row>
    <row r="560" spans="2:10" ht="12.75" customHeight="1" x14ac:dyDescent="0.2">
      <c r="B560" t="b">
        <f>ISNUMBER(SEARCH("Mise au point (RTBF - La Une)",'Réponses de formulaire'!$X256))</f>
        <v>0</v>
      </c>
      <c r="C560" t="b">
        <f>ISNUMBER(SEARCH("Controverse (RTL-TVi)",'Réponses de formulaire'!$X256))</f>
        <v>0</v>
      </c>
      <c r="D560" t="b">
        <f>ISNUMBER(SEARCH("L'indiscret (RTBF - La Une)",'Réponses de formulaire'!$X256))</f>
        <v>0</v>
      </c>
      <c r="E560" t="b">
        <f>ISNUMBER(SEARCH("L'invité (RTL-TVi)",'Réponses de formulaire'!$X256))</f>
        <v>0</v>
      </c>
      <c r="F560" t="b">
        <f>ISNUMBER(SEARCH("Mots croisés (France 2)",'Réponses de formulaire'!$X256))</f>
        <v>0</v>
      </c>
      <c r="G560" t="b">
        <f>ISNUMBER(SEARCH("Des paroles et des actes (France 2)",'Réponses de formulaire'!$X256))</f>
        <v>0</v>
      </c>
      <c r="H560" t="b">
        <f>ISNUMBER(SEARCH("Ce soir (ou jamais !) (France 2)",'Réponses de formulaire'!$X256))</f>
        <v>0</v>
      </c>
      <c r="I560" t="b">
        <f>ISNUMBER(SEARCH("A l'écoute (TF1)",'Réponses de formulaire'!$X256))</f>
        <v>0</v>
      </c>
      <c r="J560" t="b">
        <f>ISNUMBER(SEARCH("Je n'ai regardé aucun de ces programmes",'Réponses de formulaire'!$X256))</f>
        <v>1</v>
      </c>
    </row>
    <row r="561" spans="2:10" ht="12.75" customHeight="1" x14ac:dyDescent="0.2">
      <c r="B561" t="b">
        <f>ISNUMBER(SEARCH("Mise au point (RTBF - La Une)",'Réponses de formulaire'!$X257))</f>
        <v>0</v>
      </c>
      <c r="C561" t="b">
        <f>ISNUMBER(SEARCH("Controverse (RTL-TVi)",'Réponses de formulaire'!$X257))</f>
        <v>0</v>
      </c>
      <c r="D561" t="b">
        <f>ISNUMBER(SEARCH("L'indiscret (RTBF - La Une)",'Réponses de formulaire'!$X257))</f>
        <v>0</v>
      </c>
      <c r="E561" t="b">
        <f>ISNUMBER(SEARCH("L'invité (RTL-TVi)",'Réponses de formulaire'!$X257))</f>
        <v>0</v>
      </c>
      <c r="F561" t="b">
        <f>ISNUMBER(SEARCH("Mots croisés (France 2)",'Réponses de formulaire'!$X257))</f>
        <v>0</v>
      </c>
      <c r="G561" t="b">
        <f>ISNUMBER(SEARCH("Des paroles et des actes (France 2)",'Réponses de formulaire'!$X257))</f>
        <v>0</v>
      </c>
      <c r="H561" t="b">
        <f>ISNUMBER(SEARCH("Ce soir (ou jamais !) (France 2)",'Réponses de formulaire'!$X257))</f>
        <v>1</v>
      </c>
      <c r="I561" t="b">
        <f>ISNUMBER(SEARCH("A l'écoute (TF1)",'Réponses de formulaire'!$X257))</f>
        <v>0</v>
      </c>
      <c r="J561" t="b">
        <f>ISNUMBER(SEARCH("Je n'ai regardé aucun de ces programmes",'Réponses de formulaire'!$X257))</f>
        <v>0</v>
      </c>
    </row>
    <row r="562" spans="2:10" ht="12.75" customHeight="1" x14ac:dyDescent="0.2">
      <c r="B562" t="b">
        <f>ISNUMBER(SEARCH("Mise au point (RTBF - La Une)",'Réponses de formulaire'!$X258))</f>
        <v>0</v>
      </c>
      <c r="C562" t="b">
        <f>ISNUMBER(SEARCH("Controverse (RTL-TVi)",'Réponses de formulaire'!$X258))</f>
        <v>0</v>
      </c>
      <c r="D562" t="b">
        <f>ISNUMBER(SEARCH("L'indiscret (RTBF - La Une)",'Réponses de formulaire'!$X258))</f>
        <v>0</v>
      </c>
      <c r="E562" t="b">
        <f>ISNUMBER(SEARCH("L'invité (RTL-TVi)",'Réponses de formulaire'!$X258))</f>
        <v>0</v>
      </c>
      <c r="F562" t="b">
        <f>ISNUMBER(SEARCH("Mots croisés (France 2)",'Réponses de formulaire'!$X258))</f>
        <v>0</v>
      </c>
      <c r="G562" t="b">
        <f>ISNUMBER(SEARCH("Des paroles et des actes (France 2)",'Réponses de formulaire'!$X258))</f>
        <v>0</v>
      </c>
      <c r="H562" t="b">
        <f>ISNUMBER(SEARCH("Ce soir (ou jamais !) (France 2)",'Réponses de formulaire'!$X258))</f>
        <v>0</v>
      </c>
      <c r="I562" t="b">
        <f>ISNUMBER(SEARCH("A l'écoute (TF1)",'Réponses de formulaire'!$X258))</f>
        <v>0</v>
      </c>
      <c r="J562" t="b">
        <f>ISNUMBER(SEARCH("Je n'ai regardé aucun de ces programmes",'Réponses de formulaire'!$X258))</f>
        <v>1</v>
      </c>
    </row>
    <row r="563" spans="2:10" ht="12.75" customHeight="1" x14ac:dyDescent="0.2">
      <c r="B563" t="b">
        <f>ISNUMBER(SEARCH("Mise au point (RTBF - La Une)",'Réponses de formulaire'!$X259))</f>
        <v>0</v>
      </c>
      <c r="C563" t="b">
        <f>ISNUMBER(SEARCH("Controverse (RTL-TVi)",'Réponses de formulaire'!$X259))</f>
        <v>0</v>
      </c>
      <c r="D563" t="b">
        <f>ISNUMBER(SEARCH("L'indiscret (RTBF - La Une)",'Réponses de formulaire'!$X259))</f>
        <v>0</v>
      </c>
      <c r="E563" t="b">
        <f>ISNUMBER(SEARCH("L'invité (RTL-TVi)",'Réponses de formulaire'!$X259))</f>
        <v>0</v>
      </c>
      <c r="F563" t="b">
        <f>ISNUMBER(SEARCH("Mots croisés (France 2)",'Réponses de formulaire'!$X259))</f>
        <v>0</v>
      </c>
      <c r="G563" t="b">
        <f>ISNUMBER(SEARCH("Des paroles et des actes (France 2)",'Réponses de formulaire'!$X259))</f>
        <v>0</v>
      </c>
      <c r="H563" t="b">
        <f>ISNUMBER(SEARCH("Ce soir (ou jamais !) (France 2)",'Réponses de formulaire'!$X259))</f>
        <v>0</v>
      </c>
      <c r="I563" t="b">
        <f>ISNUMBER(SEARCH("A l'écoute (TF1)",'Réponses de formulaire'!$X259))</f>
        <v>0</v>
      </c>
      <c r="J563" t="b">
        <f>ISNUMBER(SEARCH("Je n'ai regardé aucun de ces programmes",'Réponses de formulaire'!$X259))</f>
        <v>1</v>
      </c>
    </row>
    <row r="564" spans="2:10" ht="12.75" customHeight="1" x14ac:dyDescent="0.2">
      <c r="B564" t="b">
        <f>ISNUMBER(SEARCH("Mise au point (RTBF - La Une)",'Réponses de formulaire'!$X260))</f>
        <v>1</v>
      </c>
      <c r="C564" t="b">
        <f>ISNUMBER(SEARCH("Controverse (RTL-TVi)",'Réponses de formulaire'!$X260))</f>
        <v>1</v>
      </c>
      <c r="D564" t="b">
        <f>ISNUMBER(SEARCH("L'indiscret (RTBF - La Une)",'Réponses de formulaire'!$X260))</f>
        <v>1</v>
      </c>
      <c r="E564" t="b">
        <f>ISNUMBER(SEARCH("L'invité (RTL-TVi)",'Réponses de formulaire'!$X260))</f>
        <v>1</v>
      </c>
      <c r="F564" t="b">
        <f>ISNUMBER(SEARCH("Mots croisés (France 2)",'Réponses de formulaire'!$X260))</f>
        <v>0</v>
      </c>
      <c r="G564" t="b">
        <f>ISNUMBER(SEARCH("Des paroles et des actes (France 2)",'Réponses de formulaire'!$X260))</f>
        <v>0</v>
      </c>
      <c r="H564" t="b">
        <f>ISNUMBER(SEARCH("Ce soir (ou jamais !) (France 2)",'Réponses de formulaire'!$X260))</f>
        <v>0</v>
      </c>
      <c r="I564" t="b">
        <f>ISNUMBER(SEARCH("A l'écoute (TF1)",'Réponses de formulaire'!$X260))</f>
        <v>0</v>
      </c>
      <c r="J564" t="b">
        <f>ISNUMBER(SEARCH("Je n'ai regardé aucun de ces programmes",'Réponses de formulaire'!$X260))</f>
        <v>0</v>
      </c>
    </row>
    <row r="565" spans="2:10" ht="12.75" customHeight="1" x14ac:dyDescent="0.2">
      <c r="B565" t="b">
        <f>ISNUMBER(SEARCH("Mise au point (RTBF - La Une)",'Réponses de formulaire'!$X261))</f>
        <v>1</v>
      </c>
      <c r="C565" t="b">
        <f>ISNUMBER(SEARCH("Controverse (RTL-TVi)",'Réponses de formulaire'!$X261))</f>
        <v>0</v>
      </c>
      <c r="D565" t="b">
        <f>ISNUMBER(SEARCH("L'indiscret (RTBF - La Une)",'Réponses de formulaire'!$X261))</f>
        <v>0</v>
      </c>
      <c r="E565" t="b">
        <f>ISNUMBER(SEARCH("L'invité (RTL-TVi)",'Réponses de formulaire'!$X261))</f>
        <v>0</v>
      </c>
      <c r="F565" t="b">
        <f>ISNUMBER(SEARCH("Mots croisés (France 2)",'Réponses de formulaire'!$X261))</f>
        <v>0</v>
      </c>
      <c r="G565" t="b">
        <f>ISNUMBER(SEARCH("Des paroles et des actes (France 2)",'Réponses de formulaire'!$X261))</f>
        <v>0</v>
      </c>
      <c r="H565" t="b">
        <f>ISNUMBER(SEARCH("Ce soir (ou jamais !) (France 2)",'Réponses de formulaire'!$X261))</f>
        <v>0</v>
      </c>
      <c r="I565" t="b">
        <f>ISNUMBER(SEARCH("A l'écoute (TF1)",'Réponses de formulaire'!$X261))</f>
        <v>0</v>
      </c>
      <c r="J565" t="b">
        <f>ISNUMBER(SEARCH("Je n'ai regardé aucun de ces programmes",'Réponses de formulaire'!$X261))</f>
        <v>0</v>
      </c>
    </row>
    <row r="566" spans="2:10" ht="12.75" customHeight="1" x14ac:dyDescent="0.2">
      <c r="B566" t="b">
        <f>ISNUMBER(SEARCH("Mise au point (RTBF - La Une)",'Réponses de formulaire'!$X262))</f>
        <v>0</v>
      </c>
      <c r="C566" t="b">
        <f>ISNUMBER(SEARCH("Controverse (RTL-TVi)",'Réponses de formulaire'!$X262))</f>
        <v>0</v>
      </c>
      <c r="D566" t="b">
        <f>ISNUMBER(SEARCH("L'indiscret (RTBF - La Une)",'Réponses de formulaire'!$X262))</f>
        <v>0</v>
      </c>
      <c r="E566" t="b">
        <f>ISNUMBER(SEARCH("L'invité (RTL-TVi)",'Réponses de formulaire'!$X262))</f>
        <v>0</v>
      </c>
      <c r="F566" t="b">
        <f>ISNUMBER(SEARCH("Mots croisés (France 2)",'Réponses de formulaire'!$X262))</f>
        <v>0</v>
      </c>
      <c r="G566" t="b">
        <f>ISNUMBER(SEARCH("Des paroles et des actes (France 2)",'Réponses de formulaire'!$X262))</f>
        <v>0</v>
      </c>
      <c r="H566" t="b">
        <f>ISNUMBER(SEARCH("Ce soir (ou jamais !) (France 2)",'Réponses de formulaire'!$X262))</f>
        <v>0</v>
      </c>
      <c r="I566" t="b">
        <f>ISNUMBER(SEARCH("A l'écoute (TF1)",'Réponses de formulaire'!$X262))</f>
        <v>0</v>
      </c>
      <c r="J566" t="b">
        <f>ISNUMBER(SEARCH("Je n'ai regardé aucun de ces programmes",'Réponses de formulaire'!$X262))</f>
        <v>0</v>
      </c>
    </row>
    <row r="567" spans="2:10" ht="12.75" customHeight="1" x14ac:dyDescent="0.2">
      <c r="B567" t="b">
        <f>ISNUMBER(SEARCH("Mise au point (RTBF - La Une)",'Réponses de formulaire'!$X263))</f>
        <v>0</v>
      </c>
      <c r="C567" t="b">
        <f>ISNUMBER(SEARCH("Controverse (RTL-TVi)",'Réponses de formulaire'!$X263))</f>
        <v>0</v>
      </c>
      <c r="D567" t="b">
        <f>ISNUMBER(SEARCH("L'indiscret (RTBF - La Une)",'Réponses de formulaire'!$X263))</f>
        <v>0</v>
      </c>
      <c r="E567" t="b">
        <f>ISNUMBER(SEARCH("L'invité (RTL-TVi)",'Réponses de formulaire'!$X263))</f>
        <v>0</v>
      </c>
      <c r="F567" t="b">
        <f>ISNUMBER(SEARCH("Mots croisés (France 2)",'Réponses de formulaire'!$X263))</f>
        <v>0</v>
      </c>
      <c r="G567" t="b">
        <f>ISNUMBER(SEARCH("Des paroles et des actes (France 2)",'Réponses de formulaire'!$X263))</f>
        <v>0</v>
      </c>
      <c r="H567" t="b">
        <f>ISNUMBER(SEARCH("Ce soir (ou jamais !) (France 2)",'Réponses de formulaire'!$X263))</f>
        <v>0</v>
      </c>
      <c r="I567" t="b">
        <f>ISNUMBER(SEARCH("A l'écoute (TF1)",'Réponses de formulaire'!$X263))</f>
        <v>0</v>
      </c>
      <c r="J567" t="b">
        <f>ISNUMBER(SEARCH("Je n'ai regardé aucun de ces programmes",'Réponses de formulaire'!$X263))</f>
        <v>1</v>
      </c>
    </row>
    <row r="568" spans="2:10" ht="12.75" customHeight="1" x14ac:dyDescent="0.2">
      <c r="B568" t="b">
        <f>ISNUMBER(SEARCH("Mise au point (RTBF - La Une)",'Réponses de formulaire'!$X264))</f>
        <v>0</v>
      </c>
      <c r="C568" t="b">
        <f>ISNUMBER(SEARCH("Controverse (RTL-TVi)",'Réponses de formulaire'!$X264))</f>
        <v>0</v>
      </c>
      <c r="D568" t="b">
        <f>ISNUMBER(SEARCH("L'indiscret (RTBF - La Une)",'Réponses de formulaire'!$X264))</f>
        <v>0</v>
      </c>
      <c r="E568" t="b">
        <f>ISNUMBER(SEARCH("L'invité (RTL-TVi)",'Réponses de formulaire'!$X264))</f>
        <v>0</v>
      </c>
      <c r="F568" t="b">
        <f>ISNUMBER(SEARCH("Mots croisés (France 2)",'Réponses de formulaire'!$X264))</f>
        <v>0</v>
      </c>
      <c r="G568" t="b">
        <f>ISNUMBER(SEARCH("Des paroles et des actes (France 2)",'Réponses de formulaire'!$X264))</f>
        <v>0</v>
      </c>
      <c r="H568" t="b">
        <f>ISNUMBER(SEARCH("Ce soir (ou jamais !) (France 2)",'Réponses de formulaire'!$X264))</f>
        <v>0</v>
      </c>
      <c r="I568" t="b">
        <f>ISNUMBER(SEARCH("A l'écoute (TF1)",'Réponses de formulaire'!$X264))</f>
        <v>0</v>
      </c>
      <c r="J568" t="b">
        <f>ISNUMBER(SEARCH("Je n'ai regardé aucun de ces programmes",'Réponses de formulaire'!$X264))</f>
        <v>1</v>
      </c>
    </row>
    <row r="569" spans="2:10" ht="12.75" customHeight="1" x14ac:dyDescent="0.2">
      <c r="B569" t="b">
        <f>ISNUMBER(SEARCH("Mise au point (RTBF - La Une)",'Réponses de formulaire'!$X265))</f>
        <v>1</v>
      </c>
      <c r="C569" t="b">
        <f>ISNUMBER(SEARCH("Controverse (RTL-TVi)",'Réponses de formulaire'!$X265))</f>
        <v>1</v>
      </c>
      <c r="D569" t="b">
        <f>ISNUMBER(SEARCH("L'indiscret (RTBF - La Une)",'Réponses de formulaire'!$X265))</f>
        <v>0</v>
      </c>
      <c r="E569" t="b">
        <f>ISNUMBER(SEARCH("L'invité (RTL-TVi)",'Réponses de formulaire'!$X265))</f>
        <v>0</v>
      </c>
      <c r="F569" t="b">
        <f>ISNUMBER(SEARCH("Mots croisés (France 2)",'Réponses de formulaire'!$X265))</f>
        <v>0</v>
      </c>
      <c r="G569" t="b">
        <f>ISNUMBER(SEARCH("Des paroles et des actes (France 2)",'Réponses de formulaire'!$X265))</f>
        <v>0</v>
      </c>
      <c r="H569" t="b">
        <f>ISNUMBER(SEARCH("Ce soir (ou jamais !) (France 2)",'Réponses de formulaire'!$X265))</f>
        <v>0</v>
      </c>
      <c r="I569" t="b">
        <f>ISNUMBER(SEARCH("A l'écoute (TF1)",'Réponses de formulaire'!$X265))</f>
        <v>0</v>
      </c>
      <c r="J569" t="b">
        <f>ISNUMBER(SEARCH("Je n'ai regardé aucun de ces programmes",'Réponses de formulaire'!$X265))</f>
        <v>0</v>
      </c>
    </row>
    <row r="570" spans="2:10" ht="12.75" customHeight="1" x14ac:dyDescent="0.2">
      <c r="B570" t="b">
        <f>ISNUMBER(SEARCH("Mise au point (RTBF - La Une)",'Réponses de formulaire'!$X266))</f>
        <v>0</v>
      </c>
      <c r="C570" t="b">
        <f>ISNUMBER(SEARCH("Controverse (RTL-TVi)",'Réponses de formulaire'!$X266))</f>
        <v>1</v>
      </c>
      <c r="D570" t="b">
        <f>ISNUMBER(SEARCH("L'indiscret (RTBF - La Une)",'Réponses de formulaire'!$X266))</f>
        <v>0</v>
      </c>
      <c r="E570" t="b">
        <f>ISNUMBER(SEARCH("L'invité (RTL-TVi)",'Réponses de formulaire'!$X266))</f>
        <v>1</v>
      </c>
      <c r="F570" t="b">
        <f>ISNUMBER(SEARCH("Mots croisés (France 2)",'Réponses de formulaire'!$X266))</f>
        <v>0</v>
      </c>
      <c r="G570" t="b">
        <f>ISNUMBER(SEARCH("Des paroles et des actes (France 2)",'Réponses de formulaire'!$X266))</f>
        <v>0</v>
      </c>
      <c r="H570" t="b">
        <f>ISNUMBER(SEARCH("Ce soir (ou jamais !) (France 2)",'Réponses de formulaire'!$X266))</f>
        <v>0</v>
      </c>
      <c r="I570" t="b">
        <f>ISNUMBER(SEARCH("A l'écoute (TF1)",'Réponses de formulaire'!$X266))</f>
        <v>0</v>
      </c>
      <c r="J570" t="b">
        <f>ISNUMBER(SEARCH("Je n'ai regardé aucun de ces programmes",'Réponses de formulaire'!$X266))</f>
        <v>0</v>
      </c>
    </row>
    <row r="571" spans="2:10" ht="12.75" customHeight="1" x14ac:dyDescent="0.2">
      <c r="B571" t="b">
        <f>ISNUMBER(SEARCH("Mise au point (RTBF - La Une)",'Réponses de formulaire'!$X267))</f>
        <v>0</v>
      </c>
      <c r="C571" t="b">
        <f>ISNUMBER(SEARCH("Controverse (RTL-TVi)",'Réponses de formulaire'!$X267))</f>
        <v>0</v>
      </c>
      <c r="D571" t="b">
        <f>ISNUMBER(SEARCH("L'indiscret (RTBF - La Une)",'Réponses de formulaire'!$X267))</f>
        <v>0</v>
      </c>
      <c r="E571" t="b">
        <f>ISNUMBER(SEARCH("L'invité (RTL-TVi)",'Réponses de formulaire'!$X267))</f>
        <v>0</v>
      </c>
      <c r="F571" t="b">
        <f>ISNUMBER(SEARCH("Mots croisés (France 2)",'Réponses de formulaire'!$X267))</f>
        <v>0</v>
      </c>
      <c r="G571" t="b">
        <f>ISNUMBER(SEARCH("Des paroles et des actes (France 2)",'Réponses de formulaire'!$X267))</f>
        <v>0</v>
      </c>
      <c r="H571" t="b">
        <f>ISNUMBER(SEARCH("Ce soir (ou jamais !) (France 2)",'Réponses de formulaire'!$X267))</f>
        <v>0</v>
      </c>
      <c r="I571" t="b">
        <f>ISNUMBER(SEARCH("A l'écoute (TF1)",'Réponses de formulaire'!$X267))</f>
        <v>0</v>
      </c>
      <c r="J571" t="b">
        <f>ISNUMBER(SEARCH("Je n'ai regardé aucun de ces programmes",'Réponses de formulaire'!$X267))</f>
        <v>1</v>
      </c>
    </row>
    <row r="572" spans="2:10" ht="12.75" customHeight="1" x14ac:dyDescent="0.2">
      <c r="B572" t="b">
        <f>ISNUMBER(SEARCH("Mise au point (RTBF - La Une)",'Réponses de formulaire'!$X268))</f>
        <v>0</v>
      </c>
      <c r="C572" t="b">
        <f>ISNUMBER(SEARCH("Controverse (RTL-TVi)",'Réponses de formulaire'!$X268))</f>
        <v>0</v>
      </c>
      <c r="D572" t="b">
        <f>ISNUMBER(SEARCH("L'indiscret (RTBF - La Une)",'Réponses de formulaire'!$X268))</f>
        <v>0</v>
      </c>
      <c r="E572" t="b">
        <f>ISNUMBER(SEARCH("L'invité (RTL-TVi)",'Réponses de formulaire'!$X268))</f>
        <v>0</v>
      </c>
      <c r="F572" t="b">
        <f>ISNUMBER(SEARCH("Mots croisés (France 2)",'Réponses de formulaire'!$X268))</f>
        <v>0</v>
      </c>
      <c r="G572" t="b">
        <f>ISNUMBER(SEARCH("Des paroles et des actes (France 2)",'Réponses de formulaire'!$X268))</f>
        <v>0</v>
      </c>
      <c r="H572" t="b">
        <f>ISNUMBER(SEARCH("Ce soir (ou jamais !) (France 2)",'Réponses de formulaire'!$X268))</f>
        <v>0</v>
      </c>
      <c r="I572" t="b">
        <f>ISNUMBER(SEARCH("A l'écoute (TF1)",'Réponses de formulaire'!$X268))</f>
        <v>0</v>
      </c>
      <c r="J572" t="b">
        <f>ISNUMBER(SEARCH("Je n'ai regardé aucun de ces programmes",'Réponses de formulaire'!$X268))</f>
        <v>1</v>
      </c>
    </row>
    <row r="573" spans="2:10" ht="12.75" customHeight="1" x14ac:dyDescent="0.2">
      <c r="B573" t="b">
        <f>ISNUMBER(SEARCH("Mise au point (RTBF - La Une)",'Réponses de formulaire'!$X269))</f>
        <v>0</v>
      </c>
      <c r="C573" t="b">
        <f>ISNUMBER(SEARCH("Controverse (RTL-TVi)",'Réponses de formulaire'!$X269))</f>
        <v>0</v>
      </c>
      <c r="D573" t="b">
        <f>ISNUMBER(SEARCH("L'indiscret (RTBF - La Une)",'Réponses de formulaire'!$X269))</f>
        <v>0</v>
      </c>
      <c r="E573" t="b">
        <f>ISNUMBER(SEARCH("L'invité (RTL-TVi)",'Réponses de formulaire'!$X269))</f>
        <v>0</v>
      </c>
      <c r="F573" t="b">
        <f>ISNUMBER(SEARCH("Mots croisés (France 2)",'Réponses de formulaire'!$X269))</f>
        <v>0</v>
      </c>
      <c r="G573" t="b">
        <f>ISNUMBER(SEARCH("Des paroles et des actes (France 2)",'Réponses de formulaire'!$X269))</f>
        <v>0</v>
      </c>
      <c r="H573" t="b">
        <f>ISNUMBER(SEARCH("Ce soir (ou jamais !) (France 2)",'Réponses de formulaire'!$X269))</f>
        <v>0</v>
      </c>
      <c r="I573" t="b">
        <f>ISNUMBER(SEARCH("A l'écoute (TF1)",'Réponses de formulaire'!$X269))</f>
        <v>0</v>
      </c>
      <c r="J573" t="b">
        <f>ISNUMBER(SEARCH("Je n'ai regardé aucun de ces programmes",'Réponses de formulaire'!$X269))</f>
        <v>1</v>
      </c>
    </row>
    <row r="574" spans="2:10" ht="12.75" customHeight="1" x14ac:dyDescent="0.2">
      <c r="B574" t="b">
        <f>ISNUMBER(SEARCH("Mise au point (RTBF - La Une)",'Réponses de formulaire'!$X270))</f>
        <v>1</v>
      </c>
      <c r="C574" t="b">
        <f>ISNUMBER(SEARCH("Controverse (RTL-TVi)",'Réponses de formulaire'!$X270))</f>
        <v>0</v>
      </c>
      <c r="D574" t="b">
        <f>ISNUMBER(SEARCH("L'indiscret (RTBF - La Une)",'Réponses de formulaire'!$X270))</f>
        <v>1</v>
      </c>
      <c r="E574" t="b">
        <f>ISNUMBER(SEARCH("L'invité (RTL-TVi)",'Réponses de formulaire'!$X270))</f>
        <v>0</v>
      </c>
      <c r="F574" t="b">
        <f>ISNUMBER(SEARCH("Mots croisés (France 2)",'Réponses de formulaire'!$X270))</f>
        <v>0</v>
      </c>
      <c r="G574" t="b">
        <f>ISNUMBER(SEARCH("Des paroles et des actes (France 2)",'Réponses de formulaire'!$X270))</f>
        <v>1</v>
      </c>
      <c r="H574" t="b">
        <f>ISNUMBER(SEARCH("Ce soir (ou jamais !) (France 2)",'Réponses de formulaire'!$X270))</f>
        <v>0</v>
      </c>
      <c r="I574" t="b">
        <f>ISNUMBER(SEARCH("A l'écoute (TF1)",'Réponses de formulaire'!$X270))</f>
        <v>0</v>
      </c>
      <c r="J574" t="b">
        <f>ISNUMBER(SEARCH("Je n'ai regardé aucun de ces programmes",'Réponses de formulaire'!$X270))</f>
        <v>0</v>
      </c>
    </row>
    <row r="575" spans="2:10" ht="12.75" customHeight="1" x14ac:dyDescent="0.2">
      <c r="B575" t="b">
        <f>ISNUMBER(SEARCH("Mise au point (RTBF - La Une)",'Réponses de formulaire'!$X271))</f>
        <v>0</v>
      </c>
      <c r="C575" t="b">
        <f>ISNUMBER(SEARCH("Controverse (RTL-TVi)",'Réponses de formulaire'!$X271))</f>
        <v>0</v>
      </c>
      <c r="D575" t="b">
        <f>ISNUMBER(SEARCH("L'indiscret (RTBF - La Une)",'Réponses de formulaire'!$X271))</f>
        <v>0</v>
      </c>
      <c r="E575" t="b">
        <f>ISNUMBER(SEARCH("L'invité (RTL-TVi)",'Réponses de formulaire'!$X271))</f>
        <v>0</v>
      </c>
      <c r="F575" t="b">
        <f>ISNUMBER(SEARCH("Mots croisés (France 2)",'Réponses de formulaire'!$X271))</f>
        <v>1</v>
      </c>
      <c r="G575" t="b">
        <f>ISNUMBER(SEARCH("Des paroles et des actes (France 2)",'Réponses de formulaire'!$X271))</f>
        <v>0</v>
      </c>
      <c r="H575" t="b">
        <f>ISNUMBER(SEARCH("Ce soir (ou jamais !) (France 2)",'Réponses de formulaire'!$X271))</f>
        <v>0</v>
      </c>
      <c r="I575" t="b">
        <f>ISNUMBER(SEARCH("A l'écoute (TF1)",'Réponses de formulaire'!$X271))</f>
        <v>0</v>
      </c>
      <c r="J575" t="b">
        <f>ISNUMBER(SEARCH("Je n'ai regardé aucun de ces programmes",'Réponses de formulaire'!$X271))</f>
        <v>0</v>
      </c>
    </row>
    <row r="576" spans="2:10" ht="12.75" customHeight="1" x14ac:dyDescent="0.2">
      <c r="B576" t="b">
        <f>ISNUMBER(SEARCH("Mise au point (RTBF - La Une)",'Réponses de formulaire'!$X272))</f>
        <v>1</v>
      </c>
      <c r="C576" t="b">
        <f>ISNUMBER(SEARCH("Controverse (RTL-TVi)",'Réponses de formulaire'!$X272))</f>
        <v>0</v>
      </c>
      <c r="D576" t="b">
        <f>ISNUMBER(SEARCH("L'indiscret (RTBF - La Une)",'Réponses de formulaire'!$X272))</f>
        <v>0</v>
      </c>
      <c r="E576" t="b">
        <f>ISNUMBER(SEARCH("L'invité (RTL-TVi)",'Réponses de formulaire'!$X272))</f>
        <v>0</v>
      </c>
      <c r="F576" t="b">
        <f>ISNUMBER(SEARCH("Mots croisés (France 2)",'Réponses de formulaire'!$X272))</f>
        <v>0</v>
      </c>
      <c r="G576" t="b">
        <f>ISNUMBER(SEARCH("Des paroles et des actes (France 2)",'Réponses de formulaire'!$X272))</f>
        <v>0</v>
      </c>
      <c r="H576" t="b">
        <f>ISNUMBER(SEARCH("Ce soir (ou jamais !) (France 2)",'Réponses de formulaire'!$X272))</f>
        <v>0</v>
      </c>
      <c r="I576" t="b">
        <f>ISNUMBER(SEARCH("A l'écoute (TF1)",'Réponses de formulaire'!$X272))</f>
        <v>0</v>
      </c>
      <c r="J576" t="b">
        <f>ISNUMBER(SEARCH("Je n'ai regardé aucun de ces programmes",'Réponses de formulaire'!$X272))</f>
        <v>0</v>
      </c>
    </row>
    <row r="577" spans="2:10" ht="12.75" customHeight="1" x14ac:dyDescent="0.2">
      <c r="B577" t="b">
        <f>ISNUMBER(SEARCH("Mise au point (RTBF - La Une)",'Réponses de formulaire'!$X273))</f>
        <v>0</v>
      </c>
      <c r="C577" t="b">
        <f>ISNUMBER(SEARCH("Controverse (RTL-TVi)",'Réponses de formulaire'!$X273))</f>
        <v>0</v>
      </c>
      <c r="D577" t="b">
        <f>ISNUMBER(SEARCH("L'indiscret (RTBF - La Une)",'Réponses de formulaire'!$X273))</f>
        <v>0</v>
      </c>
      <c r="E577" t="b">
        <f>ISNUMBER(SEARCH("L'invité (RTL-TVi)",'Réponses de formulaire'!$X273))</f>
        <v>0</v>
      </c>
      <c r="F577" t="b">
        <f>ISNUMBER(SEARCH("Mots croisés (France 2)",'Réponses de formulaire'!$X273))</f>
        <v>0</v>
      </c>
      <c r="G577" t="b">
        <f>ISNUMBER(SEARCH("Des paroles et des actes (France 2)",'Réponses de formulaire'!$X273))</f>
        <v>0</v>
      </c>
      <c r="H577" t="b">
        <f>ISNUMBER(SEARCH("Ce soir (ou jamais !) (France 2)",'Réponses de formulaire'!$X273))</f>
        <v>0</v>
      </c>
      <c r="I577" t="b">
        <f>ISNUMBER(SEARCH("A l'écoute (TF1)",'Réponses de formulaire'!$X273))</f>
        <v>0</v>
      </c>
      <c r="J577" t="b">
        <f>ISNUMBER(SEARCH("Je n'ai regardé aucun de ces programmes",'Réponses de formulaire'!$X273))</f>
        <v>1</v>
      </c>
    </row>
    <row r="578" spans="2:10" ht="12.75" customHeight="1" x14ac:dyDescent="0.2">
      <c r="B578" t="b">
        <f>ISNUMBER(SEARCH("Mise au point (RTBF - La Une)",'Réponses de formulaire'!$X274))</f>
        <v>0</v>
      </c>
      <c r="C578" t="b">
        <f>ISNUMBER(SEARCH("Controverse (RTL-TVi)",'Réponses de formulaire'!$X274))</f>
        <v>0</v>
      </c>
      <c r="D578" t="b">
        <f>ISNUMBER(SEARCH("L'indiscret (RTBF - La Une)",'Réponses de formulaire'!$X274))</f>
        <v>0</v>
      </c>
      <c r="E578" t="b">
        <f>ISNUMBER(SEARCH("L'invité (RTL-TVi)",'Réponses de formulaire'!$X274))</f>
        <v>0</v>
      </c>
      <c r="F578" t="b">
        <f>ISNUMBER(SEARCH("Mots croisés (France 2)",'Réponses de formulaire'!$X274))</f>
        <v>0</v>
      </c>
      <c r="G578" t="b">
        <f>ISNUMBER(SEARCH("Des paroles et des actes (France 2)",'Réponses de formulaire'!$X274))</f>
        <v>0</v>
      </c>
      <c r="H578" t="b">
        <f>ISNUMBER(SEARCH("Ce soir (ou jamais !) (France 2)",'Réponses de formulaire'!$X274))</f>
        <v>0</v>
      </c>
      <c r="I578" t="b">
        <f>ISNUMBER(SEARCH("A l'écoute (TF1)",'Réponses de formulaire'!$X274))</f>
        <v>0</v>
      </c>
      <c r="J578" t="b">
        <f>ISNUMBER(SEARCH("Je n'ai regardé aucun de ces programmes",'Réponses de formulaire'!$X274))</f>
        <v>1</v>
      </c>
    </row>
    <row r="579" spans="2:10" ht="12.75" customHeight="1" x14ac:dyDescent="0.2">
      <c r="B579" t="b">
        <f>ISNUMBER(SEARCH("Mise au point (RTBF - La Une)",'Réponses de formulaire'!$X275))</f>
        <v>1</v>
      </c>
      <c r="C579" t="b">
        <f>ISNUMBER(SEARCH("Controverse (RTL-TVi)",'Réponses de formulaire'!$X275))</f>
        <v>1</v>
      </c>
      <c r="D579" t="b">
        <f>ISNUMBER(SEARCH("L'indiscret (RTBF - La Une)",'Réponses de formulaire'!$X275))</f>
        <v>1</v>
      </c>
      <c r="E579" t="b">
        <f>ISNUMBER(SEARCH("L'invité (RTL-TVi)",'Réponses de formulaire'!$X275))</f>
        <v>1</v>
      </c>
      <c r="F579" t="b">
        <f>ISNUMBER(SEARCH("Mots croisés (France 2)",'Réponses de formulaire'!$X275))</f>
        <v>0</v>
      </c>
      <c r="G579" t="b">
        <f>ISNUMBER(SEARCH("Des paroles et des actes (France 2)",'Réponses de formulaire'!$X275))</f>
        <v>1</v>
      </c>
      <c r="H579" t="b">
        <f>ISNUMBER(SEARCH("Ce soir (ou jamais !) (France 2)",'Réponses de formulaire'!$X275))</f>
        <v>0</v>
      </c>
      <c r="I579" t="b">
        <f>ISNUMBER(SEARCH("A l'écoute (TF1)",'Réponses de formulaire'!$X275))</f>
        <v>0</v>
      </c>
      <c r="J579" t="b">
        <f>ISNUMBER(SEARCH("Je n'ai regardé aucun de ces programmes",'Réponses de formulaire'!$X275))</f>
        <v>0</v>
      </c>
    </row>
    <row r="580" spans="2:10" ht="12.75" customHeight="1" x14ac:dyDescent="0.2">
      <c r="B580" t="b">
        <f>ISNUMBER(SEARCH("Mise au point (RTBF - La Une)",'Réponses de formulaire'!$X276))</f>
        <v>1</v>
      </c>
      <c r="C580" t="b">
        <f>ISNUMBER(SEARCH("Controverse (RTL-TVi)",'Réponses de formulaire'!$X276))</f>
        <v>1</v>
      </c>
      <c r="D580" t="b">
        <f>ISNUMBER(SEARCH("L'indiscret (RTBF - La Une)",'Réponses de formulaire'!$X276))</f>
        <v>0</v>
      </c>
      <c r="E580" t="b">
        <f>ISNUMBER(SEARCH("L'invité (RTL-TVi)",'Réponses de formulaire'!$X276))</f>
        <v>0</v>
      </c>
      <c r="F580" t="b">
        <f>ISNUMBER(SEARCH("Mots croisés (France 2)",'Réponses de formulaire'!$X276))</f>
        <v>0</v>
      </c>
      <c r="G580" t="b">
        <f>ISNUMBER(SEARCH("Des paroles et des actes (France 2)",'Réponses de formulaire'!$X276))</f>
        <v>0</v>
      </c>
      <c r="H580" t="b">
        <f>ISNUMBER(SEARCH("Ce soir (ou jamais !) (France 2)",'Réponses de formulaire'!$X276))</f>
        <v>0</v>
      </c>
      <c r="I580" t="b">
        <f>ISNUMBER(SEARCH("A l'écoute (TF1)",'Réponses de formulaire'!$X276))</f>
        <v>0</v>
      </c>
      <c r="J580" t="b">
        <f>ISNUMBER(SEARCH("Je n'ai regardé aucun de ces programmes",'Réponses de formulaire'!$X276))</f>
        <v>0</v>
      </c>
    </row>
    <row r="581" spans="2:10" ht="12.75" customHeight="1" x14ac:dyDescent="0.2">
      <c r="B581" t="b">
        <f>ISNUMBER(SEARCH("Mise au point (RTBF - La Une)",'Réponses de formulaire'!$X277))</f>
        <v>1</v>
      </c>
      <c r="C581" t="b">
        <f>ISNUMBER(SEARCH("Controverse (RTL-TVi)",'Réponses de formulaire'!$X277))</f>
        <v>0</v>
      </c>
      <c r="D581" t="b">
        <f>ISNUMBER(SEARCH("L'indiscret (RTBF - La Une)",'Réponses de formulaire'!$X277))</f>
        <v>0</v>
      </c>
      <c r="E581" t="b">
        <f>ISNUMBER(SEARCH("L'invité (RTL-TVi)",'Réponses de formulaire'!$X277))</f>
        <v>0</v>
      </c>
      <c r="F581" t="b">
        <f>ISNUMBER(SEARCH("Mots croisés (France 2)",'Réponses de formulaire'!$X277))</f>
        <v>0</v>
      </c>
      <c r="G581" t="b">
        <f>ISNUMBER(SEARCH("Des paroles et des actes (France 2)",'Réponses de formulaire'!$X277))</f>
        <v>0</v>
      </c>
      <c r="H581" t="b">
        <f>ISNUMBER(SEARCH("Ce soir (ou jamais !) (France 2)",'Réponses de formulaire'!$X277))</f>
        <v>0</v>
      </c>
      <c r="I581" t="b">
        <f>ISNUMBER(SEARCH("A l'écoute (TF1)",'Réponses de formulaire'!$X277))</f>
        <v>0</v>
      </c>
      <c r="J581" t="b">
        <f>ISNUMBER(SEARCH("Je n'ai regardé aucun de ces programmes",'Réponses de formulaire'!$X277))</f>
        <v>0</v>
      </c>
    </row>
    <row r="582" spans="2:10" ht="12.75" customHeight="1" x14ac:dyDescent="0.2">
      <c r="B582" t="b">
        <f>ISNUMBER(SEARCH("Mise au point (RTBF - La Une)",'Réponses de formulaire'!$X278))</f>
        <v>0</v>
      </c>
      <c r="C582" t="b">
        <f>ISNUMBER(SEARCH("Controverse (RTL-TVi)",'Réponses de formulaire'!$X278))</f>
        <v>0</v>
      </c>
      <c r="D582" t="b">
        <f>ISNUMBER(SEARCH("L'indiscret (RTBF - La Une)",'Réponses de formulaire'!$X278))</f>
        <v>0</v>
      </c>
      <c r="E582" t="b">
        <f>ISNUMBER(SEARCH("L'invité (RTL-TVi)",'Réponses de formulaire'!$X278))</f>
        <v>0</v>
      </c>
      <c r="F582" t="b">
        <f>ISNUMBER(SEARCH("Mots croisés (France 2)",'Réponses de formulaire'!$X278))</f>
        <v>0</v>
      </c>
      <c r="G582" t="b">
        <f>ISNUMBER(SEARCH("Des paroles et des actes (France 2)",'Réponses de formulaire'!$X278))</f>
        <v>0</v>
      </c>
      <c r="H582" t="b">
        <f>ISNUMBER(SEARCH("Ce soir (ou jamais !) (France 2)",'Réponses de formulaire'!$X278))</f>
        <v>0</v>
      </c>
      <c r="I582" t="b">
        <f>ISNUMBER(SEARCH("A l'écoute (TF1)",'Réponses de formulaire'!$X278))</f>
        <v>0</v>
      </c>
      <c r="J582" t="b">
        <f>ISNUMBER(SEARCH("Je n'ai regardé aucun de ces programmes",'Réponses de formulaire'!$X278))</f>
        <v>1</v>
      </c>
    </row>
    <row r="583" spans="2:10" ht="12.75" customHeight="1" x14ac:dyDescent="0.2">
      <c r="B583" t="b">
        <f>ISNUMBER(SEARCH("Mise au point (RTBF - La Une)",'Réponses de formulaire'!$X279))</f>
        <v>1</v>
      </c>
      <c r="C583" t="b">
        <f>ISNUMBER(SEARCH("Controverse (RTL-TVi)",'Réponses de formulaire'!$X279))</f>
        <v>1</v>
      </c>
      <c r="D583" t="b">
        <f>ISNUMBER(SEARCH("L'indiscret (RTBF - La Une)",'Réponses de formulaire'!$X279))</f>
        <v>0</v>
      </c>
      <c r="E583" t="b">
        <f>ISNUMBER(SEARCH("L'invité (RTL-TVi)",'Réponses de formulaire'!$X279))</f>
        <v>0</v>
      </c>
      <c r="F583" t="b">
        <f>ISNUMBER(SEARCH("Mots croisés (France 2)",'Réponses de formulaire'!$X279))</f>
        <v>0</v>
      </c>
      <c r="G583" t="b">
        <f>ISNUMBER(SEARCH("Des paroles et des actes (France 2)",'Réponses de formulaire'!$X279))</f>
        <v>0</v>
      </c>
      <c r="H583" t="b">
        <f>ISNUMBER(SEARCH("Ce soir (ou jamais !) (France 2)",'Réponses de formulaire'!$X279))</f>
        <v>0</v>
      </c>
      <c r="I583" t="b">
        <f>ISNUMBER(SEARCH("A l'écoute (TF1)",'Réponses de formulaire'!$X279))</f>
        <v>0</v>
      </c>
      <c r="J583" t="b">
        <f>ISNUMBER(SEARCH("Je n'ai regardé aucun de ces programmes",'Réponses de formulaire'!$X279))</f>
        <v>0</v>
      </c>
    </row>
    <row r="584" spans="2:10" ht="12.75" customHeight="1" x14ac:dyDescent="0.2">
      <c r="B584" t="b">
        <f>ISNUMBER(SEARCH("Mise au point (RTBF - La Une)",'Réponses de formulaire'!$X280))</f>
        <v>0</v>
      </c>
      <c r="C584" t="b">
        <f>ISNUMBER(SEARCH("Controverse (RTL-TVi)",'Réponses de formulaire'!$X280))</f>
        <v>0</v>
      </c>
      <c r="D584" t="b">
        <f>ISNUMBER(SEARCH("L'indiscret (RTBF - La Une)",'Réponses de formulaire'!$X280))</f>
        <v>0</v>
      </c>
      <c r="E584" t="b">
        <f>ISNUMBER(SEARCH("L'invité (RTL-TVi)",'Réponses de formulaire'!$X280))</f>
        <v>0</v>
      </c>
      <c r="F584" t="b">
        <f>ISNUMBER(SEARCH("Mots croisés (France 2)",'Réponses de formulaire'!$X280))</f>
        <v>1</v>
      </c>
      <c r="G584" t="b">
        <f>ISNUMBER(SEARCH("Des paroles et des actes (France 2)",'Réponses de formulaire'!$X280))</f>
        <v>1</v>
      </c>
      <c r="H584" t="b">
        <f>ISNUMBER(SEARCH("Ce soir (ou jamais !) (France 2)",'Réponses de formulaire'!$X280))</f>
        <v>0</v>
      </c>
      <c r="I584" t="b">
        <f>ISNUMBER(SEARCH("A l'écoute (TF1)",'Réponses de formulaire'!$X280))</f>
        <v>0</v>
      </c>
      <c r="J584" t="b">
        <f>ISNUMBER(SEARCH("Je n'ai regardé aucun de ces programmes",'Réponses de formulaire'!$X280))</f>
        <v>0</v>
      </c>
    </row>
    <row r="585" spans="2:10" ht="12.75" customHeight="1" x14ac:dyDescent="0.2">
      <c r="B585" t="b">
        <f>ISNUMBER(SEARCH("Mise au point (RTBF - La Une)",'Réponses de formulaire'!$X281))</f>
        <v>0</v>
      </c>
      <c r="C585" t="b">
        <f>ISNUMBER(SEARCH("Controverse (RTL-TVi)",'Réponses de formulaire'!$X281))</f>
        <v>0</v>
      </c>
      <c r="D585" t="b">
        <f>ISNUMBER(SEARCH("L'indiscret (RTBF - La Une)",'Réponses de formulaire'!$X281))</f>
        <v>0</v>
      </c>
      <c r="E585" t="b">
        <f>ISNUMBER(SEARCH("L'invité (RTL-TVi)",'Réponses de formulaire'!$X281))</f>
        <v>0</v>
      </c>
      <c r="F585" t="b">
        <f>ISNUMBER(SEARCH("Mots croisés (France 2)",'Réponses de formulaire'!$X281))</f>
        <v>0</v>
      </c>
      <c r="G585" t="b">
        <f>ISNUMBER(SEARCH("Des paroles et des actes (France 2)",'Réponses de formulaire'!$X281))</f>
        <v>0</v>
      </c>
      <c r="H585" t="b">
        <f>ISNUMBER(SEARCH("Ce soir (ou jamais !) (France 2)",'Réponses de formulaire'!$X281))</f>
        <v>0</v>
      </c>
      <c r="I585" t="b">
        <f>ISNUMBER(SEARCH("A l'écoute (TF1)",'Réponses de formulaire'!$X281))</f>
        <v>0</v>
      </c>
      <c r="J585" t="b">
        <f>ISNUMBER(SEARCH("Je n'ai regardé aucun de ces programmes",'Réponses de formulaire'!$X281))</f>
        <v>1</v>
      </c>
    </row>
    <row r="586" spans="2:10" ht="12.75" customHeight="1" x14ac:dyDescent="0.2">
      <c r="B586" t="b">
        <f>ISNUMBER(SEARCH("Mise au point (RTBF - La Une)",'Réponses de formulaire'!$X282))</f>
        <v>0</v>
      </c>
      <c r="C586" t="b">
        <f>ISNUMBER(SEARCH("Controverse (RTL-TVi)",'Réponses de formulaire'!$X282))</f>
        <v>0</v>
      </c>
      <c r="D586" t="b">
        <f>ISNUMBER(SEARCH("L'indiscret (RTBF - La Une)",'Réponses de formulaire'!$X282))</f>
        <v>0</v>
      </c>
      <c r="E586" t="b">
        <f>ISNUMBER(SEARCH("L'invité (RTL-TVi)",'Réponses de formulaire'!$X282))</f>
        <v>0</v>
      </c>
      <c r="F586" t="b">
        <f>ISNUMBER(SEARCH("Mots croisés (France 2)",'Réponses de formulaire'!$X282))</f>
        <v>0</v>
      </c>
      <c r="G586" t="b">
        <f>ISNUMBER(SEARCH("Des paroles et des actes (France 2)",'Réponses de formulaire'!$X282))</f>
        <v>0</v>
      </c>
      <c r="H586" t="b">
        <f>ISNUMBER(SEARCH("Ce soir (ou jamais !) (France 2)",'Réponses de formulaire'!$X282))</f>
        <v>0</v>
      </c>
      <c r="I586" t="b">
        <f>ISNUMBER(SEARCH("A l'écoute (TF1)",'Réponses de formulaire'!$X282))</f>
        <v>0</v>
      </c>
      <c r="J586" t="b">
        <f>ISNUMBER(SEARCH("Je n'ai regardé aucun de ces programmes",'Réponses de formulaire'!$X282))</f>
        <v>1</v>
      </c>
    </row>
    <row r="587" spans="2:10" ht="12.75" customHeight="1" x14ac:dyDescent="0.2">
      <c r="B587" t="b">
        <f>ISNUMBER(SEARCH("Mise au point (RTBF - La Une)",'Réponses de formulaire'!$X283))</f>
        <v>0</v>
      </c>
      <c r="C587" t="b">
        <f>ISNUMBER(SEARCH("Controverse (RTL-TVi)",'Réponses de formulaire'!$X283))</f>
        <v>0</v>
      </c>
      <c r="D587" t="b">
        <f>ISNUMBER(SEARCH("L'indiscret (RTBF - La Une)",'Réponses de formulaire'!$X283))</f>
        <v>0</v>
      </c>
      <c r="E587" t="b">
        <f>ISNUMBER(SEARCH("L'invité (RTL-TVi)",'Réponses de formulaire'!$X283))</f>
        <v>0</v>
      </c>
      <c r="F587" t="b">
        <f>ISNUMBER(SEARCH("Mots croisés (France 2)",'Réponses de formulaire'!$X283))</f>
        <v>0</v>
      </c>
      <c r="G587" t="b">
        <f>ISNUMBER(SEARCH("Des paroles et des actes (France 2)",'Réponses de formulaire'!$X283))</f>
        <v>0</v>
      </c>
      <c r="H587" t="b">
        <f>ISNUMBER(SEARCH("Ce soir (ou jamais !) (France 2)",'Réponses de formulaire'!$X283))</f>
        <v>0</v>
      </c>
      <c r="I587" t="b">
        <f>ISNUMBER(SEARCH("A l'écoute (TF1)",'Réponses de formulaire'!$X283))</f>
        <v>0</v>
      </c>
      <c r="J587" t="b">
        <f>ISNUMBER(SEARCH("Je n'ai regardé aucun de ces programmes",'Réponses de formulaire'!$X283))</f>
        <v>1</v>
      </c>
    </row>
    <row r="588" spans="2:10" ht="12.75" customHeight="1" x14ac:dyDescent="0.2">
      <c r="B588" t="b">
        <f>ISNUMBER(SEARCH("Mise au point (RTBF - La Une)",'Réponses de formulaire'!$X284))</f>
        <v>0</v>
      </c>
      <c r="C588" t="b">
        <f>ISNUMBER(SEARCH("Controverse (RTL-TVi)",'Réponses de formulaire'!$X284))</f>
        <v>0</v>
      </c>
      <c r="D588" t="b">
        <f>ISNUMBER(SEARCH("L'indiscret (RTBF - La Une)",'Réponses de formulaire'!$X284))</f>
        <v>0</v>
      </c>
      <c r="E588" t="b">
        <f>ISNUMBER(SEARCH("L'invité (RTL-TVi)",'Réponses de formulaire'!$X284))</f>
        <v>0</v>
      </c>
      <c r="F588" t="b">
        <f>ISNUMBER(SEARCH("Mots croisés (France 2)",'Réponses de formulaire'!$X284))</f>
        <v>0</v>
      </c>
      <c r="G588" t="b">
        <f>ISNUMBER(SEARCH("Des paroles et des actes (France 2)",'Réponses de formulaire'!$X284))</f>
        <v>0</v>
      </c>
      <c r="H588" t="b">
        <f>ISNUMBER(SEARCH("Ce soir (ou jamais !) (France 2)",'Réponses de formulaire'!$X284))</f>
        <v>1</v>
      </c>
      <c r="I588" t="b">
        <f>ISNUMBER(SEARCH("A l'écoute (TF1)",'Réponses de formulaire'!$X284))</f>
        <v>0</v>
      </c>
      <c r="J588" t="b">
        <f>ISNUMBER(SEARCH("Je n'ai regardé aucun de ces programmes",'Réponses de formulaire'!$X284))</f>
        <v>0</v>
      </c>
    </row>
    <row r="589" spans="2:10" ht="12.75" customHeight="1" x14ac:dyDescent="0.2">
      <c r="B589" t="b">
        <f>ISNUMBER(SEARCH("Mise au point (RTBF - La Une)",'Réponses de formulaire'!$X285))</f>
        <v>0</v>
      </c>
      <c r="C589" t="b">
        <f>ISNUMBER(SEARCH("Controverse (RTL-TVi)",'Réponses de formulaire'!$X285))</f>
        <v>0</v>
      </c>
      <c r="D589" t="b">
        <f>ISNUMBER(SEARCH("L'indiscret (RTBF - La Une)",'Réponses de formulaire'!$X285))</f>
        <v>0</v>
      </c>
      <c r="E589" t="b">
        <f>ISNUMBER(SEARCH("L'invité (RTL-TVi)",'Réponses de formulaire'!$X285))</f>
        <v>0</v>
      </c>
      <c r="F589" t="b">
        <f>ISNUMBER(SEARCH("Mots croisés (France 2)",'Réponses de formulaire'!$X285))</f>
        <v>0</v>
      </c>
      <c r="G589" t="b">
        <f>ISNUMBER(SEARCH("Des paroles et des actes (France 2)",'Réponses de formulaire'!$X285))</f>
        <v>0</v>
      </c>
      <c r="H589" t="b">
        <f>ISNUMBER(SEARCH("Ce soir (ou jamais !) (France 2)",'Réponses de formulaire'!$X285))</f>
        <v>0</v>
      </c>
      <c r="I589" t="b">
        <f>ISNUMBER(SEARCH("A l'écoute (TF1)",'Réponses de formulaire'!$X285))</f>
        <v>0</v>
      </c>
      <c r="J589" t="b">
        <f>ISNUMBER(SEARCH("Je n'ai regardé aucun de ces programmes",'Réponses de formulaire'!$X285))</f>
        <v>1</v>
      </c>
    </row>
    <row r="590" spans="2:10" ht="12.75" customHeight="1" x14ac:dyDescent="0.2">
      <c r="B590" t="b">
        <f>ISNUMBER(SEARCH("Mise au point (RTBF - La Une)",'Réponses de formulaire'!$X286))</f>
        <v>0</v>
      </c>
      <c r="C590" t="b">
        <f>ISNUMBER(SEARCH("Controverse (RTL-TVi)",'Réponses de formulaire'!$X286))</f>
        <v>0</v>
      </c>
      <c r="D590" t="b">
        <f>ISNUMBER(SEARCH("L'indiscret (RTBF - La Une)",'Réponses de formulaire'!$X286))</f>
        <v>0</v>
      </c>
      <c r="E590" t="b">
        <f>ISNUMBER(SEARCH("L'invité (RTL-TVi)",'Réponses de formulaire'!$X286))</f>
        <v>0</v>
      </c>
      <c r="F590" t="b">
        <f>ISNUMBER(SEARCH("Mots croisés (France 2)",'Réponses de formulaire'!$X286))</f>
        <v>0</v>
      </c>
      <c r="G590" t="b">
        <f>ISNUMBER(SEARCH("Des paroles et des actes (France 2)",'Réponses de formulaire'!$X286))</f>
        <v>0</v>
      </c>
      <c r="H590" t="b">
        <f>ISNUMBER(SEARCH("Ce soir (ou jamais !) (France 2)",'Réponses de formulaire'!$X286))</f>
        <v>0</v>
      </c>
      <c r="I590" t="b">
        <f>ISNUMBER(SEARCH("A l'écoute (TF1)",'Réponses de formulaire'!$X286))</f>
        <v>0</v>
      </c>
      <c r="J590" t="b">
        <f>ISNUMBER(SEARCH("Je n'ai regardé aucun de ces programmes",'Réponses de formulaire'!$X286))</f>
        <v>1</v>
      </c>
    </row>
    <row r="591" spans="2:10" ht="12.75" customHeight="1" x14ac:dyDescent="0.2">
      <c r="B591" t="b">
        <f>ISNUMBER(SEARCH("Mise au point (RTBF - La Une)",'Réponses de formulaire'!$X287))</f>
        <v>1</v>
      </c>
      <c r="C591" t="b">
        <f>ISNUMBER(SEARCH("Controverse (RTL-TVi)",'Réponses de formulaire'!$X287))</f>
        <v>1</v>
      </c>
      <c r="D591" t="b">
        <f>ISNUMBER(SEARCH("L'indiscret (RTBF - La Une)",'Réponses de formulaire'!$X287))</f>
        <v>0</v>
      </c>
      <c r="E591" t="b">
        <f>ISNUMBER(SEARCH("L'invité (RTL-TVi)",'Réponses de formulaire'!$X287))</f>
        <v>0</v>
      </c>
      <c r="F591" t="b">
        <f>ISNUMBER(SEARCH("Mots croisés (France 2)",'Réponses de formulaire'!$X287))</f>
        <v>0</v>
      </c>
      <c r="G591" t="b">
        <f>ISNUMBER(SEARCH("Des paroles et des actes (France 2)",'Réponses de formulaire'!$X287))</f>
        <v>0</v>
      </c>
      <c r="H591" t="b">
        <f>ISNUMBER(SEARCH("Ce soir (ou jamais !) (France 2)",'Réponses de formulaire'!$X287))</f>
        <v>0</v>
      </c>
      <c r="I591" t="b">
        <f>ISNUMBER(SEARCH("A l'écoute (TF1)",'Réponses de formulaire'!$X287))</f>
        <v>0</v>
      </c>
      <c r="J591" t="b">
        <f>ISNUMBER(SEARCH("Je n'ai regardé aucun de ces programmes",'Réponses de formulaire'!$X287))</f>
        <v>0</v>
      </c>
    </row>
    <row r="592" spans="2:10" ht="12.75" customHeight="1" x14ac:dyDescent="0.2">
      <c r="B592" t="b">
        <f>ISNUMBER(SEARCH("Mise au point (RTBF - La Une)",'Réponses de formulaire'!$X288))</f>
        <v>0</v>
      </c>
      <c r="C592" t="b">
        <f>ISNUMBER(SEARCH("Controverse (RTL-TVi)",'Réponses de formulaire'!$X288))</f>
        <v>0</v>
      </c>
      <c r="D592" t="b">
        <f>ISNUMBER(SEARCH("L'indiscret (RTBF - La Une)",'Réponses de formulaire'!$X288))</f>
        <v>0</v>
      </c>
      <c r="E592" t="b">
        <f>ISNUMBER(SEARCH("L'invité (RTL-TVi)",'Réponses de formulaire'!$X288))</f>
        <v>0</v>
      </c>
      <c r="F592" t="b">
        <f>ISNUMBER(SEARCH("Mots croisés (France 2)",'Réponses de formulaire'!$X288))</f>
        <v>0</v>
      </c>
      <c r="G592" t="b">
        <f>ISNUMBER(SEARCH("Des paroles et des actes (France 2)",'Réponses de formulaire'!$X288))</f>
        <v>0</v>
      </c>
      <c r="H592" t="b">
        <f>ISNUMBER(SEARCH("Ce soir (ou jamais !) (France 2)",'Réponses de formulaire'!$X288))</f>
        <v>0</v>
      </c>
      <c r="I592" t="b">
        <f>ISNUMBER(SEARCH("A l'écoute (TF1)",'Réponses de formulaire'!$X288))</f>
        <v>0</v>
      </c>
      <c r="J592" t="b">
        <f>ISNUMBER(SEARCH("Je n'ai regardé aucun de ces programmes",'Réponses de formulaire'!$X288))</f>
        <v>1</v>
      </c>
    </row>
    <row r="593" spans="2:10" ht="12.75" customHeight="1" x14ac:dyDescent="0.2">
      <c r="B593" t="b">
        <f>ISNUMBER(SEARCH("Mise au point (RTBF - La Une)",'Réponses de formulaire'!$X289))</f>
        <v>1</v>
      </c>
      <c r="C593" t="b">
        <f>ISNUMBER(SEARCH("Controverse (RTL-TVi)",'Réponses de formulaire'!$X289))</f>
        <v>0</v>
      </c>
      <c r="D593" t="b">
        <f>ISNUMBER(SEARCH("L'indiscret (RTBF - La Une)",'Réponses de formulaire'!$X289))</f>
        <v>1</v>
      </c>
      <c r="E593" t="b">
        <f>ISNUMBER(SEARCH("L'invité (RTL-TVi)",'Réponses de formulaire'!$X289))</f>
        <v>0</v>
      </c>
      <c r="F593" t="b">
        <f>ISNUMBER(SEARCH("Mots croisés (France 2)",'Réponses de formulaire'!$X289))</f>
        <v>0</v>
      </c>
      <c r="G593" t="b">
        <f>ISNUMBER(SEARCH("Des paroles et des actes (France 2)",'Réponses de formulaire'!$X289))</f>
        <v>1</v>
      </c>
      <c r="H593" t="b">
        <f>ISNUMBER(SEARCH("Ce soir (ou jamais !) (France 2)",'Réponses de formulaire'!$X289))</f>
        <v>0</v>
      </c>
      <c r="I593" t="b">
        <f>ISNUMBER(SEARCH("A l'écoute (TF1)",'Réponses de formulaire'!$X289))</f>
        <v>0</v>
      </c>
      <c r="J593" t="b">
        <f>ISNUMBER(SEARCH("Je n'ai regardé aucun de ces programmes",'Réponses de formulaire'!$X289))</f>
        <v>0</v>
      </c>
    </row>
    <row r="594" spans="2:10" ht="12.75" customHeight="1" x14ac:dyDescent="0.2">
      <c r="B594" t="b">
        <f>ISNUMBER(SEARCH("Mise au point (RTBF - La Une)",'Réponses de formulaire'!$X290))</f>
        <v>0</v>
      </c>
      <c r="C594" t="b">
        <f>ISNUMBER(SEARCH("Controverse (RTL-TVi)",'Réponses de formulaire'!$X290))</f>
        <v>0</v>
      </c>
      <c r="D594" t="b">
        <f>ISNUMBER(SEARCH("L'indiscret (RTBF - La Une)",'Réponses de formulaire'!$X290))</f>
        <v>0</v>
      </c>
      <c r="E594" t="b">
        <f>ISNUMBER(SEARCH("L'invité (RTL-TVi)",'Réponses de formulaire'!$X290))</f>
        <v>0</v>
      </c>
      <c r="F594" t="b">
        <f>ISNUMBER(SEARCH("Mots croisés (France 2)",'Réponses de formulaire'!$X290))</f>
        <v>0</v>
      </c>
      <c r="G594" t="b">
        <f>ISNUMBER(SEARCH("Des paroles et des actes (France 2)",'Réponses de formulaire'!$X290))</f>
        <v>0</v>
      </c>
      <c r="H594" t="b">
        <f>ISNUMBER(SEARCH("Ce soir (ou jamais !) (France 2)",'Réponses de formulaire'!$X290))</f>
        <v>0</v>
      </c>
      <c r="I594" t="b">
        <f>ISNUMBER(SEARCH("A l'écoute (TF1)",'Réponses de formulaire'!$X290))</f>
        <v>0</v>
      </c>
      <c r="J594" t="b">
        <f>ISNUMBER(SEARCH("Je n'ai regardé aucun de ces programmes",'Réponses de formulaire'!$X290))</f>
        <v>1</v>
      </c>
    </row>
    <row r="595" spans="2:10" ht="12.75" customHeight="1" x14ac:dyDescent="0.2">
      <c r="B595" t="b">
        <f>ISNUMBER(SEARCH("Mise au point (RTBF - La Une)",'Réponses de formulaire'!$X291))</f>
        <v>0</v>
      </c>
      <c r="C595" t="b">
        <f>ISNUMBER(SEARCH("Controverse (RTL-TVi)",'Réponses de formulaire'!$X291))</f>
        <v>1</v>
      </c>
      <c r="D595" t="b">
        <f>ISNUMBER(SEARCH("L'indiscret (RTBF - La Une)",'Réponses de formulaire'!$X291))</f>
        <v>0</v>
      </c>
      <c r="E595" t="b">
        <f>ISNUMBER(SEARCH("L'invité (RTL-TVi)",'Réponses de formulaire'!$X291))</f>
        <v>0</v>
      </c>
      <c r="F595" t="b">
        <f>ISNUMBER(SEARCH("Mots croisés (France 2)",'Réponses de formulaire'!$X291))</f>
        <v>0</v>
      </c>
      <c r="G595" t="b">
        <f>ISNUMBER(SEARCH("Des paroles et des actes (France 2)",'Réponses de formulaire'!$X291))</f>
        <v>0</v>
      </c>
      <c r="H595" t="b">
        <f>ISNUMBER(SEARCH("Ce soir (ou jamais !) (France 2)",'Réponses de formulaire'!$X291))</f>
        <v>0</v>
      </c>
      <c r="I595" t="b">
        <f>ISNUMBER(SEARCH("A l'écoute (TF1)",'Réponses de formulaire'!$X291))</f>
        <v>0</v>
      </c>
      <c r="J595" t="b">
        <f>ISNUMBER(SEARCH("Je n'ai regardé aucun de ces programmes",'Réponses de formulaire'!$X291))</f>
        <v>0</v>
      </c>
    </row>
    <row r="596" spans="2:10" ht="12.75" customHeight="1" x14ac:dyDescent="0.2">
      <c r="B596" t="b">
        <f>ISNUMBER(SEARCH("Mise au point (RTBF - La Une)",'Réponses de formulaire'!$X292))</f>
        <v>0</v>
      </c>
      <c r="C596" t="b">
        <f>ISNUMBER(SEARCH("Controverse (RTL-TVi)",'Réponses de formulaire'!$X292))</f>
        <v>0</v>
      </c>
      <c r="D596" t="b">
        <f>ISNUMBER(SEARCH("L'indiscret (RTBF - La Une)",'Réponses de formulaire'!$X292))</f>
        <v>0</v>
      </c>
      <c r="E596" t="b">
        <f>ISNUMBER(SEARCH("L'invité (RTL-TVi)",'Réponses de formulaire'!$X292))</f>
        <v>0</v>
      </c>
      <c r="F596" t="b">
        <f>ISNUMBER(SEARCH("Mots croisés (France 2)",'Réponses de formulaire'!$X292))</f>
        <v>0</v>
      </c>
      <c r="G596" t="b">
        <f>ISNUMBER(SEARCH("Des paroles et des actes (France 2)",'Réponses de formulaire'!$X292))</f>
        <v>0</v>
      </c>
      <c r="H596" t="b">
        <f>ISNUMBER(SEARCH("Ce soir (ou jamais !) (France 2)",'Réponses de formulaire'!$X292))</f>
        <v>0</v>
      </c>
      <c r="I596" t="b">
        <f>ISNUMBER(SEARCH("A l'écoute (TF1)",'Réponses de formulaire'!$X292))</f>
        <v>0</v>
      </c>
      <c r="J596" t="b">
        <f>ISNUMBER(SEARCH("Je n'ai regardé aucun de ces programmes",'Réponses de formulaire'!$X292))</f>
        <v>1</v>
      </c>
    </row>
    <row r="597" spans="2:10" ht="12.75" customHeight="1" x14ac:dyDescent="0.2">
      <c r="B597" t="b">
        <f>ISNUMBER(SEARCH("Mise au point (RTBF - La Une)",'Réponses de formulaire'!$X293))</f>
        <v>1</v>
      </c>
      <c r="C597" t="b">
        <f>ISNUMBER(SEARCH("Controverse (RTL-TVi)",'Réponses de formulaire'!$X293))</f>
        <v>1</v>
      </c>
      <c r="D597" t="b">
        <f>ISNUMBER(SEARCH("L'indiscret (RTBF - La Une)",'Réponses de formulaire'!$X293))</f>
        <v>1</v>
      </c>
      <c r="E597" t="b">
        <f>ISNUMBER(SEARCH("L'invité (RTL-TVi)",'Réponses de formulaire'!$X293))</f>
        <v>1</v>
      </c>
      <c r="F597" t="b">
        <f>ISNUMBER(SEARCH("Mots croisés (France 2)",'Réponses de formulaire'!$X293))</f>
        <v>1</v>
      </c>
      <c r="G597" t="b">
        <f>ISNUMBER(SEARCH("Des paroles et des actes (France 2)",'Réponses de formulaire'!$X293))</f>
        <v>1</v>
      </c>
      <c r="H597" t="b">
        <f>ISNUMBER(SEARCH("Ce soir (ou jamais !) (France 2)",'Réponses de formulaire'!$X293))</f>
        <v>0</v>
      </c>
      <c r="I597" t="b">
        <f>ISNUMBER(SEARCH("A l'écoute (TF1)",'Réponses de formulaire'!$X293))</f>
        <v>0</v>
      </c>
      <c r="J597" t="b">
        <f>ISNUMBER(SEARCH("Je n'ai regardé aucun de ces programmes",'Réponses de formulaire'!$X293))</f>
        <v>0</v>
      </c>
    </row>
    <row r="598" spans="2:10" ht="12.75" customHeight="1" x14ac:dyDescent="0.2">
      <c r="B598" t="b">
        <f>ISNUMBER(SEARCH("Mise au point (RTBF - La Une)",'Réponses de formulaire'!$X294))</f>
        <v>0</v>
      </c>
      <c r="C598" t="b">
        <f>ISNUMBER(SEARCH("Controverse (RTL-TVi)",'Réponses de formulaire'!$X294))</f>
        <v>0</v>
      </c>
      <c r="D598" t="b">
        <f>ISNUMBER(SEARCH("L'indiscret (RTBF - La Une)",'Réponses de formulaire'!$X294))</f>
        <v>0</v>
      </c>
      <c r="E598" t="b">
        <f>ISNUMBER(SEARCH("L'invité (RTL-TVi)",'Réponses de formulaire'!$X294))</f>
        <v>0</v>
      </c>
      <c r="F598" t="b">
        <f>ISNUMBER(SEARCH("Mots croisés (France 2)",'Réponses de formulaire'!$X294))</f>
        <v>0</v>
      </c>
      <c r="G598" t="b">
        <f>ISNUMBER(SEARCH("Des paroles et des actes (France 2)",'Réponses de formulaire'!$X294))</f>
        <v>0</v>
      </c>
      <c r="H598" t="b">
        <f>ISNUMBER(SEARCH("Ce soir (ou jamais !) (France 2)",'Réponses de formulaire'!$X294))</f>
        <v>0</v>
      </c>
      <c r="I598" t="b">
        <f>ISNUMBER(SEARCH("A l'écoute (TF1)",'Réponses de formulaire'!$X294))</f>
        <v>0</v>
      </c>
      <c r="J598" t="b">
        <f>ISNUMBER(SEARCH("Je n'ai regardé aucun de ces programmes",'Réponses de formulaire'!$X294))</f>
        <v>1</v>
      </c>
    </row>
    <row r="599" spans="2:10" ht="12.75" customHeight="1" x14ac:dyDescent="0.2">
      <c r="B599" t="b">
        <f>ISNUMBER(SEARCH("Mise au point (RTBF - La Une)",'Réponses de formulaire'!$X295))</f>
        <v>0</v>
      </c>
      <c r="C599" t="b">
        <f>ISNUMBER(SEARCH("Controverse (RTL-TVi)",'Réponses de formulaire'!$X295))</f>
        <v>0</v>
      </c>
      <c r="D599" t="b">
        <f>ISNUMBER(SEARCH("L'indiscret (RTBF - La Une)",'Réponses de formulaire'!$X295))</f>
        <v>0</v>
      </c>
      <c r="E599" t="b">
        <f>ISNUMBER(SEARCH("L'invité (RTL-TVi)",'Réponses de formulaire'!$X295))</f>
        <v>0</v>
      </c>
      <c r="F599" t="b">
        <f>ISNUMBER(SEARCH("Mots croisés (France 2)",'Réponses de formulaire'!$X295))</f>
        <v>0</v>
      </c>
      <c r="G599" t="b">
        <f>ISNUMBER(SEARCH("Des paroles et des actes (France 2)",'Réponses de formulaire'!$X295))</f>
        <v>0</v>
      </c>
      <c r="H599" t="b">
        <f>ISNUMBER(SEARCH("Ce soir (ou jamais !) (France 2)",'Réponses de formulaire'!$X295))</f>
        <v>0</v>
      </c>
      <c r="I599" t="b">
        <f>ISNUMBER(SEARCH("A l'écoute (TF1)",'Réponses de formulaire'!$X295))</f>
        <v>0</v>
      </c>
      <c r="J599" t="b">
        <f>ISNUMBER(SEARCH("Je n'ai regardé aucun de ces programmes",'Réponses de formulaire'!$X295))</f>
        <v>1</v>
      </c>
    </row>
    <row r="600" spans="2:10" ht="12.75" customHeight="1" x14ac:dyDescent="0.2">
      <c r="B600" t="b">
        <f>ISNUMBER(SEARCH("Mise au point (RTBF - La Une)",'Réponses de formulaire'!$X296))</f>
        <v>0</v>
      </c>
      <c r="C600" t="b">
        <f>ISNUMBER(SEARCH("Controverse (RTL-TVi)",'Réponses de formulaire'!$X296))</f>
        <v>1</v>
      </c>
      <c r="D600" t="b">
        <f>ISNUMBER(SEARCH("L'indiscret (RTBF - La Une)",'Réponses de formulaire'!$X296))</f>
        <v>0</v>
      </c>
      <c r="E600" t="b">
        <f>ISNUMBER(SEARCH("L'invité (RTL-TVi)",'Réponses de formulaire'!$X296))</f>
        <v>1</v>
      </c>
      <c r="F600" t="b">
        <f>ISNUMBER(SEARCH("Mots croisés (France 2)",'Réponses de formulaire'!$X296))</f>
        <v>0</v>
      </c>
      <c r="G600" t="b">
        <f>ISNUMBER(SEARCH("Des paroles et des actes (France 2)",'Réponses de formulaire'!$X296))</f>
        <v>0</v>
      </c>
      <c r="H600" t="b">
        <f>ISNUMBER(SEARCH("Ce soir (ou jamais !) (France 2)",'Réponses de formulaire'!$X296))</f>
        <v>0</v>
      </c>
      <c r="I600" t="b">
        <f>ISNUMBER(SEARCH("A l'écoute (TF1)",'Réponses de formulaire'!$X296))</f>
        <v>0</v>
      </c>
      <c r="J600" t="b">
        <f>ISNUMBER(SEARCH("Je n'ai regardé aucun de ces programmes",'Réponses de formulaire'!$X296))</f>
        <v>0</v>
      </c>
    </row>
    <row r="601" spans="2:10" ht="12.75" customHeight="1" x14ac:dyDescent="0.2">
      <c r="B601" t="b">
        <f>ISNUMBER(SEARCH("Mise au point (RTBF - La Une)",'Réponses de formulaire'!$X297))</f>
        <v>0</v>
      </c>
      <c r="C601" t="b">
        <f>ISNUMBER(SEARCH("Controverse (RTL-TVi)",'Réponses de formulaire'!$X297))</f>
        <v>0</v>
      </c>
      <c r="D601" t="b">
        <f>ISNUMBER(SEARCH("L'indiscret (RTBF - La Une)",'Réponses de formulaire'!$X297))</f>
        <v>0</v>
      </c>
      <c r="E601" t="b">
        <f>ISNUMBER(SEARCH("L'invité (RTL-TVi)",'Réponses de formulaire'!$X297))</f>
        <v>0</v>
      </c>
      <c r="F601" t="b">
        <f>ISNUMBER(SEARCH("Mots croisés (France 2)",'Réponses de formulaire'!$X297))</f>
        <v>0</v>
      </c>
      <c r="G601" t="b">
        <f>ISNUMBER(SEARCH("Des paroles et des actes (France 2)",'Réponses de formulaire'!$X297))</f>
        <v>0</v>
      </c>
      <c r="H601" t="b">
        <f>ISNUMBER(SEARCH("Ce soir (ou jamais !) (France 2)",'Réponses de formulaire'!$X297))</f>
        <v>0</v>
      </c>
      <c r="I601" t="b">
        <f>ISNUMBER(SEARCH("A l'écoute (TF1)",'Réponses de formulaire'!$X297))</f>
        <v>0</v>
      </c>
      <c r="J601" t="b">
        <f>ISNUMBER(SEARCH("Je n'ai regardé aucun de ces programmes",'Réponses de formulaire'!$X297))</f>
        <v>1</v>
      </c>
    </row>
    <row r="602" spans="2:10" ht="12.75" customHeight="1" x14ac:dyDescent="0.2">
      <c r="B602" t="b">
        <f>ISNUMBER(SEARCH("Mise au point (RTBF - La Une)",'Réponses de formulaire'!$X298))</f>
        <v>0</v>
      </c>
      <c r="C602" t="b">
        <f>ISNUMBER(SEARCH("Controverse (RTL-TVi)",'Réponses de formulaire'!$X298))</f>
        <v>0</v>
      </c>
      <c r="D602" t="b">
        <f>ISNUMBER(SEARCH("L'indiscret (RTBF - La Une)",'Réponses de formulaire'!$X298))</f>
        <v>0</v>
      </c>
      <c r="E602" t="b">
        <f>ISNUMBER(SEARCH("L'invité (RTL-TVi)",'Réponses de formulaire'!$X298))</f>
        <v>0</v>
      </c>
      <c r="F602" t="b">
        <f>ISNUMBER(SEARCH("Mots croisés (France 2)",'Réponses de formulaire'!$X298))</f>
        <v>0</v>
      </c>
      <c r="G602" t="b">
        <f>ISNUMBER(SEARCH("Des paroles et des actes (France 2)",'Réponses de formulaire'!$X298))</f>
        <v>0</v>
      </c>
      <c r="H602" t="b">
        <f>ISNUMBER(SEARCH("Ce soir (ou jamais !) (France 2)",'Réponses de formulaire'!$X298))</f>
        <v>0</v>
      </c>
      <c r="I602" t="b">
        <f>ISNUMBER(SEARCH("A l'écoute (TF1)",'Réponses de formulaire'!$X298))</f>
        <v>0</v>
      </c>
      <c r="J602" t="b">
        <f>ISNUMBER(SEARCH("Je n'ai regardé aucun de ces programmes",'Réponses de formulaire'!$X298))</f>
        <v>1</v>
      </c>
    </row>
    <row r="603" spans="2:10" ht="12.75" customHeight="1" x14ac:dyDescent="0.2">
      <c r="B603" t="b">
        <f>ISNUMBER(SEARCH("Mise au point (RTBF - La Une)",'Réponses de formulaire'!$X299))</f>
        <v>0</v>
      </c>
      <c r="C603" t="b">
        <f>ISNUMBER(SEARCH("Controverse (RTL-TVi)",'Réponses de formulaire'!$X299))</f>
        <v>0</v>
      </c>
      <c r="D603" t="b">
        <f>ISNUMBER(SEARCH("L'indiscret (RTBF - La Une)",'Réponses de formulaire'!$X299))</f>
        <v>0</v>
      </c>
      <c r="E603" t="b">
        <f>ISNUMBER(SEARCH("L'invité (RTL-TVi)",'Réponses de formulaire'!$X299))</f>
        <v>0</v>
      </c>
      <c r="F603" t="b">
        <f>ISNUMBER(SEARCH("Mots croisés (France 2)",'Réponses de formulaire'!$X299))</f>
        <v>0</v>
      </c>
      <c r="G603" t="b">
        <f>ISNUMBER(SEARCH("Des paroles et des actes (France 2)",'Réponses de formulaire'!$X299))</f>
        <v>0</v>
      </c>
      <c r="H603" t="b">
        <f>ISNUMBER(SEARCH("Ce soir (ou jamais !) (France 2)",'Réponses de formulaire'!$X299))</f>
        <v>0</v>
      </c>
      <c r="I603" t="b">
        <f>ISNUMBER(SEARCH("A l'écoute (TF1)",'Réponses de formulaire'!$X299))</f>
        <v>0</v>
      </c>
      <c r="J603" t="b">
        <f>ISNUMBER(SEARCH("Je n'ai regardé aucun de ces programmes",'Réponses de formulaire'!$X299))</f>
        <v>1</v>
      </c>
    </row>
    <row r="604" spans="2:10" ht="12.75" customHeight="1" x14ac:dyDescent="0.2">
      <c r="B604" t="b">
        <f>ISNUMBER(SEARCH("Mise au point (RTBF - La Une)",'Réponses de formulaire'!$X300))</f>
        <v>0</v>
      </c>
      <c r="C604" t="b">
        <f>ISNUMBER(SEARCH("Controverse (RTL-TVi)",'Réponses de formulaire'!$X300))</f>
        <v>0</v>
      </c>
      <c r="D604" t="b">
        <f>ISNUMBER(SEARCH("L'indiscret (RTBF - La Une)",'Réponses de formulaire'!$X300))</f>
        <v>0</v>
      </c>
      <c r="E604" t="b">
        <f>ISNUMBER(SEARCH("L'invité (RTL-TVi)",'Réponses de formulaire'!$X300))</f>
        <v>0</v>
      </c>
      <c r="F604" t="b">
        <f>ISNUMBER(SEARCH("Mots croisés (France 2)",'Réponses de formulaire'!$X300))</f>
        <v>0</v>
      </c>
      <c r="G604" t="b">
        <f>ISNUMBER(SEARCH("Des paroles et des actes (France 2)",'Réponses de formulaire'!$X300))</f>
        <v>0</v>
      </c>
      <c r="H604" t="b">
        <f>ISNUMBER(SEARCH("Ce soir (ou jamais !) (France 2)",'Réponses de formulaire'!$X300))</f>
        <v>0</v>
      </c>
      <c r="I604" t="b">
        <f>ISNUMBER(SEARCH("A l'écoute (TF1)",'Réponses de formulaire'!$X300))</f>
        <v>0</v>
      </c>
      <c r="J604" t="b">
        <f>ISNUMBER(SEARCH("Je n'ai regardé aucun de ces programmes",'Réponses de formulaire'!$X300))</f>
        <v>1</v>
      </c>
    </row>
    <row r="605" spans="2:10" ht="12.75" customHeight="1" x14ac:dyDescent="0.2">
      <c r="B605" t="b">
        <f>ISNUMBER(SEARCH("Mise au point (RTBF - La Une)",'Réponses de formulaire'!$X301))</f>
        <v>1</v>
      </c>
      <c r="C605" t="b">
        <f>ISNUMBER(SEARCH("Controverse (RTL-TVi)",'Réponses de formulaire'!$X301))</f>
        <v>1</v>
      </c>
      <c r="D605" t="b">
        <f>ISNUMBER(SEARCH("L'indiscret (RTBF - La Une)",'Réponses de formulaire'!$X301))</f>
        <v>0</v>
      </c>
      <c r="E605" t="b">
        <f>ISNUMBER(SEARCH("L'invité (RTL-TVi)",'Réponses de formulaire'!$X301))</f>
        <v>0</v>
      </c>
      <c r="F605" t="b">
        <f>ISNUMBER(SEARCH("Mots croisés (France 2)",'Réponses de formulaire'!$X301))</f>
        <v>0</v>
      </c>
      <c r="G605" t="b">
        <f>ISNUMBER(SEARCH("Des paroles et des actes (France 2)",'Réponses de formulaire'!$X301))</f>
        <v>0</v>
      </c>
      <c r="H605" t="b">
        <f>ISNUMBER(SEARCH("Ce soir (ou jamais !) (France 2)",'Réponses de formulaire'!$X301))</f>
        <v>0</v>
      </c>
      <c r="I605" t="b">
        <f>ISNUMBER(SEARCH("A l'écoute (TF1)",'Réponses de formulaire'!$X301))</f>
        <v>0</v>
      </c>
      <c r="J605" t="b">
        <f>ISNUMBER(SEARCH("Je n'ai regardé aucun de ces programmes",'Réponses de formulaire'!$X301))</f>
        <v>0</v>
      </c>
    </row>
    <row r="606" spans="2:10" ht="12.75" customHeight="1" x14ac:dyDescent="0.2">
      <c r="B606" s="5">
        <f t="shared" ref="B606:J606" si="1">COUNTIF(B$306:B$605,"Vrai")</f>
        <v>0</v>
      </c>
      <c r="C606" s="5">
        <f t="shared" si="1"/>
        <v>0</v>
      </c>
      <c r="D606" s="5">
        <f t="shared" si="1"/>
        <v>0</v>
      </c>
      <c r="E606" s="5">
        <f t="shared" si="1"/>
        <v>0</v>
      </c>
      <c r="F606" s="5">
        <f t="shared" si="1"/>
        <v>0</v>
      </c>
      <c r="G606" s="5">
        <f t="shared" si="1"/>
        <v>0</v>
      </c>
      <c r="H606" s="5">
        <f t="shared" si="1"/>
        <v>0</v>
      </c>
      <c r="I606" s="5">
        <f t="shared" si="1"/>
        <v>0</v>
      </c>
      <c r="J606" s="5">
        <f t="shared" si="1"/>
        <v>0</v>
      </c>
    </row>
    <row r="609" spans="1:10" ht="12.75" customHeight="1" x14ac:dyDescent="0.2">
      <c r="A609" s="5" t="s">
        <v>883</v>
      </c>
      <c r="B609" s="6" t="s">
        <v>327</v>
      </c>
      <c r="C609" s="6" t="s">
        <v>487</v>
      </c>
      <c r="D609" s="6" t="s">
        <v>365</v>
      </c>
      <c r="E609" s="6" t="s">
        <v>884</v>
      </c>
      <c r="F609" s="6" t="s">
        <v>885</v>
      </c>
      <c r="G609" s="6" t="s">
        <v>886</v>
      </c>
      <c r="H609" s="6" t="s">
        <v>602</v>
      </c>
      <c r="I609" s="6" t="s">
        <v>887</v>
      </c>
      <c r="J609" s="6" t="s">
        <v>888</v>
      </c>
    </row>
    <row r="610" spans="1:10" ht="12.75" customHeight="1" x14ac:dyDescent="0.2">
      <c r="B610" t="b">
        <f>ISNUMBER(SEARCH("International",'Réponses de formulaire'!$AB2))</f>
        <v>0</v>
      </c>
      <c r="C610" t="b">
        <f>ISNUMBER(SEARCH("National",'Réponses de formulaire'!$AB2))</f>
        <v>1</v>
      </c>
      <c r="D610" t="b">
        <f>ISNUMBER(SEARCH("Régional",'Réponses de formulaire'!$AB2))</f>
        <v>0</v>
      </c>
      <c r="E610" t="b">
        <f>ISNUMBER(SEARCH("Economique",'Réponses de formulaire'!$AB2))</f>
        <v>1</v>
      </c>
      <c r="F610" t="b">
        <f>ISNUMBER(SEARCH("Politique",'Réponses de formulaire'!$AB2))</f>
        <v>1</v>
      </c>
      <c r="G610" t="b">
        <f>ISNUMBER(SEARCH("Culture (sorties ciné, livres, expos, ...)",'Réponses de formulaire'!$AB2))</f>
        <v>0</v>
      </c>
      <c r="H610" t="b">
        <f>ISNUMBER(SEARCH("Scientifique",'Réponses de formulaire'!$AB2))</f>
        <v>1</v>
      </c>
      <c r="I610" t="b">
        <f>ISNUMBER(SEARCH("People",'Réponses de formulaire'!$AB2))</f>
        <v>0</v>
      </c>
      <c r="J610" t="b">
        <f>ISNUMBER(SEARCH("Faits divers",'Réponses de formulaire'!$AB2))</f>
        <v>0</v>
      </c>
    </row>
    <row r="611" spans="1:10" ht="12.75" customHeight="1" x14ac:dyDescent="0.2">
      <c r="B611" t="b">
        <f>ISNUMBER(SEARCH("International",'Réponses de formulaire'!$AB3))</f>
        <v>1</v>
      </c>
      <c r="C611" t="b">
        <f>ISNUMBER(SEARCH("National",'Réponses de formulaire'!$AB3))</f>
        <v>1</v>
      </c>
      <c r="D611" t="b">
        <f>ISNUMBER(SEARCH("Régional",'Réponses de formulaire'!$AB3))</f>
        <v>0</v>
      </c>
      <c r="E611" t="b">
        <f>ISNUMBER(SEARCH("Economique",'Réponses de formulaire'!$AB3))</f>
        <v>0</v>
      </c>
      <c r="F611" t="b">
        <f>ISNUMBER(SEARCH("Politique",'Réponses de formulaire'!$AB3))</f>
        <v>0</v>
      </c>
      <c r="G611" t="b">
        <f>ISNUMBER(SEARCH("Culture (sorties ciné, livres, expos, ...)",'Réponses de formulaire'!$AB3))</f>
        <v>1</v>
      </c>
      <c r="H611" t="b">
        <f>ISNUMBER(SEARCH("Scientifique",'Réponses de formulaire'!$AB3))</f>
        <v>1</v>
      </c>
      <c r="I611" t="b">
        <f>ISNUMBER(SEARCH("People",'Réponses de formulaire'!$AB3))</f>
        <v>0</v>
      </c>
      <c r="J611" t="b">
        <f>ISNUMBER(SEARCH("Faits divers",'Réponses de formulaire'!$AB3))</f>
        <v>0</v>
      </c>
    </row>
    <row r="612" spans="1:10" ht="12.75" customHeight="1" x14ac:dyDescent="0.2">
      <c r="B612" t="b">
        <f>ISNUMBER(SEARCH("International",'Réponses de formulaire'!$AB4))</f>
        <v>1</v>
      </c>
      <c r="C612" t="b">
        <f>ISNUMBER(SEARCH("National",'Réponses de formulaire'!$AB4))</f>
        <v>1</v>
      </c>
      <c r="D612" t="b">
        <f>ISNUMBER(SEARCH("Régional",'Réponses de formulaire'!$AB4))</f>
        <v>0</v>
      </c>
      <c r="E612" t="b">
        <f>ISNUMBER(SEARCH("Economique",'Réponses de formulaire'!$AB4))</f>
        <v>0</v>
      </c>
      <c r="F612" t="b">
        <f>ISNUMBER(SEARCH("Politique",'Réponses de formulaire'!$AB4))</f>
        <v>1</v>
      </c>
      <c r="G612" t="b">
        <f>ISNUMBER(SEARCH("Culture (sorties ciné, livres, expos, ...)",'Réponses de formulaire'!$AB4))</f>
        <v>1</v>
      </c>
      <c r="H612" t="b">
        <f>ISNUMBER(SEARCH("Scientifique",'Réponses de formulaire'!$AB4))</f>
        <v>0</v>
      </c>
      <c r="I612" t="b">
        <f>ISNUMBER(SEARCH("People",'Réponses de formulaire'!$AB4))</f>
        <v>0</v>
      </c>
      <c r="J612" t="b">
        <f>ISNUMBER(SEARCH("Faits divers",'Réponses de formulaire'!$AB4))</f>
        <v>0</v>
      </c>
    </row>
    <row r="613" spans="1:10" ht="12.75" customHeight="1" x14ac:dyDescent="0.2">
      <c r="B613" t="b">
        <f>ISNUMBER(SEARCH("International",'Réponses de formulaire'!$AB5))</f>
        <v>0</v>
      </c>
      <c r="C613" t="b">
        <f>ISNUMBER(SEARCH("National",'Réponses de formulaire'!$AB5))</f>
        <v>1</v>
      </c>
      <c r="D613" t="b">
        <f>ISNUMBER(SEARCH("Régional",'Réponses de formulaire'!$AB5))</f>
        <v>1</v>
      </c>
      <c r="E613" t="b">
        <f>ISNUMBER(SEARCH("Economique",'Réponses de formulaire'!$AB5))</f>
        <v>0</v>
      </c>
      <c r="F613" t="b">
        <f>ISNUMBER(SEARCH("Politique",'Réponses de formulaire'!$AB5))</f>
        <v>0</v>
      </c>
      <c r="G613" t="b">
        <f>ISNUMBER(SEARCH("Culture (sorties ciné, livres, expos, ...)",'Réponses de formulaire'!$AB5))</f>
        <v>1</v>
      </c>
      <c r="H613" t="b">
        <f>ISNUMBER(SEARCH("Scientifique",'Réponses de formulaire'!$AB5))</f>
        <v>0</v>
      </c>
      <c r="I613" t="b">
        <f>ISNUMBER(SEARCH("People",'Réponses de formulaire'!$AB5))</f>
        <v>1</v>
      </c>
      <c r="J613" t="b">
        <f>ISNUMBER(SEARCH("Faits divers",'Réponses de formulaire'!$AB5))</f>
        <v>0</v>
      </c>
    </row>
    <row r="614" spans="1:10" ht="12.75" customHeight="1" x14ac:dyDescent="0.2">
      <c r="B614" t="b">
        <f>ISNUMBER(SEARCH("International",'Réponses de formulaire'!$AB6))</f>
        <v>1</v>
      </c>
      <c r="C614" t="b">
        <f>ISNUMBER(SEARCH("National",'Réponses de formulaire'!$AB6))</f>
        <v>1</v>
      </c>
      <c r="D614" t="b">
        <f>ISNUMBER(SEARCH("Régional",'Réponses de formulaire'!$AB6))</f>
        <v>0</v>
      </c>
      <c r="E614" t="b">
        <f>ISNUMBER(SEARCH("Economique",'Réponses de formulaire'!$AB6))</f>
        <v>1</v>
      </c>
      <c r="F614" t="b">
        <f>ISNUMBER(SEARCH("Politique",'Réponses de formulaire'!$AB6))</f>
        <v>1</v>
      </c>
      <c r="G614" t="b">
        <f>ISNUMBER(SEARCH("Culture (sorties ciné, livres, expos, ...)",'Réponses de formulaire'!$AB6))</f>
        <v>0</v>
      </c>
      <c r="H614" t="b">
        <f>ISNUMBER(SEARCH("Scientifique",'Réponses de formulaire'!$AB6))</f>
        <v>1</v>
      </c>
      <c r="I614" t="b">
        <f>ISNUMBER(SEARCH("People",'Réponses de formulaire'!$AB6))</f>
        <v>0</v>
      </c>
      <c r="J614" t="b">
        <f>ISNUMBER(SEARCH("Faits divers",'Réponses de formulaire'!$AB6))</f>
        <v>0</v>
      </c>
    </row>
    <row r="615" spans="1:10" ht="12.75" customHeight="1" x14ac:dyDescent="0.2">
      <c r="B615" t="b">
        <f>ISNUMBER(SEARCH("International",'Réponses de formulaire'!$AB7))</f>
        <v>1</v>
      </c>
      <c r="C615" t="b">
        <f>ISNUMBER(SEARCH("National",'Réponses de formulaire'!$AB7))</f>
        <v>1</v>
      </c>
      <c r="D615" t="b">
        <f>ISNUMBER(SEARCH("Régional",'Réponses de formulaire'!$AB7))</f>
        <v>1</v>
      </c>
      <c r="E615" t="b">
        <f>ISNUMBER(SEARCH("Economique",'Réponses de formulaire'!$AB7))</f>
        <v>0</v>
      </c>
      <c r="F615" t="b">
        <f>ISNUMBER(SEARCH("Politique",'Réponses de formulaire'!$AB7))</f>
        <v>0</v>
      </c>
      <c r="G615" t="b">
        <f>ISNUMBER(SEARCH("Culture (sorties ciné, livres, expos, ...)",'Réponses de formulaire'!$AB7))</f>
        <v>1</v>
      </c>
      <c r="H615" t="b">
        <f>ISNUMBER(SEARCH("Scientifique",'Réponses de formulaire'!$AB7))</f>
        <v>0</v>
      </c>
      <c r="I615" t="b">
        <f>ISNUMBER(SEARCH("People",'Réponses de formulaire'!$AB7))</f>
        <v>0</v>
      </c>
      <c r="J615" t="b">
        <f>ISNUMBER(SEARCH("Faits divers",'Réponses de formulaire'!$AB7))</f>
        <v>0</v>
      </c>
    </row>
    <row r="616" spans="1:10" ht="12.75" customHeight="1" x14ac:dyDescent="0.2">
      <c r="B616" t="b">
        <f>ISNUMBER(SEARCH("International",'Réponses de formulaire'!$AB8))</f>
        <v>1</v>
      </c>
      <c r="C616" t="b">
        <f>ISNUMBER(SEARCH("National",'Réponses de formulaire'!$AB8))</f>
        <v>1</v>
      </c>
      <c r="D616" t="b">
        <f>ISNUMBER(SEARCH("Régional",'Réponses de formulaire'!$AB8))</f>
        <v>1</v>
      </c>
      <c r="E616" t="b">
        <f>ISNUMBER(SEARCH("Economique",'Réponses de formulaire'!$AB8))</f>
        <v>0</v>
      </c>
      <c r="F616" t="b">
        <f>ISNUMBER(SEARCH("Politique",'Réponses de formulaire'!$AB8))</f>
        <v>1</v>
      </c>
      <c r="G616" t="b">
        <f>ISNUMBER(SEARCH("Culture (sorties ciné, livres, expos, ...)",'Réponses de formulaire'!$AB8))</f>
        <v>0</v>
      </c>
      <c r="H616" t="b">
        <f>ISNUMBER(SEARCH("Scientifique",'Réponses de formulaire'!$AB8))</f>
        <v>1</v>
      </c>
      <c r="I616" t="b">
        <f>ISNUMBER(SEARCH("People",'Réponses de formulaire'!$AB8))</f>
        <v>0</v>
      </c>
      <c r="J616" t="b">
        <f>ISNUMBER(SEARCH("Faits divers",'Réponses de formulaire'!$AB8))</f>
        <v>1</v>
      </c>
    </row>
    <row r="617" spans="1:10" ht="12.75" customHeight="1" x14ac:dyDescent="0.2">
      <c r="B617" t="b">
        <f>ISNUMBER(SEARCH("International",'Réponses de formulaire'!$AB9))</f>
        <v>1</v>
      </c>
      <c r="C617" t="b">
        <f>ISNUMBER(SEARCH("National",'Réponses de formulaire'!$AB9))</f>
        <v>1</v>
      </c>
      <c r="D617" t="b">
        <f>ISNUMBER(SEARCH("Régional",'Réponses de formulaire'!$AB9))</f>
        <v>0</v>
      </c>
      <c r="E617" t="b">
        <f>ISNUMBER(SEARCH("Economique",'Réponses de formulaire'!$AB9))</f>
        <v>0</v>
      </c>
      <c r="F617" t="b">
        <f>ISNUMBER(SEARCH("Politique",'Réponses de formulaire'!$AB9))</f>
        <v>0</v>
      </c>
      <c r="G617" t="b">
        <f>ISNUMBER(SEARCH("Culture (sorties ciné, livres, expos, ...)",'Réponses de formulaire'!$AB9))</f>
        <v>1</v>
      </c>
      <c r="H617" t="b">
        <f>ISNUMBER(SEARCH("Scientifique",'Réponses de formulaire'!$AB9))</f>
        <v>0</v>
      </c>
      <c r="I617" t="b">
        <f>ISNUMBER(SEARCH("People",'Réponses de formulaire'!$AB9))</f>
        <v>1</v>
      </c>
      <c r="J617" t="b">
        <f>ISNUMBER(SEARCH("Faits divers",'Réponses de formulaire'!$AB9))</f>
        <v>1</v>
      </c>
    </row>
    <row r="618" spans="1:10" ht="12.75" customHeight="1" x14ac:dyDescent="0.2">
      <c r="B618" t="b">
        <f>ISNUMBER(SEARCH("International",'Réponses de formulaire'!$AB10))</f>
        <v>1</v>
      </c>
      <c r="C618" t="b">
        <f>ISNUMBER(SEARCH("National",'Réponses de formulaire'!$AB10))</f>
        <v>1</v>
      </c>
      <c r="D618" t="b">
        <f>ISNUMBER(SEARCH("Régional",'Réponses de formulaire'!$AB10))</f>
        <v>1</v>
      </c>
      <c r="E618" t="b">
        <f>ISNUMBER(SEARCH("Economique",'Réponses de formulaire'!$AB10))</f>
        <v>1</v>
      </c>
      <c r="F618" t="b">
        <f>ISNUMBER(SEARCH("Politique",'Réponses de formulaire'!$AB10))</f>
        <v>1</v>
      </c>
      <c r="G618" t="b">
        <f>ISNUMBER(SEARCH("Culture (sorties ciné, livres, expos, ...)",'Réponses de formulaire'!$AB10))</f>
        <v>1</v>
      </c>
      <c r="H618" t="b">
        <f>ISNUMBER(SEARCH("Scientifique",'Réponses de formulaire'!$AB10))</f>
        <v>1</v>
      </c>
      <c r="I618" t="b">
        <f>ISNUMBER(SEARCH("People",'Réponses de formulaire'!$AB10))</f>
        <v>0</v>
      </c>
      <c r="J618" t="b">
        <f>ISNUMBER(SEARCH("Faits divers",'Réponses de formulaire'!$AB10))</f>
        <v>0</v>
      </c>
    </row>
    <row r="619" spans="1:10" ht="12.75" customHeight="1" x14ac:dyDescent="0.2">
      <c r="B619" t="b">
        <f>ISNUMBER(SEARCH("International",'Réponses de formulaire'!$AB11))</f>
        <v>1</v>
      </c>
      <c r="C619" t="b">
        <f>ISNUMBER(SEARCH("National",'Réponses de formulaire'!$AB11))</f>
        <v>1</v>
      </c>
      <c r="D619" t="b">
        <f>ISNUMBER(SEARCH("Régional",'Réponses de formulaire'!$AB11))</f>
        <v>1</v>
      </c>
      <c r="E619" t="b">
        <f>ISNUMBER(SEARCH("Economique",'Réponses de formulaire'!$AB11))</f>
        <v>1</v>
      </c>
      <c r="F619" t="b">
        <f>ISNUMBER(SEARCH("Politique",'Réponses de formulaire'!$AB11))</f>
        <v>0</v>
      </c>
      <c r="G619" t="b">
        <f>ISNUMBER(SEARCH("Culture (sorties ciné, livres, expos, ...)",'Réponses de formulaire'!$AB11))</f>
        <v>0</v>
      </c>
      <c r="H619" t="b">
        <f>ISNUMBER(SEARCH("Scientifique",'Réponses de formulaire'!$AB11))</f>
        <v>0</v>
      </c>
      <c r="I619" t="b">
        <f>ISNUMBER(SEARCH("People",'Réponses de formulaire'!$AB11))</f>
        <v>0</v>
      </c>
      <c r="J619" t="b">
        <f>ISNUMBER(SEARCH("Faits divers",'Réponses de formulaire'!$AB11))</f>
        <v>0</v>
      </c>
    </row>
    <row r="620" spans="1:10" ht="12.75" customHeight="1" x14ac:dyDescent="0.2">
      <c r="B620" t="b">
        <f>ISNUMBER(SEARCH("International",'Réponses de formulaire'!$AB12))</f>
        <v>1</v>
      </c>
      <c r="C620" t="b">
        <f>ISNUMBER(SEARCH("National",'Réponses de formulaire'!$AB12))</f>
        <v>1</v>
      </c>
      <c r="D620" t="b">
        <f>ISNUMBER(SEARCH("Régional",'Réponses de formulaire'!$AB12))</f>
        <v>0</v>
      </c>
      <c r="E620" t="b">
        <f>ISNUMBER(SEARCH("Economique",'Réponses de formulaire'!$AB12))</f>
        <v>1</v>
      </c>
      <c r="F620" t="b">
        <f>ISNUMBER(SEARCH("Politique",'Réponses de formulaire'!$AB12))</f>
        <v>0</v>
      </c>
      <c r="G620" t="b">
        <f>ISNUMBER(SEARCH("Culture (sorties ciné, livres, expos, ...)",'Réponses de formulaire'!$AB12))</f>
        <v>1</v>
      </c>
      <c r="H620" t="b">
        <f>ISNUMBER(SEARCH("Scientifique",'Réponses de formulaire'!$AB12))</f>
        <v>0</v>
      </c>
      <c r="I620" t="b">
        <f>ISNUMBER(SEARCH("People",'Réponses de formulaire'!$AB12))</f>
        <v>0</v>
      </c>
      <c r="J620" t="b">
        <f>ISNUMBER(SEARCH("Faits divers",'Réponses de formulaire'!$AB12))</f>
        <v>0</v>
      </c>
    </row>
    <row r="621" spans="1:10" ht="12.75" customHeight="1" x14ac:dyDescent="0.2">
      <c r="B621" t="b">
        <f>ISNUMBER(SEARCH("International",'Réponses de formulaire'!$AB13))</f>
        <v>1</v>
      </c>
      <c r="C621" t="b">
        <f>ISNUMBER(SEARCH("National",'Réponses de formulaire'!$AB13))</f>
        <v>1</v>
      </c>
      <c r="D621" t="b">
        <f>ISNUMBER(SEARCH("Régional",'Réponses de formulaire'!$AB13))</f>
        <v>0</v>
      </c>
      <c r="E621" t="b">
        <f>ISNUMBER(SEARCH("Economique",'Réponses de formulaire'!$AB13))</f>
        <v>1</v>
      </c>
      <c r="F621" t="b">
        <f>ISNUMBER(SEARCH("Politique",'Réponses de formulaire'!$AB13))</f>
        <v>1</v>
      </c>
      <c r="G621" t="b">
        <f>ISNUMBER(SEARCH("Culture (sorties ciné, livres, expos, ...)",'Réponses de formulaire'!$AB13))</f>
        <v>0</v>
      </c>
      <c r="H621" t="b">
        <f>ISNUMBER(SEARCH("Scientifique",'Réponses de formulaire'!$AB13))</f>
        <v>1</v>
      </c>
      <c r="I621" t="b">
        <f>ISNUMBER(SEARCH("People",'Réponses de formulaire'!$AB13))</f>
        <v>0</v>
      </c>
      <c r="J621" t="b">
        <f>ISNUMBER(SEARCH("Faits divers",'Réponses de formulaire'!$AB13))</f>
        <v>0</v>
      </c>
    </row>
    <row r="622" spans="1:10" ht="12.75" customHeight="1" x14ac:dyDescent="0.2">
      <c r="B622" t="b">
        <f>ISNUMBER(SEARCH("International",'Réponses de formulaire'!$AB14))</f>
        <v>1</v>
      </c>
      <c r="C622" t="b">
        <f>ISNUMBER(SEARCH("National",'Réponses de formulaire'!$AB14))</f>
        <v>1</v>
      </c>
      <c r="D622" t="b">
        <f>ISNUMBER(SEARCH("Régional",'Réponses de formulaire'!$AB14))</f>
        <v>0</v>
      </c>
      <c r="E622" t="b">
        <f>ISNUMBER(SEARCH("Economique",'Réponses de formulaire'!$AB14))</f>
        <v>0</v>
      </c>
      <c r="F622" t="b">
        <f>ISNUMBER(SEARCH("Politique",'Réponses de formulaire'!$AB14))</f>
        <v>0</v>
      </c>
      <c r="G622" t="b">
        <f>ISNUMBER(SEARCH("Culture (sorties ciné, livres, expos, ...)",'Réponses de formulaire'!$AB14))</f>
        <v>1</v>
      </c>
      <c r="H622" t="b">
        <f>ISNUMBER(SEARCH("Scientifique",'Réponses de formulaire'!$AB14))</f>
        <v>0</v>
      </c>
      <c r="I622" t="b">
        <f>ISNUMBER(SEARCH("People",'Réponses de formulaire'!$AB14))</f>
        <v>0</v>
      </c>
      <c r="J622" t="b">
        <f>ISNUMBER(SEARCH("Faits divers",'Réponses de formulaire'!$AB14))</f>
        <v>0</v>
      </c>
    </row>
    <row r="623" spans="1:10" ht="12.75" customHeight="1" x14ac:dyDescent="0.2">
      <c r="B623" t="b">
        <f>ISNUMBER(SEARCH("International",'Réponses de formulaire'!$AB15))</f>
        <v>1</v>
      </c>
      <c r="C623" t="b">
        <f>ISNUMBER(SEARCH("National",'Réponses de formulaire'!$AB15))</f>
        <v>1</v>
      </c>
      <c r="D623" t="b">
        <f>ISNUMBER(SEARCH("Régional",'Réponses de formulaire'!$AB15))</f>
        <v>1</v>
      </c>
      <c r="E623" t="b">
        <f>ISNUMBER(SEARCH("Economique",'Réponses de formulaire'!$AB15))</f>
        <v>1</v>
      </c>
      <c r="F623" t="b">
        <f>ISNUMBER(SEARCH("Politique",'Réponses de formulaire'!$AB15))</f>
        <v>1</v>
      </c>
      <c r="G623" t="b">
        <f>ISNUMBER(SEARCH("Culture (sorties ciné, livres, expos, ...)",'Réponses de formulaire'!$AB15))</f>
        <v>0</v>
      </c>
      <c r="H623" t="b">
        <f>ISNUMBER(SEARCH("Scientifique",'Réponses de formulaire'!$AB15))</f>
        <v>0</v>
      </c>
      <c r="I623" t="b">
        <f>ISNUMBER(SEARCH("People",'Réponses de formulaire'!$AB15))</f>
        <v>0</v>
      </c>
      <c r="J623" t="b">
        <f>ISNUMBER(SEARCH("Faits divers",'Réponses de formulaire'!$AB15))</f>
        <v>0</v>
      </c>
    </row>
    <row r="624" spans="1:10" ht="12.75" customHeight="1" x14ac:dyDescent="0.2">
      <c r="B624" t="b">
        <f>ISNUMBER(SEARCH("International",'Réponses de formulaire'!$AB16))</f>
        <v>1</v>
      </c>
      <c r="C624" t="b">
        <f>ISNUMBER(SEARCH("National",'Réponses de formulaire'!$AB16))</f>
        <v>1</v>
      </c>
      <c r="D624" t="b">
        <f>ISNUMBER(SEARCH("Régional",'Réponses de formulaire'!$AB16))</f>
        <v>0</v>
      </c>
      <c r="E624" t="b">
        <f>ISNUMBER(SEARCH("Economique",'Réponses de formulaire'!$AB16))</f>
        <v>0</v>
      </c>
      <c r="F624" t="b">
        <f>ISNUMBER(SEARCH("Politique",'Réponses de formulaire'!$AB16))</f>
        <v>0</v>
      </c>
      <c r="G624" t="b">
        <f>ISNUMBER(SEARCH("Culture (sorties ciné, livres, expos, ...)",'Réponses de formulaire'!$AB16))</f>
        <v>1</v>
      </c>
      <c r="H624" t="b">
        <f>ISNUMBER(SEARCH("Scientifique",'Réponses de formulaire'!$AB16))</f>
        <v>1</v>
      </c>
      <c r="I624" t="b">
        <f>ISNUMBER(SEARCH("People",'Réponses de formulaire'!$AB16))</f>
        <v>0</v>
      </c>
      <c r="J624" t="b">
        <f>ISNUMBER(SEARCH("Faits divers",'Réponses de formulaire'!$AB16))</f>
        <v>0</v>
      </c>
    </row>
    <row r="625" spans="2:10" ht="12.75" customHeight="1" x14ac:dyDescent="0.2">
      <c r="B625" t="b">
        <f>ISNUMBER(SEARCH("International",'Réponses de formulaire'!$AB17))</f>
        <v>1</v>
      </c>
      <c r="C625" t="b">
        <f>ISNUMBER(SEARCH("National",'Réponses de formulaire'!$AB17))</f>
        <v>1</v>
      </c>
      <c r="D625" t="b">
        <f>ISNUMBER(SEARCH("Régional",'Réponses de formulaire'!$AB17))</f>
        <v>0</v>
      </c>
      <c r="E625" t="b">
        <f>ISNUMBER(SEARCH("Economique",'Réponses de formulaire'!$AB17))</f>
        <v>0</v>
      </c>
      <c r="F625" t="b">
        <f>ISNUMBER(SEARCH("Politique",'Réponses de formulaire'!$AB17))</f>
        <v>0</v>
      </c>
      <c r="G625" t="b">
        <f>ISNUMBER(SEARCH("Culture (sorties ciné, livres, expos, ...)",'Réponses de formulaire'!$AB17))</f>
        <v>1</v>
      </c>
      <c r="H625" t="b">
        <f>ISNUMBER(SEARCH("Scientifique",'Réponses de formulaire'!$AB17))</f>
        <v>0</v>
      </c>
      <c r="I625" t="b">
        <f>ISNUMBER(SEARCH("People",'Réponses de formulaire'!$AB17))</f>
        <v>1</v>
      </c>
      <c r="J625" t="b">
        <f>ISNUMBER(SEARCH("Faits divers",'Réponses de formulaire'!$AB17))</f>
        <v>1</v>
      </c>
    </row>
    <row r="626" spans="2:10" ht="12.75" customHeight="1" x14ac:dyDescent="0.2">
      <c r="B626" t="b">
        <f>ISNUMBER(SEARCH("International",'Réponses de formulaire'!$AB18))</f>
        <v>1</v>
      </c>
      <c r="C626" t="b">
        <f>ISNUMBER(SEARCH("National",'Réponses de formulaire'!$AB18))</f>
        <v>1</v>
      </c>
      <c r="D626" t="b">
        <f>ISNUMBER(SEARCH("Régional",'Réponses de formulaire'!$AB18))</f>
        <v>0</v>
      </c>
      <c r="E626" t="b">
        <f>ISNUMBER(SEARCH("Economique",'Réponses de formulaire'!$AB18))</f>
        <v>0</v>
      </c>
      <c r="F626" t="b">
        <f>ISNUMBER(SEARCH("Politique",'Réponses de formulaire'!$AB18))</f>
        <v>0</v>
      </c>
      <c r="G626" t="b">
        <f>ISNUMBER(SEARCH("Culture (sorties ciné, livres, expos, ...)",'Réponses de formulaire'!$AB18))</f>
        <v>1</v>
      </c>
      <c r="H626" t="b">
        <f>ISNUMBER(SEARCH("Scientifique",'Réponses de formulaire'!$AB18))</f>
        <v>0</v>
      </c>
      <c r="I626" t="b">
        <f>ISNUMBER(SEARCH("People",'Réponses de formulaire'!$AB18))</f>
        <v>1</v>
      </c>
      <c r="J626" t="b">
        <f>ISNUMBER(SEARCH("Faits divers",'Réponses de formulaire'!$AB18))</f>
        <v>0</v>
      </c>
    </row>
    <row r="627" spans="2:10" ht="12.75" customHeight="1" x14ac:dyDescent="0.2">
      <c r="B627" t="b">
        <f>ISNUMBER(SEARCH("International",'Réponses de formulaire'!$AB19))</f>
        <v>1</v>
      </c>
      <c r="C627" t="b">
        <f>ISNUMBER(SEARCH("National",'Réponses de formulaire'!$AB19))</f>
        <v>1</v>
      </c>
      <c r="D627" t="b">
        <f>ISNUMBER(SEARCH("Régional",'Réponses de formulaire'!$AB19))</f>
        <v>1</v>
      </c>
      <c r="E627" t="b">
        <f>ISNUMBER(SEARCH("Economique",'Réponses de formulaire'!$AB19))</f>
        <v>0</v>
      </c>
      <c r="F627" t="b">
        <f>ISNUMBER(SEARCH("Politique",'Réponses de formulaire'!$AB19))</f>
        <v>1</v>
      </c>
      <c r="G627" t="b">
        <f>ISNUMBER(SEARCH("Culture (sorties ciné, livres, expos, ...)",'Réponses de formulaire'!$AB19))</f>
        <v>1</v>
      </c>
      <c r="H627" t="b">
        <f>ISNUMBER(SEARCH("Scientifique",'Réponses de formulaire'!$AB19))</f>
        <v>0</v>
      </c>
      <c r="I627" t="b">
        <f>ISNUMBER(SEARCH("People",'Réponses de formulaire'!$AB19))</f>
        <v>0</v>
      </c>
      <c r="J627" t="b">
        <f>ISNUMBER(SEARCH("Faits divers",'Réponses de formulaire'!$AB19))</f>
        <v>0</v>
      </c>
    </row>
    <row r="628" spans="2:10" ht="12.75" customHeight="1" x14ac:dyDescent="0.2">
      <c r="B628" t="b">
        <f>ISNUMBER(SEARCH("International",'Réponses de formulaire'!$AB20))</f>
        <v>1</v>
      </c>
      <c r="C628" t="b">
        <f>ISNUMBER(SEARCH("National",'Réponses de formulaire'!$AB20))</f>
        <v>1</v>
      </c>
      <c r="D628" t="b">
        <f>ISNUMBER(SEARCH("Régional",'Réponses de formulaire'!$AB20))</f>
        <v>1</v>
      </c>
      <c r="E628" t="b">
        <f>ISNUMBER(SEARCH("Economique",'Réponses de formulaire'!$AB20))</f>
        <v>0</v>
      </c>
      <c r="F628" t="b">
        <f>ISNUMBER(SEARCH("Politique",'Réponses de formulaire'!$AB20))</f>
        <v>1</v>
      </c>
      <c r="G628" t="b">
        <f>ISNUMBER(SEARCH("Culture (sorties ciné, livres, expos, ...)",'Réponses de formulaire'!$AB20))</f>
        <v>1</v>
      </c>
      <c r="H628" t="b">
        <f>ISNUMBER(SEARCH("Scientifique",'Réponses de formulaire'!$AB20))</f>
        <v>0</v>
      </c>
      <c r="I628" t="b">
        <f>ISNUMBER(SEARCH("People",'Réponses de formulaire'!$AB20))</f>
        <v>0</v>
      </c>
      <c r="J628" t="b">
        <f>ISNUMBER(SEARCH("Faits divers",'Réponses de formulaire'!$AB20))</f>
        <v>1</v>
      </c>
    </row>
    <row r="629" spans="2:10" ht="12.75" customHeight="1" x14ac:dyDescent="0.2">
      <c r="B629" t="b">
        <f>ISNUMBER(SEARCH("International",'Réponses de formulaire'!$AB21))</f>
        <v>1</v>
      </c>
      <c r="C629" t="b">
        <f>ISNUMBER(SEARCH("National",'Réponses de formulaire'!$AB21))</f>
        <v>1</v>
      </c>
      <c r="D629" t="b">
        <f>ISNUMBER(SEARCH("Régional",'Réponses de formulaire'!$AB21))</f>
        <v>0</v>
      </c>
      <c r="E629" t="b">
        <f>ISNUMBER(SEARCH("Economique",'Réponses de formulaire'!$AB21))</f>
        <v>0</v>
      </c>
      <c r="F629" t="b">
        <f>ISNUMBER(SEARCH("Politique",'Réponses de formulaire'!$AB21))</f>
        <v>0</v>
      </c>
      <c r="G629" t="b">
        <f>ISNUMBER(SEARCH("Culture (sorties ciné, livres, expos, ...)",'Réponses de formulaire'!$AB21))</f>
        <v>1</v>
      </c>
      <c r="H629" t="b">
        <f>ISNUMBER(SEARCH("Scientifique",'Réponses de formulaire'!$AB21))</f>
        <v>1</v>
      </c>
      <c r="I629" t="b">
        <f>ISNUMBER(SEARCH("People",'Réponses de formulaire'!$AB21))</f>
        <v>0</v>
      </c>
      <c r="J629" t="b">
        <f>ISNUMBER(SEARCH("Faits divers",'Réponses de formulaire'!$AB21))</f>
        <v>0</v>
      </c>
    </row>
    <row r="630" spans="2:10" ht="12.75" customHeight="1" x14ac:dyDescent="0.2">
      <c r="B630" t="b">
        <f>ISNUMBER(SEARCH("International",'Réponses de formulaire'!$AB22))</f>
        <v>1</v>
      </c>
      <c r="C630" t="b">
        <f>ISNUMBER(SEARCH("National",'Réponses de formulaire'!$AB22))</f>
        <v>1</v>
      </c>
      <c r="D630" t="b">
        <f>ISNUMBER(SEARCH("Régional",'Réponses de formulaire'!$AB22))</f>
        <v>0</v>
      </c>
      <c r="E630" t="b">
        <f>ISNUMBER(SEARCH("Economique",'Réponses de formulaire'!$AB22))</f>
        <v>0</v>
      </c>
      <c r="F630" t="b">
        <f>ISNUMBER(SEARCH("Politique",'Réponses de formulaire'!$AB22))</f>
        <v>0</v>
      </c>
      <c r="G630" t="b">
        <f>ISNUMBER(SEARCH("Culture (sorties ciné, livres, expos, ...)",'Réponses de formulaire'!$AB22))</f>
        <v>1</v>
      </c>
      <c r="H630" t="b">
        <f>ISNUMBER(SEARCH("Scientifique",'Réponses de formulaire'!$AB22))</f>
        <v>0</v>
      </c>
      <c r="I630" t="b">
        <f>ISNUMBER(SEARCH("People",'Réponses de formulaire'!$AB22))</f>
        <v>0</v>
      </c>
      <c r="J630" t="b">
        <f>ISNUMBER(SEARCH("Faits divers",'Réponses de formulaire'!$AB22))</f>
        <v>0</v>
      </c>
    </row>
    <row r="631" spans="2:10" ht="12.75" customHeight="1" x14ac:dyDescent="0.2">
      <c r="B631" t="b">
        <f>ISNUMBER(SEARCH("International",'Réponses de formulaire'!$AB23))</f>
        <v>0</v>
      </c>
      <c r="C631" t="b">
        <f>ISNUMBER(SEARCH("National",'Réponses de formulaire'!$AB23))</f>
        <v>1</v>
      </c>
      <c r="D631" t="b">
        <f>ISNUMBER(SEARCH("Régional",'Réponses de formulaire'!$AB23))</f>
        <v>0</v>
      </c>
      <c r="E631" t="b">
        <f>ISNUMBER(SEARCH("Economique",'Réponses de formulaire'!$AB23))</f>
        <v>0</v>
      </c>
      <c r="F631" t="b">
        <f>ISNUMBER(SEARCH("Politique",'Réponses de formulaire'!$AB23))</f>
        <v>1</v>
      </c>
      <c r="G631" t="b">
        <f>ISNUMBER(SEARCH("Culture (sorties ciné, livres, expos, ...)",'Réponses de formulaire'!$AB23))</f>
        <v>0</v>
      </c>
      <c r="H631" t="b">
        <f>ISNUMBER(SEARCH("Scientifique",'Réponses de formulaire'!$AB23))</f>
        <v>1</v>
      </c>
      <c r="I631" t="b">
        <f>ISNUMBER(SEARCH("People",'Réponses de formulaire'!$AB23))</f>
        <v>0</v>
      </c>
      <c r="J631" t="b">
        <f>ISNUMBER(SEARCH("Faits divers",'Réponses de formulaire'!$AB23))</f>
        <v>0</v>
      </c>
    </row>
    <row r="632" spans="2:10" ht="12.75" customHeight="1" x14ac:dyDescent="0.2">
      <c r="B632" t="b">
        <f>ISNUMBER(SEARCH("International",'Réponses de formulaire'!$AB24))</f>
        <v>1</v>
      </c>
      <c r="C632" t="b">
        <f>ISNUMBER(SEARCH("National",'Réponses de formulaire'!$AB24))</f>
        <v>1</v>
      </c>
      <c r="D632" t="b">
        <f>ISNUMBER(SEARCH("Régional",'Réponses de formulaire'!$AB24))</f>
        <v>0</v>
      </c>
      <c r="E632" t="b">
        <f>ISNUMBER(SEARCH("Economique",'Réponses de formulaire'!$AB24))</f>
        <v>0</v>
      </c>
      <c r="F632" t="b">
        <f>ISNUMBER(SEARCH("Politique",'Réponses de formulaire'!$AB24))</f>
        <v>0</v>
      </c>
      <c r="G632" t="b">
        <f>ISNUMBER(SEARCH("Culture (sorties ciné, livres, expos, ...)",'Réponses de formulaire'!$AB24))</f>
        <v>1</v>
      </c>
      <c r="H632" t="b">
        <f>ISNUMBER(SEARCH("Scientifique",'Réponses de formulaire'!$AB24))</f>
        <v>0</v>
      </c>
      <c r="I632" t="b">
        <f>ISNUMBER(SEARCH("People",'Réponses de formulaire'!$AB24))</f>
        <v>0</v>
      </c>
      <c r="J632" t="b">
        <f>ISNUMBER(SEARCH("Faits divers",'Réponses de formulaire'!$AB24))</f>
        <v>0</v>
      </c>
    </row>
    <row r="633" spans="2:10" ht="12.75" customHeight="1" x14ac:dyDescent="0.2">
      <c r="B633" t="b">
        <f>ISNUMBER(SEARCH("International",'Réponses de formulaire'!$AB25))</f>
        <v>1</v>
      </c>
      <c r="C633" t="b">
        <f>ISNUMBER(SEARCH("National",'Réponses de formulaire'!$AB25))</f>
        <v>1</v>
      </c>
      <c r="D633" t="b">
        <f>ISNUMBER(SEARCH("Régional",'Réponses de formulaire'!$AB25))</f>
        <v>0</v>
      </c>
      <c r="E633" t="b">
        <f>ISNUMBER(SEARCH("Economique",'Réponses de formulaire'!$AB25))</f>
        <v>0</v>
      </c>
      <c r="F633" t="b">
        <f>ISNUMBER(SEARCH("Politique",'Réponses de formulaire'!$AB25))</f>
        <v>1</v>
      </c>
      <c r="G633" t="b">
        <f>ISNUMBER(SEARCH("Culture (sorties ciné, livres, expos, ...)",'Réponses de formulaire'!$AB25))</f>
        <v>1</v>
      </c>
      <c r="H633" t="b">
        <f>ISNUMBER(SEARCH("Scientifique",'Réponses de formulaire'!$AB25))</f>
        <v>0</v>
      </c>
      <c r="I633" t="b">
        <f>ISNUMBER(SEARCH("People",'Réponses de formulaire'!$AB25))</f>
        <v>0</v>
      </c>
      <c r="J633" t="b">
        <f>ISNUMBER(SEARCH("Faits divers",'Réponses de formulaire'!$AB25))</f>
        <v>0</v>
      </c>
    </row>
    <row r="634" spans="2:10" ht="12.75" customHeight="1" x14ac:dyDescent="0.2">
      <c r="B634" t="b">
        <f>ISNUMBER(SEARCH("International",'Réponses de formulaire'!$AB26))</f>
        <v>1</v>
      </c>
      <c r="C634" t="b">
        <f>ISNUMBER(SEARCH("National",'Réponses de formulaire'!$AB26))</f>
        <v>1</v>
      </c>
      <c r="D634" t="b">
        <f>ISNUMBER(SEARCH("Régional",'Réponses de formulaire'!$AB26))</f>
        <v>1</v>
      </c>
      <c r="E634" t="b">
        <f>ISNUMBER(SEARCH("Economique",'Réponses de formulaire'!$AB26))</f>
        <v>0</v>
      </c>
      <c r="F634" t="b">
        <f>ISNUMBER(SEARCH("Politique",'Réponses de formulaire'!$AB26))</f>
        <v>0</v>
      </c>
      <c r="G634" t="b">
        <f>ISNUMBER(SEARCH("Culture (sorties ciné, livres, expos, ...)",'Réponses de formulaire'!$AB26))</f>
        <v>1</v>
      </c>
      <c r="H634" t="b">
        <f>ISNUMBER(SEARCH("Scientifique",'Réponses de formulaire'!$AB26))</f>
        <v>1</v>
      </c>
      <c r="I634" t="b">
        <f>ISNUMBER(SEARCH("People",'Réponses de formulaire'!$AB26))</f>
        <v>1</v>
      </c>
      <c r="J634" t="b">
        <f>ISNUMBER(SEARCH("Faits divers",'Réponses de formulaire'!$AB26))</f>
        <v>1</v>
      </c>
    </row>
    <row r="635" spans="2:10" ht="12.75" customHeight="1" x14ac:dyDescent="0.2">
      <c r="B635" t="b">
        <f>ISNUMBER(SEARCH("International",'Réponses de formulaire'!$AB27))</f>
        <v>1</v>
      </c>
      <c r="C635" t="b">
        <f>ISNUMBER(SEARCH("National",'Réponses de formulaire'!$AB27))</f>
        <v>1</v>
      </c>
      <c r="D635" t="b">
        <f>ISNUMBER(SEARCH("Régional",'Réponses de formulaire'!$AB27))</f>
        <v>0</v>
      </c>
      <c r="E635" t="b">
        <f>ISNUMBER(SEARCH("Economique",'Réponses de formulaire'!$AB27))</f>
        <v>1</v>
      </c>
      <c r="F635" t="b">
        <f>ISNUMBER(SEARCH("Politique",'Réponses de formulaire'!$AB27))</f>
        <v>1</v>
      </c>
      <c r="G635" t="b">
        <f>ISNUMBER(SEARCH("Culture (sorties ciné, livres, expos, ...)",'Réponses de formulaire'!$AB27))</f>
        <v>1</v>
      </c>
      <c r="H635" t="b">
        <f>ISNUMBER(SEARCH("Scientifique",'Réponses de formulaire'!$AB27))</f>
        <v>0</v>
      </c>
      <c r="I635" t="b">
        <f>ISNUMBER(SEARCH("People",'Réponses de formulaire'!$AB27))</f>
        <v>0</v>
      </c>
      <c r="J635" t="b">
        <f>ISNUMBER(SEARCH("Faits divers",'Réponses de formulaire'!$AB27))</f>
        <v>0</v>
      </c>
    </row>
    <row r="636" spans="2:10" ht="12.75" customHeight="1" x14ac:dyDescent="0.2">
      <c r="B636" t="b">
        <f>ISNUMBER(SEARCH("International",'Réponses de formulaire'!$AB28))</f>
        <v>0</v>
      </c>
      <c r="C636" t="b">
        <f>ISNUMBER(SEARCH("National",'Réponses de formulaire'!$AB28))</f>
        <v>0</v>
      </c>
      <c r="D636" t="b">
        <f>ISNUMBER(SEARCH("Régional",'Réponses de formulaire'!$AB28))</f>
        <v>0</v>
      </c>
      <c r="E636" t="b">
        <f>ISNUMBER(SEARCH("Economique",'Réponses de formulaire'!$AB28))</f>
        <v>0</v>
      </c>
      <c r="F636" t="b">
        <f>ISNUMBER(SEARCH("Politique",'Réponses de formulaire'!$AB28))</f>
        <v>0</v>
      </c>
      <c r="G636" t="b">
        <f>ISNUMBER(SEARCH("Culture (sorties ciné, livres, expos, ...)",'Réponses de formulaire'!$AB28))</f>
        <v>0</v>
      </c>
      <c r="H636" t="b">
        <f>ISNUMBER(SEARCH("Scientifique",'Réponses de formulaire'!$AB28))</f>
        <v>0</v>
      </c>
      <c r="I636" t="b">
        <f>ISNUMBER(SEARCH("People",'Réponses de formulaire'!$AB28))</f>
        <v>0</v>
      </c>
      <c r="J636" t="b">
        <f>ISNUMBER(SEARCH("Faits divers",'Réponses de formulaire'!$AB28))</f>
        <v>0</v>
      </c>
    </row>
    <row r="637" spans="2:10" ht="12.75" customHeight="1" x14ac:dyDescent="0.2">
      <c r="B637" t="b">
        <f>ISNUMBER(SEARCH("International",'Réponses de formulaire'!$AB29))</f>
        <v>1</v>
      </c>
      <c r="C637" t="b">
        <f>ISNUMBER(SEARCH("National",'Réponses de formulaire'!$AB29))</f>
        <v>1</v>
      </c>
      <c r="D637" t="b">
        <f>ISNUMBER(SEARCH("Régional",'Réponses de formulaire'!$AB29))</f>
        <v>0</v>
      </c>
      <c r="E637" t="b">
        <f>ISNUMBER(SEARCH("Economique",'Réponses de formulaire'!$AB29))</f>
        <v>1</v>
      </c>
      <c r="F637" t="b">
        <f>ISNUMBER(SEARCH("Politique",'Réponses de formulaire'!$AB29))</f>
        <v>1</v>
      </c>
      <c r="G637" t="b">
        <f>ISNUMBER(SEARCH("Culture (sorties ciné, livres, expos, ...)",'Réponses de formulaire'!$AB29))</f>
        <v>0</v>
      </c>
      <c r="H637" t="b">
        <f>ISNUMBER(SEARCH("Scientifique",'Réponses de formulaire'!$AB29))</f>
        <v>1</v>
      </c>
      <c r="I637" t="b">
        <f>ISNUMBER(SEARCH("People",'Réponses de formulaire'!$AB29))</f>
        <v>0</v>
      </c>
      <c r="J637" t="b">
        <f>ISNUMBER(SEARCH("Faits divers",'Réponses de formulaire'!$AB29))</f>
        <v>0</v>
      </c>
    </row>
    <row r="638" spans="2:10" ht="12.75" customHeight="1" x14ac:dyDescent="0.2">
      <c r="B638" t="b">
        <f>ISNUMBER(SEARCH("International",'Réponses de formulaire'!$AB30))</f>
        <v>1</v>
      </c>
      <c r="C638" t="b">
        <f>ISNUMBER(SEARCH("National",'Réponses de formulaire'!$AB30))</f>
        <v>1</v>
      </c>
      <c r="D638" t="b">
        <f>ISNUMBER(SEARCH("Régional",'Réponses de formulaire'!$AB30))</f>
        <v>0</v>
      </c>
      <c r="E638" t="b">
        <f>ISNUMBER(SEARCH("Economique",'Réponses de formulaire'!$AB30))</f>
        <v>0</v>
      </c>
      <c r="F638" t="b">
        <f>ISNUMBER(SEARCH("Politique",'Réponses de formulaire'!$AB30))</f>
        <v>0</v>
      </c>
      <c r="G638" t="b">
        <f>ISNUMBER(SEARCH("Culture (sorties ciné, livres, expos, ...)",'Réponses de formulaire'!$AB30))</f>
        <v>1</v>
      </c>
      <c r="H638" t="b">
        <f>ISNUMBER(SEARCH("Scientifique",'Réponses de formulaire'!$AB30))</f>
        <v>0</v>
      </c>
      <c r="I638" t="b">
        <f>ISNUMBER(SEARCH("People",'Réponses de formulaire'!$AB30))</f>
        <v>0</v>
      </c>
      <c r="J638" t="b">
        <f>ISNUMBER(SEARCH("Faits divers",'Réponses de formulaire'!$AB30))</f>
        <v>0</v>
      </c>
    </row>
    <row r="639" spans="2:10" ht="12.75" customHeight="1" x14ac:dyDescent="0.2">
      <c r="B639" t="b">
        <f>ISNUMBER(SEARCH("International",'Réponses de formulaire'!$AB31))</f>
        <v>0</v>
      </c>
      <c r="C639" t="b">
        <f>ISNUMBER(SEARCH("National",'Réponses de formulaire'!$AB31))</f>
        <v>1</v>
      </c>
      <c r="D639" t="b">
        <f>ISNUMBER(SEARCH("Régional",'Réponses de formulaire'!$AB31))</f>
        <v>1</v>
      </c>
      <c r="E639" t="b">
        <f>ISNUMBER(SEARCH("Economique",'Réponses de formulaire'!$AB31))</f>
        <v>1</v>
      </c>
      <c r="F639" t="b">
        <f>ISNUMBER(SEARCH("Politique",'Réponses de formulaire'!$AB31))</f>
        <v>0</v>
      </c>
      <c r="G639" t="b">
        <f>ISNUMBER(SEARCH("Culture (sorties ciné, livres, expos, ...)",'Réponses de formulaire'!$AB31))</f>
        <v>0</v>
      </c>
      <c r="H639" t="b">
        <f>ISNUMBER(SEARCH("Scientifique",'Réponses de formulaire'!$AB31))</f>
        <v>0</v>
      </c>
      <c r="I639" t="b">
        <f>ISNUMBER(SEARCH("People",'Réponses de formulaire'!$AB31))</f>
        <v>1</v>
      </c>
      <c r="J639" t="b">
        <f>ISNUMBER(SEARCH("Faits divers",'Réponses de formulaire'!$AB31))</f>
        <v>0</v>
      </c>
    </row>
    <row r="640" spans="2:10" ht="12.75" customHeight="1" x14ac:dyDescent="0.2">
      <c r="B640" t="b">
        <f>ISNUMBER(SEARCH("International",'Réponses de formulaire'!$AB32))</f>
        <v>0</v>
      </c>
      <c r="C640" t="b">
        <f>ISNUMBER(SEARCH("National",'Réponses de formulaire'!$AB32))</f>
        <v>1</v>
      </c>
      <c r="D640" t="b">
        <f>ISNUMBER(SEARCH("Régional",'Réponses de formulaire'!$AB32))</f>
        <v>0</v>
      </c>
      <c r="E640" t="b">
        <f>ISNUMBER(SEARCH("Economique",'Réponses de formulaire'!$AB32))</f>
        <v>0</v>
      </c>
      <c r="F640" t="b">
        <f>ISNUMBER(SEARCH("Politique",'Réponses de formulaire'!$AB32))</f>
        <v>0</v>
      </c>
      <c r="G640" t="b">
        <f>ISNUMBER(SEARCH("Culture (sorties ciné, livres, expos, ...)",'Réponses de formulaire'!$AB32))</f>
        <v>1</v>
      </c>
      <c r="H640" t="b">
        <f>ISNUMBER(SEARCH("Scientifique",'Réponses de formulaire'!$AB32))</f>
        <v>0</v>
      </c>
      <c r="I640" t="b">
        <f>ISNUMBER(SEARCH("People",'Réponses de formulaire'!$AB32))</f>
        <v>1</v>
      </c>
      <c r="J640" t="b">
        <f>ISNUMBER(SEARCH("Faits divers",'Réponses de formulaire'!$AB32))</f>
        <v>1</v>
      </c>
    </row>
    <row r="641" spans="2:10" ht="12.75" customHeight="1" x14ac:dyDescent="0.2">
      <c r="B641" t="b">
        <f>ISNUMBER(SEARCH("International",'Réponses de formulaire'!$AB33))</f>
        <v>0</v>
      </c>
      <c r="C641" t="b">
        <f>ISNUMBER(SEARCH("National",'Réponses de formulaire'!$AB33))</f>
        <v>1</v>
      </c>
      <c r="D641" t="b">
        <f>ISNUMBER(SEARCH("Régional",'Réponses de formulaire'!$AB33))</f>
        <v>0</v>
      </c>
      <c r="E641" t="b">
        <f>ISNUMBER(SEARCH("Economique",'Réponses de formulaire'!$AB33))</f>
        <v>0</v>
      </c>
      <c r="F641" t="b">
        <f>ISNUMBER(SEARCH("Politique",'Réponses de formulaire'!$AB33))</f>
        <v>0</v>
      </c>
      <c r="G641" t="b">
        <f>ISNUMBER(SEARCH("Culture (sorties ciné, livres, expos, ...)",'Réponses de formulaire'!$AB33))</f>
        <v>1</v>
      </c>
      <c r="H641" t="b">
        <f>ISNUMBER(SEARCH("Scientifique",'Réponses de formulaire'!$AB33))</f>
        <v>1</v>
      </c>
      <c r="I641" t="b">
        <f>ISNUMBER(SEARCH("People",'Réponses de formulaire'!$AB33))</f>
        <v>1</v>
      </c>
      <c r="J641" t="b">
        <f>ISNUMBER(SEARCH("Faits divers",'Réponses de formulaire'!$AB33))</f>
        <v>1</v>
      </c>
    </row>
    <row r="642" spans="2:10" ht="12.75" customHeight="1" x14ac:dyDescent="0.2">
      <c r="B642" t="b">
        <f>ISNUMBER(SEARCH("International",'Réponses de formulaire'!$AB34))</f>
        <v>1</v>
      </c>
      <c r="C642" t="b">
        <f>ISNUMBER(SEARCH("National",'Réponses de formulaire'!$AB34))</f>
        <v>1</v>
      </c>
      <c r="D642" t="b">
        <f>ISNUMBER(SEARCH("Régional",'Réponses de formulaire'!$AB34))</f>
        <v>0</v>
      </c>
      <c r="E642" t="b">
        <f>ISNUMBER(SEARCH("Economique",'Réponses de formulaire'!$AB34))</f>
        <v>0</v>
      </c>
      <c r="F642" t="b">
        <f>ISNUMBER(SEARCH("Politique",'Réponses de formulaire'!$AB34))</f>
        <v>0</v>
      </c>
      <c r="G642" t="b">
        <f>ISNUMBER(SEARCH("Culture (sorties ciné, livres, expos, ...)",'Réponses de formulaire'!$AB34))</f>
        <v>1</v>
      </c>
      <c r="H642" t="b">
        <f>ISNUMBER(SEARCH("Scientifique",'Réponses de formulaire'!$AB34))</f>
        <v>0</v>
      </c>
      <c r="I642" t="b">
        <f>ISNUMBER(SEARCH("People",'Réponses de formulaire'!$AB34))</f>
        <v>1</v>
      </c>
      <c r="J642" t="b">
        <f>ISNUMBER(SEARCH("Faits divers",'Réponses de formulaire'!$AB34))</f>
        <v>1</v>
      </c>
    </row>
    <row r="643" spans="2:10" ht="12.75" customHeight="1" x14ac:dyDescent="0.2">
      <c r="B643" t="b">
        <f>ISNUMBER(SEARCH("International",'Réponses de formulaire'!$AB35))</f>
        <v>1</v>
      </c>
      <c r="C643" t="b">
        <f>ISNUMBER(SEARCH("National",'Réponses de formulaire'!$AB35))</f>
        <v>1</v>
      </c>
      <c r="D643" t="b">
        <f>ISNUMBER(SEARCH("Régional",'Réponses de formulaire'!$AB35))</f>
        <v>1</v>
      </c>
      <c r="E643" t="b">
        <f>ISNUMBER(SEARCH("Economique",'Réponses de formulaire'!$AB35))</f>
        <v>1</v>
      </c>
      <c r="F643" t="b">
        <f>ISNUMBER(SEARCH("Politique",'Réponses de formulaire'!$AB35))</f>
        <v>1</v>
      </c>
      <c r="G643" t="b">
        <f>ISNUMBER(SEARCH("Culture (sorties ciné, livres, expos, ...)",'Réponses de formulaire'!$AB35))</f>
        <v>0</v>
      </c>
      <c r="H643" t="b">
        <f>ISNUMBER(SEARCH("Scientifique",'Réponses de formulaire'!$AB35))</f>
        <v>0</v>
      </c>
      <c r="I643" t="b">
        <f>ISNUMBER(SEARCH("People",'Réponses de formulaire'!$AB35))</f>
        <v>0</v>
      </c>
      <c r="J643" t="b">
        <f>ISNUMBER(SEARCH("Faits divers",'Réponses de formulaire'!$AB35))</f>
        <v>0</v>
      </c>
    </row>
    <row r="644" spans="2:10" ht="12.75" customHeight="1" x14ac:dyDescent="0.2">
      <c r="B644" t="b">
        <f>ISNUMBER(SEARCH("International",'Réponses de formulaire'!$AB36))</f>
        <v>1</v>
      </c>
      <c r="C644" t="b">
        <f>ISNUMBER(SEARCH("National",'Réponses de formulaire'!$AB36))</f>
        <v>1</v>
      </c>
      <c r="D644" t="b">
        <f>ISNUMBER(SEARCH("Régional",'Réponses de formulaire'!$AB36))</f>
        <v>1</v>
      </c>
      <c r="E644" t="b">
        <f>ISNUMBER(SEARCH("Economique",'Réponses de formulaire'!$AB36))</f>
        <v>1</v>
      </c>
      <c r="F644" t="b">
        <f>ISNUMBER(SEARCH("Politique",'Réponses de formulaire'!$AB36))</f>
        <v>1</v>
      </c>
      <c r="G644" t="b">
        <f>ISNUMBER(SEARCH("Culture (sorties ciné, livres, expos, ...)",'Réponses de formulaire'!$AB36))</f>
        <v>0</v>
      </c>
      <c r="H644" t="b">
        <f>ISNUMBER(SEARCH("Scientifique",'Réponses de formulaire'!$AB36))</f>
        <v>0</v>
      </c>
      <c r="I644" t="b">
        <f>ISNUMBER(SEARCH("People",'Réponses de formulaire'!$AB36))</f>
        <v>0</v>
      </c>
      <c r="J644" t="b">
        <f>ISNUMBER(SEARCH("Faits divers",'Réponses de formulaire'!$AB36))</f>
        <v>0</v>
      </c>
    </row>
    <row r="645" spans="2:10" ht="12.75" customHeight="1" x14ac:dyDescent="0.2">
      <c r="B645" t="b">
        <f>ISNUMBER(SEARCH("International",'Réponses de formulaire'!$AB37))</f>
        <v>1</v>
      </c>
      <c r="C645" t="b">
        <f>ISNUMBER(SEARCH("National",'Réponses de formulaire'!$AB37))</f>
        <v>1</v>
      </c>
      <c r="D645" t="b">
        <f>ISNUMBER(SEARCH("Régional",'Réponses de formulaire'!$AB37))</f>
        <v>0</v>
      </c>
      <c r="E645" t="b">
        <f>ISNUMBER(SEARCH("Economique",'Réponses de formulaire'!$AB37))</f>
        <v>1</v>
      </c>
      <c r="F645" t="b">
        <f>ISNUMBER(SEARCH("Politique",'Réponses de formulaire'!$AB37))</f>
        <v>1</v>
      </c>
      <c r="G645" t="b">
        <f>ISNUMBER(SEARCH("Culture (sorties ciné, livres, expos, ...)",'Réponses de formulaire'!$AB37))</f>
        <v>0</v>
      </c>
      <c r="H645" t="b">
        <f>ISNUMBER(SEARCH("Scientifique",'Réponses de formulaire'!$AB37))</f>
        <v>1</v>
      </c>
      <c r="I645" t="b">
        <f>ISNUMBER(SEARCH("People",'Réponses de formulaire'!$AB37))</f>
        <v>0</v>
      </c>
      <c r="J645" t="b">
        <f>ISNUMBER(SEARCH("Faits divers",'Réponses de formulaire'!$AB37))</f>
        <v>0</v>
      </c>
    </row>
    <row r="646" spans="2:10" ht="12.75" customHeight="1" x14ac:dyDescent="0.2">
      <c r="B646" t="b">
        <f>ISNUMBER(SEARCH("International",'Réponses de formulaire'!$AB38))</f>
        <v>0</v>
      </c>
      <c r="C646" t="b">
        <f>ISNUMBER(SEARCH("National",'Réponses de formulaire'!$AB38))</f>
        <v>1</v>
      </c>
      <c r="D646" t="b">
        <f>ISNUMBER(SEARCH("Régional",'Réponses de formulaire'!$AB38))</f>
        <v>0</v>
      </c>
      <c r="E646" t="b">
        <f>ISNUMBER(SEARCH("Economique",'Réponses de formulaire'!$AB38))</f>
        <v>0</v>
      </c>
      <c r="F646" t="b">
        <f>ISNUMBER(SEARCH("Politique",'Réponses de formulaire'!$AB38))</f>
        <v>0</v>
      </c>
      <c r="G646" t="b">
        <f>ISNUMBER(SEARCH("Culture (sorties ciné, livres, expos, ...)",'Réponses de formulaire'!$AB38))</f>
        <v>0</v>
      </c>
      <c r="H646" t="b">
        <f>ISNUMBER(SEARCH("Scientifique",'Réponses de formulaire'!$AB38))</f>
        <v>1</v>
      </c>
      <c r="I646" t="b">
        <f>ISNUMBER(SEARCH("People",'Réponses de formulaire'!$AB38))</f>
        <v>0</v>
      </c>
      <c r="J646" t="b">
        <f>ISNUMBER(SEARCH("Faits divers",'Réponses de formulaire'!$AB38))</f>
        <v>0</v>
      </c>
    </row>
    <row r="647" spans="2:10" ht="12.75" customHeight="1" x14ac:dyDescent="0.2">
      <c r="B647" t="b">
        <f>ISNUMBER(SEARCH("International",'Réponses de formulaire'!$AB39))</f>
        <v>1</v>
      </c>
      <c r="C647" t="b">
        <f>ISNUMBER(SEARCH("National",'Réponses de formulaire'!$AB39))</f>
        <v>1</v>
      </c>
      <c r="D647" t="b">
        <f>ISNUMBER(SEARCH("Régional",'Réponses de formulaire'!$AB39))</f>
        <v>0</v>
      </c>
      <c r="E647" t="b">
        <f>ISNUMBER(SEARCH("Economique",'Réponses de formulaire'!$AB39))</f>
        <v>1</v>
      </c>
      <c r="F647" t="b">
        <f>ISNUMBER(SEARCH("Politique",'Réponses de formulaire'!$AB39))</f>
        <v>1</v>
      </c>
      <c r="G647" t="b">
        <f>ISNUMBER(SEARCH("Culture (sorties ciné, livres, expos, ...)",'Réponses de formulaire'!$AB39))</f>
        <v>0</v>
      </c>
      <c r="H647" t="b">
        <f>ISNUMBER(SEARCH("Scientifique",'Réponses de formulaire'!$AB39))</f>
        <v>1</v>
      </c>
      <c r="I647" t="b">
        <f>ISNUMBER(SEARCH("People",'Réponses de formulaire'!$AB39))</f>
        <v>0</v>
      </c>
      <c r="J647" t="b">
        <f>ISNUMBER(SEARCH("Faits divers",'Réponses de formulaire'!$AB39))</f>
        <v>0</v>
      </c>
    </row>
    <row r="648" spans="2:10" ht="12.75" customHeight="1" x14ac:dyDescent="0.2">
      <c r="B648" t="b">
        <f>ISNUMBER(SEARCH("International",'Réponses de formulaire'!$AB40))</f>
        <v>1</v>
      </c>
      <c r="C648" t="b">
        <f>ISNUMBER(SEARCH("National",'Réponses de formulaire'!$AB40))</f>
        <v>1</v>
      </c>
      <c r="D648" t="b">
        <f>ISNUMBER(SEARCH("Régional",'Réponses de formulaire'!$AB40))</f>
        <v>0</v>
      </c>
      <c r="E648" t="b">
        <f>ISNUMBER(SEARCH("Economique",'Réponses de formulaire'!$AB40))</f>
        <v>0</v>
      </c>
      <c r="F648" t="b">
        <f>ISNUMBER(SEARCH("Politique",'Réponses de formulaire'!$AB40))</f>
        <v>0</v>
      </c>
      <c r="G648" t="b">
        <f>ISNUMBER(SEARCH("Culture (sorties ciné, livres, expos, ...)",'Réponses de formulaire'!$AB40))</f>
        <v>0</v>
      </c>
      <c r="H648" t="b">
        <f>ISNUMBER(SEARCH("Scientifique",'Réponses de formulaire'!$AB40))</f>
        <v>1</v>
      </c>
      <c r="I648" t="b">
        <f>ISNUMBER(SEARCH("People",'Réponses de formulaire'!$AB40))</f>
        <v>0</v>
      </c>
      <c r="J648" t="b">
        <f>ISNUMBER(SEARCH("Faits divers",'Réponses de formulaire'!$AB40))</f>
        <v>0</v>
      </c>
    </row>
    <row r="649" spans="2:10" ht="12.75" customHeight="1" x14ac:dyDescent="0.2">
      <c r="B649" t="b">
        <f>ISNUMBER(SEARCH("International",'Réponses de formulaire'!$AB41))</f>
        <v>1</v>
      </c>
      <c r="C649" t="b">
        <f>ISNUMBER(SEARCH("National",'Réponses de formulaire'!$AB41))</f>
        <v>1</v>
      </c>
      <c r="D649" t="b">
        <f>ISNUMBER(SEARCH("Régional",'Réponses de formulaire'!$AB41))</f>
        <v>0</v>
      </c>
      <c r="E649" t="b">
        <f>ISNUMBER(SEARCH("Economique",'Réponses de formulaire'!$AB41))</f>
        <v>1</v>
      </c>
      <c r="F649" t="b">
        <f>ISNUMBER(SEARCH("Politique",'Réponses de formulaire'!$AB41))</f>
        <v>1</v>
      </c>
      <c r="G649" t="b">
        <f>ISNUMBER(SEARCH("Culture (sorties ciné, livres, expos, ...)",'Réponses de formulaire'!$AB41))</f>
        <v>1</v>
      </c>
      <c r="H649" t="b">
        <f>ISNUMBER(SEARCH("Scientifique",'Réponses de formulaire'!$AB41))</f>
        <v>0</v>
      </c>
      <c r="I649" t="b">
        <f>ISNUMBER(SEARCH("People",'Réponses de formulaire'!$AB41))</f>
        <v>0</v>
      </c>
      <c r="J649" t="b">
        <f>ISNUMBER(SEARCH("Faits divers",'Réponses de formulaire'!$AB41))</f>
        <v>0</v>
      </c>
    </row>
    <row r="650" spans="2:10" ht="12.75" customHeight="1" x14ac:dyDescent="0.2">
      <c r="B650" t="b">
        <f>ISNUMBER(SEARCH("International",'Réponses de formulaire'!$AB42))</f>
        <v>1</v>
      </c>
      <c r="C650" t="b">
        <f>ISNUMBER(SEARCH("National",'Réponses de formulaire'!$AB42))</f>
        <v>1</v>
      </c>
      <c r="D650" t="b">
        <f>ISNUMBER(SEARCH("Régional",'Réponses de formulaire'!$AB42))</f>
        <v>0</v>
      </c>
      <c r="E650" t="b">
        <f>ISNUMBER(SEARCH("Economique",'Réponses de formulaire'!$AB42))</f>
        <v>1</v>
      </c>
      <c r="F650" t="b">
        <f>ISNUMBER(SEARCH("Politique",'Réponses de formulaire'!$AB42))</f>
        <v>0</v>
      </c>
      <c r="G650" t="b">
        <f>ISNUMBER(SEARCH("Culture (sorties ciné, livres, expos, ...)",'Réponses de formulaire'!$AB42))</f>
        <v>0</v>
      </c>
      <c r="H650" t="b">
        <f>ISNUMBER(SEARCH("Scientifique",'Réponses de formulaire'!$AB42))</f>
        <v>1</v>
      </c>
      <c r="I650" t="b">
        <f>ISNUMBER(SEARCH("People",'Réponses de formulaire'!$AB42))</f>
        <v>0</v>
      </c>
      <c r="J650" t="b">
        <f>ISNUMBER(SEARCH("Faits divers",'Réponses de formulaire'!$AB42))</f>
        <v>0</v>
      </c>
    </row>
    <row r="651" spans="2:10" ht="12.75" customHeight="1" x14ac:dyDescent="0.2">
      <c r="B651" t="b">
        <f>ISNUMBER(SEARCH("International",'Réponses de formulaire'!$AB43))</f>
        <v>1</v>
      </c>
      <c r="C651" t="b">
        <f>ISNUMBER(SEARCH("National",'Réponses de formulaire'!$AB43))</f>
        <v>1</v>
      </c>
      <c r="D651" t="b">
        <f>ISNUMBER(SEARCH("Régional",'Réponses de formulaire'!$AB43))</f>
        <v>0</v>
      </c>
      <c r="E651" t="b">
        <f>ISNUMBER(SEARCH("Economique",'Réponses de formulaire'!$AB43))</f>
        <v>0</v>
      </c>
      <c r="F651" t="b">
        <f>ISNUMBER(SEARCH("Politique",'Réponses de formulaire'!$AB43))</f>
        <v>0</v>
      </c>
      <c r="G651" t="b">
        <f>ISNUMBER(SEARCH("Culture (sorties ciné, livres, expos, ...)",'Réponses de formulaire'!$AB43))</f>
        <v>0</v>
      </c>
      <c r="H651" t="b">
        <f>ISNUMBER(SEARCH("Scientifique",'Réponses de formulaire'!$AB43))</f>
        <v>1</v>
      </c>
      <c r="I651" t="b">
        <f>ISNUMBER(SEARCH("People",'Réponses de formulaire'!$AB43))</f>
        <v>1</v>
      </c>
      <c r="J651" t="b">
        <f>ISNUMBER(SEARCH("Faits divers",'Réponses de formulaire'!$AB43))</f>
        <v>0</v>
      </c>
    </row>
    <row r="652" spans="2:10" ht="12.75" customHeight="1" x14ac:dyDescent="0.2">
      <c r="B652" t="b">
        <f>ISNUMBER(SEARCH("International",'Réponses de formulaire'!$AB44))</f>
        <v>0</v>
      </c>
      <c r="C652" t="b">
        <f>ISNUMBER(SEARCH("National",'Réponses de formulaire'!$AB44))</f>
        <v>0</v>
      </c>
      <c r="D652" t="b">
        <f>ISNUMBER(SEARCH("Régional",'Réponses de formulaire'!$AB44))</f>
        <v>1</v>
      </c>
      <c r="E652" t="b">
        <f>ISNUMBER(SEARCH("Economique",'Réponses de formulaire'!$AB44))</f>
        <v>1</v>
      </c>
      <c r="F652" t="b">
        <f>ISNUMBER(SEARCH("Politique",'Réponses de formulaire'!$AB44))</f>
        <v>0</v>
      </c>
      <c r="G652" t="b">
        <f>ISNUMBER(SEARCH("Culture (sorties ciné, livres, expos, ...)",'Réponses de formulaire'!$AB44))</f>
        <v>0</v>
      </c>
      <c r="H652" t="b">
        <f>ISNUMBER(SEARCH("Scientifique",'Réponses de formulaire'!$AB44))</f>
        <v>0</v>
      </c>
      <c r="I652" t="b">
        <f>ISNUMBER(SEARCH("People",'Réponses de formulaire'!$AB44))</f>
        <v>1</v>
      </c>
      <c r="J652" t="b">
        <f>ISNUMBER(SEARCH("Faits divers",'Réponses de formulaire'!$AB44))</f>
        <v>1</v>
      </c>
    </row>
    <row r="653" spans="2:10" ht="12.75" customHeight="1" x14ac:dyDescent="0.2">
      <c r="B653" t="b">
        <f>ISNUMBER(SEARCH("International",'Réponses de formulaire'!$AB45))</f>
        <v>0</v>
      </c>
      <c r="C653" t="b">
        <f>ISNUMBER(SEARCH("National",'Réponses de formulaire'!$AB45))</f>
        <v>1</v>
      </c>
      <c r="D653" t="b">
        <f>ISNUMBER(SEARCH("Régional",'Réponses de formulaire'!$AB45))</f>
        <v>1</v>
      </c>
      <c r="E653" t="b">
        <f>ISNUMBER(SEARCH("Economique",'Réponses de formulaire'!$AB45))</f>
        <v>0</v>
      </c>
      <c r="F653" t="b">
        <f>ISNUMBER(SEARCH("Politique",'Réponses de formulaire'!$AB45))</f>
        <v>0</v>
      </c>
      <c r="G653" t="b">
        <f>ISNUMBER(SEARCH("Culture (sorties ciné, livres, expos, ...)",'Réponses de formulaire'!$AB45))</f>
        <v>1</v>
      </c>
      <c r="H653" t="b">
        <f>ISNUMBER(SEARCH("Scientifique",'Réponses de formulaire'!$AB45))</f>
        <v>1</v>
      </c>
      <c r="I653" t="b">
        <f>ISNUMBER(SEARCH("People",'Réponses de formulaire'!$AB45))</f>
        <v>0</v>
      </c>
      <c r="J653" t="b">
        <f>ISNUMBER(SEARCH("Faits divers",'Réponses de formulaire'!$AB45))</f>
        <v>1</v>
      </c>
    </row>
    <row r="654" spans="2:10" ht="12.75" customHeight="1" x14ac:dyDescent="0.2">
      <c r="B654" t="b">
        <f>ISNUMBER(SEARCH("International",'Réponses de formulaire'!$AB46))</f>
        <v>1</v>
      </c>
      <c r="C654" t="b">
        <f>ISNUMBER(SEARCH("National",'Réponses de formulaire'!$AB46))</f>
        <v>1</v>
      </c>
      <c r="D654" t="b">
        <f>ISNUMBER(SEARCH("Régional",'Réponses de formulaire'!$AB46))</f>
        <v>0</v>
      </c>
      <c r="E654" t="b">
        <f>ISNUMBER(SEARCH("Economique",'Réponses de formulaire'!$AB46))</f>
        <v>0</v>
      </c>
      <c r="F654" t="b">
        <f>ISNUMBER(SEARCH("Politique",'Réponses de formulaire'!$AB46))</f>
        <v>0</v>
      </c>
      <c r="G654" t="b">
        <f>ISNUMBER(SEARCH("Culture (sorties ciné, livres, expos, ...)",'Réponses de formulaire'!$AB46))</f>
        <v>0</v>
      </c>
      <c r="H654" t="b">
        <f>ISNUMBER(SEARCH("Scientifique",'Réponses de formulaire'!$AB46))</f>
        <v>1</v>
      </c>
      <c r="I654" t="b">
        <f>ISNUMBER(SEARCH("People",'Réponses de formulaire'!$AB46))</f>
        <v>0</v>
      </c>
      <c r="J654" t="b">
        <f>ISNUMBER(SEARCH("Faits divers",'Réponses de formulaire'!$AB46))</f>
        <v>0</v>
      </c>
    </row>
    <row r="655" spans="2:10" ht="12.75" customHeight="1" x14ac:dyDescent="0.2">
      <c r="B655" t="b">
        <f>ISNUMBER(SEARCH("International",'Réponses de formulaire'!$AB47))</f>
        <v>1</v>
      </c>
      <c r="C655" t="b">
        <f>ISNUMBER(SEARCH("National",'Réponses de formulaire'!$AB47))</f>
        <v>1</v>
      </c>
      <c r="D655" t="b">
        <f>ISNUMBER(SEARCH("Régional",'Réponses de formulaire'!$AB47))</f>
        <v>0</v>
      </c>
      <c r="E655" t="b">
        <f>ISNUMBER(SEARCH("Economique",'Réponses de formulaire'!$AB47))</f>
        <v>0</v>
      </c>
      <c r="F655" t="b">
        <f>ISNUMBER(SEARCH("Politique",'Réponses de formulaire'!$AB47))</f>
        <v>0</v>
      </c>
      <c r="G655" t="b">
        <f>ISNUMBER(SEARCH("Culture (sorties ciné, livres, expos, ...)",'Réponses de formulaire'!$AB47))</f>
        <v>1</v>
      </c>
      <c r="H655" t="b">
        <f>ISNUMBER(SEARCH("Scientifique",'Réponses de formulaire'!$AB47))</f>
        <v>1</v>
      </c>
      <c r="I655" t="b">
        <f>ISNUMBER(SEARCH("People",'Réponses de formulaire'!$AB47))</f>
        <v>1</v>
      </c>
      <c r="J655" t="b">
        <f>ISNUMBER(SEARCH("Faits divers",'Réponses de formulaire'!$AB47))</f>
        <v>0</v>
      </c>
    </row>
    <row r="656" spans="2:10" ht="12.75" customHeight="1" x14ac:dyDescent="0.2">
      <c r="B656" t="b">
        <f>ISNUMBER(SEARCH("International",'Réponses de formulaire'!$AB48))</f>
        <v>0</v>
      </c>
      <c r="C656" t="b">
        <f>ISNUMBER(SEARCH("National",'Réponses de formulaire'!$AB48))</f>
        <v>1</v>
      </c>
      <c r="D656" t="b">
        <f>ISNUMBER(SEARCH("Régional",'Réponses de formulaire'!$AB48))</f>
        <v>0</v>
      </c>
      <c r="E656" t="b">
        <f>ISNUMBER(SEARCH("Economique",'Réponses de formulaire'!$AB48))</f>
        <v>0</v>
      </c>
      <c r="F656" t="b">
        <f>ISNUMBER(SEARCH("Politique",'Réponses de formulaire'!$AB48))</f>
        <v>0</v>
      </c>
      <c r="G656" t="b">
        <f>ISNUMBER(SEARCH("Culture (sorties ciné, livres, expos, ...)",'Réponses de formulaire'!$AB48))</f>
        <v>1</v>
      </c>
      <c r="H656" t="b">
        <f>ISNUMBER(SEARCH("Scientifique",'Réponses de formulaire'!$AB48))</f>
        <v>1</v>
      </c>
      <c r="I656" t="b">
        <f>ISNUMBER(SEARCH("People",'Réponses de formulaire'!$AB48))</f>
        <v>0</v>
      </c>
      <c r="J656" t="b">
        <f>ISNUMBER(SEARCH("Faits divers",'Réponses de formulaire'!$AB48))</f>
        <v>1</v>
      </c>
    </row>
    <row r="657" spans="2:10" ht="12.75" customHeight="1" x14ac:dyDescent="0.2">
      <c r="B657" t="b">
        <f>ISNUMBER(SEARCH("International",'Réponses de formulaire'!$AB49))</f>
        <v>1</v>
      </c>
      <c r="C657" t="b">
        <f>ISNUMBER(SEARCH("National",'Réponses de formulaire'!$AB49))</f>
        <v>1</v>
      </c>
      <c r="D657" t="b">
        <f>ISNUMBER(SEARCH("Régional",'Réponses de formulaire'!$AB49))</f>
        <v>0</v>
      </c>
      <c r="E657" t="b">
        <f>ISNUMBER(SEARCH("Economique",'Réponses de formulaire'!$AB49))</f>
        <v>0</v>
      </c>
      <c r="F657" t="b">
        <f>ISNUMBER(SEARCH("Politique",'Réponses de formulaire'!$AB49))</f>
        <v>1</v>
      </c>
      <c r="G657" t="b">
        <f>ISNUMBER(SEARCH("Culture (sorties ciné, livres, expos, ...)",'Réponses de formulaire'!$AB49))</f>
        <v>1</v>
      </c>
      <c r="H657" t="b">
        <f>ISNUMBER(SEARCH("Scientifique",'Réponses de formulaire'!$AB49))</f>
        <v>0</v>
      </c>
      <c r="I657" t="b">
        <f>ISNUMBER(SEARCH("People",'Réponses de formulaire'!$AB49))</f>
        <v>1</v>
      </c>
      <c r="J657" t="b">
        <f>ISNUMBER(SEARCH("Faits divers",'Réponses de formulaire'!$AB49))</f>
        <v>0</v>
      </c>
    </row>
    <row r="658" spans="2:10" ht="12.75" customHeight="1" x14ac:dyDescent="0.2">
      <c r="B658" t="b">
        <f>ISNUMBER(SEARCH("International",'Réponses de formulaire'!$AB50))</f>
        <v>1</v>
      </c>
      <c r="C658" t="b">
        <f>ISNUMBER(SEARCH("National",'Réponses de formulaire'!$AB50))</f>
        <v>1</v>
      </c>
      <c r="D658" t="b">
        <f>ISNUMBER(SEARCH("Régional",'Réponses de formulaire'!$AB50))</f>
        <v>0</v>
      </c>
      <c r="E658" t="b">
        <f>ISNUMBER(SEARCH("Economique",'Réponses de formulaire'!$AB50))</f>
        <v>0</v>
      </c>
      <c r="F658" t="b">
        <f>ISNUMBER(SEARCH("Politique",'Réponses de formulaire'!$AB50))</f>
        <v>0</v>
      </c>
      <c r="G658" t="b">
        <f>ISNUMBER(SEARCH("Culture (sorties ciné, livres, expos, ...)",'Réponses de formulaire'!$AB50))</f>
        <v>0</v>
      </c>
      <c r="H658" t="b">
        <f>ISNUMBER(SEARCH("Scientifique",'Réponses de formulaire'!$AB50))</f>
        <v>0</v>
      </c>
      <c r="I658" t="b">
        <f>ISNUMBER(SEARCH("People",'Réponses de formulaire'!$AB50))</f>
        <v>0</v>
      </c>
      <c r="J658" t="b">
        <f>ISNUMBER(SEARCH("Faits divers",'Réponses de formulaire'!$AB50))</f>
        <v>0</v>
      </c>
    </row>
    <row r="659" spans="2:10" ht="12.75" customHeight="1" x14ac:dyDescent="0.2">
      <c r="B659" t="b">
        <f>ISNUMBER(SEARCH("International",'Réponses de formulaire'!$AB51))</f>
        <v>1</v>
      </c>
      <c r="C659" t="b">
        <f>ISNUMBER(SEARCH("National",'Réponses de formulaire'!$AB51))</f>
        <v>1</v>
      </c>
      <c r="D659" t="b">
        <f>ISNUMBER(SEARCH("Régional",'Réponses de formulaire'!$AB51))</f>
        <v>0</v>
      </c>
      <c r="E659" t="b">
        <f>ISNUMBER(SEARCH("Economique",'Réponses de formulaire'!$AB51))</f>
        <v>0</v>
      </c>
      <c r="F659" t="b">
        <f>ISNUMBER(SEARCH("Politique",'Réponses de formulaire'!$AB51))</f>
        <v>1</v>
      </c>
      <c r="G659" t="b">
        <f>ISNUMBER(SEARCH("Culture (sorties ciné, livres, expos, ...)",'Réponses de formulaire'!$AB51))</f>
        <v>1</v>
      </c>
      <c r="H659" t="b">
        <f>ISNUMBER(SEARCH("Scientifique",'Réponses de formulaire'!$AB51))</f>
        <v>0</v>
      </c>
      <c r="I659" t="b">
        <f>ISNUMBER(SEARCH("People",'Réponses de formulaire'!$AB51))</f>
        <v>0</v>
      </c>
      <c r="J659" t="b">
        <f>ISNUMBER(SEARCH("Faits divers",'Réponses de formulaire'!$AB51))</f>
        <v>0</v>
      </c>
    </row>
    <row r="660" spans="2:10" ht="12.75" customHeight="1" x14ac:dyDescent="0.2">
      <c r="B660" t="b">
        <f>ISNUMBER(SEARCH("International",'Réponses de formulaire'!$AB52))</f>
        <v>0</v>
      </c>
      <c r="C660" t="b">
        <f>ISNUMBER(SEARCH("National",'Réponses de formulaire'!$AB52))</f>
        <v>1</v>
      </c>
      <c r="D660" t="b">
        <f>ISNUMBER(SEARCH("Régional",'Réponses de formulaire'!$AB52))</f>
        <v>1</v>
      </c>
      <c r="E660" t="b">
        <f>ISNUMBER(SEARCH("Economique",'Réponses de formulaire'!$AB52))</f>
        <v>0</v>
      </c>
      <c r="F660" t="b">
        <f>ISNUMBER(SEARCH("Politique",'Réponses de formulaire'!$AB52))</f>
        <v>0</v>
      </c>
      <c r="G660" t="b">
        <f>ISNUMBER(SEARCH("Culture (sorties ciné, livres, expos, ...)",'Réponses de formulaire'!$AB52))</f>
        <v>0</v>
      </c>
      <c r="H660" t="b">
        <f>ISNUMBER(SEARCH("Scientifique",'Réponses de formulaire'!$AB52))</f>
        <v>1</v>
      </c>
      <c r="I660" t="b">
        <f>ISNUMBER(SEARCH("People",'Réponses de formulaire'!$AB52))</f>
        <v>0</v>
      </c>
      <c r="J660" t="b">
        <f>ISNUMBER(SEARCH("Faits divers",'Réponses de formulaire'!$AB52))</f>
        <v>0</v>
      </c>
    </row>
    <row r="661" spans="2:10" ht="12.75" customHeight="1" x14ac:dyDescent="0.2">
      <c r="B661" t="b">
        <f>ISNUMBER(SEARCH("International",'Réponses de formulaire'!$AB53))</f>
        <v>0</v>
      </c>
      <c r="C661" t="b">
        <f>ISNUMBER(SEARCH("National",'Réponses de formulaire'!$AB53))</f>
        <v>1</v>
      </c>
      <c r="D661" t="b">
        <f>ISNUMBER(SEARCH("Régional",'Réponses de formulaire'!$AB53))</f>
        <v>1</v>
      </c>
      <c r="E661" t="b">
        <f>ISNUMBER(SEARCH("Economique",'Réponses de formulaire'!$AB53))</f>
        <v>0</v>
      </c>
      <c r="F661" t="b">
        <f>ISNUMBER(SEARCH("Politique",'Réponses de formulaire'!$AB53))</f>
        <v>0</v>
      </c>
      <c r="G661" t="b">
        <f>ISNUMBER(SEARCH("Culture (sorties ciné, livres, expos, ...)",'Réponses de formulaire'!$AB53))</f>
        <v>0</v>
      </c>
      <c r="H661" t="b">
        <f>ISNUMBER(SEARCH("Scientifique",'Réponses de formulaire'!$AB53))</f>
        <v>0</v>
      </c>
      <c r="I661" t="b">
        <f>ISNUMBER(SEARCH("People",'Réponses de formulaire'!$AB53))</f>
        <v>1</v>
      </c>
      <c r="J661" t="b">
        <f>ISNUMBER(SEARCH("Faits divers",'Réponses de formulaire'!$AB53))</f>
        <v>0</v>
      </c>
    </row>
    <row r="662" spans="2:10" ht="12.75" customHeight="1" x14ac:dyDescent="0.2">
      <c r="B662" t="b">
        <f>ISNUMBER(SEARCH("International",'Réponses de formulaire'!$AB54))</f>
        <v>1</v>
      </c>
      <c r="C662" t="b">
        <f>ISNUMBER(SEARCH("National",'Réponses de formulaire'!$AB54))</f>
        <v>1</v>
      </c>
      <c r="D662" t="b">
        <f>ISNUMBER(SEARCH("Régional",'Réponses de formulaire'!$AB54))</f>
        <v>0</v>
      </c>
      <c r="E662" t="b">
        <f>ISNUMBER(SEARCH("Economique",'Réponses de formulaire'!$AB54))</f>
        <v>1</v>
      </c>
      <c r="F662" t="b">
        <f>ISNUMBER(SEARCH("Politique",'Réponses de formulaire'!$AB54))</f>
        <v>0</v>
      </c>
      <c r="G662" t="b">
        <f>ISNUMBER(SEARCH("Culture (sorties ciné, livres, expos, ...)",'Réponses de formulaire'!$AB54))</f>
        <v>0</v>
      </c>
      <c r="H662" t="b">
        <f>ISNUMBER(SEARCH("Scientifique",'Réponses de formulaire'!$AB54))</f>
        <v>0</v>
      </c>
      <c r="I662" t="b">
        <f>ISNUMBER(SEARCH("People",'Réponses de formulaire'!$AB54))</f>
        <v>0</v>
      </c>
      <c r="J662" t="b">
        <f>ISNUMBER(SEARCH("Faits divers",'Réponses de formulaire'!$AB54))</f>
        <v>0</v>
      </c>
    </row>
    <row r="663" spans="2:10" ht="12.75" customHeight="1" x14ac:dyDescent="0.2">
      <c r="B663" t="b">
        <f>ISNUMBER(SEARCH("International",'Réponses de formulaire'!$AB55))</f>
        <v>0</v>
      </c>
      <c r="C663" t="b">
        <f>ISNUMBER(SEARCH("National",'Réponses de formulaire'!$AB55))</f>
        <v>0</v>
      </c>
      <c r="D663" t="b">
        <f>ISNUMBER(SEARCH("Régional",'Réponses de formulaire'!$AB55))</f>
        <v>0</v>
      </c>
      <c r="E663" t="b">
        <f>ISNUMBER(SEARCH("Economique",'Réponses de formulaire'!$AB55))</f>
        <v>0</v>
      </c>
      <c r="F663" t="b">
        <f>ISNUMBER(SEARCH("Politique",'Réponses de formulaire'!$AB55))</f>
        <v>0</v>
      </c>
      <c r="G663" t="b">
        <f>ISNUMBER(SEARCH("Culture (sorties ciné, livres, expos, ...)",'Réponses de formulaire'!$AB55))</f>
        <v>1</v>
      </c>
      <c r="H663" t="b">
        <f>ISNUMBER(SEARCH("Scientifique",'Réponses de formulaire'!$AB55))</f>
        <v>1</v>
      </c>
      <c r="I663" t="b">
        <f>ISNUMBER(SEARCH("People",'Réponses de formulaire'!$AB55))</f>
        <v>0</v>
      </c>
      <c r="J663" t="b">
        <f>ISNUMBER(SEARCH("Faits divers",'Réponses de formulaire'!$AB55))</f>
        <v>0</v>
      </c>
    </row>
    <row r="664" spans="2:10" ht="12.75" customHeight="1" x14ac:dyDescent="0.2">
      <c r="B664" t="b">
        <f>ISNUMBER(SEARCH("International",'Réponses de formulaire'!$AB56))</f>
        <v>1</v>
      </c>
      <c r="C664" t="b">
        <f>ISNUMBER(SEARCH("National",'Réponses de formulaire'!$AB56))</f>
        <v>1</v>
      </c>
      <c r="D664" t="b">
        <f>ISNUMBER(SEARCH("Régional",'Réponses de formulaire'!$AB56))</f>
        <v>0</v>
      </c>
      <c r="E664" t="b">
        <f>ISNUMBER(SEARCH("Economique",'Réponses de formulaire'!$AB56))</f>
        <v>0</v>
      </c>
      <c r="F664" t="b">
        <f>ISNUMBER(SEARCH("Politique",'Réponses de formulaire'!$AB56))</f>
        <v>0</v>
      </c>
      <c r="G664" t="b">
        <f>ISNUMBER(SEARCH("Culture (sorties ciné, livres, expos, ...)",'Réponses de formulaire'!$AB56))</f>
        <v>0</v>
      </c>
      <c r="H664" t="b">
        <f>ISNUMBER(SEARCH("Scientifique",'Réponses de formulaire'!$AB56))</f>
        <v>0</v>
      </c>
      <c r="I664" t="b">
        <f>ISNUMBER(SEARCH("People",'Réponses de formulaire'!$AB56))</f>
        <v>1</v>
      </c>
      <c r="J664" t="b">
        <f>ISNUMBER(SEARCH("Faits divers",'Réponses de formulaire'!$AB56))</f>
        <v>0</v>
      </c>
    </row>
    <row r="665" spans="2:10" ht="12.75" customHeight="1" x14ac:dyDescent="0.2">
      <c r="B665" t="b">
        <f>ISNUMBER(SEARCH("International",'Réponses de formulaire'!$AB57))</f>
        <v>1</v>
      </c>
      <c r="C665" t="b">
        <f>ISNUMBER(SEARCH("National",'Réponses de formulaire'!$AB57))</f>
        <v>1</v>
      </c>
      <c r="D665" t="b">
        <f>ISNUMBER(SEARCH("Régional",'Réponses de formulaire'!$AB57))</f>
        <v>0</v>
      </c>
      <c r="E665" t="b">
        <f>ISNUMBER(SEARCH("Economique",'Réponses de formulaire'!$AB57))</f>
        <v>0</v>
      </c>
      <c r="F665" t="b">
        <f>ISNUMBER(SEARCH("Politique",'Réponses de formulaire'!$AB57))</f>
        <v>0</v>
      </c>
      <c r="G665" t="b">
        <f>ISNUMBER(SEARCH("Culture (sorties ciné, livres, expos, ...)",'Réponses de formulaire'!$AB57))</f>
        <v>0</v>
      </c>
      <c r="H665" t="b">
        <f>ISNUMBER(SEARCH("Scientifique",'Réponses de formulaire'!$AB57))</f>
        <v>1</v>
      </c>
      <c r="I665" t="b">
        <f>ISNUMBER(SEARCH("People",'Réponses de formulaire'!$AB57))</f>
        <v>0</v>
      </c>
      <c r="J665" t="b">
        <f>ISNUMBER(SEARCH("Faits divers",'Réponses de formulaire'!$AB57))</f>
        <v>0</v>
      </c>
    </row>
    <row r="666" spans="2:10" ht="12.75" customHeight="1" x14ac:dyDescent="0.2">
      <c r="B666" t="b">
        <f>ISNUMBER(SEARCH("International",'Réponses de formulaire'!$AB58))</f>
        <v>1</v>
      </c>
      <c r="C666" t="b">
        <f>ISNUMBER(SEARCH("National",'Réponses de formulaire'!$AB58))</f>
        <v>1</v>
      </c>
      <c r="D666" t="b">
        <f>ISNUMBER(SEARCH("Régional",'Réponses de formulaire'!$AB58))</f>
        <v>0</v>
      </c>
      <c r="E666" t="b">
        <f>ISNUMBER(SEARCH("Economique",'Réponses de formulaire'!$AB58))</f>
        <v>0</v>
      </c>
      <c r="F666" t="b">
        <f>ISNUMBER(SEARCH("Politique",'Réponses de formulaire'!$AB58))</f>
        <v>0</v>
      </c>
      <c r="G666" t="b">
        <f>ISNUMBER(SEARCH("Culture (sorties ciné, livres, expos, ...)",'Réponses de formulaire'!$AB58))</f>
        <v>1</v>
      </c>
      <c r="H666" t="b">
        <f>ISNUMBER(SEARCH("Scientifique",'Réponses de formulaire'!$AB58))</f>
        <v>1</v>
      </c>
      <c r="I666" t="b">
        <f>ISNUMBER(SEARCH("People",'Réponses de formulaire'!$AB58))</f>
        <v>0</v>
      </c>
      <c r="J666" t="b">
        <f>ISNUMBER(SEARCH("Faits divers",'Réponses de formulaire'!$AB58))</f>
        <v>1</v>
      </c>
    </row>
    <row r="667" spans="2:10" ht="12.75" customHeight="1" x14ac:dyDescent="0.2">
      <c r="B667" t="b">
        <f>ISNUMBER(SEARCH("International",'Réponses de formulaire'!$AB59))</f>
        <v>1</v>
      </c>
      <c r="C667" t="b">
        <f>ISNUMBER(SEARCH("National",'Réponses de formulaire'!$AB59))</f>
        <v>1</v>
      </c>
      <c r="D667" t="b">
        <f>ISNUMBER(SEARCH("Régional",'Réponses de formulaire'!$AB59))</f>
        <v>0</v>
      </c>
      <c r="E667" t="b">
        <f>ISNUMBER(SEARCH("Economique",'Réponses de formulaire'!$AB59))</f>
        <v>1</v>
      </c>
      <c r="F667" t="b">
        <f>ISNUMBER(SEARCH("Politique",'Réponses de formulaire'!$AB59))</f>
        <v>1</v>
      </c>
      <c r="G667" t="b">
        <f>ISNUMBER(SEARCH("Culture (sorties ciné, livres, expos, ...)",'Réponses de formulaire'!$AB59))</f>
        <v>1</v>
      </c>
      <c r="H667" t="b">
        <f>ISNUMBER(SEARCH("Scientifique",'Réponses de formulaire'!$AB59))</f>
        <v>1</v>
      </c>
      <c r="I667" t="b">
        <f>ISNUMBER(SEARCH("People",'Réponses de formulaire'!$AB59))</f>
        <v>0</v>
      </c>
      <c r="J667" t="b">
        <f>ISNUMBER(SEARCH("Faits divers",'Réponses de formulaire'!$AB59))</f>
        <v>0</v>
      </c>
    </row>
    <row r="668" spans="2:10" ht="12.75" customHeight="1" x14ac:dyDescent="0.2">
      <c r="B668" t="b">
        <f>ISNUMBER(SEARCH("International",'Réponses de formulaire'!$AB60))</f>
        <v>1</v>
      </c>
      <c r="C668" t="b">
        <f>ISNUMBER(SEARCH("National",'Réponses de formulaire'!$AB60))</f>
        <v>1</v>
      </c>
      <c r="D668" t="b">
        <f>ISNUMBER(SEARCH("Régional",'Réponses de formulaire'!$AB60))</f>
        <v>0</v>
      </c>
      <c r="E668" t="b">
        <f>ISNUMBER(SEARCH("Economique",'Réponses de formulaire'!$AB60))</f>
        <v>0</v>
      </c>
      <c r="F668" t="b">
        <f>ISNUMBER(SEARCH("Politique",'Réponses de formulaire'!$AB60))</f>
        <v>0</v>
      </c>
      <c r="G668" t="b">
        <f>ISNUMBER(SEARCH("Culture (sorties ciné, livres, expos, ...)",'Réponses de formulaire'!$AB60))</f>
        <v>1</v>
      </c>
      <c r="H668" t="b">
        <f>ISNUMBER(SEARCH("Scientifique",'Réponses de formulaire'!$AB60))</f>
        <v>1</v>
      </c>
      <c r="I668" t="b">
        <f>ISNUMBER(SEARCH("People",'Réponses de formulaire'!$AB60))</f>
        <v>0</v>
      </c>
      <c r="J668" t="b">
        <f>ISNUMBER(SEARCH("Faits divers",'Réponses de formulaire'!$AB60))</f>
        <v>1</v>
      </c>
    </row>
    <row r="669" spans="2:10" ht="12.75" customHeight="1" x14ac:dyDescent="0.2">
      <c r="B669" t="b">
        <f>ISNUMBER(SEARCH("International",'Réponses de formulaire'!$AB61))</f>
        <v>0</v>
      </c>
      <c r="C669" t="b">
        <f>ISNUMBER(SEARCH("National",'Réponses de formulaire'!$AB61))</f>
        <v>0</v>
      </c>
      <c r="D669" t="b">
        <f>ISNUMBER(SEARCH("Régional",'Réponses de formulaire'!$AB61))</f>
        <v>1</v>
      </c>
      <c r="E669" t="b">
        <f>ISNUMBER(SEARCH("Economique",'Réponses de formulaire'!$AB61))</f>
        <v>0</v>
      </c>
      <c r="F669" t="b">
        <f>ISNUMBER(SEARCH("Politique",'Réponses de formulaire'!$AB61))</f>
        <v>0</v>
      </c>
      <c r="G669" t="b">
        <f>ISNUMBER(SEARCH("Culture (sorties ciné, livres, expos, ...)",'Réponses de formulaire'!$AB61))</f>
        <v>0</v>
      </c>
      <c r="H669" t="b">
        <f>ISNUMBER(SEARCH("Scientifique",'Réponses de formulaire'!$AB61))</f>
        <v>0</v>
      </c>
      <c r="I669" t="b">
        <f>ISNUMBER(SEARCH("People",'Réponses de formulaire'!$AB61))</f>
        <v>0</v>
      </c>
      <c r="J669" t="b">
        <f>ISNUMBER(SEARCH("Faits divers",'Réponses de formulaire'!$AB61))</f>
        <v>0</v>
      </c>
    </row>
    <row r="670" spans="2:10" ht="12.75" customHeight="1" x14ac:dyDescent="0.2">
      <c r="B670" t="b">
        <f>ISNUMBER(SEARCH("International",'Réponses de formulaire'!$AB62))</f>
        <v>1</v>
      </c>
      <c r="C670" t="b">
        <f>ISNUMBER(SEARCH("National",'Réponses de formulaire'!$AB62))</f>
        <v>1</v>
      </c>
      <c r="D670" t="b">
        <f>ISNUMBER(SEARCH("Régional",'Réponses de formulaire'!$AB62))</f>
        <v>0</v>
      </c>
      <c r="E670" t="b">
        <f>ISNUMBER(SEARCH("Economique",'Réponses de formulaire'!$AB62))</f>
        <v>0</v>
      </c>
      <c r="F670" t="b">
        <f>ISNUMBER(SEARCH("Politique",'Réponses de formulaire'!$AB62))</f>
        <v>0</v>
      </c>
      <c r="G670" t="b">
        <f>ISNUMBER(SEARCH("Culture (sorties ciné, livres, expos, ...)",'Réponses de formulaire'!$AB62))</f>
        <v>0</v>
      </c>
      <c r="H670" t="b">
        <f>ISNUMBER(SEARCH("Scientifique",'Réponses de formulaire'!$AB62))</f>
        <v>0</v>
      </c>
      <c r="I670" t="b">
        <f>ISNUMBER(SEARCH("People",'Réponses de formulaire'!$AB62))</f>
        <v>0</v>
      </c>
      <c r="J670" t="b">
        <f>ISNUMBER(SEARCH("Faits divers",'Réponses de formulaire'!$AB62))</f>
        <v>1</v>
      </c>
    </row>
    <row r="671" spans="2:10" ht="12.75" customHeight="1" x14ac:dyDescent="0.2">
      <c r="B671" t="b">
        <f>ISNUMBER(SEARCH("International",'Réponses de formulaire'!$AB63))</f>
        <v>0</v>
      </c>
      <c r="C671" t="b">
        <f>ISNUMBER(SEARCH("National",'Réponses de formulaire'!$AB63))</f>
        <v>1</v>
      </c>
      <c r="D671" t="b">
        <f>ISNUMBER(SEARCH("Régional",'Réponses de formulaire'!$AB63))</f>
        <v>1</v>
      </c>
      <c r="E671" t="b">
        <f>ISNUMBER(SEARCH("Economique",'Réponses de formulaire'!$AB63))</f>
        <v>0</v>
      </c>
      <c r="F671" t="b">
        <f>ISNUMBER(SEARCH("Politique",'Réponses de formulaire'!$AB63))</f>
        <v>0</v>
      </c>
      <c r="G671" t="b">
        <f>ISNUMBER(SEARCH("Culture (sorties ciné, livres, expos, ...)",'Réponses de formulaire'!$AB63))</f>
        <v>1</v>
      </c>
      <c r="H671" t="b">
        <f>ISNUMBER(SEARCH("Scientifique",'Réponses de formulaire'!$AB63))</f>
        <v>0</v>
      </c>
      <c r="I671" t="b">
        <f>ISNUMBER(SEARCH("People",'Réponses de formulaire'!$AB63))</f>
        <v>0</v>
      </c>
      <c r="J671" t="b">
        <f>ISNUMBER(SEARCH("Faits divers",'Réponses de formulaire'!$AB63))</f>
        <v>0</v>
      </c>
    </row>
    <row r="672" spans="2:10" ht="12.75" customHeight="1" x14ac:dyDescent="0.2">
      <c r="B672" t="b">
        <f>ISNUMBER(SEARCH("International",'Réponses de formulaire'!$AB64))</f>
        <v>1</v>
      </c>
      <c r="C672" t="b">
        <f>ISNUMBER(SEARCH("National",'Réponses de formulaire'!$AB64))</f>
        <v>1</v>
      </c>
      <c r="D672" t="b">
        <f>ISNUMBER(SEARCH("Régional",'Réponses de formulaire'!$AB64))</f>
        <v>0</v>
      </c>
      <c r="E672" t="b">
        <f>ISNUMBER(SEARCH("Economique",'Réponses de formulaire'!$AB64))</f>
        <v>0</v>
      </c>
      <c r="F672" t="b">
        <f>ISNUMBER(SEARCH("Politique",'Réponses de formulaire'!$AB64))</f>
        <v>1</v>
      </c>
      <c r="G672" t="b">
        <f>ISNUMBER(SEARCH("Culture (sorties ciné, livres, expos, ...)",'Réponses de formulaire'!$AB64))</f>
        <v>0</v>
      </c>
      <c r="H672" t="b">
        <f>ISNUMBER(SEARCH("Scientifique",'Réponses de formulaire'!$AB64))</f>
        <v>1</v>
      </c>
      <c r="I672" t="b">
        <f>ISNUMBER(SEARCH("People",'Réponses de formulaire'!$AB64))</f>
        <v>0</v>
      </c>
      <c r="J672" t="b">
        <f>ISNUMBER(SEARCH("Faits divers",'Réponses de formulaire'!$AB64))</f>
        <v>0</v>
      </c>
    </row>
    <row r="673" spans="2:10" ht="12.75" customHeight="1" x14ac:dyDescent="0.2">
      <c r="B673" t="b">
        <f>ISNUMBER(SEARCH("International",'Réponses de formulaire'!$AB65))</f>
        <v>1</v>
      </c>
      <c r="C673" t="b">
        <f>ISNUMBER(SEARCH("National",'Réponses de formulaire'!$AB65))</f>
        <v>1</v>
      </c>
      <c r="D673" t="b">
        <f>ISNUMBER(SEARCH("Régional",'Réponses de formulaire'!$AB65))</f>
        <v>0</v>
      </c>
      <c r="E673" t="b">
        <f>ISNUMBER(SEARCH("Economique",'Réponses de formulaire'!$AB65))</f>
        <v>1</v>
      </c>
      <c r="F673" t="b">
        <f>ISNUMBER(SEARCH("Politique",'Réponses de formulaire'!$AB65))</f>
        <v>1</v>
      </c>
      <c r="G673" t="b">
        <f>ISNUMBER(SEARCH("Culture (sorties ciné, livres, expos, ...)",'Réponses de formulaire'!$AB65))</f>
        <v>0</v>
      </c>
      <c r="H673" t="b">
        <f>ISNUMBER(SEARCH("Scientifique",'Réponses de formulaire'!$AB65))</f>
        <v>1</v>
      </c>
      <c r="I673" t="b">
        <f>ISNUMBER(SEARCH("People",'Réponses de formulaire'!$AB65))</f>
        <v>0</v>
      </c>
      <c r="J673" t="b">
        <f>ISNUMBER(SEARCH("Faits divers",'Réponses de formulaire'!$AB65))</f>
        <v>0</v>
      </c>
    </row>
    <row r="674" spans="2:10" ht="12.75" customHeight="1" x14ac:dyDescent="0.2">
      <c r="B674" t="b">
        <f>ISNUMBER(SEARCH("International",'Réponses de formulaire'!$AB66))</f>
        <v>1</v>
      </c>
      <c r="C674" t="b">
        <f>ISNUMBER(SEARCH("National",'Réponses de formulaire'!$AB66))</f>
        <v>1</v>
      </c>
      <c r="D674" t="b">
        <f>ISNUMBER(SEARCH("Régional",'Réponses de formulaire'!$AB66))</f>
        <v>0</v>
      </c>
      <c r="E674" t="b">
        <f>ISNUMBER(SEARCH("Economique",'Réponses de formulaire'!$AB66))</f>
        <v>0</v>
      </c>
      <c r="F674" t="b">
        <f>ISNUMBER(SEARCH("Politique",'Réponses de formulaire'!$AB66))</f>
        <v>0</v>
      </c>
      <c r="G674" t="b">
        <f>ISNUMBER(SEARCH("Culture (sorties ciné, livres, expos, ...)",'Réponses de formulaire'!$AB66))</f>
        <v>0</v>
      </c>
      <c r="H674" t="b">
        <f>ISNUMBER(SEARCH("Scientifique",'Réponses de formulaire'!$AB66))</f>
        <v>1</v>
      </c>
      <c r="I674" t="b">
        <f>ISNUMBER(SEARCH("People",'Réponses de formulaire'!$AB66))</f>
        <v>1</v>
      </c>
      <c r="J674" t="b">
        <f>ISNUMBER(SEARCH("Faits divers",'Réponses de formulaire'!$AB66))</f>
        <v>0</v>
      </c>
    </row>
    <row r="675" spans="2:10" ht="12.75" customHeight="1" x14ac:dyDescent="0.2">
      <c r="B675" t="b">
        <f>ISNUMBER(SEARCH("International",'Réponses de formulaire'!$AB67))</f>
        <v>0</v>
      </c>
      <c r="C675" t="b">
        <f>ISNUMBER(SEARCH("National",'Réponses de formulaire'!$AB67))</f>
        <v>1</v>
      </c>
      <c r="D675" t="b">
        <f>ISNUMBER(SEARCH("Régional",'Réponses de formulaire'!$AB67))</f>
        <v>0</v>
      </c>
      <c r="E675" t="b">
        <f>ISNUMBER(SEARCH("Economique",'Réponses de formulaire'!$AB67))</f>
        <v>1</v>
      </c>
      <c r="F675" t="b">
        <f>ISNUMBER(SEARCH("Politique",'Réponses de formulaire'!$AB67))</f>
        <v>0</v>
      </c>
      <c r="G675" t="b">
        <f>ISNUMBER(SEARCH("Culture (sorties ciné, livres, expos, ...)",'Réponses de formulaire'!$AB67))</f>
        <v>0</v>
      </c>
      <c r="H675" t="b">
        <f>ISNUMBER(SEARCH("Scientifique",'Réponses de formulaire'!$AB67))</f>
        <v>1</v>
      </c>
      <c r="I675" t="b">
        <f>ISNUMBER(SEARCH("People",'Réponses de formulaire'!$AB67))</f>
        <v>0</v>
      </c>
      <c r="J675" t="b">
        <f>ISNUMBER(SEARCH("Faits divers",'Réponses de formulaire'!$AB67))</f>
        <v>0</v>
      </c>
    </row>
    <row r="676" spans="2:10" ht="12.75" customHeight="1" x14ac:dyDescent="0.2">
      <c r="B676" t="b">
        <f>ISNUMBER(SEARCH("International",'Réponses de formulaire'!$AB68))</f>
        <v>1</v>
      </c>
      <c r="C676" t="b">
        <f>ISNUMBER(SEARCH("National",'Réponses de formulaire'!$AB68))</f>
        <v>1</v>
      </c>
      <c r="D676" t="b">
        <f>ISNUMBER(SEARCH("Régional",'Réponses de formulaire'!$AB68))</f>
        <v>0</v>
      </c>
      <c r="E676" t="b">
        <f>ISNUMBER(SEARCH("Economique",'Réponses de formulaire'!$AB68))</f>
        <v>0</v>
      </c>
      <c r="F676" t="b">
        <f>ISNUMBER(SEARCH("Politique",'Réponses de formulaire'!$AB68))</f>
        <v>1</v>
      </c>
      <c r="G676" t="b">
        <f>ISNUMBER(SEARCH("Culture (sorties ciné, livres, expos, ...)",'Réponses de formulaire'!$AB68))</f>
        <v>0</v>
      </c>
      <c r="H676" t="b">
        <f>ISNUMBER(SEARCH("Scientifique",'Réponses de formulaire'!$AB68))</f>
        <v>0</v>
      </c>
      <c r="I676" t="b">
        <f>ISNUMBER(SEARCH("People",'Réponses de formulaire'!$AB68))</f>
        <v>0</v>
      </c>
      <c r="J676" t="b">
        <f>ISNUMBER(SEARCH("Faits divers",'Réponses de formulaire'!$AB68))</f>
        <v>0</v>
      </c>
    </row>
    <row r="677" spans="2:10" ht="12.75" customHeight="1" x14ac:dyDescent="0.2">
      <c r="B677" t="b">
        <f>ISNUMBER(SEARCH("International",'Réponses de formulaire'!$AB69))</f>
        <v>1</v>
      </c>
      <c r="C677" t="b">
        <f>ISNUMBER(SEARCH("National",'Réponses de formulaire'!$AB69))</f>
        <v>1</v>
      </c>
      <c r="D677" t="b">
        <f>ISNUMBER(SEARCH("Régional",'Réponses de formulaire'!$AB69))</f>
        <v>1</v>
      </c>
      <c r="E677" t="b">
        <f>ISNUMBER(SEARCH("Economique",'Réponses de formulaire'!$AB69))</f>
        <v>0</v>
      </c>
      <c r="F677" t="b">
        <f>ISNUMBER(SEARCH("Politique",'Réponses de formulaire'!$AB69))</f>
        <v>0</v>
      </c>
      <c r="G677" t="b">
        <f>ISNUMBER(SEARCH("Culture (sorties ciné, livres, expos, ...)",'Réponses de formulaire'!$AB69))</f>
        <v>1</v>
      </c>
      <c r="H677" t="b">
        <f>ISNUMBER(SEARCH("Scientifique",'Réponses de formulaire'!$AB69))</f>
        <v>0</v>
      </c>
      <c r="I677" t="b">
        <f>ISNUMBER(SEARCH("People",'Réponses de formulaire'!$AB69))</f>
        <v>0</v>
      </c>
      <c r="J677" t="b">
        <f>ISNUMBER(SEARCH("Faits divers",'Réponses de formulaire'!$AB69))</f>
        <v>0</v>
      </c>
    </row>
    <row r="678" spans="2:10" ht="12.75" customHeight="1" x14ac:dyDescent="0.2">
      <c r="B678" t="b">
        <f>ISNUMBER(SEARCH("International",'Réponses de formulaire'!$AB70))</f>
        <v>1</v>
      </c>
      <c r="C678" t="b">
        <f>ISNUMBER(SEARCH("National",'Réponses de formulaire'!$AB70))</f>
        <v>1</v>
      </c>
      <c r="D678" t="b">
        <f>ISNUMBER(SEARCH("Régional",'Réponses de formulaire'!$AB70))</f>
        <v>0</v>
      </c>
      <c r="E678" t="b">
        <f>ISNUMBER(SEARCH("Economique",'Réponses de formulaire'!$AB70))</f>
        <v>0</v>
      </c>
      <c r="F678" t="b">
        <f>ISNUMBER(SEARCH("Politique",'Réponses de formulaire'!$AB70))</f>
        <v>0</v>
      </c>
      <c r="G678" t="b">
        <f>ISNUMBER(SEARCH("Culture (sorties ciné, livres, expos, ...)",'Réponses de formulaire'!$AB70))</f>
        <v>1</v>
      </c>
      <c r="H678" t="b">
        <f>ISNUMBER(SEARCH("Scientifique",'Réponses de formulaire'!$AB70))</f>
        <v>1</v>
      </c>
      <c r="I678" t="b">
        <f>ISNUMBER(SEARCH("People",'Réponses de formulaire'!$AB70))</f>
        <v>1</v>
      </c>
      <c r="J678" t="b">
        <f>ISNUMBER(SEARCH("Faits divers",'Réponses de formulaire'!$AB70))</f>
        <v>1</v>
      </c>
    </row>
    <row r="679" spans="2:10" ht="12.75" customHeight="1" x14ac:dyDescent="0.2">
      <c r="B679" t="b">
        <f>ISNUMBER(SEARCH("International",'Réponses de formulaire'!$AB71))</f>
        <v>1</v>
      </c>
      <c r="C679" t="b">
        <f>ISNUMBER(SEARCH("National",'Réponses de formulaire'!$AB71))</f>
        <v>1</v>
      </c>
      <c r="D679" t="b">
        <f>ISNUMBER(SEARCH("Régional",'Réponses de formulaire'!$AB71))</f>
        <v>1</v>
      </c>
      <c r="E679" t="b">
        <f>ISNUMBER(SEARCH("Economique",'Réponses de formulaire'!$AB71))</f>
        <v>0</v>
      </c>
      <c r="F679" t="b">
        <f>ISNUMBER(SEARCH("Politique",'Réponses de formulaire'!$AB71))</f>
        <v>1</v>
      </c>
      <c r="G679" t="b">
        <f>ISNUMBER(SEARCH("Culture (sorties ciné, livres, expos, ...)",'Réponses de formulaire'!$AB71))</f>
        <v>1</v>
      </c>
      <c r="H679" t="b">
        <f>ISNUMBER(SEARCH("Scientifique",'Réponses de formulaire'!$AB71))</f>
        <v>1</v>
      </c>
      <c r="I679" t="b">
        <f>ISNUMBER(SEARCH("People",'Réponses de formulaire'!$AB71))</f>
        <v>0</v>
      </c>
      <c r="J679" t="b">
        <f>ISNUMBER(SEARCH("Faits divers",'Réponses de formulaire'!$AB71))</f>
        <v>0</v>
      </c>
    </row>
    <row r="680" spans="2:10" ht="12.75" customHeight="1" x14ac:dyDescent="0.2">
      <c r="B680" t="b">
        <f>ISNUMBER(SEARCH("International",'Réponses de formulaire'!$AB72))</f>
        <v>1</v>
      </c>
      <c r="C680" t="b">
        <f>ISNUMBER(SEARCH("National",'Réponses de formulaire'!$AB72))</f>
        <v>1</v>
      </c>
      <c r="D680" t="b">
        <f>ISNUMBER(SEARCH("Régional",'Réponses de formulaire'!$AB72))</f>
        <v>1</v>
      </c>
      <c r="E680" t="b">
        <f>ISNUMBER(SEARCH("Economique",'Réponses de formulaire'!$AB72))</f>
        <v>0</v>
      </c>
      <c r="F680" t="b">
        <f>ISNUMBER(SEARCH("Politique",'Réponses de formulaire'!$AB72))</f>
        <v>1</v>
      </c>
      <c r="G680" t="b">
        <f>ISNUMBER(SEARCH("Culture (sorties ciné, livres, expos, ...)",'Réponses de formulaire'!$AB72))</f>
        <v>1</v>
      </c>
      <c r="H680" t="b">
        <f>ISNUMBER(SEARCH("Scientifique",'Réponses de formulaire'!$AB72))</f>
        <v>1</v>
      </c>
      <c r="I680" t="b">
        <f>ISNUMBER(SEARCH("People",'Réponses de formulaire'!$AB72))</f>
        <v>1</v>
      </c>
      <c r="J680" t="b">
        <f>ISNUMBER(SEARCH("Faits divers",'Réponses de formulaire'!$AB72))</f>
        <v>0</v>
      </c>
    </row>
    <row r="681" spans="2:10" ht="12.75" customHeight="1" x14ac:dyDescent="0.2">
      <c r="B681" t="b">
        <f>ISNUMBER(SEARCH("International",'Réponses de formulaire'!$AB73))</f>
        <v>1</v>
      </c>
      <c r="C681" t="b">
        <f>ISNUMBER(SEARCH("National",'Réponses de formulaire'!$AB73))</f>
        <v>1</v>
      </c>
      <c r="D681" t="b">
        <f>ISNUMBER(SEARCH("Régional",'Réponses de formulaire'!$AB73))</f>
        <v>0</v>
      </c>
      <c r="E681" t="b">
        <f>ISNUMBER(SEARCH("Economique",'Réponses de formulaire'!$AB73))</f>
        <v>0</v>
      </c>
      <c r="F681" t="b">
        <f>ISNUMBER(SEARCH("Politique",'Réponses de formulaire'!$AB73))</f>
        <v>0</v>
      </c>
      <c r="G681" t="b">
        <f>ISNUMBER(SEARCH("Culture (sorties ciné, livres, expos, ...)",'Réponses de formulaire'!$AB73))</f>
        <v>1</v>
      </c>
      <c r="H681" t="b">
        <f>ISNUMBER(SEARCH("Scientifique",'Réponses de formulaire'!$AB73))</f>
        <v>0</v>
      </c>
      <c r="I681" t="b">
        <f>ISNUMBER(SEARCH("People",'Réponses de formulaire'!$AB73))</f>
        <v>0</v>
      </c>
      <c r="J681" t="b">
        <f>ISNUMBER(SEARCH("Faits divers",'Réponses de formulaire'!$AB73))</f>
        <v>0</v>
      </c>
    </row>
    <row r="682" spans="2:10" ht="12.75" customHeight="1" x14ac:dyDescent="0.2">
      <c r="B682" t="b">
        <f>ISNUMBER(SEARCH("International",'Réponses de formulaire'!$AB74))</f>
        <v>1</v>
      </c>
      <c r="C682" t="b">
        <f>ISNUMBER(SEARCH("National",'Réponses de formulaire'!$AB74))</f>
        <v>1</v>
      </c>
      <c r="D682" t="b">
        <f>ISNUMBER(SEARCH("Régional",'Réponses de formulaire'!$AB74))</f>
        <v>0</v>
      </c>
      <c r="E682" t="b">
        <f>ISNUMBER(SEARCH("Economique",'Réponses de formulaire'!$AB74))</f>
        <v>1</v>
      </c>
      <c r="F682" t="b">
        <f>ISNUMBER(SEARCH("Politique",'Réponses de formulaire'!$AB74))</f>
        <v>1</v>
      </c>
      <c r="G682" t="b">
        <f>ISNUMBER(SEARCH("Culture (sorties ciné, livres, expos, ...)",'Réponses de formulaire'!$AB74))</f>
        <v>0</v>
      </c>
      <c r="H682" t="b">
        <f>ISNUMBER(SEARCH("Scientifique",'Réponses de formulaire'!$AB74))</f>
        <v>0</v>
      </c>
      <c r="I682" t="b">
        <f>ISNUMBER(SEARCH("People",'Réponses de formulaire'!$AB74))</f>
        <v>0</v>
      </c>
      <c r="J682" t="b">
        <f>ISNUMBER(SEARCH("Faits divers",'Réponses de formulaire'!$AB74))</f>
        <v>0</v>
      </c>
    </row>
    <row r="683" spans="2:10" ht="12.75" customHeight="1" x14ac:dyDescent="0.2">
      <c r="B683" t="b">
        <f>ISNUMBER(SEARCH("International",'Réponses de formulaire'!$AB75))</f>
        <v>1</v>
      </c>
      <c r="C683" t="b">
        <f>ISNUMBER(SEARCH("National",'Réponses de formulaire'!$AB75))</f>
        <v>1</v>
      </c>
      <c r="D683" t="b">
        <f>ISNUMBER(SEARCH("Régional",'Réponses de formulaire'!$AB75))</f>
        <v>0</v>
      </c>
      <c r="E683" t="b">
        <f>ISNUMBER(SEARCH("Economique",'Réponses de formulaire'!$AB75))</f>
        <v>0</v>
      </c>
      <c r="F683" t="b">
        <f>ISNUMBER(SEARCH("Politique",'Réponses de formulaire'!$AB75))</f>
        <v>0</v>
      </c>
      <c r="G683" t="b">
        <f>ISNUMBER(SEARCH("Culture (sorties ciné, livres, expos, ...)",'Réponses de formulaire'!$AB75))</f>
        <v>0</v>
      </c>
      <c r="H683" t="b">
        <f>ISNUMBER(SEARCH("Scientifique",'Réponses de formulaire'!$AB75))</f>
        <v>0</v>
      </c>
      <c r="I683" t="b">
        <f>ISNUMBER(SEARCH("People",'Réponses de formulaire'!$AB75))</f>
        <v>1</v>
      </c>
      <c r="J683" t="b">
        <f>ISNUMBER(SEARCH("Faits divers",'Réponses de formulaire'!$AB75))</f>
        <v>1</v>
      </c>
    </row>
    <row r="684" spans="2:10" ht="12.75" customHeight="1" x14ac:dyDescent="0.2">
      <c r="B684" t="b">
        <f>ISNUMBER(SEARCH("International",'Réponses de formulaire'!$AB76))</f>
        <v>0</v>
      </c>
      <c r="C684" t="b">
        <f>ISNUMBER(SEARCH("National",'Réponses de formulaire'!$AB76))</f>
        <v>0</v>
      </c>
      <c r="D684" t="b">
        <f>ISNUMBER(SEARCH("Régional",'Réponses de formulaire'!$AB76))</f>
        <v>0</v>
      </c>
      <c r="E684" t="b">
        <f>ISNUMBER(SEARCH("Economique",'Réponses de formulaire'!$AB76))</f>
        <v>0</v>
      </c>
      <c r="F684" t="b">
        <f>ISNUMBER(SEARCH("Politique",'Réponses de formulaire'!$AB76))</f>
        <v>1</v>
      </c>
      <c r="G684" t="b">
        <f>ISNUMBER(SEARCH("Culture (sorties ciné, livres, expos, ...)",'Réponses de formulaire'!$AB76))</f>
        <v>0</v>
      </c>
      <c r="H684" t="b">
        <f>ISNUMBER(SEARCH("Scientifique",'Réponses de formulaire'!$AB76))</f>
        <v>1</v>
      </c>
      <c r="I684" t="b">
        <f>ISNUMBER(SEARCH("People",'Réponses de formulaire'!$AB76))</f>
        <v>0</v>
      </c>
      <c r="J684" t="b">
        <f>ISNUMBER(SEARCH("Faits divers",'Réponses de formulaire'!$AB76))</f>
        <v>1</v>
      </c>
    </row>
    <row r="685" spans="2:10" ht="12.75" customHeight="1" x14ac:dyDescent="0.2">
      <c r="B685" t="b">
        <f>ISNUMBER(SEARCH("International",'Réponses de formulaire'!$AB77))</f>
        <v>0</v>
      </c>
      <c r="C685" t="b">
        <f>ISNUMBER(SEARCH("National",'Réponses de formulaire'!$AB77))</f>
        <v>1</v>
      </c>
      <c r="D685" t="b">
        <f>ISNUMBER(SEARCH("Régional",'Réponses de formulaire'!$AB77))</f>
        <v>1</v>
      </c>
      <c r="E685" t="b">
        <f>ISNUMBER(SEARCH("Economique",'Réponses de formulaire'!$AB77))</f>
        <v>0</v>
      </c>
      <c r="F685" t="b">
        <f>ISNUMBER(SEARCH("Politique",'Réponses de formulaire'!$AB77))</f>
        <v>1</v>
      </c>
      <c r="G685" t="b">
        <f>ISNUMBER(SEARCH("Culture (sorties ciné, livres, expos, ...)",'Réponses de formulaire'!$AB77))</f>
        <v>0</v>
      </c>
      <c r="H685" t="b">
        <f>ISNUMBER(SEARCH("Scientifique",'Réponses de formulaire'!$AB77))</f>
        <v>0</v>
      </c>
      <c r="I685" t="b">
        <f>ISNUMBER(SEARCH("People",'Réponses de formulaire'!$AB77))</f>
        <v>0</v>
      </c>
      <c r="J685" t="b">
        <f>ISNUMBER(SEARCH("Faits divers",'Réponses de formulaire'!$AB77))</f>
        <v>1</v>
      </c>
    </row>
    <row r="686" spans="2:10" ht="12.75" customHeight="1" x14ac:dyDescent="0.2">
      <c r="B686" t="b">
        <f>ISNUMBER(SEARCH("International",'Réponses de formulaire'!$AB78))</f>
        <v>0</v>
      </c>
      <c r="C686" t="b">
        <f>ISNUMBER(SEARCH("National",'Réponses de formulaire'!$AB78))</f>
        <v>0</v>
      </c>
      <c r="D686" t="b">
        <f>ISNUMBER(SEARCH("Régional",'Réponses de formulaire'!$AB78))</f>
        <v>0</v>
      </c>
      <c r="E686" t="b">
        <f>ISNUMBER(SEARCH("Economique",'Réponses de formulaire'!$AB78))</f>
        <v>0</v>
      </c>
      <c r="F686" t="b">
        <f>ISNUMBER(SEARCH("Politique",'Réponses de formulaire'!$AB78))</f>
        <v>0</v>
      </c>
      <c r="G686" t="b">
        <f>ISNUMBER(SEARCH("Culture (sorties ciné, livres, expos, ...)",'Réponses de formulaire'!$AB78))</f>
        <v>1</v>
      </c>
      <c r="H686" t="b">
        <f>ISNUMBER(SEARCH("Scientifique",'Réponses de formulaire'!$AB78))</f>
        <v>1</v>
      </c>
      <c r="I686" t="b">
        <f>ISNUMBER(SEARCH("People",'Réponses de formulaire'!$AB78))</f>
        <v>0</v>
      </c>
      <c r="J686" t="b">
        <f>ISNUMBER(SEARCH("Faits divers",'Réponses de formulaire'!$AB78))</f>
        <v>0</v>
      </c>
    </row>
    <row r="687" spans="2:10" ht="12.75" customHeight="1" x14ac:dyDescent="0.2">
      <c r="B687" t="b">
        <f>ISNUMBER(SEARCH("International",'Réponses de formulaire'!$AB79))</f>
        <v>0</v>
      </c>
      <c r="C687" t="b">
        <f>ISNUMBER(SEARCH("National",'Réponses de formulaire'!$AB79))</f>
        <v>1</v>
      </c>
      <c r="D687" t="b">
        <f>ISNUMBER(SEARCH("Régional",'Réponses de formulaire'!$AB79))</f>
        <v>1</v>
      </c>
      <c r="E687" t="b">
        <f>ISNUMBER(SEARCH("Economique",'Réponses de formulaire'!$AB79))</f>
        <v>0</v>
      </c>
      <c r="F687" t="b">
        <f>ISNUMBER(SEARCH("Politique",'Réponses de formulaire'!$AB79))</f>
        <v>1</v>
      </c>
      <c r="G687" t="b">
        <f>ISNUMBER(SEARCH("Culture (sorties ciné, livres, expos, ...)",'Réponses de formulaire'!$AB79))</f>
        <v>0</v>
      </c>
      <c r="H687" t="b">
        <f>ISNUMBER(SEARCH("Scientifique",'Réponses de formulaire'!$AB79))</f>
        <v>0</v>
      </c>
      <c r="I687" t="b">
        <f>ISNUMBER(SEARCH("People",'Réponses de formulaire'!$AB79))</f>
        <v>0</v>
      </c>
      <c r="J687" t="b">
        <f>ISNUMBER(SEARCH("Faits divers",'Réponses de formulaire'!$AB79))</f>
        <v>1</v>
      </c>
    </row>
    <row r="688" spans="2:10" ht="12.75" customHeight="1" x14ac:dyDescent="0.2">
      <c r="B688" t="b">
        <f>ISNUMBER(SEARCH("International",'Réponses de formulaire'!$AB80))</f>
        <v>0</v>
      </c>
      <c r="C688" t="b">
        <f>ISNUMBER(SEARCH("National",'Réponses de formulaire'!$AB80))</f>
        <v>0</v>
      </c>
      <c r="D688" t="b">
        <f>ISNUMBER(SEARCH("Régional",'Réponses de formulaire'!$AB80))</f>
        <v>1</v>
      </c>
      <c r="E688" t="b">
        <f>ISNUMBER(SEARCH("Economique",'Réponses de formulaire'!$AB80))</f>
        <v>0</v>
      </c>
      <c r="F688" t="b">
        <f>ISNUMBER(SEARCH("Politique",'Réponses de formulaire'!$AB80))</f>
        <v>0</v>
      </c>
      <c r="G688" t="b">
        <f>ISNUMBER(SEARCH("Culture (sorties ciné, livres, expos, ...)",'Réponses de formulaire'!$AB80))</f>
        <v>0</v>
      </c>
      <c r="H688" t="b">
        <f>ISNUMBER(SEARCH("Scientifique",'Réponses de formulaire'!$AB80))</f>
        <v>1</v>
      </c>
      <c r="I688" t="b">
        <f>ISNUMBER(SEARCH("People",'Réponses de formulaire'!$AB80))</f>
        <v>1</v>
      </c>
      <c r="J688" t="b">
        <f>ISNUMBER(SEARCH("Faits divers",'Réponses de formulaire'!$AB80))</f>
        <v>1</v>
      </c>
    </row>
    <row r="689" spans="2:10" ht="12.75" customHeight="1" x14ac:dyDescent="0.2">
      <c r="B689" t="b">
        <f>ISNUMBER(SEARCH("International",'Réponses de formulaire'!$AB81))</f>
        <v>1</v>
      </c>
      <c r="C689" t="b">
        <f>ISNUMBER(SEARCH("National",'Réponses de formulaire'!$AB81))</f>
        <v>1</v>
      </c>
      <c r="D689" t="b">
        <f>ISNUMBER(SEARCH("Régional",'Réponses de formulaire'!$AB81))</f>
        <v>0</v>
      </c>
      <c r="E689" t="b">
        <f>ISNUMBER(SEARCH("Economique",'Réponses de formulaire'!$AB81))</f>
        <v>0</v>
      </c>
      <c r="F689" t="b">
        <f>ISNUMBER(SEARCH("Politique",'Réponses de formulaire'!$AB81))</f>
        <v>0</v>
      </c>
      <c r="G689" t="b">
        <f>ISNUMBER(SEARCH("Culture (sorties ciné, livres, expos, ...)",'Réponses de formulaire'!$AB81))</f>
        <v>1</v>
      </c>
      <c r="H689" t="b">
        <f>ISNUMBER(SEARCH("Scientifique",'Réponses de formulaire'!$AB81))</f>
        <v>0</v>
      </c>
      <c r="I689" t="b">
        <f>ISNUMBER(SEARCH("People",'Réponses de formulaire'!$AB81))</f>
        <v>1</v>
      </c>
      <c r="J689" t="b">
        <f>ISNUMBER(SEARCH("Faits divers",'Réponses de formulaire'!$AB81))</f>
        <v>1</v>
      </c>
    </row>
    <row r="690" spans="2:10" ht="12.75" customHeight="1" x14ac:dyDescent="0.2">
      <c r="B690" t="b">
        <f>ISNUMBER(SEARCH("International",'Réponses de formulaire'!$AB82))</f>
        <v>1</v>
      </c>
      <c r="C690" t="b">
        <f>ISNUMBER(SEARCH("National",'Réponses de formulaire'!$AB82))</f>
        <v>1</v>
      </c>
      <c r="D690" t="b">
        <f>ISNUMBER(SEARCH("Régional",'Réponses de formulaire'!$AB82))</f>
        <v>0</v>
      </c>
      <c r="E690" t="b">
        <f>ISNUMBER(SEARCH("Economique",'Réponses de formulaire'!$AB82))</f>
        <v>0</v>
      </c>
      <c r="F690" t="b">
        <f>ISNUMBER(SEARCH("Politique",'Réponses de formulaire'!$AB82))</f>
        <v>0</v>
      </c>
      <c r="G690" t="b">
        <f>ISNUMBER(SEARCH("Culture (sorties ciné, livres, expos, ...)",'Réponses de formulaire'!$AB82))</f>
        <v>1</v>
      </c>
      <c r="H690" t="b">
        <f>ISNUMBER(SEARCH("Scientifique",'Réponses de formulaire'!$AB82))</f>
        <v>0</v>
      </c>
      <c r="I690" t="b">
        <f>ISNUMBER(SEARCH("People",'Réponses de formulaire'!$AB82))</f>
        <v>0</v>
      </c>
      <c r="J690" t="b">
        <f>ISNUMBER(SEARCH("Faits divers",'Réponses de formulaire'!$AB82))</f>
        <v>0</v>
      </c>
    </row>
    <row r="691" spans="2:10" ht="12.75" customHeight="1" x14ac:dyDescent="0.2">
      <c r="B691" t="b">
        <f>ISNUMBER(SEARCH("International",'Réponses de formulaire'!$AB83))</f>
        <v>1</v>
      </c>
      <c r="C691" t="b">
        <f>ISNUMBER(SEARCH("National",'Réponses de formulaire'!$AB83))</f>
        <v>1</v>
      </c>
      <c r="D691" t="b">
        <f>ISNUMBER(SEARCH("Régional",'Réponses de formulaire'!$AB83))</f>
        <v>0</v>
      </c>
      <c r="E691" t="b">
        <f>ISNUMBER(SEARCH("Economique",'Réponses de formulaire'!$AB83))</f>
        <v>1</v>
      </c>
      <c r="F691" t="b">
        <f>ISNUMBER(SEARCH("Politique",'Réponses de formulaire'!$AB83))</f>
        <v>1</v>
      </c>
      <c r="G691" t="b">
        <f>ISNUMBER(SEARCH("Culture (sorties ciné, livres, expos, ...)",'Réponses de formulaire'!$AB83))</f>
        <v>1</v>
      </c>
      <c r="H691" t="b">
        <f>ISNUMBER(SEARCH("Scientifique",'Réponses de formulaire'!$AB83))</f>
        <v>1</v>
      </c>
      <c r="I691" t="b">
        <f>ISNUMBER(SEARCH("People",'Réponses de formulaire'!$AB83))</f>
        <v>0</v>
      </c>
      <c r="J691" t="b">
        <f>ISNUMBER(SEARCH("Faits divers",'Réponses de formulaire'!$AB83))</f>
        <v>0</v>
      </c>
    </row>
    <row r="692" spans="2:10" ht="12.75" customHeight="1" x14ac:dyDescent="0.2">
      <c r="B692" t="b">
        <f>ISNUMBER(SEARCH("International",'Réponses de formulaire'!$AB84))</f>
        <v>1</v>
      </c>
      <c r="C692" t="b">
        <f>ISNUMBER(SEARCH("National",'Réponses de formulaire'!$AB84))</f>
        <v>1</v>
      </c>
      <c r="D692" t="b">
        <f>ISNUMBER(SEARCH("Régional",'Réponses de formulaire'!$AB84))</f>
        <v>0</v>
      </c>
      <c r="E692" t="b">
        <f>ISNUMBER(SEARCH("Economique",'Réponses de formulaire'!$AB84))</f>
        <v>1</v>
      </c>
      <c r="F692" t="b">
        <f>ISNUMBER(SEARCH("Politique",'Réponses de formulaire'!$AB84))</f>
        <v>1</v>
      </c>
      <c r="G692" t="b">
        <f>ISNUMBER(SEARCH("Culture (sorties ciné, livres, expos, ...)",'Réponses de formulaire'!$AB84))</f>
        <v>1</v>
      </c>
      <c r="H692" t="b">
        <f>ISNUMBER(SEARCH("Scientifique",'Réponses de formulaire'!$AB84))</f>
        <v>1</v>
      </c>
      <c r="I692" t="b">
        <f>ISNUMBER(SEARCH("People",'Réponses de formulaire'!$AB84))</f>
        <v>0</v>
      </c>
      <c r="J692" t="b">
        <f>ISNUMBER(SEARCH("Faits divers",'Réponses de formulaire'!$AB84))</f>
        <v>0</v>
      </c>
    </row>
    <row r="693" spans="2:10" ht="12.75" customHeight="1" x14ac:dyDescent="0.2">
      <c r="B693" t="b">
        <f>ISNUMBER(SEARCH("International",'Réponses de formulaire'!$AB85))</f>
        <v>0</v>
      </c>
      <c r="C693" t="b">
        <f>ISNUMBER(SEARCH("National",'Réponses de formulaire'!$AB85))</f>
        <v>0</v>
      </c>
      <c r="D693" t="b">
        <f>ISNUMBER(SEARCH("Régional",'Réponses de formulaire'!$AB85))</f>
        <v>0</v>
      </c>
      <c r="E693" t="b">
        <f>ISNUMBER(SEARCH("Economique",'Réponses de formulaire'!$AB85))</f>
        <v>0</v>
      </c>
      <c r="F693" t="b">
        <f>ISNUMBER(SEARCH("Politique",'Réponses de formulaire'!$AB85))</f>
        <v>0</v>
      </c>
      <c r="G693" t="b">
        <f>ISNUMBER(SEARCH("Culture (sorties ciné, livres, expos, ...)",'Réponses de formulaire'!$AB85))</f>
        <v>1</v>
      </c>
      <c r="H693" t="b">
        <f>ISNUMBER(SEARCH("Scientifique",'Réponses de formulaire'!$AB85))</f>
        <v>0</v>
      </c>
      <c r="I693" t="b">
        <f>ISNUMBER(SEARCH("People",'Réponses de formulaire'!$AB85))</f>
        <v>1</v>
      </c>
      <c r="J693" t="b">
        <f>ISNUMBER(SEARCH("Faits divers",'Réponses de formulaire'!$AB85))</f>
        <v>0</v>
      </c>
    </row>
    <row r="694" spans="2:10" ht="12.75" customHeight="1" x14ac:dyDescent="0.2">
      <c r="B694" t="b">
        <f>ISNUMBER(SEARCH("International",'Réponses de formulaire'!$AB86))</f>
        <v>1</v>
      </c>
      <c r="C694" t="b">
        <f>ISNUMBER(SEARCH("National",'Réponses de formulaire'!$AB86))</f>
        <v>1</v>
      </c>
      <c r="D694" t="b">
        <f>ISNUMBER(SEARCH("Régional",'Réponses de formulaire'!$AB86))</f>
        <v>0</v>
      </c>
      <c r="E694" t="b">
        <f>ISNUMBER(SEARCH("Economique",'Réponses de formulaire'!$AB86))</f>
        <v>0</v>
      </c>
      <c r="F694" t="b">
        <f>ISNUMBER(SEARCH("Politique",'Réponses de formulaire'!$AB86))</f>
        <v>1</v>
      </c>
      <c r="G694" t="b">
        <f>ISNUMBER(SEARCH("Culture (sorties ciné, livres, expos, ...)",'Réponses de formulaire'!$AB86))</f>
        <v>1</v>
      </c>
      <c r="H694" t="b">
        <f>ISNUMBER(SEARCH("Scientifique",'Réponses de formulaire'!$AB86))</f>
        <v>0</v>
      </c>
      <c r="I694" t="b">
        <f>ISNUMBER(SEARCH("People",'Réponses de formulaire'!$AB86))</f>
        <v>1</v>
      </c>
      <c r="J694" t="b">
        <f>ISNUMBER(SEARCH("Faits divers",'Réponses de formulaire'!$AB86))</f>
        <v>1</v>
      </c>
    </row>
    <row r="695" spans="2:10" ht="12.75" customHeight="1" x14ac:dyDescent="0.2">
      <c r="B695" t="b">
        <f>ISNUMBER(SEARCH("International",'Réponses de formulaire'!$AB87))</f>
        <v>1</v>
      </c>
      <c r="C695" t="b">
        <f>ISNUMBER(SEARCH("National",'Réponses de formulaire'!$AB87))</f>
        <v>1</v>
      </c>
      <c r="D695" t="b">
        <f>ISNUMBER(SEARCH("Régional",'Réponses de formulaire'!$AB87))</f>
        <v>0</v>
      </c>
      <c r="E695" t="b">
        <f>ISNUMBER(SEARCH("Economique",'Réponses de formulaire'!$AB87))</f>
        <v>0</v>
      </c>
      <c r="F695" t="b">
        <f>ISNUMBER(SEARCH("Politique",'Réponses de formulaire'!$AB87))</f>
        <v>1</v>
      </c>
      <c r="G695" t="b">
        <f>ISNUMBER(SEARCH("Culture (sorties ciné, livres, expos, ...)",'Réponses de formulaire'!$AB87))</f>
        <v>1</v>
      </c>
      <c r="H695" t="b">
        <f>ISNUMBER(SEARCH("Scientifique",'Réponses de formulaire'!$AB87))</f>
        <v>0</v>
      </c>
      <c r="I695" t="b">
        <f>ISNUMBER(SEARCH("People",'Réponses de formulaire'!$AB87))</f>
        <v>1</v>
      </c>
      <c r="J695" t="b">
        <f>ISNUMBER(SEARCH("Faits divers",'Réponses de formulaire'!$AB87))</f>
        <v>1</v>
      </c>
    </row>
    <row r="696" spans="2:10" ht="12.75" customHeight="1" x14ac:dyDescent="0.2">
      <c r="B696" t="b">
        <f>ISNUMBER(SEARCH("International",'Réponses de formulaire'!$AB88))</f>
        <v>0</v>
      </c>
      <c r="C696" t="b">
        <f>ISNUMBER(SEARCH("National",'Réponses de formulaire'!$AB88))</f>
        <v>1</v>
      </c>
      <c r="D696" t="b">
        <f>ISNUMBER(SEARCH("Régional",'Réponses de formulaire'!$AB88))</f>
        <v>0</v>
      </c>
      <c r="E696" t="b">
        <f>ISNUMBER(SEARCH("Economique",'Réponses de formulaire'!$AB88))</f>
        <v>0</v>
      </c>
      <c r="F696" t="b">
        <f>ISNUMBER(SEARCH("Politique",'Réponses de formulaire'!$AB88))</f>
        <v>0</v>
      </c>
      <c r="G696" t="b">
        <f>ISNUMBER(SEARCH("Culture (sorties ciné, livres, expos, ...)",'Réponses de formulaire'!$AB88))</f>
        <v>1</v>
      </c>
      <c r="H696" t="b">
        <f>ISNUMBER(SEARCH("Scientifique",'Réponses de formulaire'!$AB88))</f>
        <v>0</v>
      </c>
      <c r="I696" t="b">
        <f>ISNUMBER(SEARCH("People",'Réponses de formulaire'!$AB88))</f>
        <v>0</v>
      </c>
      <c r="J696" t="b">
        <f>ISNUMBER(SEARCH("Faits divers",'Réponses de formulaire'!$AB88))</f>
        <v>0</v>
      </c>
    </row>
    <row r="697" spans="2:10" ht="12.75" customHeight="1" x14ac:dyDescent="0.2">
      <c r="B697" t="b">
        <f>ISNUMBER(SEARCH("International",'Réponses de formulaire'!$AB89))</f>
        <v>0</v>
      </c>
      <c r="C697" t="b">
        <f>ISNUMBER(SEARCH("National",'Réponses de formulaire'!$AB89))</f>
        <v>1</v>
      </c>
      <c r="D697" t="b">
        <f>ISNUMBER(SEARCH("Régional",'Réponses de formulaire'!$AB89))</f>
        <v>1</v>
      </c>
      <c r="E697" t="b">
        <f>ISNUMBER(SEARCH("Economique",'Réponses de formulaire'!$AB89))</f>
        <v>0</v>
      </c>
      <c r="F697" t="b">
        <f>ISNUMBER(SEARCH("Politique",'Réponses de formulaire'!$AB89))</f>
        <v>0</v>
      </c>
      <c r="G697" t="b">
        <f>ISNUMBER(SEARCH("Culture (sorties ciné, livres, expos, ...)",'Réponses de formulaire'!$AB89))</f>
        <v>1</v>
      </c>
      <c r="H697" t="b">
        <f>ISNUMBER(SEARCH("Scientifique",'Réponses de formulaire'!$AB89))</f>
        <v>0</v>
      </c>
      <c r="I697" t="b">
        <f>ISNUMBER(SEARCH("People",'Réponses de formulaire'!$AB89))</f>
        <v>1</v>
      </c>
      <c r="J697" t="b">
        <f>ISNUMBER(SEARCH("Faits divers",'Réponses de formulaire'!$AB89))</f>
        <v>1</v>
      </c>
    </row>
    <row r="698" spans="2:10" ht="12.75" customHeight="1" x14ac:dyDescent="0.2">
      <c r="B698" t="b">
        <f>ISNUMBER(SEARCH("International",'Réponses de formulaire'!$AB90))</f>
        <v>1</v>
      </c>
      <c r="C698" t="b">
        <f>ISNUMBER(SEARCH("National",'Réponses de formulaire'!$AB90))</f>
        <v>1</v>
      </c>
      <c r="D698" t="b">
        <f>ISNUMBER(SEARCH("Régional",'Réponses de formulaire'!$AB90))</f>
        <v>0</v>
      </c>
      <c r="E698" t="b">
        <f>ISNUMBER(SEARCH("Economique",'Réponses de formulaire'!$AB90))</f>
        <v>0</v>
      </c>
      <c r="F698" t="b">
        <f>ISNUMBER(SEARCH("Politique",'Réponses de formulaire'!$AB90))</f>
        <v>1</v>
      </c>
      <c r="G698" t="b">
        <f>ISNUMBER(SEARCH("Culture (sorties ciné, livres, expos, ...)",'Réponses de formulaire'!$AB90))</f>
        <v>0</v>
      </c>
      <c r="H698" t="b">
        <f>ISNUMBER(SEARCH("Scientifique",'Réponses de formulaire'!$AB90))</f>
        <v>0</v>
      </c>
      <c r="I698" t="b">
        <f>ISNUMBER(SEARCH("People",'Réponses de formulaire'!$AB90))</f>
        <v>0</v>
      </c>
      <c r="J698" t="b">
        <f>ISNUMBER(SEARCH("Faits divers",'Réponses de formulaire'!$AB90))</f>
        <v>0</v>
      </c>
    </row>
    <row r="699" spans="2:10" ht="12.75" customHeight="1" x14ac:dyDescent="0.2">
      <c r="B699" t="b">
        <f>ISNUMBER(SEARCH("International",'Réponses de formulaire'!$AB91))</f>
        <v>0</v>
      </c>
      <c r="C699" t="b">
        <f>ISNUMBER(SEARCH("National",'Réponses de formulaire'!$AB91))</f>
        <v>1</v>
      </c>
      <c r="D699" t="b">
        <f>ISNUMBER(SEARCH("Régional",'Réponses de formulaire'!$AB91))</f>
        <v>0</v>
      </c>
      <c r="E699" t="b">
        <f>ISNUMBER(SEARCH("Economique",'Réponses de formulaire'!$AB91))</f>
        <v>0</v>
      </c>
      <c r="F699" t="b">
        <f>ISNUMBER(SEARCH("Politique",'Réponses de formulaire'!$AB91))</f>
        <v>0</v>
      </c>
      <c r="G699" t="b">
        <f>ISNUMBER(SEARCH("Culture (sorties ciné, livres, expos, ...)",'Réponses de formulaire'!$AB91))</f>
        <v>1</v>
      </c>
      <c r="H699" t="b">
        <f>ISNUMBER(SEARCH("Scientifique",'Réponses de formulaire'!$AB91))</f>
        <v>1</v>
      </c>
      <c r="I699" t="b">
        <f>ISNUMBER(SEARCH("People",'Réponses de formulaire'!$AB91))</f>
        <v>0</v>
      </c>
      <c r="J699" t="b">
        <f>ISNUMBER(SEARCH("Faits divers",'Réponses de formulaire'!$AB91))</f>
        <v>0</v>
      </c>
    </row>
    <row r="700" spans="2:10" ht="12.75" customHeight="1" x14ac:dyDescent="0.2">
      <c r="B700" t="b">
        <f>ISNUMBER(SEARCH("International",'Réponses de formulaire'!$AB92))</f>
        <v>0</v>
      </c>
      <c r="C700" t="b">
        <f>ISNUMBER(SEARCH("National",'Réponses de formulaire'!$AB92))</f>
        <v>1</v>
      </c>
      <c r="D700" t="b">
        <f>ISNUMBER(SEARCH("Régional",'Réponses de formulaire'!$AB92))</f>
        <v>1</v>
      </c>
      <c r="E700" t="b">
        <f>ISNUMBER(SEARCH("Economique",'Réponses de formulaire'!$AB92))</f>
        <v>0</v>
      </c>
      <c r="F700" t="b">
        <f>ISNUMBER(SEARCH("Politique",'Réponses de formulaire'!$AB92))</f>
        <v>1</v>
      </c>
      <c r="G700" t="b">
        <f>ISNUMBER(SEARCH("Culture (sorties ciné, livres, expos, ...)",'Réponses de formulaire'!$AB92))</f>
        <v>1</v>
      </c>
      <c r="H700" t="b">
        <f>ISNUMBER(SEARCH("Scientifique",'Réponses de formulaire'!$AB92))</f>
        <v>0</v>
      </c>
      <c r="I700" t="b">
        <f>ISNUMBER(SEARCH("People",'Réponses de formulaire'!$AB92))</f>
        <v>1</v>
      </c>
      <c r="J700" t="b">
        <f>ISNUMBER(SEARCH("Faits divers",'Réponses de formulaire'!$AB92))</f>
        <v>0</v>
      </c>
    </row>
    <row r="701" spans="2:10" ht="12.75" customHeight="1" x14ac:dyDescent="0.2">
      <c r="B701" t="b">
        <f>ISNUMBER(SEARCH("International",'Réponses de formulaire'!$AB93))</f>
        <v>1</v>
      </c>
      <c r="C701" t="b">
        <f>ISNUMBER(SEARCH("National",'Réponses de formulaire'!$AB93))</f>
        <v>1</v>
      </c>
      <c r="D701" t="b">
        <f>ISNUMBER(SEARCH("Régional",'Réponses de formulaire'!$AB93))</f>
        <v>0</v>
      </c>
      <c r="E701" t="b">
        <f>ISNUMBER(SEARCH("Economique",'Réponses de formulaire'!$AB93))</f>
        <v>0</v>
      </c>
      <c r="F701" t="b">
        <f>ISNUMBER(SEARCH("Politique",'Réponses de formulaire'!$AB93))</f>
        <v>0</v>
      </c>
      <c r="G701" t="b">
        <f>ISNUMBER(SEARCH("Culture (sorties ciné, livres, expos, ...)",'Réponses de formulaire'!$AB93))</f>
        <v>1</v>
      </c>
      <c r="H701" t="b">
        <f>ISNUMBER(SEARCH("Scientifique",'Réponses de formulaire'!$AB93))</f>
        <v>0</v>
      </c>
      <c r="I701" t="b">
        <f>ISNUMBER(SEARCH("People",'Réponses de formulaire'!$AB93))</f>
        <v>1</v>
      </c>
      <c r="J701" t="b">
        <f>ISNUMBER(SEARCH("Faits divers",'Réponses de formulaire'!$AB93))</f>
        <v>1</v>
      </c>
    </row>
    <row r="702" spans="2:10" ht="12.75" customHeight="1" x14ac:dyDescent="0.2">
      <c r="B702" t="b">
        <f>ISNUMBER(SEARCH("International",'Réponses de formulaire'!$AB94))</f>
        <v>1</v>
      </c>
      <c r="C702" t="b">
        <f>ISNUMBER(SEARCH("National",'Réponses de formulaire'!$AB94))</f>
        <v>1</v>
      </c>
      <c r="D702" t="b">
        <f>ISNUMBER(SEARCH("Régional",'Réponses de formulaire'!$AB94))</f>
        <v>1</v>
      </c>
      <c r="E702" t="b">
        <f>ISNUMBER(SEARCH("Economique",'Réponses de formulaire'!$AB94))</f>
        <v>0</v>
      </c>
      <c r="F702" t="b">
        <f>ISNUMBER(SEARCH("Politique",'Réponses de formulaire'!$AB94))</f>
        <v>0</v>
      </c>
      <c r="G702" t="b">
        <f>ISNUMBER(SEARCH("Culture (sorties ciné, livres, expos, ...)",'Réponses de formulaire'!$AB94))</f>
        <v>0</v>
      </c>
      <c r="H702" t="b">
        <f>ISNUMBER(SEARCH("Scientifique",'Réponses de formulaire'!$AB94))</f>
        <v>0</v>
      </c>
      <c r="I702" t="b">
        <f>ISNUMBER(SEARCH("People",'Réponses de formulaire'!$AB94))</f>
        <v>1</v>
      </c>
      <c r="J702" t="b">
        <f>ISNUMBER(SEARCH("Faits divers",'Réponses de formulaire'!$AB94))</f>
        <v>1</v>
      </c>
    </row>
    <row r="703" spans="2:10" ht="12.75" customHeight="1" x14ac:dyDescent="0.2">
      <c r="B703" t="b">
        <f>ISNUMBER(SEARCH("International",'Réponses de formulaire'!$AB95))</f>
        <v>1</v>
      </c>
      <c r="C703" t="b">
        <f>ISNUMBER(SEARCH("National",'Réponses de formulaire'!$AB95))</f>
        <v>1</v>
      </c>
      <c r="D703" t="b">
        <f>ISNUMBER(SEARCH("Régional",'Réponses de formulaire'!$AB95))</f>
        <v>0</v>
      </c>
      <c r="E703" t="b">
        <f>ISNUMBER(SEARCH("Economique",'Réponses de formulaire'!$AB95))</f>
        <v>0</v>
      </c>
      <c r="F703" t="b">
        <f>ISNUMBER(SEARCH("Politique",'Réponses de formulaire'!$AB95))</f>
        <v>0</v>
      </c>
      <c r="G703" t="b">
        <f>ISNUMBER(SEARCH("Culture (sorties ciné, livres, expos, ...)",'Réponses de formulaire'!$AB95))</f>
        <v>1</v>
      </c>
      <c r="H703" t="b">
        <f>ISNUMBER(SEARCH("Scientifique",'Réponses de formulaire'!$AB95))</f>
        <v>1</v>
      </c>
      <c r="I703" t="b">
        <f>ISNUMBER(SEARCH("People",'Réponses de formulaire'!$AB95))</f>
        <v>0</v>
      </c>
      <c r="J703" t="b">
        <f>ISNUMBER(SEARCH("Faits divers",'Réponses de formulaire'!$AB95))</f>
        <v>1</v>
      </c>
    </row>
    <row r="704" spans="2:10" ht="12.75" customHeight="1" x14ac:dyDescent="0.2">
      <c r="B704" t="b">
        <f>ISNUMBER(SEARCH("International",'Réponses de formulaire'!$AB96))</f>
        <v>1</v>
      </c>
      <c r="C704" t="b">
        <f>ISNUMBER(SEARCH("National",'Réponses de formulaire'!$AB96))</f>
        <v>1</v>
      </c>
      <c r="D704" t="b">
        <f>ISNUMBER(SEARCH("Régional",'Réponses de formulaire'!$AB96))</f>
        <v>0</v>
      </c>
      <c r="E704" t="b">
        <f>ISNUMBER(SEARCH("Economique",'Réponses de formulaire'!$AB96))</f>
        <v>0</v>
      </c>
      <c r="F704" t="b">
        <f>ISNUMBER(SEARCH("Politique",'Réponses de formulaire'!$AB96))</f>
        <v>0</v>
      </c>
      <c r="G704" t="b">
        <f>ISNUMBER(SEARCH("Culture (sorties ciné, livres, expos, ...)",'Réponses de formulaire'!$AB96))</f>
        <v>1</v>
      </c>
      <c r="H704" t="b">
        <f>ISNUMBER(SEARCH("Scientifique",'Réponses de formulaire'!$AB96))</f>
        <v>1</v>
      </c>
      <c r="I704" t="b">
        <f>ISNUMBER(SEARCH("People",'Réponses de formulaire'!$AB96))</f>
        <v>0</v>
      </c>
      <c r="J704" t="b">
        <f>ISNUMBER(SEARCH("Faits divers",'Réponses de formulaire'!$AB96))</f>
        <v>0</v>
      </c>
    </row>
    <row r="705" spans="2:10" ht="12.75" customHeight="1" x14ac:dyDescent="0.2">
      <c r="B705" t="b">
        <f>ISNUMBER(SEARCH("International",'Réponses de formulaire'!$AB97))</f>
        <v>1</v>
      </c>
      <c r="C705" t="b">
        <f>ISNUMBER(SEARCH("National",'Réponses de formulaire'!$AB97))</f>
        <v>1</v>
      </c>
      <c r="D705" t="b">
        <f>ISNUMBER(SEARCH("Régional",'Réponses de formulaire'!$AB97))</f>
        <v>1</v>
      </c>
      <c r="E705" t="b">
        <f>ISNUMBER(SEARCH("Economique",'Réponses de formulaire'!$AB97))</f>
        <v>0</v>
      </c>
      <c r="F705" t="b">
        <f>ISNUMBER(SEARCH("Politique",'Réponses de formulaire'!$AB97))</f>
        <v>0</v>
      </c>
      <c r="G705" t="b">
        <f>ISNUMBER(SEARCH("Culture (sorties ciné, livres, expos, ...)",'Réponses de formulaire'!$AB97))</f>
        <v>1</v>
      </c>
      <c r="H705" t="b">
        <f>ISNUMBER(SEARCH("Scientifique",'Réponses de formulaire'!$AB97))</f>
        <v>0</v>
      </c>
      <c r="I705" t="b">
        <f>ISNUMBER(SEARCH("People",'Réponses de formulaire'!$AB97))</f>
        <v>1</v>
      </c>
      <c r="J705" t="b">
        <f>ISNUMBER(SEARCH("Faits divers",'Réponses de formulaire'!$AB97))</f>
        <v>1</v>
      </c>
    </row>
    <row r="706" spans="2:10" ht="12.75" customHeight="1" x14ac:dyDescent="0.2">
      <c r="B706" t="b">
        <f>ISNUMBER(SEARCH("International",'Réponses de formulaire'!$AB98))</f>
        <v>1</v>
      </c>
      <c r="C706" t="b">
        <f>ISNUMBER(SEARCH("National",'Réponses de formulaire'!$AB98))</f>
        <v>1</v>
      </c>
      <c r="D706" t="b">
        <f>ISNUMBER(SEARCH("Régional",'Réponses de formulaire'!$AB98))</f>
        <v>0</v>
      </c>
      <c r="E706" t="b">
        <f>ISNUMBER(SEARCH("Economique",'Réponses de formulaire'!$AB98))</f>
        <v>1</v>
      </c>
      <c r="F706" t="b">
        <f>ISNUMBER(SEARCH("Politique",'Réponses de formulaire'!$AB98))</f>
        <v>0</v>
      </c>
      <c r="G706" t="b">
        <f>ISNUMBER(SEARCH("Culture (sorties ciné, livres, expos, ...)",'Réponses de formulaire'!$AB98))</f>
        <v>1</v>
      </c>
      <c r="H706" t="b">
        <f>ISNUMBER(SEARCH("Scientifique",'Réponses de formulaire'!$AB98))</f>
        <v>1</v>
      </c>
      <c r="I706" t="b">
        <f>ISNUMBER(SEARCH("People",'Réponses de formulaire'!$AB98))</f>
        <v>0</v>
      </c>
      <c r="J706" t="b">
        <f>ISNUMBER(SEARCH("Faits divers",'Réponses de formulaire'!$AB98))</f>
        <v>0</v>
      </c>
    </row>
    <row r="707" spans="2:10" ht="12.75" customHeight="1" x14ac:dyDescent="0.2">
      <c r="B707" t="b">
        <f>ISNUMBER(SEARCH("International",'Réponses de formulaire'!$AB99))</f>
        <v>0</v>
      </c>
      <c r="C707" t="b">
        <f>ISNUMBER(SEARCH("National",'Réponses de formulaire'!$AB99))</f>
        <v>1</v>
      </c>
      <c r="D707" t="b">
        <f>ISNUMBER(SEARCH("Régional",'Réponses de formulaire'!$AB99))</f>
        <v>1</v>
      </c>
      <c r="E707" t="b">
        <f>ISNUMBER(SEARCH("Economique",'Réponses de formulaire'!$AB99))</f>
        <v>0</v>
      </c>
      <c r="F707" t="b">
        <f>ISNUMBER(SEARCH("Politique",'Réponses de formulaire'!$AB99))</f>
        <v>1</v>
      </c>
      <c r="G707" t="b">
        <f>ISNUMBER(SEARCH("Culture (sorties ciné, livres, expos, ...)",'Réponses de formulaire'!$AB99))</f>
        <v>1</v>
      </c>
      <c r="H707" t="b">
        <f>ISNUMBER(SEARCH("Scientifique",'Réponses de formulaire'!$AB99))</f>
        <v>0</v>
      </c>
      <c r="I707" t="b">
        <f>ISNUMBER(SEARCH("People",'Réponses de formulaire'!$AB99))</f>
        <v>1</v>
      </c>
      <c r="J707" t="b">
        <f>ISNUMBER(SEARCH("Faits divers",'Réponses de formulaire'!$AB99))</f>
        <v>1</v>
      </c>
    </row>
    <row r="708" spans="2:10" ht="12.75" customHeight="1" x14ac:dyDescent="0.2">
      <c r="B708" t="b">
        <f>ISNUMBER(SEARCH("International",'Réponses de formulaire'!$AB100))</f>
        <v>1</v>
      </c>
      <c r="C708" t="b">
        <f>ISNUMBER(SEARCH("National",'Réponses de formulaire'!$AB100))</f>
        <v>1</v>
      </c>
      <c r="D708" t="b">
        <f>ISNUMBER(SEARCH("Régional",'Réponses de formulaire'!$AB100))</f>
        <v>0</v>
      </c>
      <c r="E708" t="b">
        <f>ISNUMBER(SEARCH("Economique",'Réponses de formulaire'!$AB100))</f>
        <v>1</v>
      </c>
      <c r="F708" t="b">
        <f>ISNUMBER(SEARCH("Politique",'Réponses de formulaire'!$AB100))</f>
        <v>1</v>
      </c>
      <c r="G708" t="b">
        <f>ISNUMBER(SEARCH("Culture (sorties ciné, livres, expos, ...)",'Réponses de formulaire'!$AB100))</f>
        <v>0</v>
      </c>
      <c r="H708" t="b">
        <f>ISNUMBER(SEARCH("Scientifique",'Réponses de formulaire'!$AB100))</f>
        <v>0</v>
      </c>
      <c r="I708" t="b">
        <f>ISNUMBER(SEARCH("People",'Réponses de formulaire'!$AB100))</f>
        <v>0</v>
      </c>
      <c r="J708" t="b">
        <f>ISNUMBER(SEARCH("Faits divers",'Réponses de formulaire'!$AB100))</f>
        <v>0</v>
      </c>
    </row>
    <row r="709" spans="2:10" ht="12.75" customHeight="1" x14ac:dyDescent="0.2">
      <c r="B709" t="b">
        <f>ISNUMBER(SEARCH("International",'Réponses de formulaire'!$AB101))</f>
        <v>1</v>
      </c>
      <c r="C709" t="b">
        <f>ISNUMBER(SEARCH("National",'Réponses de formulaire'!$AB101))</f>
        <v>1</v>
      </c>
      <c r="D709" t="b">
        <f>ISNUMBER(SEARCH("Régional",'Réponses de formulaire'!$AB101))</f>
        <v>0</v>
      </c>
      <c r="E709" t="b">
        <f>ISNUMBER(SEARCH("Economique",'Réponses de formulaire'!$AB101))</f>
        <v>0</v>
      </c>
      <c r="F709" t="b">
        <f>ISNUMBER(SEARCH("Politique",'Réponses de formulaire'!$AB101))</f>
        <v>1</v>
      </c>
      <c r="G709" t="b">
        <f>ISNUMBER(SEARCH("Culture (sorties ciné, livres, expos, ...)",'Réponses de formulaire'!$AB101))</f>
        <v>0</v>
      </c>
      <c r="H709" t="b">
        <f>ISNUMBER(SEARCH("Scientifique",'Réponses de formulaire'!$AB101))</f>
        <v>0</v>
      </c>
      <c r="I709" t="b">
        <f>ISNUMBER(SEARCH("People",'Réponses de formulaire'!$AB101))</f>
        <v>0</v>
      </c>
      <c r="J709" t="b">
        <f>ISNUMBER(SEARCH("Faits divers",'Réponses de formulaire'!$AB101))</f>
        <v>0</v>
      </c>
    </row>
    <row r="710" spans="2:10" ht="12.75" customHeight="1" x14ac:dyDescent="0.2">
      <c r="B710" t="b">
        <f>ISNUMBER(SEARCH("International",'Réponses de formulaire'!$AB102))</f>
        <v>1</v>
      </c>
      <c r="C710" t="b">
        <f>ISNUMBER(SEARCH("National",'Réponses de formulaire'!$AB102))</f>
        <v>1</v>
      </c>
      <c r="D710" t="b">
        <f>ISNUMBER(SEARCH("Régional",'Réponses de formulaire'!$AB102))</f>
        <v>0</v>
      </c>
      <c r="E710" t="b">
        <f>ISNUMBER(SEARCH("Economique",'Réponses de formulaire'!$AB102))</f>
        <v>0</v>
      </c>
      <c r="F710" t="b">
        <f>ISNUMBER(SEARCH("Politique",'Réponses de formulaire'!$AB102))</f>
        <v>0</v>
      </c>
      <c r="G710" t="b">
        <f>ISNUMBER(SEARCH("Culture (sorties ciné, livres, expos, ...)",'Réponses de formulaire'!$AB102))</f>
        <v>1</v>
      </c>
      <c r="H710" t="b">
        <f>ISNUMBER(SEARCH("Scientifique",'Réponses de formulaire'!$AB102))</f>
        <v>0</v>
      </c>
      <c r="I710" t="b">
        <f>ISNUMBER(SEARCH("People",'Réponses de formulaire'!$AB102))</f>
        <v>1</v>
      </c>
      <c r="J710" t="b">
        <f>ISNUMBER(SEARCH("Faits divers",'Réponses de formulaire'!$AB102))</f>
        <v>0</v>
      </c>
    </row>
    <row r="711" spans="2:10" ht="12.75" customHeight="1" x14ac:dyDescent="0.2">
      <c r="B711" t="b">
        <f>ISNUMBER(SEARCH("International",'Réponses de formulaire'!$AB103))</f>
        <v>0</v>
      </c>
      <c r="C711" t="b">
        <f>ISNUMBER(SEARCH("National",'Réponses de formulaire'!$AB103))</f>
        <v>0</v>
      </c>
      <c r="D711" t="b">
        <f>ISNUMBER(SEARCH("Régional",'Réponses de formulaire'!$AB103))</f>
        <v>0</v>
      </c>
      <c r="E711" t="b">
        <f>ISNUMBER(SEARCH("Economique",'Réponses de formulaire'!$AB103))</f>
        <v>0</v>
      </c>
      <c r="F711" t="b">
        <f>ISNUMBER(SEARCH("Politique",'Réponses de formulaire'!$AB103))</f>
        <v>0</v>
      </c>
      <c r="G711" t="b">
        <f>ISNUMBER(SEARCH("Culture (sorties ciné, livres, expos, ...)",'Réponses de formulaire'!$AB103))</f>
        <v>0</v>
      </c>
      <c r="H711" t="b">
        <f>ISNUMBER(SEARCH("Scientifique",'Réponses de formulaire'!$AB103))</f>
        <v>0</v>
      </c>
      <c r="I711" t="b">
        <f>ISNUMBER(SEARCH("People",'Réponses de formulaire'!$AB103))</f>
        <v>0</v>
      </c>
      <c r="J711" t="b">
        <f>ISNUMBER(SEARCH("Faits divers",'Réponses de formulaire'!$AB103))</f>
        <v>0</v>
      </c>
    </row>
    <row r="712" spans="2:10" ht="12.75" customHeight="1" x14ac:dyDescent="0.2">
      <c r="B712" t="b">
        <f>ISNUMBER(SEARCH("International",'Réponses de formulaire'!$AB104))</f>
        <v>1</v>
      </c>
      <c r="C712" t="b">
        <f>ISNUMBER(SEARCH("National",'Réponses de formulaire'!$AB104))</f>
        <v>1</v>
      </c>
      <c r="D712" t="b">
        <f>ISNUMBER(SEARCH("Régional",'Réponses de formulaire'!$AB104))</f>
        <v>1</v>
      </c>
      <c r="E712" t="b">
        <f>ISNUMBER(SEARCH("Economique",'Réponses de formulaire'!$AB104))</f>
        <v>1</v>
      </c>
      <c r="F712" t="b">
        <f>ISNUMBER(SEARCH("Politique",'Réponses de formulaire'!$AB104))</f>
        <v>1</v>
      </c>
      <c r="G712" t="b">
        <f>ISNUMBER(SEARCH("Culture (sorties ciné, livres, expos, ...)",'Réponses de formulaire'!$AB104))</f>
        <v>1</v>
      </c>
      <c r="H712" t="b">
        <f>ISNUMBER(SEARCH("Scientifique",'Réponses de formulaire'!$AB104))</f>
        <v>1</v>
      </c>
      <c r="I712" t="b">
        <f>ISNUMBER(SEARCH("People",'Réponses de formulaire'!$AB104))</f>
        <v>0</v>
      </c>
      <c r="J712" t="b">
        <f>ISNUMBER(SEARCH("Faits divers",'Réponses de formulaire'!$AB104))</f>
        <v>0</v>
      </c>
    </row>
    <row r="713" spans="2:10" ht="12.75" customHeight="1" x14ac:dyDescent="0.2">
      <c r="B713" t="b">
        <f>ISNUMBER(SEARCH("International",'Réponses de formulaire'!$AB105))</f>
        <v>0</v>
      </c>
      <c r="C713" t="b">
        <f>ISNUMBER(SEARCH("National",'Réponses de formulaire'!$AB105))</f>
        <v>1</v>
      </c>
      <c r="D713" t="b">
        <f>ISNUMBER(SEARCH("Régional",'Réponses de formulaire'!$AB105))</f>
        <v>0</v>
      </c>
      <c r="E713" t="b">
        <f>ISNUMBER(SEARCH("Economique",'Réponses de formulaire'!$AB105))</f>
        <v>0</v>
      </c>
      <c r="F713" t="b">
        <f>ISNUMBER(SEARCH("Politique",'Réponses de formulaire'!$AB105))</f>
        <v>1</v>
      </c>
      <c r="G713" t="b">
        <f>ISNUMBER(SEARCH("Culture (sorties ciné, livres, expos, ...)",'Réponses de formulaire'!$AB105))</f>
        <v>0</v>
      </c>
      <c r="H713" t="b">
        <f>ISNUMBER(SEARCH("Scientifique",'Réponses de formulaire'!$AB105))</f>
        <v>0</v>
      </c>
      <c r="I713" t="b">
        <f>ISNUMBER(SEARCH("People",'Réponses de formulaire'!$AB105))</f>
        <v>0</v>
      </c>
      <c r="J713" t="b">
        <f>ISNUMBER(SEARCH("Faits divers",'Réponses de formulaire'!$AB105))</f>
        <v>1</v>
      </c>
    </row>
    <row r="714" spans="2:10" ht="12.75" customHeight="1" x14ac:dyDescent="0.2">
      <c r="B714" t="b">
        <f>ISNUMBER(SEARCH("International",'Réponses de formulaire'!$AB106))</f>
        <v>1</v>
      </c>
      <c r="C714" t="b">
        <f>ISNUMBER(SEARCH("National",'Réponses de formulaire'!$AB106))</f>
        <v>1</v>
      </c>
      <c r="D714" t="b">
        <f>ISNUMBER(SEARCH("Régional",'Réponses de formulaire'!$AB106))</f>
        <v>0</v>
      </c>
      <c r="E714" t="b">
        <f>ISNUMBER(SEARCH("Economique",'Réponses de formulaire'!$AB106))</f>
        <v>0</v>
      </c>
      <c r="F714" t="b">
        <f>ISNUMBER(SEARCH("Politique",'Réponses de formulaire'!$AB106))</f>
        <v>0</v>
      </c>
      <c r="G714" t="b">
        <f>ISNUMBER(SEARCH("Culture (sorties ciné, livres, expos, ...)",'Réponses de formulaire'!$AB106))</f>
        <v>1</v>
      </c>
      <c r="H714" t="b">
        <f>ISNUMBER(SEARCH("Scientifique",'Réponses de formulaire'!$AB106))</f>
        <v>1</v>
      </c>
      <c r="I714" t="b">
        <f>ISNUMBER(SEARCH("People",'Réponses de formulaire'!$AB106))</f>
        <v>0</v>
      </c>
      <c r="J714" t="b">
        <f>ISNUMBER(SEARCH("Faits divers",'Réponses de formulaire'!$AB106))</f>
        <v>0</v>
      </c>
    </row>
    <row r="715" spans="2:10" ht="12.75" customHeight="1" x14ac:dyDescent="0.2">
      <c r="B715" t="b">
        <f>ISNUMBER(SEARCH("International",'Réponses de formulaire'!$AB107))</f>
        <v>1</v>
      </c>
      <c r="C715" t="b">
        <f>ISNUMBER(SEARCH("National",'Réponses de formulaire'!$AB107))</f>
        <v>1</v>
      </c>
      <c r="D715" t="b">
        <f>ISNUMBER(SEARCH("Régional",'Réponses de formulaire'!$AB107))</f>
        <v>0</v>
      </c>
      <c r="E715" t="b">
        <f>ISNUMBER(SEARCH("Economique",'Réponses de formulaire'!$AB107))</f>
        <v>1</v>
      </c>
      <c r="F715" t="b">
        <f>ISNUMBER(SEARCH("Politique",'Réponses de formulaire'!$AB107))</f>
        <v>1</v>
      </c>
      <c r="G715" t="b">
        <f>ISNUMBER(SEARCH("Culture (sorties ciné, livres, expos, ...)",'Réponses de formulaire'!$AB107))</f>
        <v>0</v>
      </c>
      <c r="H715" t="b">
        <f>ISNUMBER(SEARCH("Scientifique",'Réponses de formulaire'!$AB107))</f>
        <v>1</v>
      </c>
      <c r="I715" t="b">
        <f>ISNUMBER(SEARCH("People",'Réponses de formulaire'!$AB107))</f>
        <v>0</v>
      </c>
      <c r="J715" t="b">
        <f>ISNUMBER(SEARCH("Faits divers",'Réponses de formulaire'!$AB107))</f>
        <v>0</v>
      </c>
    </row>
    <row r="716" spans="2:10" ht="12.75" customHeight="1" x14ac:dyDescent="0.2">
      <c r="B716" t="b">
        <f>ISNUMBER(SEARCH("International",'Réponses de formulaire'!$AB108))</f>
        <v>0</v>
      </c>
      <c r="C716" t="b">
        <f>ISNUMBER(SEARCH("National",'Réponses de formulaire'!$AB108))</f>
        <v>1</v>
      </c>
      <c r="D716" t="b">
        <f>ISNUMBER(SEARCH("Régional",'Réponses de formulaire'!$AB108))</f>
        <v>0</v>
      </c>
      <c r="E716" t="b">
        <f>ISNUMBER(SEARCH("Economique",'Réponses de formulaire'!$AB108))</f>
        <v>0</v>
      </c>
      <c r="F716" t="b">
        <f>ISNUMBER(SEARCH("Politique",'Réponses de formulaire'!$AB108))</f>
        <v>0</v>
      </c>
      <c r="G716" t="b">
        <f>ISNUMBER(SEARCH("Culture (sorties ciné, livres, expos, ...)",'Réponses de formulaire'!$AB108))</f>
        <v>0</v>
      </c>
      <c r="H716" t="b">
        <f>ISNUMBER(SEARCH("Scientifique",'Réponses de formulaire'!$AB108))</f>
        <v>0</v>
      </c>
      <c r="I716" t="b">
        <f>ISNUMBER(SEARCH("People",'Réponses de formulaire'!$AB108))</f>
        <v>0</v>
      </c>
      <c r="J716" t="b">
        <f>ISNUMBER(SEARCH("Faits divers",'Réponses de formulaire'!$AB108))</f>
        <v>0</v>
      </c>
    </row>
    <row r="717" spans="2:10" ht="12.75" customHeight="1" x14ac:dyDescent="0.2">
      <c r="B717" t="b">
        <f>ISNUMBER(SEARCH("International",'Réponses de formulaire'!$AB109))</f>
        <v>1</v>
      </c>
      <c r="C717" t="b">
        <f>ISNUMBER(SEARCH("National",'Réponses de formulaire'!$AB109))</f>
        <v>1</v>
      </c>
      <c r="D717" t="b">
        <f>ISNUMBER(SEARCH("Régional",'Réponses de formulaire'!$AB109))</f>
        <v>0</v>
      </c>
      <c r="E717" t="b">
        <f>ISNUMBER(SEARCH("Economique",'Réponses de formulaire'!$AB109))</f>
        <v>0</v>
      </c>
      <c r="F717" t="b">
        <f>ISNUMBER(SEARCH("Politique",'Réponses de formulaire'!$AB109))</f>
        <v>0</v>
      </c>
      <c r="G717" t="b">
        <f>ISNUMBER(SEARCH("Culture (sorties ciné, livres, expos, ...)",'Réponses de formulaire'!$AB109))</f>
        <v>1</v>
      </c>
      <c r="H717" t="b">
        <f>ISNUMBER(SEARCH("Scientifique",'Réponses de formulaire'!$AB109))</f>
        <v>1</v>
      </c>
      <c r="I717" t="b">
        <f>ISNUMBER(SEARCH("People",'Réponses de formulaire'!$AB109))</f>
        <v>0</v>
      </c>
      <c r="J717" t="b">
        <f>ISNUMBER(SEARCH("Faits divers",'Réponses de formulaire'!$AB109))</f>
        <v>0</v>
      </c>
    </row>
    <row r="718" spans="2:10" ht="12.75" customHeight="1" x14ac:dyDescent="0.2">
      <c r="B718" t="b">
        <f>ISNUMBER(SEARCH("International",'Réponses de formulaire'!$AB110))</f>
        <v>1</v>
      </c>
      <c r="C718" t="b">
        <f>ISNUMBER(SEARCH("National",'Réponses de formulaire'!$AB110))</f>
        <v>1</v>
      </c>
      <c r="D718" t="b">
        <f>ISNUMBER(SEARCH("Régional",'Réponses de formulaire'!$AB110))</f>
        <v>0</v>
      </c>
      <c r="E718" t="b">
        <f>ISNUMBER(SEARCH("Economique",'Réponses de formulaire'!$AB110))</f>
        <v>0</v>
      </c>
      <c r="F718" t="b">
        <f>ISNUMBER(SEARCH("Politique",'Réponses de formulaire'!$AB110))</f>
        <v>0</v>
      </c>
      <c r="G718" t="b">
        <f>ISNUMBER(SEARCH("Culture (sorties ciné, livres, expos, ...)",'Réponses de formulaire'!$AB110))</f>
        <v>0</v>
      </c>
      <c r="H718" t="b">
        <f>ISNUMBER(SEARCH("Scientifique",'Réponses de formulaire'!$AB110))</f>
        <v>1</v>
      </c>
      <c r="I718" t="b">
        <f>ISNUMBER(SEARCH("People",'Réponses de formulaire'!$AB110))</f>
        <v>1</v>
      </c>
      <c r="J718" t="b">
        <f>ISNUMBER(SEARCH("Faits divers",'Réponses de formulaire'!$AB110))</f>
        <v>0</v>
      </c>
    </row>
    <row r="719" spans="2:10" ht="12.75" customHeight="1" x14ac:dyDescent="0.2">
      <c r="B719" t="b">
        <f>ISNUMBER(SEARCH("International",'Réponses de formulaire'!$AB111))</f>
        <v>1</v>
      </c>
      <c r="C719" t="b">
        <f>ISNUMBER(SEARCH("National",'Réponses de formulaire'!$AB111))</f>
        <v>1</v>
      </c>
      <c r="D719" t="b">
        <f>ISNUMBER(SEARCH("Régional",'Réponses de formulaire'!$AB111))</f>
        <v>0</v>
      </c>
      <c r="E719" t="b">
        <f>ISNUMBER(SEARCH("Economique",'Réponses de formulaire'!$AB111))</f>
        <v>0</v>
      </c>
      <c r="F719" t="b">
        <f>ISNUMBER(SEARCH("Politique",'Réponses de formulaire'!$AB111))</f>
        <v>1</v>
      </c>
      <c r="G719" t="b">
        <f>ISNUMBER(SEARCH("Culture (sorties ciné, livres, expos, ...)",'Réponses de formulaire'!$AB111))</f>
        <v>0</v>
      </c>
      <c r="H719" t="b">
        <f>ISNUMBER(SEARCH("Scientifique",'Réponses de formulaire'!$AB111))</f>
        <v>0</v>
      </c>
      <c r="I719" t="b">
        <f>ISNUMBER(SEARCH("People",'Réponses de formulaire'!$AB111))</f>
        <v>1</v>
      </c>
      <c r="J719" t="b">
        <f>ISNUMBER(SEARCH("Faits divers",'Réponses de formulaire'!$AB111))</f>
        <v>0</v>
      </c>
    </row>
    <row r="720" spans="2:10" ht="12.75" customHeight="1" x14ac:dyDescent="0.2">
      <c r="B720" t="b">
        <f>ISNUMBER(SEARCH("International",'Réponses de formulaire'!$AB112))</f>
        <v>0</v>
      </c>
      <c r="C720" t="b">
        <f>ISNUMBER(SEARCH("National",'Réponses de formulaire'!$AB112))</f>
        <v>0</v>
      </c>
      <c r="D720" t="b">
        <f>ISNUMBER(SEARCH("Régional",'Réponses de formulaire'!$AB112))</f>
        <v>1</v>
      </c>
      <c r="E720" t="b">
        <f>ISNUMBER(SEARCH("Economique",'Réponses de formulaire'!$AB112))</f>
        <v>0</v>
      </c>
      <c r="F720" t="b">
        <f>ISNUMBER(SEARCH("Politique",'Réponses de formulaire'!$AB112))</f>
        <v>0</v>
      </c>
      <c r="G720" t="b">
        <f>ISNUMBER(SEARCH("Culture (sorties ciné, livres, expos, ...)",'Réponses de formulaire'!$AB112))</f>
        <v>0</v>
      </c>
      <c r="H720" t="b">
        <f>ISNUMBER(SEARCH("Scientifique",'Réponses de formulaire'!$AB112))</f>
        <v>0</v>
      </c>
      <c r="I720" t="b">
        <f>ISNUMBER(SEARCH("People",'Réponses de formulaire'!$AB112))</f>
        <v>1</v>
      </c>
      <c r="J720" t="b">
        <f>ISNUMBER(SEARCH("Faits divers",'Réponses de formulaire'!$AB112))</f>
        <v>1</v>
      </c>
    </row>
    <row r="721" spans="2:10" ht="12.75" customHeight="1" x14ac:dyDescent="0.2">
      <c r="B721" t="b">
        <f>ISNUMBER(SEARCH("International",'Réponses de formulaire'!$AB113))</f>
        <v>1</v>
      </c>
      <c r="C721" t="b">
        <f>ISNUMBER(SEARCH("National",'Réponses de formulaire'!$AB113))</f>
        <v>1</v>
      </c>
      <c r="D721" t="b">
        <f>ISNUMBER(SEARCH("Régional",'Réponses de formulaire'!$AB113))</f>
        <v>0</v>
      </c>
      <c r="E721" t="b">
        <f>ISNUMBER(SEARCH("Economique",'Réponses de formulaire'!$AB113))</f>
        <v>0</v>
      </c>
      <c r="F721" t="b">
        <f>ISNUMBER(SEARCH("Politique",'Réponses de formulaire'!$AB113))</f>
        <v>1</v>
      </c>
      <c r="G721" t="b">
        <f>ISNUMBER(SEARCH("Culture (sorties ciné, livres, expos, ...)",'Réponses de formulaire'!$AB113))</f>
        <v>1</v>
      </c>
      <c r="H721" t="b">
        <f>ISNUMBER(SEARCH("Scientifique",'Réponses de formulaire'!$AB113))</f>
        <v>0</v>
      </c>
      <c r="I721" t="b">
        <f>ISNUMBER(SEARCH("People",'Réponses de formulaire'!$AB113))</f>
        <v>1</v>
      </c>
      <c r="J721" t="b">
        <f>ISNUMBER(SEARCH("Faits divers",'Réponses de formulaire'!$AB113))</f>
        <v>0</v>
      </c>
    </row>
    <row r="722" spans="2:10" ht="12.75" customHeight="1" x14ac:dyDescent="0.2">
      <c r="B722" t="b">
        <f>ISNUMBER(SEARCH("International",'Réponses de formulaire'!$AB114))</f>
        <v>1</v>
      </c>
      <c r="C722" t="b">
        <f>ISNUMBER(SEARCH("National",'Réponses de formulaire'!$AB114))</f>
        <v>1</v>
      </c>
      <c r="D722" t="b">
        <f>ISNUMBER(SEARCH("Régional",'Réponses de formulaire'!$AB114))</f>
        <v>0</v>
      </c>
      <c r="E722" t="b">
        <f>ISNUMBER(SEARCH("Economique",'Réponses de formulaire'!$AB114))</f>
        <v>0</v>
      </c>
      <c r="F722" t="b">
        <f>ISNUMBER(SEARCH("Politique",'Réponses de formulaire'!$AB114))</f>
        <v>1</v>
      </c>
      <c r="G722" t="b">
        <f>ISNUMBER(SEARCH("Culture (sorties ciné, livres, expos, ...)",'Réponses de formulaire'!$AB114))</f>
        <v>1</v>
      </c>
      <c r="H722" t="b">
        <f>ISNUMBER(SEARCH("Scientifique",'Réponses de formulaire'!$AB114))</f>
        <v>1</v>
      </c>
      <c r="I722" t="b">
        <f>ISNUMBER(SEARCH("People",'Réponses de formulaire'!$AB114))</f>
        <v>0</v>
      </c>
      <c r="J722" t="b">
        <f>ISNUMBER(SEARCH("Faits divers",'Réponses de formulaire'!$AB114))</f>
        <v>0</v>
      </c>
    </row>
    <row r="723" spans="2:10" ht="12.75" customHeight="1" x14ac:dyDescent="0.2">
      <c r="B723" t="b">
        <f>ISNUMBER(SEARCH("International",'Réponses de formulaire'!$AB115))</f>
        <v>1</v>
      </c>
      <c r="C723" t="b">
        <f>ISNUMBER(SEARCH("National",'Réponses de formulaire'!$AB115))</f>
        <v>1</v>
      </c>
      <c r="D723" t="b">
        <f>ISNUMBER(SEARCH("Régional",'Réponses de formulaire'!$AB115))</f>
        <v>1</v>
      </c>
      <c r="E723" t="b">
        <f>ISNUMBER(SEARCH("Economique",'Réponses de formulaire'!$AB115))</f>
        <v>1</v>
      </c>
      <c r="F723" t="b">
        <f>ISNUMBER(SEARCH("Politique",'Réponses de formulaire'!$AB115))</f>
        <v>1</v>
      </c>
      <c r="G723" t="b">
        <f>ISNUMBER(SEARCH("Culture (sorties ciné, livres, expos, ...)",'Réponses de formulaire'!$AB115))</f>
        <v>0</v>
      </c>
      <c r="H723" t="b">
        <f>ISNUMBER(SEARCH("Scientifique",'Réponses de formulaire'!$AB115))</f>
        <v>0</v>
      </c>
      <c r="I723" t="b">
        <f>ISNUMBER(SEARCH("People",'Réponses de formulaire'!$AB115))</f>
        <v>0</v>
      </c>
      <c r="J723" t="b">
        <f>ISNUMBER(SEARCH("Faits divers",'Réponses de formulaire'!$AB115))</f>
        <v>0</v>
      </c>
    </row>
    <row r="724" spans="2:10" ht="12.75" customHeight="1" x14ac:dyDescent="0.2">
      <c r="B724" t="b">
        <f>ISNUMBER(SEARCH("International",'Réponses de formulaire'!$AB116))</f>
        <v>0</v>
      </c>
      <c r="C724" t="b">
        <f>ISNUMBER(SEARCH("National",'Réponses de formulaire'!$AB116))</f>
        <v>0</v>
      </c>
      <c r="D724" t="b">
        <f>ISNUMBER(SEARCH("Régional",'Réponses de formulaire'!$AB116))</f>
        <v>1</v>
      </c>
      <c r="E724" t="b">
        <f>ISNUMBER(SEARCH("Economique",'Réponses de formulaire'!$AB116))</f>
        <v>0</v>
      </c>
      <c r="F724" t="b">
        <f>ISNUMBER(SEARCH("Politique",'Réponses de formulaire'!$AB116))</f>
        <v>0</v>
      </c>
      <c r="G724" t="b">
        <f>ISNUMBER(SEARCH("Culture (sorties ciné, livres, expos, ...)",'Réponses de formulaire'!$AB116))</f>
        <v>1</v>
      </c>
      <c r="H724" t="b">
        <f>ISNUMBER(SEARCH("Scientifique",'Réponses de formulaire'!$AB116))</f>
        <v>0</v>
      </c>
      <c r="I724" t="b">
        <f>ISNUMBER(SEARCH("People",'Réponses de formulaire'!$AB116))</f>
        <v>1</v>
      </c>
      <c r="J724" t="b">
        <f>ISNUMBER(SEARCH("Faits divers",'Réponses de formulaire'!$AB116))</f>
        <v>0</v>
      </c>
    </row>
    <row r="725" spans="2:10" ht="12.75" customHeight="1" x14ac:dyDescent="0.2">
      <c r="B725" t="b">
        <f>ISNUMBER(SEARCH("International",'Réponses de formulaire'!$AB117))</f>
        <v>1</v>
      </c>
      <c r="C725" t="b">
        <f>ISNUMBER(SEARCH("National",'Réponses de formulaire'!$AB117))</f>
        <v>1</v>
      </c>
      <c r="D725" t="b">
        <f>ISNUMBER(SEARCH("Régional",'Réponses de formulaire'!$AB117))</f>
        <v>0</v>
      </c>
      <c r="E725" t="b">
        <f>ISNUMBER(SEARCH("Economique",'Réponses de formulaire'!$AB117))</f>
        <v>0</v>
      </c>
      <c r="F725" t="b">
        <f>ISNUMBER(SEARCH("Politique",'Réponses de formulaire'!$AB117))</f>
        <v>1</v>
      </c>
      <c r="G725" t="b">
        <f>ISNUMBER(SEARCH("Culture (sorties ciné, livres, expos, ...)",'Réponses de formulaire'!$AB117))</f>
        <v>1</v>
      </c>
      <c r="H725" t="b">
        <f>ISNUMBER(SEARCH("Scientifique",'Réponses de formulaire'!$AB117))</f>
        <v>1</v>
      </c>
      <c r="I725" t="b">
        <f>ISNUMBER(SEARCH("People",'Réponses de formulaire'!$AB117))</f>
        <v>1</v>
      </c>
      <c r="J725" t="b">
        <f>ISNUMBER(SEARCH("Faits divers",'Réponses de formulaire'!$AB117))</f>
        <v>0</v>
      </c>
    </row>
    <row r="726" spans="2:10" ht="12.75" customHeight="1" x14ac:dyDescent="0.2">
      <c r="B726" t="b">
        <f>ISNUMBER(SEARCH("International",'Réponses de formulaire'!$AB118))</f>
        <v>1</v>
      </c>
      <c r="C726" t="b">
        <f>ISNUMBER(SEARCH("National",'Réponses de formulaire'!$AB118))</f>
        <v>1</v>
      </c>
      <c r="D726" t="b">
        <f>ISNUMBER(SEARCH("Régional",'Réponses de formulaire'!$AB118))</f>
        <v>0</v>
      </c>
      <c r="E726" t="b">
        <f>ISNUMBER(SEARCH("Economique",'Réponses de formulaire'!$AB118))</f>
        <v>1</v>
      </c>
      <c r="F726" t="b">
        <f>ISNUMBER(SEARCH("Politique",'Réponses de formulaire'!$AB118))</f>
        <v>1</v>
      </c>
      <c r="G726" t="b">
        <f>ISNUMBER(SEARCH("Culture (sorties ciné, livres, expos, ...)",'Réponses de formulaire'!$AB118))</f>
        <v>0</v>
      </c>
      <c r="H726" t="b">
        <f>ISNUMBER(SEARCH("Scientifique",'Réponses de formulaire'!$AB118))</f>
        <v>1</v>
      </c>
      <c r="I726" t="b">
        <f>ISNUMBER(SEARCH("People",'Réponses de formulaire'!$AB118))</f>
        <v>0</v>
      </c>
      <c r="J726" t="b">
        <f>ISNUMBER(SEARCH("Faits divers",'Réponses de formulaire'!$AB118))</f>
        <v>0</v>
      </c>
    </row>
    <row r="727" spans="2:10" ht="12.75" customHeight="1" x14ac:dyDescent="0.2">
      <c r="B727" t="b">
        <f>ISNUMBER(SEARCH("International",'Réponses de formulaire'!$AB119))</f>
        <v>1</v>
      </c>
      <c r="C727" t="b">
        <f>ISNUMBER(SEARCH("National",'Réponses de formulaire'!$AB119))</f>
        <v>1</v>
      </c>
      <c r="D727" t="b">
        <f>ISNUMBER(SEARCH("Régional",'Réponses de formulaire'!$AB119))</f>
        <v>1</v>
      </c>
      <c r="E727" t="b">
        <f>ISNUMBER(SEARCH("Economique",'Réponses de formulaire'!$AB119))</f>
        <v>0</v>
      </c>
      <c r="F727" t="b">
        <f>ISNUMBER(SEARCH("Politique",'Réponses de formulaire'!$AB119))</f>
        <v>0</v>
      </c>
      <c r="G727" t="b">
        <f>ISNUMBER(SEARCH("Culture (sorties ciné, livres, expos, ...)",'Réponses de formulaire'!$AB119))</f>
        <v>0</v>
      </c>
      <c r="H727" t="b">
        <f>ISNUMBER(SEARCH("Scientifique",'Réponses de formulaire'!$AB119))</f>
        <v>0</v>
      </c>
      <c r="I727" t="b">
        <f>ISNUMBER(SEARCH("People",'Réponses de formulaire'!$AB119))</f>
        <v>0</v>
      </c>
      <c r="J727" t="b">
        <f>ISNUMBER(SEARCH("Faits divers",'Réponses de formulaire'!$AB119))</f>
        <v>0</v>
      </c>
    </row>
    <row r="728" spans="2:10" ht="12.75" customHeight="1" x14ac:dyDescent="0.2">
      <c r="B728" t="b">
        <f>ISNUMBER(SEARCH("International",'Réponses de formulaire'!$AB120))</f>
        <v>1</v>
      </c>
      <c r="C728" t="b">
        <f>ISNUMBER(SEARCH("National",'Réponses de formulaire'!$AB120))</f>
        <v>1</v>
      </c>
      <c r="D728" t="b">
        <f>ISNUMBER(SEARCH("Régional",'Réponses de formulaire'!$AB120))</f>
        <v>0</v>
      </c>
      <c r="E728" t="b">
        <f>ISNUMBER(SEARCH("Economique",'Réponses de formulaire'!$AB120))</f>
        <v>0</v>
      </c>
      <c r="F728" t="b">
        <f>ISNUMBER(SEARCH("Politique",'Réponses de formulaire'!$AB120))</f>
        <v>1</v>
      </c>
      <c r="G728" t="b">
        <f>ISNUMBER(SEARCH("Culture (sorties ciné, livres, expos, ...)",'Réponses de formulaire'!$AB120))</f>
        <v>1</v>
      </c>
      <c r="H728" t="b">
        <f>ISNUMBER(SEARCH("Scientifique",'Réponses de formulaire'!$AB120))</f>
        <v>1</v>
      </c>
      <c r="I728" t="b">
        <f>ISNUMBER(SEARCH("People",'Réponses de formulaire'!$AB120))</f>
        <v>0</v>
      </c>
      <c r="J728" t="b">
        <f>ISNUMBER(SEARCH("Faits divers",'Réponses de formulaire'!$AB120))</f>
        <v>0</v>
      </c>
    </row>
    <row r="729" spans="2:10" ht="12.75" customHeight="1" x14ac:dyDescent="0.2">
      <c r="B729" t="b">
        <f>ISNUMBER(SEARCH("International",'Réponses de formulaire'!$AB121))</f>
        <v>0</v>
      </c>
      <c r="C729" t="b">
        <f>ISNUMBER(SEARCH("National",'Réponses de formulaire'!$AB121))</f>
        <v>1</v>
      </c>
      <c r="D729" t="b">
        <f>ISNUMBER(SEARCH("Régional",'Réponses de formulaire'!$AB121))</f>
        <v>0</v>
      </c>
      <c r="E729" t="b">
        <f>ISNUMBER(SEARCH("Economique",'Réponses de formulaire'!$AB121))</f>
        <v>0</v>
      </c>
      <c r="F729" t="b">
        <f>ISNUMBER(SEARCH("Politique",'Réponses de formulaire'!$AB121))</f>
        <v>1</v>
      </c>
      <c r="G729" t="b">
        <f>ISNUMBER(SEARCH("Culture (sorties ciné, livres, expos, ...)",'Réponses de formulaire'!$AB121))</f>
        <v>1</v>
      </c>
      <c r="H729" t="b">
        <f>ISNUMBER(SEARCH("Scientifique",'Réponses de formulaire'!$AB121))</f>
        <v>0</v>
      </c>
      <c r="I729" t="b">
        <f>ISNUMBER(SEARCH("People",'Réponses de formulaire'!$AB121))</f>
        <v>1</v>
      </c>
      <c r="J729" t="b">
        <f>ISNUMBER(SEARCH("Faits divers",'Réponses de formulaire'!$AB121))</f>
        <v>1</v>
      </c>
    </row>
    <row r="730" spans="2:10" ht="12.75" customHeight="1" x14ac:dyDescent="0.2">
      <c r="B730" t="b">
        <f>ISNUMBER(SEARCH("International",'Réponses de formulaire'!$AB122))</f>
        <v>1</v>
      </c>
      <c r="C730" t="b">
        <f>ISNUMBER(SEARCH("National",'Réponses de formulaire'!$AB122))</f>
        <v>1</v>
      </c>
      <c r="D730" t="b">
        <f>ISNUMBER(SEARCH("Régional",'Réponses de formulaire'!$AB122))</f>
        <v>0</v>
      </c>
      <c r="E730" t="b">
        <f>ISNUMBER(SEARCH("Economique",'Réponses de formulaire'!$AB122))</f>
        <v>1</v>
      </c>
      <c r="F730" t="b">
        <f>ISNUMBER(SEARCH("Politique",'Réponses de formulaire'!$AB122))</f>
        <v>1</v>
      </c>
      <c r="G730" t="b">
        <f>ISNUMBER(SEARCH("Culture (sorties ciné, livres, expos, ...)",'Réponses de formulaire'!$AB122))</f>
        <v>1</v>
      </c>
      <c r="H730" t="b">
        <f>ISNUMBER(SEARCH("Scientifique",'Réponses de formulaire'!$AB122))</f>
        <v>1</v>
      </c>
      <c r="I730" t="b">
        <f>ISNUMBER(SEARCH("People",'Réponses de formulaire'!$AB122))</f>
        <v>0</v>
      </c>
      <c r="J730" t="b">
        <f>ISNUMBER(SEARCH("Faits divers",'Réponses de formulaire'!$AB122))</f>
        <v>0</v>
      </c>
    </row>
    <row r="731" spans="2:10" ht="12.75" customHeight="1" x14ac:dyDescent="0.2">
      <c r="B731" t="b">
        <f>ISNUMBER(SEARCH("International",'Réponses de formulaire'!$AB123))</f>
        <v>1</v>
      </c>
      <c r="C731" t="b">
        <f>ISNUMBER(SEARCH("National",'Réponses de formulaire'!$AB123))</f>
        <v>1</v>
      </c>
      <c r="D731" t="b">
        <f>ISNUMBER(SEARCH("Régional",'Réponses de formulaire'!$AB123))</f>
        <v>1</v>
      </c>
      <c r="E731" t="b">
        <f>ISNUMBER(SEARCH("Economique",'Réponses de formulaire'!$AB123))</f>
        <v>1</v>
      </c>
      <c r="F731" t="b">
        <f>ISNUMBER(SEARCH("Politique",'Réponses de formulaire'!$AB123))</f>
        <v>1</v>
      </c>
      <c r="G731" t="b">
        <f>ISNUMBER(SEARCH("Culture (sorties ciné, livres, expos, ...)",'Réponses de formulaire'!$AB123))</f>
        <v>1</v>
      </c>
      <c r="H731" t="b">
        <f>ISNUMBER(SEARCH("Scientifique",'Réponses de formulaire'!$AB123))</f>
        <v>0</v>
      </c>
      <c r="I731" t="b">
        <f>ISNUMBER(SEARCH("People",'Réponses de formulaire'!$AB123))</f>
        <v>0</v>
      </c>
      <c r="J731" t="b">
        <f>ISNUMBER(SEARCH("Faits divers",'Réponses de formulaire'!$AB123))</f>
        <v>0</v>
      </c>
    </row>
    <row r="732" spans="2:10" ht="12.75" customHeight="1" x14ac:dyDescent="0.2">
      <c r="B732" t="b">
        <f>ISNUMBER(SEARCH("International",'Réponses de formulaire'!$AB124))</f>
        <v>1</v>
      </c>
      <c r="C732" t="b">
        <f>ISNUMBER(SEARCH("National",'Réponses de formulaire'!$AB124))</f>
        <v>1</v>
      </c>
      <c r="D732" t="b">
        <f>ISNUMBER(SEARCH("Régional",'Réponses de formulaire'!$AB124))</f>
        <v>0</v>
      </c>
      <c r="E732" t="b">
        <f>ISNUMBER(SEARCH("Economique",'Réponses de formulaire'!$AB124))</f>
        <v>0</v>
      </c>
      <c r="F732" t="b">
        <f>ISNUMBER(SEARCH("Politique",'Réponses de formulaire'!$AB124))</f>
        <v>0</v>
      </c>
      <c r="G732" t="b">
        <f>ISNUMBER(SEARCH("Culture (sorties ciné, livres, expos, ...)",'Réponses de formulaire'!$AB124))</f>
        <v>1</v>
      </c>
      <c r="H732" t="b">
        <f>ISNUMBER(SEARCH("Scientifique",'Réponses de formulaire'!$AB124))</f>
        <v>0</v>
      </c>
      <c r="I732" t="b">
        <f>ISNUMBER(SEARCH("People",'Réponses de formulaire'!$AB124))</f>
        <v>0</v>
      </c>
      <c r="J732" t="b">
        <f>ISNUMBER(SEARCH("Faits divers",'Réponses de formulaire'!$AB124))</f>
        <v>0</v>
      </c>
    </row>
    <row r="733" spans="2:10" ht="12.75" customHeight="1" x14ac:dyDescent="0.2">
      <c r="B733" t="b">
        <f>ISNUMBER(SEARCH("International",'Réponses de formulaire'!$AB125))</f>
        <v>0</v>
      </c>
      <c r="C733" t="b">
        <f>ISNUMBER(SEARCH("National",'Réponses de formulaire'!$AB125))</f>
        <v>1</v>
      </c>
      <c r="D733" t="b">
        <f>ISNUMBER(SEARCH("Régional",'Réponses de formulaire'!$AB125))</f>
        <v>0</v>
      </c>
      <c r="E733" t="b">
        <f>ISNUMBER(SEARCH("Economique",'Réponses de formulaire'!$AB125))</f>
        <v>0</v>
      </c>
      <c r="F733" t="b">
        <f>ISNUMBER(SEARCH("Politique",'Réponses de formulaire'!$AB125))</f>
        <v>1</v>
      </c>
      <c r="G733" t="b">
        <f>ISNUMBER(SEARCH("Culture (sorties ciné, livres, expos, ...)",'Réponses de formulaire'!$AB125))</f>
        <v>0</v>
      </c>
      <c r="H733" t="b">
        <f>ISNUMBER(SEARCH("Scientifique",'Réponses de formulaire'!$AB125))</f>
        <v>0</v>
      </c>
      <c r="I733" t="b">
        <f>ISNUMBER(SEARCH("People",'Réponses de formulaire'!$AB125))</f>
        <v>1</v>
      </c>
      <c r="J733" t="b">
        <f>ISNUMBER(SEARCH("Faits divers",'Réponses de formulaire'!$AB125))</f>
        <v>0</v>
      </c>
    </row>
    <row r="734" spans="2:10" ht="12.75" customHeight="1" x14ac:dyDescent="0.2">
      <c r="B734" t="b">
        <f>ISNUMBER(SEARCH("International",'Réponses de formulaire'!$AB126))</f>
        <v>0</v>
      </c>
      <c r="C734" t="b">
        <f>ISNUMBER(SEARCH("National",'Réponses de formulaire'!$AB126))</f>
        <v>1</v>
      </c>
      <c r="D734" t="b">
        <f>ISNUMBER(SEARCH("Régional",'Réponses de formulaire'!$AB126))</f>
        <v>1</v>
      </c>
      <c r="E734" t="b">
        <f>ISNUMBER(SEARCH("Economique",'Réponses de formulaire'!$AB126))</f>
        <v>0</v>
      </c>
      <c r="F734" t="b">
        <f>ISNUMBER(SEARCH("Politique",'Réponses de formulaire'!$AB126))</f>
        <v>1</v>
      </c>
      <c r="G734" t="b">
        <f>ISNUMBER(SEARCH("Culture (sorties ciné, livres, expos, ...)",'Réponses de formulaire'!$AB126))</f>
        <v>1</v>
      </c>
      <c r="H734" t="b">
        <f>ISNUMBER(SEARCH("Scientifique",'Réponses de formulaire'!$AB126))</f>
        <v>0</v>
      </c>
      <c r="I734" t="b">
        <f>ISNUMBER(SEARCH("People",'Réponses de formulaire'!$AB126))</f>
        <v>1</v>
      </c>
      <c r="J734" t="b">
        <f>ISNUMBER(SEARCH("Faits divers",'Réponses de formulaire'!$AB126))</f>
        <v>1</v>
      </c>
    </row>
    <row r="735" spans="2:10" ht="12.75" customHeight="1" x14ac:dyDescent="0.2">
      <c r="B735" t="b">
        <f>ISNUMBER(SEARCH("International",'Réponses de formulaire'!$AB127))</f>
        <v>0</v>
      </c>
      <c r="C735" t="b">
        <f>ISNUMBER(SEARCH("National",'Réponses de formulaire'!$AB127))</f>
        <v>1</v>
      </c>
      <c r="D735" t="b">
        <f>ISNUMBER(SEARCH("Régional",'Réponses de formulaire'!$AB127))</f>
        <v>1</v>
      </c>
      <c r="E735" t="b">
        <f>ISNUMBER(SEARCH("Economique",'Réponses de formulaire'!$AB127))</f>
        <v>0</v>
      </c>
      <c r="F735" t="b">
        <f>ISNUMBER(SEARCH("Politique",'Réponses de formulaire'!$AB127))</f>
        <v>0</v>
      </c>
      <c r="G735" t="b">
        <f>ISNUMBER(SEARCH("Culture (sorties ciné, livres, expos, ...)",'Réponses de formulaire'!$AB127))</f>
        <v>1</v>
      </c>
      <c r="H735" t="b">
        <f>ISNUMBER(SEARCH("Scientifique",'Réponses de formulaire'!$AB127))</f>
        <v>1</v>
      </c>
      <c r="I735" t="b">
        <f>ISNUMBER(SEARCH("People",'Réponses de formulaire'!$AB127))</f>
        <v>1</v>
      </c>
      <c r="J735" t="b">
        <f>ISNUMBER(SEARCH("Faits divers",'Réponses de formulaire'!$AB127))</f>
        <v>1</v>
      </c>
    </row>
    <row r="736" spans="2:10" ht="12.75" customHeight="1" x14ac:dyDescent="0.2">
      <c r="B736" t="b">
        <f>ISNUMBER(SEARCH("International",'Réponses de formulaire'!$AB128))</f>
        <v>1</v>
      </c>
      <c r="C736" t="b">
        <f>ISNUMBER(SEARCH("National",'Réponses de formulaire'!$AB128))</f>
        <v>1</v>
      </c>
      <c r="D736" t="b">
        <f>ISNUMBER(SEARCH("Régional",'Réponses de formulaire'!$AB128))</f>
        <v>0</v>
      </c>
      <c r="E736" t="b">
        <f>ISNUMBER(SEARCH("Economique",'Réponses de formulaire'!$AB128))</f>
        <v>0</v>
      </c>
      <c r="F736" t="b">
        <f>ISNUMBER(SEARCH("Politique",'Réponses de formulaire'!$AB128))</f>
        <v>0</v>
      </c>
      <c r="G736" t="b">
        <f>ISNUMBER(SEARCH("Culture (sorties ciné, livres, expos, ...)",'Réponses de formulaire'!$AB128))</f>
        <v>1</v>
      </c>
      <c r="H736" t="b">
        <f>ISNUMBER(SEARCH("Scientifique",'Réponses de formulaire'!$AB128))</f>
        <v>0</v>
      </c>
      <c r="I736" t="b">
        <f>ISNUMBER(SEARCH("People",'Réponses de formulaire'!$AB128))</f>
        <v>0</v>
      </c>
      <c r="J736" t="b">
        <f>ISNUMBER(SEARCH("Faits divers",'Réponses de formulaire'!$AB128))</f>
        <v>1</v>
      </c>
    </row>
    <row r="737" spans="2:10" ht="12.75" customHeight="1" x14ac:dyDescent="0.2">
      <c r="B737" t="b">
        <f>ISNUMBER(SEARCH("International",'Réponses de formulaire'!$AB129))</f>
        <v>1</v>
      </c>
      <c r="C737" t="b">
        <f>ISNUMBER(SEARCH("National",'Réponses de formulaire'!$AB129))</f>
        <v>1</v>
      </c>
      <c r="D737" t="b">
        <f>ISNUMBER(SEARCH("Régional",'Réponses de formulaire'!$AB129))</f>
        <v>0</v>
      </c>
      <c r="E737" t="b">
        <f>ISNUMBER(SEARCH("Economique",'Réponses de formulaire'!$AB129))</f>
        <v>0</v>
      </c>
      <c r="F737" t="b">
        <f>ISNUMBER(SEARCH("Politique",'Réponses de formulaire'!$AB129))</f>
        <v>0</v>
      </c>
      <c r="G737" t="b">
        <f>ISNUMBER(SEARCH("Culture (sorties ciné, livres, expos, ...)",'Réponses de formulaire'!$AB129))</f>
        <v>0</v>
      </c>
      <c r="H737" t="b">
        <f>ISNUMBER(SEARCH("Scientifique",'Réponses de formulaire'!$AB129))</f>
        <v>1</v>
      </c>
      <c r="I737" t="b">
        <f>ISNUMBER(SEARCH("People",'Réponses de formulaire'!$AB129))</f>
        <v>0</v>
      </c>
      <c r="J737" t="b">
        <f>ISNUMBER(SEARCH("Faits divers",'Réponses de formulaire'!$AB129))</f>
        <v>0</v>
      </c>
    </row>
    <row r="738" spans="2:10" ht="12.75" customHeight="1" x14ac:dyDescent="0.2">
      <c r="B738" t="b">
        <f>ISNUMBER(SEARCH("International",'Réponses de formulaire'!$AB130))</f>
        <v>0</v>
      </c>
      <c r="C738" t="b">
        <f>ISNUMBER(SEARCH("National",'Réponses de formulaire'!$AB130))</f>
        <v>1</v>
      </c>
      <c r="D738" t="b">
        <f>ISNUMBER(SEARCH("Régional",'Réponses de formulaire'!$AB130))</f>
        <v>1</v>
      </c>
      <c r="E738" t="b">
        <f>ISNUMBER(SEARCH("Economique",'Réponses de formulaire'!$AB130))</f>
        <v>0</v>
      </c>
      <c r="F738" t="b">
        <f>ISNUMBER(SEARCH("Politique",'Réponses de formulaire'!$AB130))</f>
        <v>0</v>
      </c>
      <c r="G738" t="b">
        <f>ISNUMBER(SEARCH("Culture (sorties ciné, livres, expos, ...)",'Réponses de formulaire'!$AB130))</f>
        <v>1</v>
      </c>
      <c r="H738" t="b">
        <f>ISNUMBER(SEARCH("Scientifique",'Réponses de formulaire'!$AB130))</f>
        <v>0</v>
      </c>
      <c r="I738" t="b">
        <f>ISNUMBER(SEARCH("People",'Réponses de formulaire'!$AB130))</f>
        <v>0</v>
      </c>
      <c r="J738" t="b">
        <f>ISNUMBER(SEARCH("Faits divers",'Réponses de formulaire'!$AB130))</f>
        <v>0</v>
      </c>
    </row>
    <row r="739" spans="2:10" ht="12.75" customHeight="1" x14ac:dyDescent="0.2">
      <c r="B739" t="b">
        <f>ISNUMBER(SEARCH("International",'Réponses de formulaire'!$AB131))</f>
        <v>1</v>
      </c>
      <c r="C739" t="b">
        <f>ISNUMBER(SEARCH("National",'Réponses de formulaire'!$AB131))</f>
        <v>1</v>
      </c>
      <c r="D739" t="b">
        <f>ISNUMBER(SEARCH("Régional",'Réponses de formulaire'!$AB131))</f>
        <v>1</v>
      </c>
      <c r="E739" t="b">
        <f>ISNUMBER(SEARCH("Economique",'Réponses de formulaire'!$AB131))</f>
        <v>0</v>
      </c>
      <c r="F739" t="b">
        <f>ISNUMBER(SEARCH("Politique",'Réponses de formulaire'!$AB131))</f>
        <v>0</v>
      </c>
      <c r="G739" t="b">
        <f>ISNUMBER(SEARCH("Culture (sorties ciné, livres, expos, ...)",'Réponses de formulaire'!$AB131))</f>
        <v>1</v>
      </c>
      <c r="H739" t="b">
        <f>ISNUMBER(SEARCH("Scientifique",'Réponses de formulaire'!$AB131))</f>
        <v>1</v>
      </c>
      <c r="I739" t="b">
        <f>ISNUMBER(SEARCH("People",'Réponses de formulaire'!$AB131))</f>
        <v>0</v>
      </c>
      <c r="J739" t="b">
        <f>ISNUMBER(SEARCH("Faits divers",'Réponses de formulaire'!$AB131))</f>
        <v>0</v>
      </c>
    </row>
    <row r="740" spans="2:10" ht="12.75" customHeight="1" x14ac:dyDescent="0.2">
      <c r="B740" t="b">
        <f>ISNUMBER(SEARCH("International",'Réponses de formulaire'!$AB132))</f>
        <v>1</v>
      </c>
      <c r="C740" t="b">
        <f>ISNUMBER(SEARCH("National",'Réponses de formulaire'!$AB132))</f>
        <v>1</v>
      </c>
      <c r="D740" t="b">
        <f>ISNUMBER(SEARCH("Régional",'Réponses de formulaire'!$AB132))</f>
        <v>0</v>
      </c>
      <c r="E740" t="b">
        <f>ISNUMBER(SEARCH("Economique",'Réponses de formulaire'!$AB132))</f>
        <v>1</v>
      </c>
      <c r="F740" t="b">
        <f>ISNUMBER(SEARCH("Politique",'Réponses de formulaire'!$AB132))</f>
        <v>1</v>
      </c>
      <c r="G740" t="b">
        <f>ISNUMBER(SEARCH("Culture (sorties ciné, livres, expos, ...)",'Réponses de formulaire'!$AB132))</f>
        <v>0</v>
      </c>
      <c r="H740" t="b">
        <f>ISNUMBER(SEARCH("Scientifique",'Réponses de formulaire'!$AB132))</f>
        <v>0</v>
      </c>
      <c r="I740" t="b">
        <f>ISNUMBER(SEARCH("People",'Réponses de formulaire'!$AB132))</f>
        <v>0</v>
      </c>
      <c r="J740" t="b">
        <f>ISNUMBER(SEARCH("Faits divers",'Réponses de formulaire'!$AB132))</f>
        <v>0</v>
      </c>
    </row>
    <row r="741" spans="2:10" ht="12.75" customHeight="1" x14ac:dyDescent="0.2">
      <c r="B741" t="b">
        <f>ISNUMBER(SEARCH("International",'Réponses de formulaire'!$AB133))</f>
        <v>1</v>
      </c>
      <c r="C741" t="b">
        <f>ISNUMBER(SEARCH("National",'Réponses de formulaire'!$AB133))</f>
        <v>1</v>
      </c>
      <c r="D741" t="b">
        <f>ISNUMBER(SEARCH("Régional",'Réponses de formulaire'!$AB133))</f>
        <v>0</v>
      </c>
      <c r="E741" t="b">
        <f>ISNUMBER(SEARCH("Economique",'Réponses de formulaire'!$AB133))</f>
        <v>1</v>
      </c>
      <c r="F741" t="b">
        <f>ISNUMBER(SEARCH("Politique",'Réponses de formulaire'!$AB133))</f>
        <v>1</v>
      </c>
      <c r="G741" t="b">
        <f>ISNUMBER(SEARCH("Culture (sorties ciné, livres, expos, ...)",'Réponses de formulaire'!$AB133))</f>
        <v>0</v>
      </c>
      <c r="H741" t="b">
        <f>ISNUMBER(SEARCH("Scientifique",'Réponses de formulaire'!$AB133))</f>
        <v>0</v>
      </c>
      <c r="I741" t="b">
        <f>ISNUMBER(SEARCH("People",'Réponses de formulaire'!$AB133))</f>
        <v>0</v>
      </c>
      <c r="J741" t="b">
        <f>ISNUMBER(SEARCH("Faits divers",'Réponses de formulaire'!$AB133))</f>
        <v>0</v>
      </c>
    </row>
    <row r="742" spans="2:10" ht="12.75" customHeight="1" x14ac:dyDescent="0.2">
      <c r="B742" t="b">
        <f>ISNUMBER(SEARCH("International",'Réponses de formulaire'!$AB134))</f>
        <v>1</v>
      </c>
      <c r="C742" t="b">
        <f>ISNUMBER(SEARCH("National",'Réponses de formulaire'!$AB134))</f>
        <v>1</v>
      </c>
      <c r="D742" t="b">
        <f>ISNUMBER(SEARCH("Régional",'Réponses de formulaire'!$AB134))</f>
        <v>1</v>
      </c>
      <c r="E742" t="b">
        <f>ISNUMBER(SEARCH("Economique",'Réponses de formulaire'!$AB134))</f>
        <v>0</v>
      </c>
      <c r="F742" t="b">
        <f>ISNUMBER(SEARCH("Politique",'Réponses de formulaire'!$AB134))</f>
        <v>1</v>
      </c>
      <c r="G742" t="b">
        <f>ISNUMBER(SEARCH("Culture (sorties ciné, livres, expos, ...)",'Réponses de formulaire'!$AB134))</f>
        <v>0</v>
      </c>
      <c r="H742" t="b">
        <f>ISNUMBER(SEARCH("Scientifique",'Réponses de formulaire'!$AB134))</f>
        <v>0</v>
      </c>
      <c r="I742" t="b">
        <f>ISNUMBER(SEARCH("People",'Réponses de formulaire'!$AB134))</f>
        <v>0</v>
      </c>
      <c r="J742" t="b">
        <f>ISNUMBER(SEARCH("Faits divers",'Réponses de formulaire'!$AB134))</f>
        <v>0</v>
      </c>
    </row>
    <row r="743" spans="2:10" ht="12.75" customHeight="1" x14ac:dyDescent="0.2">
      <c r="B743" t="b">
        <f>ISNUMBER(SEARCH("International",'Réponses de formulaire'!$AB135))</f>
        <v>1</v>
      </c>
      <c r="C743" t="b">
        <f>ISNUMBER(SEARCH("National",'Réponses de formulaire'!$AB135))</f>
        <v>1</v>
      </c>
      <c r="D743" t="b">
        <f>ISNUMBER(SEARCH("Régional",'Réponses de formulaire'!$AB135))</f>
        <v>0</v>
      </c>
      <c r="E743" t="b">
        <f>ISNUMBER(SEARCH("Economique",'Réponses de formulaire'!$AB135))</f>
        <v>0</v>
      </c>
      <c r="F743" t="b">
        <f>ISNUMBER(SEARCH("Politique",'Réponses de formulaire'!$AB135))</f>
        <v>1</v>
      </c>
      <c r="G743" t="b">
        <f>ISNUMBER(SEARCH("Culture (sorties ciné, livres, expos, ...)",'Réponses de formulaire'!$AB135))</f>
        <v>0</v>
      </c>
      <c r="H743" t="b">
        <f>ISNUMBER(SEARCH("Scientifique",'Réponses de formulaire'!$AB135))</f>
        <v>0</v>
      </c>
      <c r="I743" t="b">
        <f>ISNUMBER(SEARCH("People",'Réponses de formulaire'!$AB135))</f>
        <v>0</v>
      </c>
      <c r="J743" t="b">
        <f>ISNUMBER(SEARCH("Faits divers",'Réponses de formulaire'!$AB135))</f>
        <v>0</v>
      </c>
    </row>
    <row r="744" spans="2:10" ht="12.75" customHeight="1" x14ac:dyDescent="0.2">
      <c r="B744" t="b">
        <f>ISNUMBER(SEARCH("International",'Réponses de formulaire'!$AB136))</f>
        <v>0</v>
      </c>
      <c r="C744" t="b">
        <f>ISNUMBER(SEARCH("National",'Réponses de formulaire'!$AB136))</f>
        <v>1</v>
      </c>
      <c r="D744" t="b">
        <f>ISNUMBER(SEARCH("Régional",'Réponses de formulaire'!$AB136))</f>
        <v>0</v>
      </c>
      <c r="E744" t="b">
        <f>ISNUMBER(SEARCH("Economique",'Réponses de formulaire'!$AB136))</f>
        <v>0</v>
      </c>
      <c r="F744" t="b">
        <f>ISNUMBER(SEARCH("Politique",'Réponses de formulaire'!$AB136))</f>
        <v>0</v>
      </c>
      <c r="G744" t="b">
        <f>ISNUMBER(SEARCH("Culture (sorties ciné, livres, expos, ...)",'Réponses de formulaire'!$AB136))</f>
        <v>0</v>
      </c>
      <c r="H744" t="b">
        <f>ISNUMBER(SEARCH("Scientifique",'Réponses de formulaire'!$AB136))</f>
        <v>0</v>
      </c>
      <c r="I744" t="b">
        <f>ISNUMBER(SEARCH("People",'Réponses de formulaire'!$AB136))</f>
        <v>0</v>
      </c>
      <c r="J744" t="b">
        <f>ISNUMBER(SEARCH("Faits divers",'Réponses de formulaire'!$AB136))</f>
        <v>0</v>
      </c>
    </row>
    <row r="745" spans="2:10" ht="12.75" customHeight="1" x14ac:dyDescent="0.2">
      <c r="B745" t="b">
        <f>ISNUMBER(SEARCH("International",'Réponses de formulaire'!$AB137))</f>
        <v>1</v>
      </c>
      <c r="C745" t="b">
        <f>ISNUMBER(SEARCH("National",'Réponses de formulaire'!$AB137))</f>
        <v>1</v>
      </c>
      <c r="D745" t="b">
        <f>ISNUMBER(SEARCH("Régional",'Réponses de formulaire'!$AB137))</f>
        <v>0</v>
      </c>
      <c r="E745" t="b">
        <f>ISNUMBER(SEARCH("Economique",'Réponses de formulaire'!$AB137))</f>
        <v>0</v>
      </c>
      <c r="F745" t="b">
        <f>ISNUMBER(SEARCH("Politique",'Réponses de formulaire'!$AB137))</f>
        <v>1</v>
      </c>
      <c r="G745" t="b">
        <f>ISNUMBER(SEARCH("Culture (sorties ciné, livres, expos, ...)",'Réponses de formulaire'!$AB137))</f>
        <v>1</v>
      </c>
      <c r="H745" t="b">
        <f>ISNUMBER(SEARCH("Scientifique",'Réponses de formulaire'!$AB137))</f>
        <v>1</v>
      </c>
      <c r="I745" t="b">
        <f>ISNUMBER(SEARCH("People",'Réponses de formulaire'!$AB137))</f>
        <v>0</v>
      </c>
      <c r="J745" t="b">
        <f>ISNUMBER(SEARCH("Faits divers",'Réponses de formulaire'!$AB137))</f>
        <v>0</v>
      </c>
    </row>
    <row r="746" spans="2:10" ht="12.75" customHeight="1" x14ac:dyDescent="0.2">
      <c r="B746" t="b">
        <f>ISNUMBER(SEARCH("International",'Réponses de formulaire'!$AB138))</f>
        <v>1</v>
      </c>
      <c r="C746" t="b">
        <f>ISNUMBER(SEARCH("National",'Réponses de formulaire'!$AB138))</f>
        <v>1</v>
      </c>
      <c r="D746" t="b">
        <f>ISNUMBER(SEARCH("Régional",'Réponses de formulaire'!$AB138))</f>
        <v>1</v>
      </c>
      <c r="E746" t="b">
        <f>ISNUMBER(SEARCH("Economique",'Réponses de formulaire'!$AB138))</f>
        <v>0</v>
      </c>
      <c r="F746" t="b">
        <f>ISNUMBER(SEARCH("Politique",'Réponses de formulaire'!$AB138))</f>
        <v>1</v>
      </c>
      <c r="G746" t="b">
        <f>ISNUMBER(SEARCH("Culture (sorties ciné, livres, expos, ...)",'Réponses de formulaire'!$AB138))</f>
        <v>0</v>
      </c>
      <c r="H746" t="b">
        <f>ISNUMBER(SEARCH("Scientifique",'Réponses de formulaire'!$AB138))</f>
        <v>0</v>
      </c>
      <c r="I746" t="b">
        <f>ISNUMBER(SEARCH("People",'Réponses de formulaire'!$AB138))</f>
        <v>0</v>
      </c>
      <c r="J746" t="b">
        <f>ISNUMBER(SEARCH("Faits divers",'Réponses de formulaire'!$AB138))</f>
        <v>0</v>
      </c>
    </row>
    <row r="747" spans="2:10" ht="12.75" customHeight="1" x14ac:dyDescent="0.2">
      <c r="B747" t="b">
        <f>ISNUMBER(SEARCH("International",'Réponses de formulaire'!$AB139))</f>
        <v>1</v>
      </c>
      <c r="C747" t="b">
        <f>ISNUMBER(SEARCH("National",'Réponses de formulaire'!$AB139))</f>
        <v>1</v>
      </c>
      <c r="D747" t="b">
        <f>ISNUMBER(SEARCH("Régional",'Réponses de formulaire'!$AB139))</f>
        <v>0</v>
      </c>
      <c r="E747" t="b">
        <f>ISNUMBER(SEARCH("Economique",'Réponses de formulaire'!$AB139))</f>
        <v>0</v>
      </c>
      <c r="F747" t="b">
        <f>ISNUMBER(SEARCH("Politique",'Réponses de formulaire'!$AB139))</f>
        <v>1</v>
      </c>
      <c r="G747" t="b">
        <f>ISNUMBER(SEARCH("Culture (sorties ciné, livres, expos, ...)",'Réponses de formulaire'!$AB139))</f>
        <v>1</v>
      </c>
      <c r="H747" t="b">
        <f>ISNUMBER(SEARCH("Scientifique",'Réponses de formulaire'!$AB139))</f>
        <v>0</v>
      </c>
      <c r="I747" t="b">
        <f>ISNUMBER(SEARCH("People",'Réponses de formulaire'!$AB139))</f>
        <v>0</v>
      </c>
      <c r="J747" t="b">
        <f>ISNUMBER(SEARCH("Faits divers",'Réponses de formulaire'!$AB139))</f>
        <v>0</v>
      </c>
    </row>
    <row r="748" spans="2:10" ht="12.75" customHeight="1" x14ac:dyDescent="0.2">
      <c r="B748" t="b">
        <f>ISNUMBER(SEARCH("International",'Réponses de formulaire'!$AB140))</f>
        <v>1</v>
      </c>
      <c r="C748" t="b">
        <f>ISNUMBER(SEARCH("National",'Réponses de formulaire'!$AB140))</f>
        <v>1</v>
      </c>
      <c r="D748" t="b">
        <f>ISNUMBER(SEARCH("Régional",'Réponses de formulaire'!$AB140))</f>
        <v>0</v>
      </c>
      <c r="E748" t="b">
        <f>ISNUMBER(SEARCH("Economique",'Réponses de formulaire'!$AB140))</f>
        <v>0</v>
      </c>
      <c r="F748" t="b">
        <f>ISNUMBER(SEARCH("Politique",'Réponses de formulaire'!$AB140))</f>
        <v>0</v>
      </c>
      <c r="G748" t="b">
        <f>ISNUMBER(SEARCH("Culture (sorties ciné, livres, expos, ...)",'Réponses de formulaire'!$AB140))</f>
        <v>1</v>
      </c>
      <c r="H748" t="b">
        <f>ISNUMBER(SEARCH("Scientifique",'Réponses de formulaire'!$AB140))</f>
        <v>1</v>
      </c>
      <c r="I748" t="b">
        <f>ISNUMBER(SEARCH("People",'Réponses de formulaire'!$AB140))</f>
        <v>1</v>
      </c>
      <c r="J748" t="b">
        <f>ISNUMBER(SEARCH("Faits divers",'Réponses de formulaire'!$AB140))</f>
        <v>1</v>
      </c>
    </row>
    <row r="749" spans="2:10" ht="12.75" customHeight="1" x14ac:dyDescent="0.2">
      <c r="B749" t="b">
        <f>ISNUMBER(SEARCH("International",'Réponses de formulaire'!$AB141))</f>
        <v>1</v>
      </c>
      <c r="C749" t="b">
        <f>ISNUMBER(SEARCH("National",'Réponses de formulaire'!$AB141))</f>
        <v>1</v>
      </c>
      <c r="D749" t="b">
        <f>ISNUMBER(SEARCH("Régional",'Réponses de formulaire'!$AB141))</f>
        <v>0</v>
      </c>
      <c r="E749" t="b">
        <f>ISNUMBER(SEARCH("Economique",'Réponses de formulaire'!$AB141))</f>
        <v>0</v>
      </c>
      <c r="F749" t="b">
        <f>ISNUMBER(SEARCH("Politique",'Réponses de formulaire'!$AB141))</f>
        <v>1</v>
      </c>
      <c r="G749" t="b">
        <f>ISNUMBER(SEARCH("Culture (sorties ciné, livres, expos, ...)",'Réponses de formulaire'!$AB141))</f>
        <v>0</v>
      </c>
      <c r="H749" t="b">
        <f>ISNUMBER(SEARCH("Scientifique",'Réponses de formulaire'!$AB141))</f>
        <v>1</v>
      </c>
      <c r="I749" t="b">
        <f>ISNUMBER(SEARCH("People",'Réponses de formulaire'!$AB141))</f>
        <v>0</v>
      </c>
      <c r="J749" t="b">
        <f>ISNUMBER(SEARCH("Faits divers",'Réponses de formulaire'!$AB141))</f>
        <v>0</v>
      </c>
    </row>
    <row r="750" spans="2:10" ht="12.75" customHeight="1" x14ac:dyDescent="0.2">
      <c r="B750" t="b">
        <f>ISNUMBER(SEARCH("International",'Réponses de formulaire'!$AB142))</f>
        <v>1</v>
      </c>
      <c r="C750" t="b">
        <f>ISNUMBER(SEARCH("National",'Réponses de formulaire'!$AB142))</f>
        <v>1</v>
      </c>
      <c r="D750" t="b">
        <f>ISNUMBER(SEARCH("Régional",'Réponses de formulaire'!$AB142))</f>
        <v>0</v>
      </c>
      <c r="E750" t="b">
        <f>ISNUMBER(SEARCH("Economique",'Réponses de formulaire'!$AB142))</f>
        <v>0</v>
      </c>
      <c r="F750" t="b">
        <f>ISNUMBER(SEARCH("Politique",'Réponses de formulaire'!$AB142))</f>
        <v>1</v>
      </c>
      <c r="G750" t="b">
        <f>ISNUMBER(SEARCH("Culture (sorties ciné, livres, expos, ...)",'Réponses de formulaire'!$AB142))</f>
        <v>1</v>
      </c>
      <c r="H750" t="b">
        <f>ISNUMBER(SEARCH("Scientifique",'Réponses de formulaire'!$AB142))</f>
        <v>0</v>
      </c>
      <c r="I750" t="b">
        <f>ISNUMBER(SEARCH("People",'Réponses de formulaire'!$AB142))</f>
        <v>0</v>
      </c>
      <c r="J750" t="b">
        <f>ISNUMBER(SEARCH("Faits divers",'Réponses de formulaire'!$AB142))</f>
        <v>0</v>
      </c>
    </row>
    <row r="751" spans="2:10" ht="12.75" customHeight="1" x14ac:dyDescent="0.2">
      <c r="B751" t="b">
        <f>ISNUMBER(SEARCH("International",'Réponses de formulaire'!$AB143))</f>
        <v>1</v>
      </c>
      <c r="C751" t="b">
        <f>ISNUMBER(SEARCH("National",'Réponses de formulaire'!$AB143))</f>
        <v>1</v>
      </c>
      <c r="D751" t="b">
        <f>ISNUMBER(SEARCH("Régional",'Réponses de formulaire'!$AB143))</f>
        <v>1</v>
      </c>
      <c r="E751" t="b">
        <f>ISNUMBER(SEARCH("Economique",'Réponses de formulaire'!$AB143))</f>
        <v>0</v>
      </c>
      <c r="F751" t="b">
        <f>ISNUMBER(SEARCH("Politique",'Réponses de formulaire'!$AB143))</f>
        <v>1</v>
      </c>
      <c r="G751" t="b">
        <f>ISNUMBER(SEARCH("Culture (sorties ciné, livres, expos, ...)",'Réponses de formulaire'!$AB143))</f>
        <v>1</v>
      </c>
      <c r="H751" t="b">
        <f>ISNUMBER(SEARCH("Scientifique",'Réponses de formulaire'!$AB143))</f>
        <v>1</v>
      </c>
      <c r="I751" t="b">
        <f>ISNUMBER(SEARCH("People",'Réponses de formulaire'!$AB143))</f>
        <v>0</v>
      </c>
      <c r="J751" t="b">
        <f>ISNUMBER(SEARCH("Faits divers",'Réponses de formulaire'!$AB143))</f>
        <v>0</v>
      </c>
    </row>
    <row r="752" spans="2:10" ht="12.75" customHeight="1" x14ac:dyDescent="0.2">
      <c r="B752" t="b">
        <f>ISNUMBER(SEARCH("International",'Réponses de formulaire'!$AB144))</f>
        <v>0</v>
      </c>
      <c r="C752" t="b">
        <f>ISNUMBER(SEARCH("National",'Réponses de formulaire'!$AB144))</f>
        <v>1</v>
      </c>
      <c r="D752" t="b">
        <f>ISNUMBER(SEARCH("Régional",'Réponses de formulaire'!$AB144))</f>
        <v>1</v>
      </c>
      <c r="E752" t="b">
        <f>ISNUMBER(SEARCH("Economique",'Réponses de formulaire'!$AB144))</f>
        <v>0</v>
      </c>
      <c r="F752" t="b">
        <f>ISNUMBER(SEARCH("Politique",'Réponses de formulaire'!$AB144))</f>
        <v>1</v>
      </c>
      <c r="G752" t="b">
        <f>ISNUMBER(SEARCH("Culture (sorties ciné, livres, expos, ...)",'Réponses de formulaire'!$AB144))</f>
        <v>1</v>
      </c>
      <c r="H752" t="b">
        <f>ISNUMBER(SEARCH("Scientifique",'Réponses de formulaire'!$AB144))</f>
        <v>0</v>
      </c>
      <c r="I752" t="b">
        <f>ISNUMBER(SEARCH("People",'Réponses de formulaire'!$AB144))</f>
        <v>1</v>
      </c>
      <c r="J752" t="b">
        <f>ISNUMBER(SEARCH("Faits divers",'Réponses de formulaire'!$AB144))</f>
        <v>1</v>
      </c>
    </row>
    <row r="753" spans="2:10" ht="12.75" customHeight="1" x14ac:dyDescent="0.2">
      <c r="B753" t="b">
        <f>ISNUMBER(SEARCH("International",'Réponses de formulaire'!$AB145))</f>
        <v>1</v>
      </c>
      <c r="C753" t="b">
        <f>ISNUMBER(SEARCH("National",'Réponses de formulaire'!$AB145))</f>
        <v>1</v>
      </c>
      <c r="D753" t="b">
        <f>ISNUMBER(SEARCH("Régional",'Réponses de formulaire'!$AB145))</f>
        <v>0</v>
      </c>
      <c r="E753" t="b">
        <f>ISNUMBER(SEARCH("Economique",'Réponses de formulaire'!$AB145))</f>
        <v>0</v>
      </c>
      <c r="F753" t="b">
        <f>ISNUMBER(SEARCH("Politique",'Réponses de formulaire'!$AB145))</f>
        <v>1</v>
      </c>
      <c r="G753" t="b">
        <f>ISNUMBER(SEARCH("Culture (sorties ciné, livres, expos, ...)",'Réponses de formulaire'!$AB145))</f>
        <v>0</v>
      </c>
      <c r="H753" t="b">
        <f>ISNUMBER(SEARCH("Scientifique",'Réponses de formulaire'!$AB145))</f>
        <v>0</v>
      </c>
      <c r="I753" t="b">
        <f>ISNUMBER(SEARCH("People",'Réponses de formulaire'!$AB145))</f>
        <v>1</v>
      </c>
      <c r="J753" t="b">
        <f>ISNUMBER(SEARCH("Faits divers",'Réponses de formulaire'!$AB145))</f>
        <v>0</v>
      </c>
    </row>
    <row r="754" spans="2:10" ht="12.75" customHeight="1" x14ac:dyDescent="0.2">
      <c r="B754" t="b">
        <f>ISNUMBER(SEARCH("International",'Réponses de formulaire'!$AB146))</f>
        <v>1</v>
      </c>
      <c r="C754" t="b">
        <f>ISNUMBER(SEARCH("National",'Réponses de formulaire'!$AB146))</f>
        <v>1</v>
      </c>
      <c r="D754" t="b">
        <f>ISNUMBER(SEARCH("Régional",'Réponses de formulaire'!$AB146))</f>
        <v>1</v>
      </c>
      <c r="E754" t="b">
        <f>ISNUMBER(SEARCH("Economique",'Réponses de formulaire'!$AB146))</f>
        <v>0</v>
      </c>
      <c r="F754" t="b">
        <f>ISNUMBER(SEARCH("Politique",'Réponses de formulaire'!$AB146))</f>
        <v>0</v>
      </c>
      <c r="G754" t="b">
        <f>ISNUMBER(SEARCH("Culture (sorties ciné, livres, expos, ...)",'Réponses de formulaire'!$AB146))</f>
        <v>1</v>
      </c>
      <c r="H754" t="b">
        <f>ISNUMBER(SEARCH("Scientifique",'Réponses de formulaire'!$AB146))</f>
        <v>1</v>
      </c>
      <c r="I754" t="b">
        <f>ISNUMBER(SEARCH("People",'Réponses de formulaire'!$AB146))</f>
        <v>0</v>
      </c>
      <c r="J754" t="b">
        <f>ISNUMBER(SEARCH("Faits divers",'Réponses de formulaire'!$AB146))</f>
        <v>0</v>
      </c>
    </row>
    <row r="755" spans="2:10" ht="12.75" customHeight="1" x14ac:dyDescent="0.2">
      <c r="B755" t="b">
        <f>ISNUMBER(SEARCH("International",'Réponses de formulaire'!$AB147))</f>
        <v>0</v>
      </c>
      <c r="C755" t="b">
        <f>ISNUMBER(SEARCH("National",'Réponses de formulaire'!$AB147))</f>
        <v>1</v>
      </c>
      <c r="D755" t="b">
        <f>ISNUMBER(SEARCH("Régional",'Réponses de formulaire'!$AB147))</f>
        <v>0</v>
      </c>
      <c r="E755" t="b">
        <f>ISNUMBER(SEARCH("Economique",'Réponses de formulaire'!$AB147))</f>
        <v>1</v>
      </c>
      <c r="F755" t="b">
        <f>ISNUMBER(SEARCH("Politique",'Réponses de formulaire'!$AB147))</f>
        <v>0</v>
      </c>
      <c r="G755" t="b">
        <f>ISNUMBER(SEARCH("Culture (sorties ciné, livres, expos, ...)",'Réponses de formulaire'!$AB147))</f>
        <v>0</v>
      </c>
      <c r="H755" t="b">
        <f>ISNUMBER(SEARCH("Scientifique",'Réponses de formulaire'!$AB147))</f>
        <v>1</v>
      </c>
      <c r="I755" t="b">
        <f>ISNUMBER(SEARCH("People",'Réponses de formulaire'!$AB147))</f>
        <v>0</v>
      </c>
      <c r="J755" t="b">
        <f>ISNUMBER(SEARCH("Faits divers",'Réponses de formulaire'!$AB147))</f>
        <v>0</v>
      </c>
    </row>
    <row r="756" spans="2:10" ht="12.75" customHeight="1" x14ac:dyDescent="0.2">
      <c r="B756" t="b">
        <f>ISNUMBER(SEARCH("International",'Réponses de formulaire'!$AB148))</f>
        <v>1</v>
      </c>
      <c r="C756" t="b">
        <f>ISNUMBER(SEARCH("National",'Réponses de formulaire'!$AB148))</f>
        <v>1</v>
      </c>
      <c r="D756" t="b">
        <f>ISNUMBER(SEARCH("Régional",'Réponses de formulaire'!$AB148))</f>
        <v>0</v>
      </c>
      <c r="E756" t="b">
        <f>ISNUMBER(SEARCH("Economique",'Réponses de formulaire'!$AB148))</f>
        <v>1</v>
      </c>
      <c r="F756" t="b">
        <f>ISNUMBER(SEARCH("Politique",'Réponses de formulaire'!$AB148))</f>
        <v>1</v>
      </c>
      <c r="G756" t="b">
        <f>ISNUMBER(SEARCH("Culture (sorties ciné, livres, expos, ...)",'Réponses de formulaire'!$AB148))</f>
        <v>0</v>
      </c>
      <c r="H756" t="b">
        <f>ISNUMBER(SEARCH("Scientifique",'Réponses de formulaire'!$AB148))</f>
        <v>0</v>
      </c>
      <c r="I756" t="b">
        <f>ISNUMBER(SEARCH("People",'Réponses de formulaire'!$AB148))</f>
        <v>0</v>
      </c>
      <c r="J756" t="b">
        <f>ISNUMBER(SEARCH("Faits divers",'Réponses de formulaire'!$AB148))</f>
        <v>0</v>
      </c>
    </row>
    <row r="757" spans="2:10" ht="12.75" customHeight="1" x14ac:dyDescent="0.2">
      <c r="B757" t="b">
        <f>ISNUMBER(SEARCH("International",'Réponses de formulaire'!$AB149))</f>
        <v>0</v>
      </c>
      <c r="C757" t="b">
        <f>ISNUMBER(SEARCH("National",'Réponses de formulaire'!$AB149))</f>
        <v>1</v>
      </c>
      <c r="D757" t="b">
        <f>ISNUMBER(SEARCH("Régional",'Réponses de formulaire'!$AB149))</f>
        <v>0</v>
      </c>
      <c r="E757" t="b">
        <f>ISNUMBER(SEARCH("Economique",'Réponses de formulaire'!$AB149))</f>
        <v>0</v>
      </c>
      <c r="F757" t="b">
        <f>ISNUMBER(SEARCH("Politique",'Réponses de formulaire'!$AB149))</f>
        <v>1</v>
      </c>
      <c r="G757" t="b">
        <f>ISNUMBER(SEARCH("Culture (sorties ciné, livres, expos, ...)",'Réponses de formulaire'!$AB149))</f>
        <v>0</v>
      </c>
      <c r="H757" t="b">
        <f>ISNUMBER(SEARCH("Scientifique",'Réponses de formulaire'!$AB149))</f>
        <v>0</v>
      </c>
      <c r="I757" t="b">
        <f>ISNUMBER(SEARCH("People",'Réponses de formulaire'!$AB149))</f>
        <v>0</v>
      </c>
      <c r="J757" t="b">
        <f>ISNUMBER(SEARCH("Faits divers",'Réponses de formulaire'!$AB149))</f>
        <v>0</v>
      </c>
    </row>
    <row r="758" spans="2:10" ht="12.75" customHeight="1" x14ac:dyDescent="0.2">
      <c r="B758" t="b">
        <f>ISNUMBER(SEARCH("International",'Réponses de formulaire'!$AB150))</f>
        <v>0</v>
      </c>
      <c r="C758" t="b">
        <f>ISNUMBER(SEARCH("National",'Réponses de formulaire'!$AB150))</f>
        <v>1</v>
      </c>
      <c r="D758" t="b">
        <f>ISNUMBER(SEARCH("Régional",'Réponses de formulaire'!$AB150))</f>
        <v>0</v>
      </c>
      <c r="E758" t="b">
        <f>ISNUMBER(SEARCH("Economique",'Réponses de formulaire'!$AB150))</f>
        <v>1</v>
      </c>
      <c r="F758" t="b">
        <f>ISNUMBER(SEARCH("Politique",'Réponses de formulaire'!$AB150))</f>
        <v>0</v>
      </c>
      <c r="G758" t="b">
        <f>ISNUMBER(SEARCH("Culture (sorties ciné, livres, expos, ...)",'Réponses de formulaire'!$AB150))</f>
        <v>1</v>
      </c>
      <c r="H758" t="b">
        <f>ISNUMBER(SEARCH("Scientifique",'Réponses de formulaire'!$AB150))</f>
        <v>0</v>
      </c>
      <c r="I758" t="b">
        <f>ISNUMBER(SEARCH("People",'Réponses de formulaire'!$AB150))</f>
        <v>0</v>
      </c>
      <c r="J758" t="b">
        <f>ISNUMBER(SEARCH("Faits divers",'Réponses de formulaire'!$AB150))</f>
        <v>0</v>
      </c>
    </row>
    <row r="759" spans="2:10" ht="12.75" customHeight="1" x14ac:dyDescent="0.2">
      <c r="B759" t="b">
        <f>ISNUMBER(SEARCH("International",'Réponses de formulaire'!$R151))</f>
        <v>0</v>
      </c>
      <c r="C759" t="b">
        <f>ISNUMBER(SEARCH("National",'Réponses de formulaire'!$R151))</f>
        <v>0</v>
      </c>
      <c r="D759" t="b">
        <f>ISNUMBER(SEARCH("Régional",'Réponses de formulaire'!$R151))</f>
        <v>0</v>
      </c>
      <c r="E759" t="b">
        <f>ISNUMBER(SEARCH("Economique",'Réponses de formulaire'!$R151))</f>
        <v>0</v>
      </c>
      <c r="F759" t="b">
        <f>ISNUMBER(SEARCH("Politique",'Réponses de formulaire'!$R151))</f>
        <v>0</v>
      </c>
      <c r="G759" t="b">
        <f>ISNUMBER(SEARCH("Culture (sorties ciné, livres, expos, ...)",'Réponses de formulaire'!$R151))</f>
        <v>0</v>
      </c>
      <c r="H759" t="b">
        <f>ISNUMBER(SEARCH("Scientifique",'Réponses de formulaire'!$R151))</f>
        <v>0</v>
      </c>
      <c r="I759" t="b">
        <f>ISNUMBER(SEARCH("People",'Réponses de formulaire'!$R151))</f>
        <v>0</v>
      </c>
      <c r="J759" t="b">
        <f>ISNUMBER(SEARCH("Faits divers",'Réponses de formulaire'!$R151))</f>
        <v>0</v>
      </c>
    </row>
    <row r="760" spans="2:10" ht="12.75" customHeight="1" x14ac:dyDescent="0.2">
      <c r="B760" t="b">
        <f>ISNUMBER(SEARCH("International",'Réponses de formulaire'!$AB152))</f>
        <v>1</v>
      </c>
      <c r="C760" t="b">
        <f>ISNUMBER(SEARCH("National",'Réponses de formulaire'!$AB152))</f>
        <v>1</v>
      </c>
      <c r="D760" t="b">
        <f>ISNUMBER(SEARCH("Régional",'Réponses de formulaire'!$AB152))</f>
        <v>0</v>
      </c>
      <c r="E760" t="b">
        <f>ISNUMBER(SEARCH("Economique",'Réponses de formulaire'!$AB152))</f>
        <v>0</v>
      </c>
      <c r="F760" t="b">
        <f>ISNUMBER(SEARCH("Politique",'Réponses de formulaire'!$AB152))</f>
        <v>1</v>
      </c>
      <c r="G760" t="b">
        <f>ISNUMBER(SEARCH("Culture (sorties ciné, livres, expos, ...)",'Réponses de formulaire'!$AB152))</f>
        <v>0</v>
      </c>
      <c r="H760" t="b">
        <f>ISNUMBER(SEARCH("Scientifique",'Réponses de formulaire'!$AB152))</f>
        <v>0</v>
      </c>
      <c r="I760" t="b">
        <f>ISNUMBER(SEARCH("People",'Réponses de formulaire'!$AB152))</f>
        <v>0</v>
      </c>
      <c r="J760" t="b">
        <f>ISNUMBER(SEARCH("Faits divers",'Réponses de formulaire'!$AB152))</f>
        <v>0</v>
      </c>
    </row>
    <row r="761" spans="2:10" ht="12.75" customHeight="1" x14ac:dyDescent="0.2">
      <c r="B761" t="b">
        <f>ISNUMBER(SEARCH("International",'Réponses de formulaire'!$AB153))</f>
        <v>1</v>
      </c>
      <c r="C761" t="b">
        <f>ISNUMBER(SEARCH("National",'Réponses de formulaire'!$AB153))</f>
        <v>1</v>
      </c>
      <c r="D761" t="b">
        <f>ISNUMBER(SEARCH("Régional",'Réponses de formulaire'!$AB153))</f>
        <v>1</v>
      </c>
      <c r="E761" t="b">
        <f>ISNUMBER(SEARCH("Economique",'Réponses de formulaire'!$AB153))</f>
        <v>0</v>
      </c>
      <c r="F761" t="b">
        <f>ISNUMBER(SEARCH("Politique",'Réponses de formulaire'!$AB153))</f>
        <v>1</v>
      </c>
      <c r="G761" t="b">
        <f>ISNUMBER(SEARCH("Culture (sorties ciné, livres, expos, ...)",'Réponses de formulaire'!$AB153))</f>
        <v>0</v>
      </c>
      <c r="H761" t="b">
        <f>ISNUMBER(SEARCH("Scientifique",'Réponses de formulaire'!$AB153))</f>
        <v>0</v>
      </c>
      <c r="I761" t="b">
        <f>ISNUMBER(SEARCH("People",'Réponses de formulaire'!$AB153))</f>
        <v>0</v>
      </c>
      <c r="J761" t="b">
        <f>ISNUMBER(SEARCH("Faits divers",'Réponses de formulaire'!$AB153))</f>
        <v>0</v>
      </c>
    </row>
    <row r="762" spans="2:10" ht="12.75" customHeight="1" x14ac:dyDescent="0.2">
      <c r="B762" t="b">
        <f>ISNUMBER(SEARCH("International",'Réponses de formulaire'!$AB154))</f>
        <v>1</v>
      </c>
      <c r="C762" t="b">
        <f>ISNUMBER(SEARCH("National",'Réponses de formulaire'!$AB154))</f>
        <v>1</v>
      </c>
      <c r="D762" t="b">
        <f>ISNUMBER(SEARCH("Régional",'Réponses de formulaire'!$AB154))</f>
        <v>0</v>
      </c>
      <c r="E762" t="b">
        <f>ISNUMBER(SEARCH("Economique",'Réponses de formulaire'!$AB154))</f>
        <v>0</v>
      </c>
      <c r="F762" t="b">
        <f>ISNUMBER(SEARCH("Politique",'Réponses de formulaire'!$AB154))</f>
        <v>0</v>
      </c>
      <c r="G762" t="b">
        <f>ISNUMBER(SEARCH("Culture (sorties ciné, livres, expos, ...)",'Réponses de formulaire'!$AB154))</f>
        <v>0</v>
      </c>
      <c r="H762" t="b">
        <f>ISNUMBER(SEARCH("Scientifique",'Réponses de formulaire'!$AB154))</f>
        <v>0</v>
      </c>
      <c r="I762" t="b">
        <f>ISNUMBER(SEARCH("People",'Réponses de formulaire'!$AB154))</f>
        <v>0</v>
      </c>
      <c r="J762" t="b">
        <f>ISNUMBER(SEARCH("Faits divers",'Réponses de formulaire'!$AB154))</f>
        <v>0</v>
      </c>
    </row>
    <row r="763" spans="2:10" ht="12.75" customHeight="1" x14ac:dyDescent="0.2">
      <c r="B763" t="b">
        <f>ISNUMBER(SEARCH("International",'Réponses de formulaire'!$AB155))</f>
        <v>1</v>
      </c>
      <c r="C763" t="b">
        <f>ISNUMBER(SEARCH("National",'Réponses de formulaire'!$AB155))</f>
        <v>1</v>
      </c>
      <c r="D763" t="b">
        <f>ISNUMBER(SEARCH("Régional",'Réponses de formulaire'!$AB155))</f>
        <v>0</v>
      </c>
      <c r="E763" t="b">
        <f>ISNUMBER(SEARCH("Economique",'Réponses de formulaire'!$AB155))</f>
        <v>1</v>
      </c>
      <c r="F763" t="b">
        <f>ISNUMBER(SEARCH("Politique",'Réponses de formulaire'!$AB155))</f>
        <v>1</v>
      </c>
      <c r="G763" t="b">
        <f>ISNUMBER(SEARCH("Culture (sorties ciné, livres, expos, ...)",'Réponses de formulaire'!$AB155))</f>
        <v>0</v>
      </c>
      <c r="H763" t="b">
        <f>ISNUMBER(SEARCH("Scientifique",'Réponses de formulaire'!$AB155))</f>
        <v>0</v>
      </c>
      <c r="I763" t="b">
        <f>ISNUMBER(SEARCH("People",'Réponses de formulaire'!$AB155))</f>
        <v>0</v>
      </c>
      <c r="J763" t="b">
        <f>ISNUMBER(SEARCH("Faits divers",'Réponses de formulaire'!$AB155))</f>
        <v>0</v>
      </c>
    </row>
    <row r="764" spans="2:10" ht="12.75" customHeight="1" x14ac:dyDescent="0.2">
      <c r="B764" t="b">
        <f>ISNUMBER(SEARCH("International",'Réponses de formulaire'!$AB156))</f>
        <v>1</v>
      </c>
      <c r="C764" t="b">
        <f>ISNUMBER(SEARCH("National",'Réponses de formulaire'!$AB156))</f>
        <v>1</v>
      </c>
      <c r="D764" t="b">
        <f>ISNUMBER(SEARCH("Régional",'Réponses de formulaire'!$AB156))</f>
        <v>0</v>
      </c>
      <c r="E764" t="b">
        <f>ISNUMBER(SEARCH("Economique",'Réponses de formulaire'!$AB156))</f>
        <v>0</v>
      </c>
      <c r="F764" t="b">
        <f>ISNUMBER(SEARCH("Politique",'Réponses de formulaire'!$AB156))</f>
        <v>1</v>
      </c>
      <c r="G764" t="b">
        <f>ISNUMBER(SEARCH("Culture (sorties ciné, livres, expos, ...)",'Réponses de formulaire'!$AB156))</f>
        <v>1</v>
      </c>
      <c r="H764" t="b">
        <f>ISNUMBER(SEARCH("Scientifique",'Réponses de formulaire'!$AB156))</f>
        <v>0</v>
      </c>
      <c r="I764" t="b">
        <f>ISNUMBER(SEARCH("People",'Réponses de formulaire'!$AB156))</f>
        <v>0</v>
      </c>
      <c r="J764" t="b">
        <f>ISNUMBER(SEARCH("Faits divers",'Réponses de formulaire'!$AB156))</f>
        <v>0</v>
      </c>
    </row>
    <row r="765" spans="2:10" ht="12.75" customHeight="1" x14ac:dyDescent="0.2">
      <c r="B765" t="b">
        <f>ISNUMBER(SEARCH("International",'Réponses de formulaire'!$AB157))</f>
        <v>1</v>
      </c>
      <c r="C765" t="b">
        <f>ISNUMBER(SEARCH("National",'Réponses de formulaire'!$AB157))</f>
        <v>1</v>
      </c>
      <c r="D765" t="b">
        <f>ISNUMBER(SEARCH("Régional",'Réponses de formulaire'!$AB157))</f>
        <v>0</v>
      </c>
      <c r="E765" t="b">
        <f>ISNUMBER(SEARCH("Economique",'Réponses de formulaire'!$AB157))</f>
        <v>1</v>
      </c>
      <c r="F765" t="b">
        <f>ISNUMBER(SEARCH("Politique",'Réponses de formulaire'!$AB157))</f>
        <v>1</v>
      </c>
      <c r="G765" t="b">
        <f>ISNUMBER(SEARCH("Culture (sorties ciné, livres, expos, ...)",'Réponses de formulaire'!$AB157))</f>
        <v>0</v>
      </c>
      <c r="H765" t="b">
        <f>ISNUMBER(SEARCH("Scientifique",'Réponses de formulaire'!$AB157))</f>
        <v>1</v>
      </c>
      <c r="I765" t="b">
        <f>ISNUMBER(SEARCH("People",'Réponses de formulaire'!$AB157))</f>
        <v>0</v>
      </c>
      <c r="J765" t="b">
        <f>ISNUMBER(SEARCH("Faits divers",'Réponses de formulaire'!$AB157))</f>
        <v>0</v>
      </c>
    </row>
    <row r="766" spans="2:10" ht="12.75" customHeight="1" x14ac:dyDescent="0.2">
      <c r="B766" t="b">
        <f>ISNUMBER(SEARCH("International",'Réponses de formulaire'!$AB158))</f>
        <v>1</v>
      </c>
      <c r="C766" t="b">
        <f>ISNUMBER(SEARCH("National",'Réponses de formulaire'!$AB158))</f>
        <v>1</v>
      </c>
      <c r="D766" t="b">
        <f>ISNUMBER(SEARCH("Régional",'Réponses de formulaire'!$AB158))</f>
        <v>1</v>
      </c>
      <c r="E766" t="b">
        <f>ISNUMBER(SEARCH("Economique",'Réponses de formulaire'!$AB158))</f>
        <v>1</v>
      </c>
      <c r="F766" t="b">
        <f>ISNUMBER(SEARCH("Politique",'Réponses de formulaire'!$AB158))</f>
        <v>1</v>
      </c>
      <c r="G766" t="b">
        <f>ISNUMBER(SEARCH("Culture (sorties ciné, livres, expos, ...)",'Réponses de formulaire'!$AB158))</f>
        <v>0</v>
      </c>
      <c r="H766" t="b">
        <f>ISNUMBER(SEARCH("Scientifique",'Réponses de formulaire'!$AB158))</f>
        <v>0</v>
      </c>
      <c r="I766" t="b">
        <f>ISNUMBER(SEARCH("People",'Réponses de formulaire'!$AB158))</f>
        <v>0</v>
      </c>
      <c r="J766" t="b">
        <f>ISNUMBER(SEARCH("Faits divers",'Réponses de formulaire'!$AB158))</f>
        <v>0</v>
      </c>
    </row>
    <row r="767" spans="2:10" ht="12.75" customHeight="1" x14ac:dyDescent="0.2">
      <c r="B767" t="b">
        <f>ISNUMBER(SEARCH("International",'Réponses de formulaire'!$AB159))</f>
        <v>1</v>
      </c>
      <c r="C767" t="b">
        <f>ISNUMBER(SEARCH("National",'Réponses de formulaire'!$AB159))</f>
        <v>1</v>
      </c>
      <c r="D767" t="b">
        <f>ISNUMBER(SEARCH("Régional",'Réponses de formulaire'!$AB159))</f>
        <v>1</v>
      </c>
      <c r="E767" t="b">
        <f>ISNUMBER(SEARCH("Economique",'Réponses de formulaire'!$AB159))</f>
        <v>0</v>
      </c>
      <c r="F767" t="b">
        <f>ISNUMBER(SEARCH("Politique",'Réponses de formulaire'!$AB159))</f>
        <v>0</v>
      </c>
      <c r="G767" t="b">
        <f>ISNUMBER(SEARCH("Culture (sorties ciné, livres, expos, ...)",'Réponses de formulaire'!$AB159))</f>
        <v>1</v>
      </c>
      <c r="H767" t="b">
        <f>ISNUMBER(SEARCH("Scientifique",'Réponses de formulaire'!$AB159))</f>
        <v>1</v>
      </c>
      <c r="I767" t="b">
        <f>ISNUMBER(SEARCH("People",'Réponses de formulaire'!$AB159))</f>
        <v>1</v>
      </c>
      <c r="J767" t="b">
        <f>ISNUMBER(SEARCH("Faits divers",'Réponses de formulaire'!$AB159))</f>
        <v>1</v>
      </c>
    </row>
    <row r="768" spans="2:10" ht="12.75" customHeight="1" x14ac:dyDescent="0.2">
      <c r="B768" t="b">
        <f>ISNUMBER(SEARCH("International",'Réponses de formulaire'!$AB160))</f>
        <v>1</v>
      </c>
      <c r="C768" t="b">
        <f>ISNUMBER(SEARCH("National",'Réponses de formulaire'!$AB160))</f>
        <v>1</v>
      </c>
      <c r="D768" t="b">
        <f>ISNUMBER(SEARCH("Régional",'Réponses de formulaire'!$AB160))</f>
        <v>0</v>
      </c>
      <c r="E768" t="b">
        <f>ISNUMBER(SEARCH("Economique",'Réponses de formulaire'!$AB160))</f>
        <v>1</v>
      </c>
      <c r="F768" t="b">
        <f>ISNUMBER(SEARCH("Politique",'Réponses de formulaire'!$AB160))</f>
        <v>1</v>
      </c>
      <c r="G768" t="b">
        <f>ISNUMBER(SEARCH("Culture (sorties ciné, livres, expos, ...)",'Réponses de formulaire'!$AB160))</f>
        <v>1</v>
      </c>
      <c r="H768" t="b">
        <f>ISNUMBER(SEARCH("Scientifique",'Réponses de formulaire'!$AB160))</f>
        <v>1</v>
      </c>
      <c r="I768" t="b">
        <f>ISNUMBER(SEARCH("People",'Réponses de formulaire'!$AB160))</f>
        <v>1</v>
      </c>
      <c r="J768" t="b">
        <f>ISNUMBER(SEARCH("Faits divers",'Réponses de formulaire'!$AB160))</f>
        <v>0</v>
      </c>
    </row>
    <row r="769" spans="2:10" ht="12.75" customHeight="1" x14ac:dyDescent="0.2">
      <c r="B769" t="b">
        <f>ISNUMBER(SEARCH("International",'Réponses de formulaire'!$AB161))</f>
        <v>1</v>
      </c>
      <c r="C769" t="b">
        <f>ISNUMBER(SEARCH("National",'Réponses de formulaire'!$AB161))</f>
        <v>1</v>
      </c>
      <c r="D769" t="b">
        <f>ISNUMBER(SEARCH("Régional",'Réponses de formulaire'!$AB161))</f>
        <v>0</v>
      </c>
      <c r="E769" t="b">
        <f>ISNUMBER(SEARCH("Economique",'Réponses de formulaire'!$AB161))</f>
        <v>0</v>
      </c>
      <c r="F769" t="b">
        <f>ISNUMBER(SEARCH("Politique",'Réponses de formulaire'!$AB161))</f>
        <v>1</v>
      </c>
      <c r="G769" t="b">
        <f>ISNUMBER(SEARCH("Culture (sorties ciné, livres, expos, ...)",'Réponses de formulaire'!$AB161))</f>
        <v>0</v>
      </c>
      <c r="H769" t="b">
        <f>ISNUMBER(SEARCH("Scientifique",'Réponses de formulaire'!$AB161))</f>
        <v>0</v>
      </c>
      <c r="I769" t="b">
        <f>ISNUMBER(SEARCH("People",'Réponses de formulaire'!$AB161))</f>
        <v>0</v>
      </c>
      <c r="J769" t="b">
        <f>ISNUMBER(SEARCH("Faits divers",'Réponses de formulaire'!$AB161))</f>
        <v>0</v>
      </c>
    </row>
    <row r="770" spans="2:10" ht="12.75" customHeight="1" x14ac:dyDescent="0.2">
      <c r="B770" t="b">
        <f>ISNUMBER(SEARCH("International",'Réponses de formulaire'!$AB162))</f>
        <v>1</v>
      </c>
      <c r="C770" t="b">
        <f>ISNUMBER(SEARCH("National",'Réponses de formulaire'!$AB162))</f>
        <v>1</v>
      </c>
      <c r="D770" t="b">
        <f>ISNUMBER(SEARCH("Régional",'Réponses de formulaire'!$AB162))</f>
        <v>0</v>
      </c>
      <c r="E770" t="b">
        <f>ISNUMBER(SEARCH("Economique",'Réponses de formulaire'!$AB162))</f>
        <v>0</v>
      </c>
      <c r="F770" t="b">
        <f>ISNUMBER(SEARCH("Politique",'Réponses de formulaire'!$AB162))</f>
        <v>1</v>
      </c>
      <c r="G770" t="b">
        <f>ISNUMBER(SEARCH("Culture (sorties ciné, livres, expos, ...)",'Réponses de formulaire'!$AB162))</f>
        <v>0</v>
      </c>
      <c r="H770" t="b">
        <f>ISNUMBER(SEARCH("Scientifique",'Réponses de formulaire'!$AB162))</f>
        <v>0</v>
      </c>
      <c r="I770" t="b">
        <f>ISNUMBER(SEARCH("People",'Réponses de formulaire'!$AB162))</f>
        <v>0</v>
      </c>
      <c r="J770" t="b">
        <f>ISNUMBER(SEARCH("Faits divers",'Réponses de formulaire'!$AB162))</f>
        <v>0</v>
      </c>
    </row>
    <row r="771" spans="2:10" ht="12.75" customHeight="1" x14ac:dyDescent="0.2">
      <c r="B771" t="b">
        <f>ISNUMBER(SEARCH("International",'Réponses de formulaire'!$AB163))</f>
        <v>1</v>
      </c>
      <c r="C771" t="b">
        <f>ISNUMBER(SEARCH("National",'Réponses de formulaire'!$AB163))</f>
        <v>1</v>
      </c>
      <c r="D771" t="b">
        <f>ISNUMBER(SEARCH("Régional",'Réponses de formulaire'!$AB163))</f>
        <v>0</v>
      </c>
      <c r="E771" t="b">
        <f>ISNUMBER(SEARCH("Economique",'Réponses de formulaire'!$AB163))</f>
        <v>1</v>
      </c>
      <c r="F771" t="b">
        <f>ISNUMBER(SEARCH("Politique",'Réponses de formulaire'!$AB163))</f>
        <v>0</v>
      </c>
      <c r="G771" t="b">
        <f>ISNUMBER(SEARCH("Culture (sorties ciné, livres, expos, ...)",'Réponses de formulaire'!$AB163))</f>
        <v>0</v>
      </c>
      <c r="H771" t="b">
        <f>ISNUMBER(SEARCH("Scientifique",'Réponses de formulaire'!$AB163))</f>
        <v>0</v>
      </c>
      <c r="I771" t="b">
        <f>ISNUMBER(SEARCH("People",'Réponses de formulaire'!$AB163))</f>
        <v>0</v>
      </c>
      <c r="J771" t="b">
        <f>ISNUMBER(SEARCH("Faits divers",'Réponses de formulaire'!$AB163))</f>
        <v>0</v>
      </c>
    </row>
    <row r="772" spans="2:10" ht="12.75" customHeight="1" x14ac:dyDescent="0.2">
      <c r="B772" t="b">
        <f>ISNUMBER(SEARCH("International",'Réponses de formulaire'!$AB164))</f>
        <v>1</v>
      </c>
      <c r="C772" t="b">
        <f>ISNUMBER(SEARCH("National",'Réponses de formulaire'!$AB164))</f>
        <v>1</v>
      </c>
      <c r="D772" t="b">
        <f>ISNUMBER(SEARCH("Régional",'Réponses de formulaire'!$AB164))</f>
        <v>0</v>
      </c>
      <c r="E772" t="b">
        <f>ISNUMBER(SEARCH("Economique",'Réponses de formulaire'!$AB164))</f>
        <v>0</v>
      </c>
      <c r="F772" t="b">
        <f>ISNUMBER(SEARCH("Politique",'Réponses de formulaire'!$AB164))</f>
        <v>1</v>
      </c>
      <c r="G772" t="b">
        <f>ISNUMBER(SEARCH("Culture (sorties ciné, livres, expos, ...)",'Réponses de formulaire'!$AB164))</f>
        <v>0</v>
      </c>
      <c r="H772" t="b">
        <f>ISNUMBER(SEARCH("Scientifique",'Réponses de formulaire'!$AB164))</f>
        <v>0</v>
      </c>
      <c r="I772" t="b">
        <f>ISNUMBER(SEARCH("People",'Réponses de formulaire'!$AB164))</f>
        <v>0</v>
      </c>
      <c r="J772" t="b">
        <f>ISNUMBER(SEARCH("Faits divers",'Réponses de formulaire'!$AB164))</f>
        <v>0</v>
      </c>
    </row>
    <row r="773" spans="2:10" ht="12.75" customHeight="1" x14ac:dyDescent="0.2">
      <c r="B773" t="b">
        <f>ISNUMBER(SEARCH("International",'Réponses de formulaire'!$AB165))</f>
        <v>1</v>
      </c>
      <c r="C773" t="b">
        <f>ISNUMBER(SEARCH("National",'Réponses de formulaire'!$AB165))</f>
        <v>1</v>
      </c>
      <c r="D773" t="b">
        <f>ISNUMBER(SEARCH("Régional",'Réponses de formulaire'!$AB165))</f>
        <v>1</v>
      </c>
      <c r="E773" t="b">
        <f>ISNUMBER(SEARCH("Economique",'Réponses de formulaire'!$AB165))</f>
        <v>1</v>
      </c>
      <c r="F773" t="b">
        <f>ISNUMBER(SEARCH("Politique",'Réponses de formulaire'!$AB165))</f>
        <v>1</v>
      </c>
      <c r="G773" t="b">
        <f>ISNUMBER(SEARCH("Culture (sorties ciné, livres, expos, ...)",'Réponses de formulaire'!$AB165))</f>
        <v>0</v>
      </c>
      <c r="H773" t="b">
        <f>ISNUMBER(SEARCH("Scientifique",'Réponses de formulaire'!$AB165))</f>
        <v>0</v>
      </c>
      <c r="I773" t="b">
        <f>ISNUMBER(SEARCH("People",'Réponses de formulaire'!$AB165))</f>
        <v>0</v>
      </c>
      <c r="J773" t="b">
        <f>ISNUMBER(SEARCH("Faits divers",'Réponses de formulaire'!$AB165))</f>
        <v>0</v>
      </c>
    </row>
    <row r="774" spans="2:10" ht="12.75" customHeight="1" x14ac:dyDescent="0.2">
      <c r="B774" t="b">
        <f>ISNUMBER(SEARCH("International",'Réponses de formulaire'!$AB166))</f>
        <v>1</v>
      </c>
      <c r="C774" t="b">
        <f>ISNUMBER(SEARCH("National",'Réponses de formulaire'!$AB166))</f>
        <v>1</v>
      </c>
      <c r="D774" t="b">
        <f>ISNUMBER(SEARCH("Régional",'Réponses de formulaire'!$AB166))</f>
        <v>0</v>
      </c>
      <c r="E774" t="b">
        <f>ISNUMBER(SEARCH("Economique",'Réponses de formulaire'!$AB166))</f>
        <v>1</v>
      </c>
      <c r="F774" t="b">
        <f>ISNUMBER(SEARCH("Politique",'Réponses de formulaire'!$AB166))</f>
        <v>1</v>
      </c>
      <c r="G774" t="b">
        <f>ISNUMBER(SEARCH("Culture (sorties ciné, livres, expos, ...)",'Réponses de formulaire'!$AB166))</f>
        <v>0</v>
      </c>
      <c r="H774" t="b">
        <f>ISNUMBER(SEARCH("Scientifique",'Réponses de formulaire'!$AB166))</f>
        <v>0</v>
      </c>
      <c r="I774" t="b">
        <f>ISNUMBER(SEARCH("People",'Réponses de formulaire'!$AB166))</f>
        <v>0</v>
      </c>
      <c r="J774" t="b">
        <f>ISNUMBER(SEARCH("Faits divers",'Réponses de formulaire'!$AB166))</f>
        <v>0</v>
      </c>
    </row>
    <row r="775" spans="2:10" ht="12.75" customHeight="1" x14ac:dyDescent="0.2">
      <c r="B775" t="b">
        <f>ISNUMBER(SEARCH("International",'Réponses de formulaire'!$AB167))</f>
        <v>1</v>
      </c>
      <c r="C775" t="b">
        <f>ISNUMBER(SEARCH("National",'Réponses de formulaire'!$AB167))</f>
        <v>1</v>
      </c>
      <c r="D775" t="b">
        <f>ISNUMBER(SEARCH("Régional",'Réponses de formulaire'!$AB167))</f>
        <v>0</v>
      </c>
      <c r="E775" t="b">
        <f>ISNUMBER(SEARCH("Economique",'Réponses de formulaire'!$AB167))</f>
        <v>0</v>
      </c>
      <c r="F775" t="b">
        <f>ISNUMBER(SEARCH("Politique",'Réponses de formulaire'!$AB167))</f>
        <v>0</v>
      </c>
      <c r="G775" t="b">
        <f>ISNUMBER(SEARCH("Culture (sorties ciné, livres, expos, ...)",'Réponses de formulaire'!$AB167))</f>
        <v>1</v>
      </c>
      <c r="H775" t="b">
        <f>ISNUMBER(SEARCH("Scientifique",'Réponses de formulaire'!$AB167))</f>
        <v>1</v>
      </c>
      <c r="I775" t="b">
        <f>ISNUMBER(SEARCH("People",'Réponses de formulaire'!$AB167))</f>
        <v>1</v>
      </c>
      <c r="J775" t="b">
        <f>ISNUMBER(SEARCH("Faits divers",'Réponses de formulaire'!$AB167))</f>
        <v>0</v>
      </c>
    </row>
    <row r="776" spans="2:10" ht="12.75" customHeight="1" x14ac:dyDescent="0.2">
      <c r="B776" t="b">
        <f>ISNUMBER(SEARCH("International",'Réponses de formulaire'!$AB168))</f>
        <v>0</v>
      </c>
      <c r="C776" t="b">
        <f>ISNUMBER(SEARCH("National",'Réponses de formulaire'!$AB168))</f>
        <v>0</v>
      </c>
      <c r="D776" t="b">
        <f>ISNUMBER(SEARCH("Régional",'Réponses de formulaire'!$AB168))</f>
        <v>0</v>
      </c>
      <c r="E776" t="b">
        <f>ISNUMBER(SEARCH("Economique",'Réponses de formulaire'!$AB168))</f>
        <v>0</v>
      </c>
      <c r="F776" t="b">
        <f>ISNUMBER(SEARCH("Politique",'Réponses de formulaire'!$AB168))</f>
        <v>0</v>
      </c>
      <c r="G776" t="b">
        <f>ISNUMBER(SEARCH("Culture (sorties ciné, livres, expos, ...)",'Réponses de formulaire'!$AB168))</f>
        <v>0</v>
      </c>
      <c r="H776" t="b">
        <f>ISNUMBER(SEARCH("Scientifique",'Réponses de formulaire'!$AB168))</f>
        <v>1</v>
      </c>
      <c r="I776" t="b">
        <f>ISNUMBER(SEARCH("People",'Réponses de formulaire'!$AB168))</f>
        <v>0</v>
      </c>
      <c r="J776" t="b">
        <f>ISNUMBER(SEARCH("Faits divers",'Réponses de formulaire'!$AB168))</f>
        <v>0</v>
      </c>
    </row>
    <row r="777" spans="2:10" ht="12.75" customHeight="1" x14ac:dyDescent="0.2">
      <c r="B777" t="b">
        <f>ISNUMBER(SEARCH("International",'Réponses de formulaire'!$AB169))</f>
        <v>1</v>
      </c>
      <c r="C777" t="b">
        <f>ISNUMBER(SEARCH("National",'Réponses de formulaire'!$AB169))</f>
        <v>1</v>
      </c>
      <c r="D777" t="b">
        <f>ISNUMBER(SEARCH("Régional",'Réponses de formulaire'!$AB169))</f>
        <v>0</v>
      </c>
      <c r="E777" t="b">
        <f>ISNUMBER(SEARCH("Economique",'Réponses de formulaire'!$AB169))</f>
        <v>0</v>
      </c>
      <c r="F777" t="b">
        <f>ISNUMBER(SEARCH("Politique",'Réponses de formulaire'!$AB169))</f>
        <v>0</v>
      </c>
      <c r="G777" t="b">
        <f>ISNUMBER(SEARCH("Culture (sorties ciné, livres, expos, ...)",'Réponses de formulaire'!$AB169))</f>
        <v>1</v>
      </c>
      <c r="H777" t="b">
        <f>ISNUMBER(SEARCH("Scientifique",'Réponses de formulaire'!$AB169))</f>
        <v>1</v>
      </c>
      <c r="I777" t="b">
        <f>ISNUMBER(SEARCH("People",'Réponses de formulaire'!$AB169))</f>
        <v>0</v>
      </c>
      <c r="J777" t="b">
        <f>ISNUMBER(SEARCH("Faits divers",'Réponses de formulaire'!$AB169))</f>
        <v>1</v>
      </c>
    </row>
    <row r="778" spans="2:10" ht="12.75" customHeight="1" x14ac:dyDescent="0.2">
      <c r="B778" t="b">
        <f>ISNUMBER(SEARCH("International",'Réponses de formulaire'!$AB170))</f>
        <v>1</v>
      </c>
      <c r="C778" t="b">
        <f>ISNUMBER(SEARCH("National",'Réponses de formulaire'!$AB170))</f>
        <v>1</v>
      </c>
      <c r="D778" t="b">
        <f>ISNUMBER(SEARCH("Régional",'Réponses de formulaire'!$AB170))</f>
        <v>1</v>
      </c>
      <c r="E778" t="b">
        <f>ISNUMBER(SEARCH("Economique",'Réponses de formulaire'!$AB170))</f>
        <v>1</v>
      </c>
      <c r="F778" t="b">
        <f>ISNUMBER(SEARCH("Politique",'Réponses de formulaire'!$AB170))</f>
        <v>1</v>
      </c>
      <c r="G778" t="b">
        <f>ISNUMBER(SEARCH("Culture (sorties ciné, livres, expos, ...)",'Réponses de formulaire'!$AB170))</f>
        <v>0</v>
      </c>
      <c r="H778" t="b">
        <f>ISNUMBER(SEARCH("Scientifique",'Réponses de formulaire'!$AB170))</f>
        <v>0</v>
      </c>
      <c r="I778" t="b">
        <f>ISNUMBER(SEARCH("People",'Réponses de formulaire'!$AB170))</f>
        <v>0</v>
      </c>
      <c r="J778" t="b">
        <f>ISNUMBER(SEARCH("Faits divers",'Réponses de formulaire'!$AB170))</f>
        <v>0</v>
      </c>
    </row>
    <row r="779" spans="2:10" ht="12.75" customHeight="1" x14ac:dyDescent="0.2">
      <c r="B779" t="b">
        <f>ISNUMBER(SEARCH("International",'Réponses de formulaire'!$AB171))</f>
        <v>1</v>
      </c>
      <c r="C779" t="b">
        <f>ISNUMBER(SEARCH("National",'Réponses de formulaire'!$AB171))</f>
        <v>1</v>
      </c>
      <c r="D779" t="b">
        <f>ISNUMBER(SEARCH("Régional",'Réponses de formulaire'!$AB171))</f>
        <v>0</v>
      </c>
      <c r="E779" t="b">
        <f>ISNUMBER(SEARCH("Economique",'Réponses de formulaire'!$AB171))</f>
        <v>0</v>
      </c>
      <c r="F779" t="b">
        <f>ISNUMBER(SEARCH("Politique",'Réponses de formulaire'!$AB171))</f>
        <v>1</v>
      </c>
      <c r="G779" t="b">
        <f>ISNUMBER(SEARCH("Culture (sorties ciné, livres, expos, ...)",'Réponses de formulaire'!$AB171))</f>
        <v>1</v>
      </c>
      <c r="H779" t="b">
        <f>ISNUMBER(SEARCH("Scientifique",'Réponses de formulaire'!$AB171))</f>
        <v>0</v>
      </c>
      <c r="I779" t="b">
        <f>ISNUMBER(SEARCH("People",'Réponses de formulaire'!$AB171))</f>
        <v>0</v>
      </c>
      <c r="J779" t="b">
        <f>ISNUMBER(SEARCH("Faits divers",'Réponses de formulaire'!$AB171))</f>
        <v>0</v>
      </c>
    </row>
    <row r="780" spans="2:10" ht="12.75" customHeight="1" x14ac:dyDescent="0.2">
      <c r="B780" t="b">
        <f>ISNUMBER(SEARCH("International",'Réponses de formulaire'!$AB172))</f>
        <v>1</v>
      </c>
      <c r="C780" t="b">
        <f>ISNUMBER(SEARCH("National",'Réponses de formulaire'!$AB172))</f>
        <v>1</v>
      </c>
      <c r="D780" t="b">
        <f>ISNUMBER(SEARCH("Régional",'Réponses de formulaire'!$AB172))</f>
        <v>0</v>
      </c>
      <c r="E780" t="b">
        <f>ISNUMBER(SEARCH("Economique",'Réponses de formulaire'!$AB172))</f>
        <v>0</v>
      </c>
      <c r="F780" t="b">
        <f>ISNUMBER(SEARCH("Politique",'Réponses de formulaire'!$AB172))</f>
        <v>1</v>
      </c>
      <c r="G780" t="b">
        <f>ISNUMBER(SEARCH("Culture (sorties ciné, livres, expos, ...)",'Réponses de formulaire'!$AB172))</f>
        <v>1</v>
      </c>
      <c r="H780" t="b">
        <f>ISNUMBER(SEARCH("Scientifique",'Réponses de formulaire'!$AB172))</f>
        <v>0</v>
      </c>
      <c r="I780" t="b">
        <f>ISNUMBER(SEARCH("People",'Réponses de formulaire'!$AB172))</f>
        <v>1</v>
      </c>
      <c r="J780" t="b">
        <f>ISNUMBER(SEARCH("Faits divers",'Réponses de formulaire'!$AB172))</f>
        <v>0</v>
      </c>
    </row>
    <row r="781" spans="2:10" ht="12.75" customHeight="1" x14ac:dyDescent="0.2">
      <c r="B781" t="b">
        <f>ISNUMBER(SEARCH("International",'Réponses de formulaire'!$AB173))</f>
        <v>1</v>
      </c>
      <c r="C781" t="b">
        <f>ISNUMBER(SEARCH("National",'Réponses de formulaire'!$AB173))</f>
        <v>1</v>
      </c>
      <c r="D781" t="b">
        <f>ISNUMBER(SEARCH("Régional",'Réponses de formulaire'!$AB173))</f>
        <v>0</v>
      </c>
      <c r="E781" t="b">
        <f>ISNUMBER(SEARCH("Economique",'Réponses de formulaire'!$AB173))</f>
        <v>1</v>
      </c>
      <c r="F781" t="b">
        <f>ISNUMBER(SEARCH("Politique",'Réponses de formulaire'!$AB173))</f>
        <v>1</v>
      </c>
      <c r="G781" t="b">
        <f>ISNUMBER(SEARCH("Culture (sorties ciné, livres, expos, ...)",'Réponses de formulaire'!$AB173))</f>
        <v>1</v>
      </c>
      <c r="H781" t="b">
        <f>ISNUMBER(SEARCH("Scientifique",'Réponses de formulaire'!$AB173))</f>
        <v>1</v>
      </c>
      <c r="I781" t="b">
        <f>ISNUMBER(SEARCH("People",'Réponses de formulaire'!$AB173))</f>
        <v>0</v>
      </c>
      <c r="J781" t="b">
        <f>ISNUMBER(SEARCH("Faits divers",'Réponses de formulaire'!$AB173))</f>
        <v>0</v>
      </c>
    </row>
    <row r="782" spans="2:10" ht="12.75" customHeight="1" x14ac:dyDescent="0.2">
      <c r="B782" t="b">
        <f>ISNUMBER(SEARCH("International",'Réponses de formulaire'!$AB174))</f>
        <v>1</v>
      </c>
      <c r="C782" t="b">
        <f>ISNUMBER(SEARCH("National",'Réponses de formulaire'!$AB174))</f>
        <v>1</v>
      </c>
      <c r="D782" t="b">
        <f>ISNUMBER(SEARCH("Régional",'Réponses de formulaire'!$AB174))</f>
        <v>0</v>
      </c>
      <c r="E782" t="b">
        <f>ISNUMBER(SEARCH("Economique",'Réponses de formulaire'!$AB174))</f>
        <v>1</v>
      </c>
      <c r="F782" t="b">
        <f>ISNUMBER(SEARCH("Politique",'Réponses de formulaire'!$AB174))</f>
        <v>1</v>
      </c>
      <c r="G782" t="b">
        <f>ISNUMBER(SEARCH("Culture (sorties ciné, livres, expos, ...)",'Réponses de formulaire'!$AB174))</f>
        <v>1</v>
      </c>
      <c r="H782" t="b">
        <f>ISNUMBER(SEARCH("Scientifique",'Réponses de formulaire'!$AB174))</f>
        <v>1</v>
      </c>
      <c r="I782" t="b">
        <f>ISNUMBER(SEARCH("People",'Réponses de formulaire'!$AB174))</f>
        <v>0</v>
      </c>
      <c r="J782" t="b">
        <f>ISNUMBER(SEARCH("Faits divers",'Réponses de formulaire'!$AB174))</f>
        <v>0</v>
      </c>
    </row>
    <row r="783" spans="2:10" ht="12.75" customHeight="1" x14ac:dyDescent="0.2">
      <c r="B783" t="b">
        <f>ISNUMBER(SEARCH("International",'Réponses de formulaire'!$AB175))</f>
        <v>1</v>
      </c>
      <c r="C783" t="b">
        <f>ISNUMBER(SEARCH("National",'Réponses de formulaire'!$AB175))</f>
        <v>1</v>
      </c>
      <c r="D783" t="b">
        <f>ISNUMBER(SEARCH("Régional",'Réponses de formulaire'!$AB175))</f>
        <v>0</v>
      </c>
      <c r="E783" t="b">
        <f>ISNUMBER(SEARCH("Economique",'Réponses de formulaire'!$AB175))</f>
        <v>1</v>
      </c>
      <c r="F783" t="b">
        <f>ISNUMBER(SEARCH("Politique",'Réponses de formulaire'!$AB175))</f>
        <v>1</v>
      </c>
      <c r="G783" t="b">
        <f>ISNUMBER(SEARCH("Culture (sorties ciné, livres, expos, ...)",'Réponses de formulaire'!$AB175))</f>
        <v>0</v>
      </c>
      <c r="H783" t="b">
        <f>ISNUMBER(SEARCH("Scientifique",'Réponses de formulaire'!$AB175))</f>
        <v>0</v>
      </c>
      <c r="I783" t="b">
        <f>ISNUMBER(SEARCH("People",'Réponses de formulaire'!$AB175))</f>
        <v>0</v>
      </c>
      <c r="J783" t="b">
        <f>ISNUMBER(SEARCH("Faits divers",'Réponses de formulaire'!$AB175))</f>
        <v>0</v>
      </c>
    </row>
    <row r="784" spans="2:10" ht="12.75" customHeight="1" x14ac:dyDescent="0.2">
      <c r="B784" t="b">
        <f>ISNUMBER(SEARCH("International",'Réponses de formulaire'!$AB176))</f>
        <v>1</v>
      </c>
      <c r="C784" t="b">
        <f>ISNUMBER(SEARCH("National",'Réponses de formulaire'!$AB176))</f>
        <v>1</v>
      </c>
      <c r="D784" t="b">
        <f>ISNUMBER(SEARCH("Régional",'Réponses de formulaire'!$AB176))</f>
        <v>1</v>
      </c>
      <c r="E784" t="b">
        <f>ISNUMBER(SEARCH("Economique",'Réponses de formulaire'!$AB176))</f>
        <v>1</v>
      </c>
      <c r="F784" t="b">
        <f>ISNUMBER(SEARCH("Politique",'Réponses de formulaire'!$AB176))</f>
        <v>1</v>
      </c>
      <c r="G784" t="b">
        <f>ISNUMBER(SEARCH("Culture (sorties ciné, livres, expos, ...)",'Réponses de formulaire'!$AB176))</f>
        <v>1</v>
      </c>
      <c r="H784" t="b">
        <f>ISNUMBER(SEARCH("Scientifique",'Réponses de formulaire'!$AB176))</f>
        <v>1</v>
      </c>
      <c r="I784" t="b">
        <f>ISNUMBER(SEARCH("People",'Réponses de formulaire'!$AB176))</f>
        <v>0</v>
      </c>
      <c r="J784" t="b">
        <f>ISNUMBER(SEARCH("Faits divers",'Réponses de formulaire'!$AB176))</f>
        <v>0</v>
      </c>
    </row>
    <row r="785" spans="2:10" ht="12.75" customHeight="1" x14ac:dyDescent="0.2">
      <c r="B785" t="b">
        <f>ISNUMBER(SEARCH("International",'Réponses de formulaire'!$AB177))</f>
        <v>1</v>
      </c>
      <c r="C785" t="b">
        <f>ISNUMBER(SEARCH("National",'Réponses de formulaire'!$AB177))</f>
        <v>1</v>
      </c>
      <c r="D785" t="b">
        <f>ISNUMBER(SEARCH("Régional",'Réponses de formulaire'!$AB177))</f>
        <v>1</v>
      </c>
      <c r="E785" t="b">
        <f>ISNUMBER(SEARCH("Economique",'Réponses de formulaire'!$AB177))</f>
        <v>1</v>
      </c>
      <c r="F785" t="b">
        <f>ISNUMBER(SEARCH("Politique",'Réponses de formulaire'!$AB177))</f>
        <v>1</v>
      </c>
      <c r="G785" t="b">
        <f>ISNUMBER(SEARCH("Culture (sorties ciné, livres, expos, ...)",'Réponses de formulaire'!$AB177))</f>
        <v>1</v>
      </c>
      <c r="H785" t="b">
        <f>ISNUMBER(SEARCH("Scientifique",'Réponses de formulaire'!$AB177))</f>
        <v>1</v>
      </c>
      <c r="I785" t="b">
        <f>ISNUMBER(SEARCH("People",'Réponses de formulaire'!$AB177))</f>
        <v>0</v>
      </c>
      <c r="J785" t="b">
        <f>ISNUMBER(SEARCH("Faits divers",'Réponses de formulaire'!$AB177))</f>
        <v>0</v>
      </c>
    </row>
    <row r="786" spans="2:10" ht="12.75" customHeight="1" x14ac:dyDescent="0.2">
      <c r="B786" t="b">
        <f>ISNUMBER(SEARCH("International",'Réponses de formulaire'!$AB178))</f>
        <v>1</v>
      </c>
      <c r="C786" t="b">
        <f>ISNUMBER(SEARCH("National",'Réponses de formulaire'!$AB178))</f>
        <v>1</v>
      </c>
      <c r="D786" t="b">
        <f>ISNUMBER(SEARCH("Régional",'Réponses de formulaire'!$AB178))</f>
        <v>0</v>
      </c>
      <c r="E786" t="b">
        <f>ISNUMBER(SEARCH("Economique",'Réponses de formulaire'!$AB178))</f>
        <v>0</v>
      </c>
      <c r="F786" t="b">
        <f>ISNUMBER(SEARCH("Politique",'Réponses de formulaire'!$AB178))</f>
        <v>0</v>
      </c>
      <c r="G786" t="b">
        <f>ISNUMBER(SEARCH("Culture (sorties ciné, livres, expos, ...)",'Réponses de formulaire'!$AB178))</f>
        <v>0</v>
      </c>
      <c r="H786" t="b">
        <f>ISNUMBER(SEARCH("Scientifique",'Réponses de formulaire'!$AB178))</f>
        <v>0</v>
      </c>
      <c r="I786" t="b">
        <f>ISNUMBER(SEARCH("People",'Réponses de formulaire'!$AB178))</f>
        <v>0</v>
      </c>
      <c r="J786" t="b">
        <f>ISNUMBER(SEARCH("Faits divers",'Réponses de formulaire'!$AB178))</f>
        <v>0</v>
      </c>
    </row>
    <row r="787" spans="2:10" ht="12.75" customHeight="1" x14ac:dyDescent="0.2">
      <c r="B787" t="b">
        <f>ISNUMBER(SEARCH("International",'Réponses de formulaire'!$AB179))</f>
        <v>1</v>
      </c>
      <c r="C787" t="b">
        <f>ISNUMBER(SEARCH("National",'Réponses de formulaire'!$AB179))</f>
        <v>1</v>
      </c>
      <c r="D787" t="b">
        <f>ISNUMBER(SEARCH("Régional",'Réponses de formulaire'!$AB179))</f>
        <v>0</v>
      </c>
      <c r="E787" t="b">
        <f>ISNUMBER(SEARCH("Economique",'Réponses de formulaire'!$AB179))</f>
        <v>0</v>
      </c>
      <c r="F787" t="b">
        <f>ISNUMBER(SEARCH("Politique",'Réponses de formulaire'!$AB179))</f>
        <v>1</v>
      </c>
      <c r="G787" t="b">
        <f>ISNUMBER(SEARCH("Culture (sorties ciné, livres, expos, ...)",'Réponses de formulaire'!$AB179))</f>
        <v>0</v>
      </c>
      <c r="H787" t="b">
        <f>ISNUMBER(SEARCH("Scientifique",'Réponses de formulaire'!$AB179))</f>
        <v>0</v>
      </c>
      <c r="I787" t="b">
        <f>ISNUMBER(SEARCH("People",'Réponses de formulaire'!$AB179))</f>
        <v>0</v>
      </c>
      <c r="J787" t="b">
        <f>ISNUMBER(SEARCH("Faits divers",'Réponses de formulaire'!$AB179))</f>
        <v>0</v>
      </c>
    </row>
    <row r="788" spans="2:10" ht="12.75" customHeight="1" x14ac:dyDescent="0.2">
      <c r="B788" t="b">
        <f>ISNUMBER(SEARCH("International",'Réponses de formulaire'!$AB180))</f>
        <v>1</v>
      </c>
      <c r="C788" t="b">
        <f>ISNUMBER(SEARCH("National",'Réponses de formulaire'!$AB180))</f>
        <v>1</v>
      </c>
      <c r="D788" t="b">
        <f>ISNUMBER(SEARCH("Régional",'Réponses de formulaire'!$AB180))</f>
        <v>0</v>
      </c>
      <c r="E788" t="b">
        <f>ISNUMBER(SEARCH("Economique",'Réponses de formulaire'!$AB180))</f>
        <v>0</v>
      </c>
      <c r="F788" t="b">
        <f>ISNUMBER(SEARCH("Politique",'Réponses de formulaire'!$AB180))</f>
        <v>0</v>
      </c>
      <c r="G788" t="b">
        <f>ISNUMBER(SEARCH("Culture (sorties ciné, livres, expos, ...)",'Réponses de formulaire'!$AB180))</f>
        <v>1</v>
      </c>
      <c r="H788" t="b">
        <f>ISNUMBER(SEARCH("Scientifique",'Réponses de formulaire'!$AB180))</f>
        <v>0</v>
      </c>
      <c r="I788" t="b">
        <f>ISNUMBER(SEARCH("People",'Réponses de formulaire'!$AB180))</f>
        <v>0</v>
      </c>
      <c r="J788" t="b">
        <f>ISNUMBER(SEARCH("Faits divers",'Réponses de formulaire'!$AB180))</f>
        <v>1</v>
      </c>
    </row>
    <row r="789" spans="2:10" ht="12.75" customHeight="1" x14ac:dyDescent="0.2">
      <c r="B789" t="b">
        <f>ISNUMBER(SEARCH("International",'Réponses de formulaire'!$AB181))</f>
        <v>0</v>
      </c>
      <c r="C789" t="b">
        <f>ISNUMBER(SEARCH("National",'Réponses de formulaire'!$AB181))</f>
        <v>0</v>
      </c>
      <c r="D789" t="b">
        <f>ISNUMBER(SEARCH("Régional",'Réponses de formulaire'!$AB181))</f>
        <v>0</v>
      </c>
      <c r="E789" t="b">
        <f>ISNUMBER(SEARCH("Economique",'Réponses de formulaire'!$AB181))</f>
        <v>0</v>
      </c>
      <c r="F789" t="b">
        <f>ISNUMBER(SEARCH("Politique",'Réponses de formulaire'!$AB181))</f>
        <v>0</v>
      </c>
      <c r="G789" t="b">
        <f>ISNUMBER(SEARCH("Culture (sorties ciné, livres, expos, ...)",'Réponses de formulaire'!$AB181))</f>
        <v>1</v>
      </c>
      <c r="H789" t="b">
        <f>ISNUMBER(SEARCH("Scientifique",'Réponses de formulaire'!$AB181))</f>
        <v>0</v>
      </c>
      <c r="I789" t="b">
        <f>ISNUMBER(SEARCH("People",'Réponses de formulaire'!$AB181))</f>
        <v>0</v>
      </c>
      <c r="J789" t="b">
        <f>ISNUMBER(SEARCH("Faits divers",'Réponses de formulaire'!$AB181))</f>
        <v>1</v>
      </c>
    </row>
    <row r="790" spans="2:10" ht="12.75" customHeight="1" x14ac:dyDescent="0.2">
      <c r="B790" t="b">
        <f>ISNUMBER(SEARCH("International",'Réponses de formulaire'!$AB182))</f>
        <v>1</v>
      </c>
      <c r="C790" t="b">
        <f>ISNUMBER(SEARCH("National",'Réponses de formulaire'!$AB182))</f>
        <v>1</v>
      </c>
      <c r="D790" t="b">
        <f>ISNUMBER(SEARCH("Régional",'Réponses de formulaire'!$AB182))</f>
        <v>1</v>
      </c>
      <c r="E790" t="b">
        <f>ISNUMBER(SEARCH("Economique",'Réponses de formulaire'!$AB182))</f>
        <v>0</v>
      </c>
      <c r="F790" t="b">
        <f>ISNUMBER(SEARCH("Politique",'Réponses de formulaire'!$AB182))</f>
        <v>1</v>
      </c>
      <c r="G790" t="b">
        <f>ISNUMBER(SEARCH("Culture (sorties ciné, livres, expos, ...)",'Réponses de formulaire'!$AB182))</f>
        <v>1</v>
      </c>
      <c r="H790" t="b">
        <f>ISNUMBER(SEARCH("Scientifique",'Réponses de formulaire'!$AB182))</f>
        <v>0</v>
      </c>
      <c r="I790" t="b">
        <f>ISNUMBER(SEARCH("People",'Réponses de formulaire'!$AB182))</f>
        <v>0</v>
      </c>
      <c r="J790" t="b">
        <f>ISNUMBER(SEARCH("Faits divers",'Réponses de formulaire'!$AB182))</f>
        <v>0</v>
      </c>
    </row>
    <row r="791" spans="2:10" ht="12.75" customHeight="1" x14ac:dyDescent="0.2">
      <c r="B791" t="b">
        <f>ISNUMBER(SEARCH("International",'Réponses de formulaire'!$AB183))</f>
        <v>1</v>
      </c>
      <c r="C791" t="b">
        <f>ISNUMBER(SEARCH("National",'Réponses de formulaire'!$AB183))</f>
        <v>1</v>
      </c>
      <c r="D791" t="b">
        <f>ISNUMBER(SEARCH("Régional",'Réponses de formulaire'!$AB183))</f>
        <v>0</v>
      </c>
      <c r="E791" t="b">
        <f>ISNUMBER(SEARCH("Economique",'Réponses de formulaire'!$AB183))</f>
        <v>0</v>
      </c>
      <c r="F791" t="b">
        <f>ISNUMBER(SEARCH("Politique",'Réponses de formulaire'!$AB183))</f>
        <v>1</v>
      </c>
      <c r="G791" t="b">
        <f>ISNUMBER(SEARCH("Culture (sorties ciné, livres, expos, ...)",'Réponses de formulaire'!$AB183))</f>
        <v>0</v>
      </c>
      <c r="H791" t="b">
        <f>ISNUMBER(SEARCH("Scientifique",'Réponses de formulaire'!$AB183))</f>
        <v>0</v>
      </c>
      <c r="I791" t="b">
        <f>ISNUMBER(SEARCH("People",'Réponses de formulaire'!$AB183))</f>
        <v>0</v>
      </c>
      <c r="J791" t="b">
        <f>ISNUMBER(SEARCH("Faits divers",'Réponses de formulaire'!$AB183))</f>
        <v>1</v>
      </c>
    </row>
    <row r="792" spans="2:10" ht="12.75" customHeight="1" x14ac:dyDescent="0.2">
      <c r="B792" t="b">
        <f>ISNUMBER(SEARCH("International",'Réponses de formulaire'!$AB184))</f>
        <v>1</v>
      </c>
      <c r="C792" t="b">
        <f>ISNUMBER(SEARCH("National",'Réponses de formulaire'!$AB184))</f>
        <v>1</v>
      </c>
      <c r="D792" t="b">
        <f>ISNUMBER(SEARCH("Régional",'Réponses de formulaire'!$AB184))</f>
        <v>0</v>
      </c>
      <c r="E792" t="b">
        <f>ISNUMBER(SEARCH("Economique",'Réponses de formulaire'!$AB184))</f>
        <v>0</v>
      </c>
      <c r="F792" t="b">
        <f>ISNUMBER(SEARCH("Politique",'Réponses de formulaire'!$AB184))</f>
        <v>0</v>
      </c>
      <c r="G792" t="b">
        <f>ISNUMBER(SEARCH("Culture (sorties ciné, livres, expos, ...)",'Réponses de formulaire'!$AB184))</f>
        <v>0</v>
      </c>
      <c r="H792" t="b">
        <f>ISNUMBER(SEARCH("Scientifique",'Réponses de formulaire'!$AB184))</f>
        <v>0</v>
      </c>
      <c r="I792" t="b">
        <f>ISNUMBER(SEARCH("People",'Réponses de formulaire'!$AB184))</f>
        <v>0</v>
      </c>
      <c r="J792" t="b">
        <f>ISNUMBER(SEARCH("Faits divers",'Réponses de formulaire'!$AB184))</f>
        <v>0</v>
      </c>
    </row>
    <row r="793" spans="2:10" ht="12.75" customHeight="1" x14ac:dyDescent="0.2">
      <c r="B793" t="b">
        <f>ISNUMBER(SEARCH("International",'Réponses de formulaire'!$AB185))</f>
        <v>1</v>
      </c>
      <c r="C793" t="b">
        <f>ISNUMBER(SEARCH("National",'Réponses de formulaire'!$AB185))</f>
        <v>1</v>
      </c>
      <c r="D793" t="b">
        <f>ISNUMBER(SEARCH("Régional",'Réponses de formulaire'!$AB185))</f>
        <v>0</v>
      </c>
      <c r="E793" t="b">
        <f>ISNUMBER(SEARCH("Economique",'Réponses de formulaire'!$AB185))</f>
        <v>0</v>
      </c>
      <c r="F793" t="b">
        <f>ISNUMBER(SEARCH("Politique",'Réponses de formulaire'!$AB185))</f>
        <v>1</v>
      </c>
      <c r="G793" t="b">
        <f>ISNUMBER(SEARCH("Culture (sorties ciné, livres, expos, ...)",'Réponses de formulaire'!$AB185))</f>
        <v>0</v>
      </c>
      <c r="H793" t="b">
        <f>ISNUMBER(SEARCH("Scientifique",'Réponses de formulaire'!$AB185))</f>
        <v>0</v>
      </c>
      <c r="I793" t="b">
        <f>ISNUMBER(SEARCH("People",'Réponses de formulaire'!$AB185))</f>
        <v>0</v>
      </c>
      <c r="J793" t="b">
        <f>ISNUMBER(SEARCH("Faits divers",'Réponses de formulaire'!$AB185))</f>
        <v>0</v>
      </c>
    </row>
    <row r="794" spans="2:10" ht="12.75" customHeight="1" x14ac:dyDescent="0.2">
      <c r="B794" t="b">
        <f>ISNUMBER(SEARCH("International",'Réponses de formulaire'!$AB186))</f>
        <v>1</v>
      </c>
      <c r="C794" t="b">
        <f>ISNUMBER(SEARCH("National",'Réponses de formulaire'!$AB186))</f>
        <v>1</v>
      </c>
      <c r="D794" t="b">
        <f>ISNUMBER(SEARCH("Régional",'Réponses de formulaire'!$AB186))</f>
        <v>0</v>
      </c>
      <c r="E794" t="b">
        <f>ISNUMBER(SEARCH("Economique",'Réponses de formulaire'!$AB186))</f>
        <v>1</v>
      </c>
      <c r="F794" t="b">
        <f>ISNUMBER(SEARCH("Politique",'Réponses de formulaire'!$AB186))</f>
        <v>1</v>
      </c>
      <c r="G794" t="b">
        <f>ISNUMBER(SEARCH("Culture (sorties ciné, livres, expos, ...)",'Réponses de formulaire'!$AB186))</f>
        <v>0</v>
      </c>
      <c r="H794" t="b">
        <f>ISNUMBER(SEARCH("Scientifique",'Réponses de formulaire'!$AB186))</f>
        <v>1</v>
      </c>
      <c r="I794" t="b">
        <f>ISNUMBER(SEARCH("People",'Réponses de formulaire'!$AB186))</f>
        <v>0</v>
      </c>
      <c r="J794" t="b">
        <f>ISNUMBER(SEARCH("Faits divers",'Réponses de formulaire'!$AB186))</f>
        <v>0</v>
      </c>
    </row>
    <row r="795" spans="2:10" ht="12.75" customHeight="1" x14ac:dyDescent="0.2">
      <c r="B795" t="b">
        <f>ISNUMBER(SEARCH("International",'Réponses de formulaire'!$AB187))</f>
        <v>1</v>
      </c>
      <c r="C795" t="b">
        <f>ISNUMBER(SEARCH("National",'Réponses de formulaire'!$AB187))</f>
        <v>1</v>
      </c>
      <c r="D795" t="b">
        <f>ISNUMBER(SEARCH("Régional",'Réponses de formulaire'!$AB187))</f>
        <v>1</v>
      </c>
      <c r="E795" t="b">
        <f>ISNUMBER(SEARCH("Economique",'Réponses de formulaire'!$AB187))</f>
        <v>0</v>
      </c>
      <c r="F795" t="b">
        <f>ISNUMBER(SEARCH("Politique",'Réponses de formulaire'!$AB187))</f>
        <v>1</v>
      </c>
      <c r="G795" t="b">
        <f>ISNUMBER(SEARCH("Culture (sorties ciné, livres, expos, ...)",'Réponses de formulaire'!$AB187))</f>
        <v>0</v>
      </c>
      <c r="H795" t="b">
        <f>ISNUMBER(SEARCH("Scientifique",'Réponses de formulaire'!$AB187))</f>
        <v>0</v>
      </c>
      <c r="I795" t="b">
        <f>ISNUMBER(SEARCH("People",'Réponses de formulaire'!$AB187))</f>
        <v>0</v>
      </c>
      <c r="J795" t="b">
        <f>ISNUMBER(SEARCH("Faits divers",'Réponses de formulaire'!$AB187))</f>
        <v>0</v>
      </c>
    </row>
    <row r="796" spans="2:10" ht="12.75" customHeight="1" x14ac:dyDescent="0.2">
      <c r="B796" t="b">
        <f>ISNUMBER(SEARCH("International",'Réponses de formulaire'!$AB188))</f>
        <v>0</v>
      </c>
      <c r="C796" t="b">
        <f>ISNUMBER(SEARCH("National",'Réponses de formulaire'!$AB188))</f>
        <v>1</v>
      </c>
      <c r="D796" t="b">
        <f>ISNUMBER(SEARCH("Régional",'Réponses de formulaire'!$AB188))</f>
        <v>1</v>
      </c>
      <c r="E796" t="b">
        <f>ISNUMBER(SEARCH("Economique",'Réponses de formulaire'!$AB188))</f>
        <v>0</v>
      </c>
      <c r="F796" t="b">
        <f>ISNUMBER(SEARCH("Politique",'Réponses de formulaire'!$AB188))</f>
        <v>1</v>
      </c>
      <c r="G796" t="b">
        <f>ISNUMBER(SEARCH("Culture (sorties ciné, livres, expos, ...)",'Réponses de formulaire'!$AB188))</f>
        <v>0</v>
      </c>
      <c r="H796" t="b">
        <f>ISNUMBER(SEARCH("Scientifique",'Réponses de formulaire'!$AB188))</f>
        <v>0</v>
      </c>
      <c r="I796" t="b">
        <f>ISNUMBER(SEARCH("People",'Réponses de formulaire'!$AB188))</f>
        <v>0</v>
      </c>
      <c r="J796" t="b">
        <f>ISNUMBER(SEARCH("Faits divers",'Réponses de formulaire'!$AB188))</f>
        <v>0</v>
      </c>
    </row>
    <row r="797" spans="2:10" ht="12.75" customHeight="1" x14ac:dyDescent="0.2">
      <c r="B797" t="b">
        <f>ISNUMBER(SEARCH("International",'Réponses de formulaire'!$AB189))</f>
        <v>1</v>
      </c>
      <c r="C797" t="b">
        <f>ISNUMBER(SEARCH("National",'Réponses de formulaire'!$AB189))</f>
        <v>1</v>
      </c>
      <c r="D797" t="b">
        <f>ISNUMBER(SEARCH("Régional",'Réponses de formulaire'!$AB189))</f>
        <v>0</v>
      </c>
      <c r="E797" t="b">
        <f>ISNUMBER(SEARCH("Economique",'Réponses de formulaire'!$AB189))</f>
        <v>0</v>
      </c>
      <c r="F797" t="b">
        <f>ISNUMBER(SEARCH("Politique",'Réponses de formulaire'!$AB189))</f>
        <v>1</v>
      </c>
      <c r="G797" t="b">
        <f>ISNUMBER(SEARCH("Culture (sorties ciné, livres, expos, ...)",'Réponses de formulaire'!$AB189))</f>
        <v>0</v>
      </c>
      <c r="H797" t="b">
        <f>ISNUMBER(SEARCH("Scientifique",'Réponses de formulaire'!$AB189))</f>
        <v>0</v>
      </c>
      <c r="I797" t="b">
        <f>ISNUMBER(SEARCH("People",'Réponses de formulaire'!$AB189))</f>
        <v>0</v>
      </c>
      <c r="J797" t="b">
        <f>ISNUMBER(SEARCH("Faits divers",'Réponses de formulaire'!$AB189))</f>
        <v>0</v>
      </c>
    </row>
    <row r="798" spans="2:10" ht="12.75" customHeight="1" x14ac:dyDescent="0.2">
      <c r="B798" t="b">
        <f>ISNUMBER(SEARCH("International",'Réponses de formulaire'!$AB190))</f>
        <v>1</v>
      </c>
      <c r="C798" t="b">
        <f>ISNUMBER(SEARCH("National",'Réponses de formulaire'!$AB190))</f>
        <v>1</v>
      </c>
      <c r="D798" t="b">
        <f>ISNUMBER(SEARCH("Régional",'Réponses de formulaire'!$AB190))</f>
        <v>0</v>
      </c>
      <c r="E798" t="b">
        <f>ISNUMBER(SEARCH("Economique",'Réponses de formulaire'!$AB190))</f>
        <v>0</v>
      </c>
      <c r="F798" t="b">
        <f>ISNUMBER(SEARCH("Politique",'Réponses de formulaire'!$AB190))</f>
        <v>1</v>
      </c>
      <c r="G798" t="b">
        <f>ISNUMBER(SEARCH("Culture (sorties ciné, livres, expos, ...)",'Réponses de formulaire'!$AB190))</f>
        <v>1</v>
      </c>
      <c r="H798" t="b">
        <f>ISNUMBER(SEARCH("Scientifique",'Réponses de formulaire'!$AB190))</f>
        <v>0</v>
      </c>
      <c r="I798" t="b">
        <f>ISNUMBER(SEARCH("People",'Réponses de formulaire'!$AB190))</f>
        <v>0</v>
      </c>
      <c r="J798" t="b">
        <f>ISNUMBER(SEARCH("Faits divers",'Réponses de formulaire'!$AB190))</f>
        <v>0</v>
      </c>
    </row>
    <row r="799" spans="2:10" ht="12.75" customHeight="1" x14ac:dyDescent="0.2">
      <c r="B799" t="b">
        <f>ISNUMBER(SEARCH("International",'Réponses de formulaire'!$AB191))</f>
        <v>1</v>
      </c>
      <c r="C799" t="b">
        <f>ISNUMBER(SEARCH("National",'Réponses de formulaire'!$AB191))</f>
        <v>1</v>
      </c>
      <c r="D799" t="b">
        <f>ISNUMBER(SEARCH("Régional",'Réponses de formulaire'!$AB191))</f>
        <v>0</v>
      </c>
      <c r="E799" t="b">
        <f>ISNUMBER(SEARCH("Economique",'Réponses de formulaire'!$AB191))</f>
        <v>1</v>
      </c>
      <c r="F799" t="b">
        <f>ISNUMBER(SEARCH("Politique",'Réponses de formulaire'!$AB191))</f>
        <v>1</v>
      </c>
      <c r="G799" t="b">
        <f>ISNUMBER(SEARCH("Culture (sorties ciné, livres, expos, ...)",'Réponses de formulaire'!$AB191))</f>
        <v>0</v>
      </c>
      <c r="H799" t="b">
        <f>ISNUMBER(SEARCH("Scientifique",'Réponses de formulaire'!$AB191))</f>
        <v>0</v>
      </c>
      <c r="I799" t="b">
        <f>ISNUMBER(SEARCH("People",'Réponses de formulaire'!$AB191))</f>
        <v>0</v>
      </c>
      <c r="J799" t="b">
        <f>ISNUMBER(SEARCH("Faits divers",'Réponses de formulaire'!$AB191))</f>
        <v>1</v>
      </c>
    </row>
    <row r="800" spans="2:10" ht="12.75" customHeight="1" x14ac:dyDescent="0.2">
      <c r="B800" t="b">
        <f>ISNUMBER(SEARCH("International",'Réponses de formulaire'!$AB192))</f>
        <v>1</v>
      </c>
      <c r="C800" t="b">
        <f>ISNUMBER(SEARCH("National",'Réponses de formulaire'!$AB192))</f>
        <v>1</v>
      </c>
      <c r="D800" t="b">
        <f>ISNUMBER(SEARCH("Régional",'Réponses de formulaire'!$AB192))</f>
        <v>1</v>
      </c>
      <c r="E800" t="b">
        <f>ISNUMBER(SEARCH("Economique",'Réponses de formulaire'!$AB192))</f>
        <v>1</v>
      </c>
      <c r="F800" t="b">
        <f>ISNUMBER(SEARCH("Politique",'Réponses de formulaire'!$AB192))</f>
        <v>1</v>
      </c>
      <c r="G800" t="b">
        <f>ISNUMBER(SEARCH("Culture (sorties ciné, livres, expos, ...)",'Réponses de formulaire'!$AB192))</f>
        <v>0</v>
      </c>
      <c r="H800" t="b">
        <f>ISNUMBER(SEARCH("Scientifique",'Réponses de formulaire'!$AB192))</f>
        <v>0</v>
      </c>
      <c r="I800" t="b">
        <f>ISNUMBER(SEARCH("People",'Réponses de formulaire'!$AB192))</f>
        <v>0</v>
      </c>
      <c r="J800" t="b">
        <f>ISNUMBER(SEARCH("Faits divers",'Réponses de formulaire'!$AB192))</f>
        <v>0</v>
      </c>
    </row>
    <row r="801" spans="2:10" ht="12.75" customHeight="1" x14ac:dyDescent="0.2">
      <c r="B801" t="b">
        <f>ISNUMBER(SEARCH("International",'Réponses de formulaire'!$AB193))</f>
        <v>1</v>
      </c>
      <c r="C801" t="b">
        <f>ISNUMBER(SEARCH("National",'Réponses de formulaire'!$AB193))</f>
        <v>1</v>
      </c>
      <c r="D801" t="b">
        <f>ISNUMBER(SEARCH("Régional",'Réponses de formulaire'!$AB193))</f>
        <v>0</v>
      </c>
      <c r="E801" t="b">
        <f>ISNUMBER(SEARCH("Economique",'Réponses de formulaire'!$AB193))</f>
        <v>0</v>
      </c>
      <c r="F801" t="b">
        <f>ISNUMBER(SEARCH("Politique",'Réponses de formulaire'!$AB193))</f>
        <v>0</v>
      </c>
      <c r="G801" t="b">
        <f>ISNUMBER(SEARCH("Culture (sorties ciné, livres, expos, ...)",'Réponses de formulaire'!$AB193))</f>
        <v>0</v>
      </c>
      <c r="H801" t="b">
        <f>ISNUMBER(SEARCH("Scientifique",'Réponses de formulaire'!$AB193))</f>
        <v>0</v>
      </c>
      <c r="I801" t="b">
        <f>ISNUMBER(SEARCH("People",'Réponses de formulaire'!$AB193))</f>
        <v>0</v>
      </c>
      <c r="J801" t="b">
        <f>ISNUMBER(SEARCH("Faits divers",'Réponses de formulaire'!$AB193))</f>
        <v>0</v>
      </c>
    </row>
    <row r="802" spans="2:10" ht="12.75" customHeight="1" x14ac:dyDescent="0.2">
      <c r="B802" t="b">
        <f>ISNUMBER(SEARCH("International",'Réponses de formulaire'!$AB194))</f>
        <v>0</v>
      </c>
      <c r="C802" t="b">
        <f>ISNUMBER(SEARCH("National",'Réponses de formulaire'!$AB194))</f>
        <v>1</v>
      </c>
      <c r="D802" t="b">
        <f>ISNUMBER(SEARCH("Régional",'Réponses de formulaire'!$AB194))</f>
        <v>0</v>
      </c>
      <c r="E802" t="b">
        <f>ISNUMBER(SEARCH("Economique",'Réponses de formulaire'!$AB194))</f>
        <v>0</v>
      </c>
      <c r="F802" t="b">
        <f>ISNUMBER(SEARCH("Politique",'Réponses de formulaire'!$AB194))</f>
        <v>1</v>
      </c>
      <c r="G802" t="b">
        <f>ISNUMBER(SEARCH("Culture (sorties ciné, livres, expos, ...)",'Réponses de formulaire'!$AB194))</f>
        <v>0</v>
      </c>
      <c r="H802" t="b">
        <f>ISNUMBER(SEARCH("Scientifique",'Réponses de formulaire'!$AB194))</f>
        <v>0</v>
      </c>
      <c r="I802" t="b">
        <f>ISNUMBER(SEARCH("People",'Réponses de formulaire'!$AB194))</f>
        <v>0</v>
      </c>
      <c r="J802" t="b">
        <f>ISNUMBER(SEARCH("Faits divers",'Réponses de formulaire'!$AB194))</f>
        <v>0</v>
      </c>
    </row>
    <row r="803" spans="2:10" ht="12.75" customHeight="1" x14ac:dyDescent="0.2">
      <c r="B803" t="b">
        <f>ISNUMBER(SEARCH("International",'Réponses de formulaire'!$AB195))</f>
        <v>1</v>
      </c>
      <c r="C803" t="b">
        <f>ISNUMBER(SEARCH("National",'Réponses de formulaire'!$AB195))</f>
        <v>1</v>
      </c>
      <c r="D803" t="b">
        <f>ISNUMBER(SEARCH("Régional",'Réponses de formulaire'!$AB195))</f>
        <v>0</v>
      </c>
      <c r="E803" t="b">
        <f>ISNUMBER(SEARCH("Economique",'Réponses de formulaire'!$AB195))</f>
        <v>1</v>
      </c>
      <c r="F803" t="b">
        <f>ISNUMBER(SEARCH("Politique",'Réponses de formulaire'!$AB195))</f>
        <v>1</v>
      </c>
      <c r="G803" t="b">
        <f>ISNUMBER(SEARCH("Culture (sorties ciné, livres, expos, ...)",'Réponses de formulaire'!$AB195))</f>
        <v>1</v>
      </c>
      <c r="H803" t="b">
        <f>ISNUMBER(SEARCH("Scientifique",'Réponses de formulaire'!$AB195))</f>
        <v>0</v>
      </c>
      <c r="I803" t="b">
        <f>ISNUMBER(SEARCH("People",'Réponses de formulaire'!$AB195))</f>
        <v>1</v>
      </c>
      <c r="J803" t="b">
        <f>ISNUMBER(SEARCH("Faits divers",'Réponses de formulaire'!$AB195))</f>
        <v>0</v>
      </c>
    </row>
    <row r="804" spans="2:10" ht="12.75" customHeight="1" x14ac:dyDescent="0.2">
      <c r="B804" t="b">
        <f>ISNUMBER(SEARCH("International",'Réponses de formulaire'!$AB196))</f>
        <v>1</v>
      </c>
      <c r="C804" t="b">
        <f>ISNUMBER(SEARCH("National",'Réponses de formulaire'!$AB196))</f>
        <v>1</v>
      </c>
      <c r="D804" t="b">
        <f>ISNUMBER(SEARCH("Régional",'Réponses de formulaire'!$AB196))</f>
        <v>0</v>
      </c>
      <c r="E804" t="b">
        <f>ISNUMBER(SEARCH("Economique",'Réponses de formulaire'!$AB196))</f>
        <v>1</v>
      </c>
      <c r="F804" t="b">
        <f>ISNUMBER(SEARCH("Politique",'Réponses de formulaire'!$AB196))</f>
        <v>1</v>
      </c>
      <c r="G804" t="b">
        <f>ISNUMBER(SEARCH("Culture (sorties ciné, livres, expos, ...)",'Réponses de formulaire'!$AB196))</f>
        <v>0</v>
      </c>
      <c r="H804" t="b">
        <f>ISNUMBER(SEARCH("Scientifique",'Réponses de formulaire'!$AB196))</f>
        <v>1</v>
      </c>
      <c r="I804" t="b">
        <f>ISNUMBER(SEARCH("People",'Réponses de formulaire'!$AB196))</f>
        <v>0</v>
      </c>
      <c r="J804" t="b">
        <f>ISNUMBER(SEARCH("Faits divers",'Réponses de formulaire'!$AB196))</f>
        <v>0</v>
      </c>
    </row>
    <row r="805" spans="2:10" ht="12.75" customHeight="1" x14ac:dyDescent="0.2">
      <c r="B805" t="b">
        <f>ISNUMBER(SEARCH("International",'Réponses de formulaire'!$AB197))</f>
        <v>1</v>
      </c>
      <c r="C805" t="b">
        <f>ISNUMBER(SEARCH("National",'Réponses de formulaire'!$AB197))</f>
        <v>1</v>
      </c>
      <c r="D805" t="b">
        <f>ISNUMBER(SEARCH("Régional",'Réponses de formulaire'!$AB197))</f>
        <v>0</v>
      </c>
      <c r="E805" t="b">
        <f>ISNUMBER(SEARCH("Economique",'Réponses de formulaire'!$AB197))</f>
        <v>0</v>
      </c>
      <c r="F805" t="b">
        <f>ISNUMBER(SEARCH("Politique",'Réponses de formulaire'!$AB197))</f>
        <v>1</v>
      </c>
      <c r="G805" t="b">
        <f>ISNUMBER(SEARCH("Culture (sorties ciné, livres, expos, ...)",'Réponses de formulaire'!$AB197))</f>
        <v>1</v>
      </c>
      <c r="H805" t="b">
        <f>ISNUMBER(SEARCH("Scientifique",'Réponses de formulaire'!$AB197))</f>
        <v>1</v>
      </c>
      <c r="I805" t="b">
        <f>ISNUMBER(SEARCH("People",'Réponses de formulaire'!$AB197))</f>
        <v>1</v>
      </c>
      <c r="J805" t="b">
        <f>ISNUMBER(SEARCH("Faits divers",'Réponses de formulaire'!$AB197))</f>
        <v>0</v>
      </c>
    </row>
    <row r="806" spans="2:10" ht="12.75" customHeight="1" x14ac:dyDescent="0.2">
      <c r="B806" t="b">
        <f>ISNUMBER(SEARCH("International",'Réponses de formulaire'!$AB198))</f>
        <v>1</v>
      </c>
      <c r="C806" t="b">
        <f>ISNUMBER(SEARCH("National",'Réponses de formulaire'!$AB198))</f>
        <v>1</v>
      </c>
      <c r="D806" t="b">
        <f>ISNUMBER(SEARCH("Régional",'Réponses de formulaire'!$AB198))</f>
        <v>1</v>
      </c>
      <c r="E806" t="b">
        <f>ISNUMBER(SEARCH("Economique",'Réponses de formulaire'!$AB198))</f>
        <v>1</v>
      </c>
      <c r="F806" t="b">
        <f>ISNUMBER(SEARCH("Politique",'Réponses de formulaire'!$AB198))</f>
        <v>1</v>
      </c>
      <c r="G806" t="b">
        <f>ISNUMBER(SEARCH("Culture (sorties ciné, livres, expos, ...)",'Réponses de formulaire'!$AB198))</f>
        <v>1</v>
      </c>
      <c r="H806" t="b">
        <f>ISNUMBER(SEARCH("Scientifique",'Réponses de formulaire'!$AB198))</f>
        <v>1</v>
      </c>
      <c r="I806" t="b">
        <f>ISNUMBER(SEARCH("People",'Réponses de formulaire'!$AB198))</f>
        <v>1</v>
      </c>
      <c r="J806" t="b">
        <f>ISNUMBER(SEARCH("Faits divers",'Réponses de formulaire'!$AB198))</f>
        <v>1</v>
      </c>
    </row>
    <row r="807" spans="2:10" ht="12.75" customHeight="1" x14ac:dyDescent="0.2">
      <c r="B807" t="b">
        <f>ISNUMBER(SEARCH("International",'Réponses de formulaire'!$AB199))</f>
        <v>0</v>
      </c>
      <c r="C807" t="b">
        <f>ISNUMBER(SEARCH("National",'Réponses de formulaire'!$AB199))</f>
        <v>0</v>
      </c>
      <c r="D807" t="b">
        <f>ISNUMBER(SEARCH("Régional",'Réponses de formulaire'!$AB199))</f>
        <v>0</v>
      </c>
      <c r="E807" t="b">
        <f>ISNUMBER(SEARCH("Economique",'Réponses de formulaire'!$AB199))</f>
        <v>0</v>
      </c>
      <c r="F807" t="b">
        <f>ISNUMBER(SEARCH("Politique",'Réponses de formulaire'!$AB199))</f>
        <v>1</v>
      </c>
      <c r="G807" t="b">
        <f>ISNUMBER(SEARCH("Culture (sorties ciné, livres, expos, ...)",'Réponses de formulaire'!$AB199))</f>
        <v>0</v>
      </c>
      <c r="H807" t="b">
        <f>ISNUMBER(SEARCH("Scientifique",'Réponses de formulaire'!$AB199))</f>
        <v>1</v>
      </c>
      <c r="I807" t="b">
        <f>ISNUMBER(SEARCH("People",'Réponses de formulaire'!$AB199))</f>
        <v>0</v>
      </c>
      <c r="J807" t="b">
        <f>ISNUMBER(SEARCH("Faits divers",'Réponses de formulaire'!$AB199))</f>
        <v>1</v>
      </c>
    </row>
    <row r="808" spans="2:10" ht="12.75" customHeight="1" x14ac:dyDescent="0.2">
      <c r="B808" t="b">
        <f>ISNUMBER(SEARCH("International",'Réponses de formulaire'!$AB200))</f>
        <v>1</v>
      </c>
      <c r="C808" t="b">
        <f>ISNUMBER(SEARCH("National",'Réponses de formulaire'!$AB200))</f>
        <v>1</v>
      </c>
      <c r="D808" t="b">
        <f>ISNUMBER(SEARCH("Régional",'Réponses de formulaire'!$AB200))</f>
        <v>0</v>
      </c>
      <c r="E808" t="b">
        <f>ISNUMBER(SEARCH("Economique",'Réponses de formulaire'!$AB200))</f>
        <v>0</v>
      </c>
      <c r="F808" t="b">
        <f>ISNUMBER(SEARCH("Politique",'Réponses de formulaire'!$AB200))</f>
        <v>0</v>
      </c>
      <c r="G808" t="b">
        <f>ISNUMBER(SEARCH("Culture (sorties ciné, livres, expos, ...)",'Réponses de formulaire'!$AB200))</f>
        <v>1</v>
      </c>
      <c r="H808" t="b">
        <f>ISNUMBER(SEARCH("Scientifique",'Réponses de formulaire'!$AB200))</f>
        <v>1</v>
      </c>
      <c r="I808" t="b">
        <f>ISNUMBER(SEARCH("People",'Réponses de formulaire'!$AB200))</f>
        <v>0</v>
      </c>
      <c r="J808" t="b">
        <f>ISNUMBER(SEARCH("Faits divers",'Réponses de formulaire'!$AB200))</f>
        <v>1</v>
      </c>
    </row>
    <row r="809" spans="2:10" ht="12.75" customHeight="1" x14ac:dyDescent="0.2">
      <c r="B809" t="b">
        <f>ISNUMBER(SEARCH("International",'Réponses de formulaire'!$AB201))</f>
        <v>1</v>
      </c>
      <c r="C809" t="b">
        <f>ISNUMBER(SEARCH("National",'Réponses de formulaire'!$AB201))</f>
        <v>1</v>
      </c>
      <c r="D809" t="b">
        <f>ISNUMBER(SEARCH("Régional",'Réponses de formulaire'!$AB201))</f>
        <v>0</v>
      </c>
      <c r="E809" t="b">
        <f>ISNUMBER(SEARCH("Economique",'Réponses de formulaire'!$AB201))</f>
        <v>1</v>
      </c>
      <c r="F809" t="b">
        <f>ISNUMBER(SEARCH("Politique",'Réponses de formulaire'!$AB201))</f>
        <v>1</v>
      </c>
      <c r="G809" t="b">
        <f>ISNUMBER(SEARCH("Culture (sorties ciné, livres, expos, ...)",'Réponses de formulaire'!$AB201))</f>
        <v>1</v>
      </c>
      <c r="H809" t="b">
        <f>ISNUMBER(SEARCH("Scientifique",'Réponses de formulaire'!$AB201))</f>
        <v>0</v>
      </c>
      <c r="I809" t="b">
        <f>ISNUMBER(SEARCH("People",'Réponses de formulaire'!$AB201))</f>
        <v>1</v>
      </c>
      <c r="J809" t="b">
        <f>ISNUMBER(SEARCH("Faits divers",'Réponses de formulaire'!$AB201))</f>
        <v>0</v>
      </c>
    </row>
    <row r="810" spans="2:10" ht="12.75" customHeight="1" x14ac:dyDescent="0.2">
      <c r="B810" t="b">
        <f>ISNUMBER(SEARCH("International",'Réponses de formulaire'!$AB202))</f>
        <v>1</v>
      </c>
      <c r="C810" t="b">
        <f>ISNUMBER(SEARCH("National",'Réponses de formulaire'!$AB202))</f>
        <v>1</v>
      </c>
      <c r="D810" t="b">
        <f>ISNUMBER(SEARCH("Régional",'Réponses de formulaire'!$AB202))</f>
        <v>0</v>
      </c>
      <c r="E810" t="b">
        <f>ISNUMBER(SEARCH("Economique",'Réponses de formulaire'!$AB202))</f>
        <v>0</v>
      </c>
      <c r="F810" t="b">
        <f>ISNUMBER(SEARCH("Politique",'Réponses de formulaire'!$AB202))</f>
        <v>1</v>
      </c>
      <c r="G810" t="b">
        <f>ISNUMBER(SEARCH("Culture (sorties ciné, livres, expos, ...)",'Réponses de formulaire'!$AB202))</f>
        <v>1</v>
      </c>
      <c r="H810" t="b">
        <f>ISNUMBER(SEARCH("Scientifique",'Réponses de formulaire'!$AB202))</f>
        <v>0</v>
      </c>
      <c r="I810" t="b">
        <f>ISNUMBER(SEARCH("People",'Réponses de formulaire'!$AB202))</f>
        <v>0</v>
      </c>
      <c r="J810" t="b">
        <f>ISNUMBER(SEARCH("Faits divers",'Réponses de formulaire'!$AB202))</f>
        <v>0</v>
      </c>
    </row>
    <row r="811" spans="2:10" ht="12.75" customHeight="1" x14ac:dyDescent="0.2">
      <c r="B811" t="b">
        <f>ISNUMBER(SEARCH("International",'Réponses de formulaire'!$AB203))</f>
        <v>1</v>
      </c>
      <c r="C811" t="b">
        <f>ISNUMBER(SEARCH("National",'Réponses de formulaire'!$AB203))</f>
        <v>1</v>
      </c>
      <c r="D811" t="b">
        <f>ISNUMBER(SEARCH("Régional",'Réponses de formulaire'!$AB203))</f>
        <v>0</v>
      </c>
      <c r="E811" t="b">
        <f>ISNUMBER(SEARCH("Economique",'Réponses de formulaire'!$AB203))</f>
        <v>0</v>
      </c>
      <c r="F811" t="b">
        <f>ISNUMBER(SEARCH("Politique",'Réponses de formulaire'!$AB203))</f>
        <v>1</v>
      </c>
      <c r="G811" t="b">
        <f>ISNUMBER(SEARCH("Culture (sorties ciné, livres, expos, ...)",'Réponses de formulaire'!$AB203))</f>
        <v>0</v>
      </c>
      <c r="H811" t="b">
        <f>ISNUMBER(SEARCH("Scientifique",'Réponses de formulaire'!$AB203))</f>
        <v>0</v>
      </c>
      <c r="I811" t="b">
        <f>ISNUMBER(SEARCH("People",'Réponses de formulaire'!$AB203))</f>
        <v>0</v>
      </c>
      <c r="J811" t="b">
        <f>ISNUMBER(SEARCH("Faits divers",'Réponses de formulaire'!$AB203))</f>
        <v>0</v>
      </c>
    </row>
    <row r="812" spans="2:10" ht="12.75" customHeight="1" x14ac:dyDescent="0.2">
      <c r="B812" t="b">
        <f>ISNUMBER(SEARCH("International",'Réponses de formulaire'!$AB204))</f>
        <v>1</v>
      </c>
      <c r="C812" t="b">
        <f>ISNUMBER(SEARCH("National",'Réponses de formulaire'!$AB204))</f>
        <v>1</v>
      </c>
      <c r="D812" t="b">
        <f>ISNUMBER(SEARCH("Régional",'Réponses de formulaire'!$AB204))</f>
        <v>0</v>
      </c>
      <c r="E812" t="b">
        <f>ISNUMBER(SEARCH("Economique",'Réponses de formulaire'!$AB204))</f>
        <v>1</v>
      </c>
      <c r="F812" t="b">
        <f>ISNUMBER(SEARCH("Politique",'Réponses de formulaire'!$AB204))</f>
        <v>1</v>
      </c>
      <c r="G812" t="b">
        <f>ISNUMBER(SEARCH("Culture (sorties ciné, livres, expos, ...)",'Réponses de formulaire'!$AB204))</f>
        <v>1</v>
      </c>
      <c r="H812" t="b">
        <f>ISNUMBER(SEARCH("Scientifique",'Réponses de formulaire'!$AB204))</f>
        <v>0</v>
      </c>
      <c r="I812" t="b">
        <f>ISNUMBER(SEARCH("People",'Réponses de formulaire'!$AB204))</f>
        <v>1</v>
      </c>
      <c r="J812" t="b">
        <f>ISNUMBER(SEARCH("Faits divers",'Réponses de formulaire'!$AB204))</f>
        <v>0</v>
      </c>
    </row>
    <row r="813" spans="2:10" ht="12.75" customHeight="1" x14ac:dyDescent="0.2">
      <c r="B813" t="b">
        <f>ISNUMBER(SEARCH("International",'Réponses de formulaire'!$AB205))</f>
        <v>1</v>
      </c>
      <c r="C813" t="b">
        <f>ISNUMBER(SEARCH("National",'Réponses de formulaire'!$AB205))</f>
        <v>1</v>
      </c>
      <c r="D813" t="b">
        <f>ISNUMBER(SEARCH("Régional",'Réponses de formulaire'!$AB205))</f>
        <v>0</v>
      </c>
      <c r="E813" t="b">
        <f>ISNUMBER(SEARCH("Economique",'Réponses de formulaire'!$AB205))</f>
        <v>1</v>
      </c>
      <c r="F813" t="b">
        <f>ISNUMBER(SEARCH("Politique",'Réponses de formulaire'!$AB205))</f>
        <v>0</v>
      </c>
      <c r="G813" t="b">
        <f>ISNUMBER(SEARCH("Culture (sorties ciné, livres, expos, ...)",'Réponses de formulaire'!$AB205))</f>
        <v>1</v>
      </c>
      <c r="H813" t="b">
        <f>ISNUMBER(SEARCH("Scientifique",'Réponses de formulaire'!$AB205))</f>
        <v>1</v>
      </c>
      <c r="I813" t="b">
        <f>ISNUMBER(SEARCH("People",'Réponses de formulaire'!$AB205))</f>
        <v>0</v>
      </c>
      <c r="J813" t="b">
        <f>ISNUMBER(SEARCH("Faits divers",'Réponses de formulaire'!$AB205))</f>
        <v>0</v>
      </c>
    </row>
    <row r="814" spans="2:10" ht="12.75" customHeight="1" x14ac:dyDescent="0.2">
      <c r="B814" t="b">
        <f>ISNUMBER(SEARCH("International",'Réponses de formulaire'!$AB206))</f>
        <v>1</v>
      </c>
      <c r="C814" t="b">
        <f>ISNUMBER(SEARCH("National",'Réponses de formulaire'!$AB206))</f>
        <v>1</v>
      </c>
      <c r="D814" t="b">
        <f>ISNUMBER(SEARCH("Régional",'Réponses de formulaire'!$AB206))</f>
        <v>1</v>
      </c>
      <c r="E814" t="b">
        <f>ISNUMBER(SEARCH("Economique",'Réponses de formulaire'!$AB206))</f>
        <v>0</v>
      </c>
      <c r="F814" t="b">
        <f>ISNUMBER(SEARCH("Politique",'Réponses de formulaire'!$AB206))</f>
        <v>0</v>
      </c>
      <c r="G814" t="b">
        <f>ISNUMBER(SEARCH("Culture (sorties ciné, livres, expos, ...)",'Réponses de formulaire'!$AB206))</f>
        <v>1</v>
      </c>
      <c r="H814" t="b">
        <f>ISNUMBER(SEARCH("Scientifique",'Réponses de formulaire'!$AB206))</f>
        <v>0</v>
      </c>
      <c r="I814" t="b">
        <f>ISNUMBER(SEARCH("People",'Réponses de formulaire'!$AB206))</f>
        <v>0</v>
      </c>
      <c r="J814" t="b">
        <f>ISNUMBER(SEARCH("Faits divers",'Réponses de formulaire'!$AB206))</f>
        <v>0</v>
      </c>
    </row>
    <row r="815" spans="2:10" ht="12.75" customHeight="1" x14ac:dyDescent="0.2">
      <c r="B815" t="b">
        <f>ISNUMBER(SEARCH("International",'Réponses de formulaire'!$AB207))</f>
        <v>1</v>
      </c>
      <c r="C815" t="b">
        <f>ISNUMBER(SEARCH("National",'Réponses de formulaire'!$AB207))</f>
        <v>1</v>
      </c>
      <c r="D815" t="b">
        <f>ISNUMBER(SEARCH("Régional",'Réponses de formulaire'!$AB207))</f>
        <v>1</v>
      </c>
      <c r="E815" t="b">
        <f>ISNUMBER(SEARCH("Economique",'Réponses de formulaire'!$AB207))</f>
        <v>0</v>
      </c>
      <c r="F815" t="b">
        <f>ISNUMBER(SEARCH("Politique",'Réponses de formulaire'!$AB207))</f>
        <v>1</v>
      </c>
      <c r="G815" t="b">
        <f>ISNUMBER(SEARCH("Culture (sorties ciné, livres, expos, ...)",'Réponses de formulaire'!$AB207))</f>
        <v>0</v>
      </c>
      <c r="H815" t="b">
        <f>ISNUMBER(SEARCH("Scientifique",'Réponses de formulaire'!$AB207))</f>
        <v>0</v>
      </c>
      <c r="I815" t="b">
        <f>ISNUMBER(SEARCH("People",'Réponses de formulaire'!$AB207))</f>
        <v>1</v>
      </c>
      <c r="J815" t="b">
        <f>ISNUMBER(SEARCH("Faits divers",'Réponses de formulaire'!$AB207))</f>
        <v>0</v>
      </c>
    </row>
    <row r="816" spans="2:10" ht="12.75" customHeight="1" x14ac:dyDescent="0.2">
      <c r="B816" t="b">
        <f>ISNUMBER(SEARCH("International",'Réponses de formulaire'!$AB208))</f>
        <v>1</v>
      </c>
      <c r="C816" t="b">
        <f>ISNUMBER(SEARCH("National",'Réponses de formulaire'!$AB208))</f>
        <v>1</v>
      </c>
      <c r="D816" t="b">
        <f>ISNUMBER(SEARCH("Régional",'Réponses de formulaire'!$AB208))</f>
        <v>0</v>
      </c>
      <c r="E816" t="b">
        <f>ISNUMBER(SEARCH("Economique",'Réponses de formulaire'!$AB208))</f>
        <v>1</v>
      </c>
      <c r="F816" t="b">
        <f>ISNUMBER(SEARCH("Politique",'Réponses de formulaire'!$AB208))</f>
        <v>1</v>
      </c>
      <c r="G816" t="b">
        <f>ISNUMBER(SEARCH("Culture (sorties ciné, livres, expos, ...)",'Réponses de formulaire'!$AB208))</f>
        <v>1</v>
      </c>
      <c r="H816" t="b">
        <f>ISNUMBER(SEARCH("Scientifique",'Réponses de formulaire'!$AB208))</f>
        <v>0</v>
      </c>
      <c r="I816" t="b">
        <f>ISNUMBER(SEARCH("People",'Réponses de formulaire'!$AB208))</f>
        <v>0</v>
      </c>
      <c r="J816" t="b">
        <f>ISNUMBER(SEARCH("Faits divers",'Réponses de formulaire'!$AB208))</f>
        <v>0</v>
      </c>
    </row>
    <row r="817" spans="2:10" ht="12.75" customHeight="1" x14ac:dyDescent="0.2">
      <c r="B817" t="b">
        <f>ISNUMBER(SEARCH("International",'Réponses de formulaire'!$AB209))</f>
        <v>1</v>
      </c>
      <c r="C817" t="b">
        <f>ISNUMBER(SEARCH("National",'Réponses de formulaire'!$AB209))</f>
        <v>1</v>
      </c>
      <c r="D817" t="b">
        <f>ISNUMBER(SEARCH("Régional",'Réponses de formulaire'!$AB209))</f>
        <v>0</v>
      </c>
      <c r="E817" t="b">
        <f>ISNUMBER(SEARCH("Economique",'Réponses de formulaire'!$AB209))</f>
        <v>0</v>
      </c>
      <c r="F817" t="b">
        <f>ISNUMBER(SEARCH("Politique",'Réponses de formulaire'!$AB209))</f>
        <v>1</v>
      </c>
      <c r="G817" t="b">
        <f>ISNUMBER(SEARCH("Culture (sorties ciné, livres, expos, ...)",'Réponses de formulaire'!$AB209))</f>
        <v>0</v>
      </c>
      <c r="H817" t="b">
        <f>ISNUMBER(SEARCH("Scientifique",'Réponses de formulaire'!$AB209))</f>
        <v>0</v>
      </c>
      <c r="I817" t="b">
        <f>ISNUMBER(SEARCH("People",'Réponses de formulaire'!$AB209))</f>
        <v>0</v>
      </c>
      <c r="J817" t="b">
        <f>ISNUMBER(SEARCH("Faits divers",'Réponses de formulaire'!$AB209))</f>
        <v>0</v>
      </c>
    </row>
    <row r="818" spans="2:10" ht="12.75" customHeight="1" x14ac:dyDescent="0.2">
      <c r="B818" t="b">
        <f>ISNUMBER(SEARCH("International",'Réponses de formulaire'!$R210))</f>
        <v>0</v>
      </c>
      <c r="C818" t="b">
        <f>ISNUMBER(SEARCH("National",'Réponses de formulaire'!$R210))</f>
        <v>0</v>
      </c>
      <c r="D818" t="b">
        <f>ISNUMBER(SEARCH("Régional",'Réponses de formulaire'!$R210))</f>
        <v>0</v>
      </c>
      <c r="E818" t="b">
        <f>ISNUMBER(SEARCH("Economique",'Réponses de formulaire'!$R210))</f>
        <v>0</v>
      </c>
      <c r="F818" t="b">
        <f>ISNUMBER(SEARCH("Politique",'Réponses de formulaire'!$R210))</f>
        <v>0</v>
      </c>
      <c r="G818" t="b">
        <f>ISNUMBER(SEARCH("Culture (sorties ciné, livres, expos, ...)",'Réponses de formulaire'!$R210))</f>
        <v>0</v>
      </c>
      <c r="H818" t="b">
        <f>ISNUMBER(SEARCH("Scientifique",'Réponses de formulaire'!$R210))</f>
        <v>0</v>
      </c>
      <c r="I818" t="b">
        <f>ISNUMBER(SEARCH("People",'Réponses de formulaire'!$R210))</f>
        <v>0</v>
      </c>
      <c r="J818" t="b">
        <f>ISNUMBER(SEARCH("Faits divers",'Réponses de formulaire'!$R210))</f>
        <v>0</v>
      </c>
    </row>
    <row r="819" spans="2:10" ht="12.75" customHeight="1" x14ac:dyDescent="0.2">
      <c r="B819" t="b">
        <f>ISNUMBER(SEARCH("International",'Réponses de formulaire'!$AB211))</f>
        <v>1</v>
      </c>
      <c r="C819" t="b">
        <f>ISNUMBER(SEARCH("National",'Réponses de formulaire'!$AB211))</f>
        <v>1</v>
      </c>
      <c r="D819" t="b">
        <f>ISNUMBER(SEARCH("Régional",'Réponses de formulaire'!$AB211))</f>
        <v>0</v>
      </c>
      <c r="E819" t="b">
        <f>ISNUMBER(SEARCH("Economique",'Réponses de formulaire'!$AB211))</f>
        <v>0</v>
      </c>
      <c r="F819" t="b">
        <f>ISNUMBER(SEARCH("Politique",'Réponses de formulaire'!$AB211))</f>
        <v>1</v>
      </c>
      <c r="G819" t="b">
        <f>ISNUMBER(SEARCH("Culture (sorties ciné, livres, expos, ...)",'Réponses de formulaire'!$AB211))</f>
        <v>1</v>
      </c>
      <c r="H819" t="b">
        <f>ISNUMBER(SEARCH("Scientifique",'Réponses de formulaire'!$AB211))</f>
        <v>0</v>
      </c>
      <c r="I819" t="b">
        <f>ISNUMBER(SEARCH("People",'Réponses de formulaire'!$AB211))</f>
        <v>0</v>
      </c>
      <c r="J819" t="b">
        <f>ISNUMBER(SEARCH("Faits divers",'Réponses de formulaire'!$AB211))</f>
        <v>0</v>
      </c>
    </row>
    <row r="820" spans="2:10" ht="12.75" customHeight="1" x14ac:dyDescent="0.2">
      <c r="B820" t="b">
        <f>ISNUMBER(SEARCH("International",'Réponses de formulaire'!$AB212))</f>
        <v>1</v>
      </c>
      <c r="C820" t="b">
        <f>ISNUMBER(SEARCH("National",'Réponses de formulaire'!$AB212))</f>
        <v>1</v>
      </c>
      <c r="D820" t="b">
        <f>ISNUMBER(SEARCH("Régional",'Réponses de formulaire'!$AB212))</f>
        <v>1</v>
      </c>
      <c r="E820" t="b">
        <f>ISNUMBER(SEARCH("Economique",'Réponses de formulaire'!$AB212))</f>
        <v>1</v>
      </c>
      <c r="F820" t="b">
        <f>ISNUMBER(SEARCH("Politique",'Réponses de formulaire'!$AB212))</f>
        <v>1</v>
      </c>
      <c r="G820" t="b">
        <f>ISNUMBER(SEARCH("Culture (sorties ciné, livres, expos, ...)",'Réponses de formulaire'!$AB212))</f>
        <v>0</v>
      </c>
      <c r="H820" t="b">
        <f>ISNUMBER(SEARCH("Scientifique",'Réponses de formulaire'!$AB212))</f>
        <v>0</v>
      </c>
      <c r="I820" t="b">
        <f>ISNUMBER(SEARCH("People",'Réponses de formulaire'!$AB212))</f>
        <v>0</v>
      </c>
      <c r="J820" t="b">
        <f>ISNUMBER(SEARCH("Faits divers",'Réponses de formulaire'!$AB212))</f>
        <v>0</v>
      </c>
    </row>
    <row r="821" spans="2:10" ht="12.75" customHeight="1" x14ac:dyDescent="0.2">
      <c r="B821" t="b">
        <f>ISNUMBER(SEARCH("International",'Réponses de formulaire'!$AB213))</f>
        <v>1</v>
      </c>
      <c r="C821" t="b">
        <f>ISNUMBER(SEARCH("National",'Réponses de formulaire'!$AB213))</f>
        <v>1</v>
      </c>
      <c r="D821" t="b">
        <f>ISNUMBER(SEARCH("Régional",'Réponses de formulaire'!$AB213))</f>
        <v>0</v>
      </c>
      <c r="E821" t="b">
        <f>ISNUMBER(SEARCH("Economique",'Réponses de formulaire'!$AB213))</f>
        <v>0</v>
      </c>
      <c r="F821" t="b">
        <f>ISNUMBER(SEARCH("Politique",'Réponses de formulaire'!$AB213))</f>
        <v>0</v>
      </c>
      <c r="G821" t="b">
        <f>ISNUMBER(SEARCH("Culture (sorties ciné, livres, expos, ...)",'Réponses de formulaire'!$AB213))</f>
        <v>0</v>
      </c>
      <c r="H821" t="b">
        <f>ISNUMBER(SEARCH("Scientifique",'Réponses de formulaire'!$AB213))</f>
        <v>1</v>
      </c>
      <c r="I821" t="b">
        <f>ISNUMBER(SEARCH("People",'Réponses de formulaire'!$AB213))</f>
        <v>0</v>
      </c>
      <c r="J821" t="b">
        <f>ISNUMBER(SEARCH("Faits divers",'Réponses de formulaire'!$AB213))</f>
        <v>0</v>
      </c>
    </row>
    <row r="822" spans="2:10" ht="12.75" customHeight="1" x14ac:dyDescent="0.2">
      <c r="B822" t="b">
        <f>ISNUMBER(SEARCH("International",'Réponses de formulaire'!$AB214))</f>
        <v>1</v>
      </c>
      <c r="C822" t="b">
        <f>ISNUMBER(SEARCH("National",'Réponses de formulaire'!$AB214))</f>
        <v>1</v>
      </c>
      <c r="D822" t="b">
        <f>ISNUMBER(SEARCH("Régional",'Réponses de formulaire'!$AB214))</f>
        <v>0</v>
      </c>
      <c r="E822" t="b">
        <f>ISNUMBER(SEARCH("Economique",'Réponses de formulaire'!$AB214))</f>
        <v>0</v>
      </c>
      <c r="F822" t="b">
        <f>ISNUMBER(SEARCH("Politique",'Réponses de formulaire'!$AB214))</f>
        <v>0</v>
      </c>
      <c r="G822" t="b">
        <f>ISNUMBER(SEARCH("Culture (sorties ciné, livres, expos, ...)",'Réponses de formulaire'!$AB214))</f>
        <v>0</v>
      </c>
      <c r="H822" t="b">
        <f>ISNUMBER(SEARCH("Scientifique",'Réponses de formulaire'!$AB214))</f>
        <v>0</v>
      </c>
      <c r="I822" t="b">
        <f>ISNUMBER(SEARCH("People",'Réponses de formulaire'!$AB214))</f>
        <v>1</v>
      </c>
      <c r="J822" t="b">
        <f>ISNUMBER(SEARCH("Faits divers",'Réponses de formulaire'!$AB214))</f>
        <v>0</v>
      </c>
    </row>
    <row r="823" spans="2:10" ht="12.75" customHeight="1" x14ac:dyDescent="0.2">
      <c r="B823" t="b">
        <f>ISNUMBER(SEARCH("International",'Réponses de formulaire'!$AB215))</f>
        <v>1</v>
      </c>
      <c r="C823" t="b">
        <f>ISNUMBER(SEARCH("National",'Réponses de formulaire'!$AB215))</f>
        <v>1</v>
      </c>
      <c r="D823" t="b">
        <f>ISNUMBER(SEARCH("Régional",'Réponses de formulaire'!$AB215))</f>
        <v>0</v>
      </c>
      <c r="E823" t="b">
        <f>ISNUMBER(SEARCH("Economique",'Réponses de formulaire'!$AB215))</f>
        <v>0</v>
      </c>
      <c r="F823" t="b">
        <f>ISNUMBER(SEARCH("Politique",'Réponses de formulaire'!$AB215))</f>
        <v>1</v>
      </c>
      <c r="G823" t="b">
        <f>ISNUMBER(SEARCH("Culture (sorties ciné, livres, expos, ...)",'Réponses de formulaire'!$AB215))</f>
        <v>0</v>
      </c>
      <c r="H823" t="b">
        <f>ISNUMBER(SEARCH("Scientifique",'Réponses de formulaire'!$AB215))</f>
        <v>0</v>
      </c>
      <c r="I823" t="b">
        <f>ISNUMBER(SEARCH("People",'Réponses de formulaire'!$AB215))</f>
        <v>0</v>
      </c>
      <c r="J823" t="b">
        <f>ISNUMBER(SEARCH("Faits divers",'Réponses de formulaire'!$AB215))</f>
        <v>0</v>
      </c>
    </row>
    <row r="824" spans="2:10" ht="12.75" customHeight="1" x14ac:dyDescent="0.2">
      <c r="B824" t="b">
        <f>ISNUMBER(SEARCH("International",'Réponses de formulaire'!$AB216))</f>
        <v>1</v>
      </c>
      <c r="C824" t="b">
        <f>ISNUMBER(SEARCH("National",'Réponses de formulaire'!$AB216))</f>
        <v>1</v>
      </c>
      <c r="D824" t="b">
        <f>ISNUMBER(SEARCH("Régional",'Réponses de formulaire'!$AB216))</f>
        <v>0</v>
      </c>
      <c r="E824" t="b">
        <f>ISNUMBER(SEARCH("Economique",'Réponses de formulaire'!$AB216))</f>
        <v>0</v>
      </c>
      <c r="F824" t="b">
        <f>ISNUMBER(SEARCH("Politique",'Réponses de formulaire'!$AB216))</f>
        <v>1</v>
      </c>
      <c r="G824" t="b">
        <f>ISNUMBER(SEARCH("Culture (sorties ciné, livres, expos, ...)",'Réponses de formulaire'!$AB216))</f>
        <v>0</v>
      </c>
      <c r="H824" t="b">
        <f>ISNUMBER(SEARCH("Scientifique",'Réponses de formulaire'!$AB216))</f>
        <v>0</v>
      </c>
      <c r="I824" t="b">
        <f>ISNUMBER(SEARCH("People",'Réponses de formulaire'!$AB216))</f>
        <v>1</v>
      </c>
      <c r="J824" t="b">
        <f>ISNUMBER(SEARCH("Faits divers",'Réponses de formulaire'!$AB216))</f>
        <v>0</v>
      </c>
    </row>
    <row r="825" spans="2:10" ht="12.75" customHeight="1" x14ac:dyDescent="0.2">
      <c r="B825" t="b">
        <f>ISNUMBER(SEARCH("International",'Réponses de formulaire'!$AB217))</f>
        <v>1</v>
      </c>
      <c r="C825" t="b">
        <f>ISNUMBER(SEARCH("National",'Réponses de formulaire'!$AB217))</f>
        <v>1</v>
      </c>
      <c r="D825" t="b">
        <f>ISNUMBER(SEARCH("Régional",'Réponses de formulaire'!$AB217))</f>
        <v>1</v>
      </c>
      <c r="E825" t="b">
        <f>ISNUMBER(SEARCH("Economique",'Réponses de formulaire'!$AB217))</f>
        <v>0</v>
      </c>
      <c r="F825" t="b">
        <f>ISNUMBER(SEARCH("Politique",'Réponses de formulaire'!$AB217))</f>
        <v>1</v>
      </c>
      <c r="G825" t="b">
        <f>ISNUMBER(SEARCH("Culture (sorties ciné, livres, expos, ...)",'Réponses de formulaire'!$AB217))</f>
        <v>1</v>
      </c>
      <c r="H825" t="b">
        <f>ISNUMBER(SEARCH("Scientifique",'Réponses de formulaire'!$AB217))</f>
        <v>0</v>
      </c>
      <c r="I825" t="b">
        <f>ISNUMBER(SEARCH("People",'Réponses de formulaire'!$AB217))</f>
        <v>0</v>
      </c>
      <c r="J825" t="b">
        <f>ISNUMBER(SEARCH("Faits divers",'Réponses de formulaire'!$AB217))</f>
        <v>0</v>
      </c>
    </row>
    <row r="826" spans="2:10" ht="12.75" customHeight="1" x14ac:dyDescent="0.2">
      <c r="B826" t="b">
        <f>ISNUMBER(SEARCH("International",'Réponses de formulaire'!$AB218))</f>
        <v>1</v>
      </c>
      <c r="C826" t="b">
        <f>ISNUMBER(SEARCH("National",'Réponses de formulaire'!$AB218))</f>
        <v>1</v>
      </c>
      <c r="D826" t="b">
        <f>ISNUMBER(SEARCH("Régional",'Réponses de formulaire'!$AB218))</f>
        <v>0</v>
      </c>
      <c r="E826" t="b">
        <f>ISNUMBER(SEARCH("Economique",'Réponses de formulaire'!$AB218))</f>
        <v>0</v>
      </c>
      <c r="F826" t="b">
        <f>ISNUMBER(SEARCH("Politique",'Réponses de formulaire'!$AB218))</f>
        <v>1</v>
      </c>
      <c r="G826" t="b">
        <f>ISNUMBER(SEARCH("Culture (sorties ciné, livres, expos, ...)",'Réponses de formulaire'!$AB218))</f>
        <v>0</v>
      </c>
      <c r="H826" t="b">
        <f>ISNUMBER(SEARCH("Scientifique",'Réponses de formulaire'!$AB218))</f>
        <v>0</v>
      </c>
      <c r="I826" t="b">
        <f>ISNUMBER(SEARCH("People",'Réponses de formulaire'!$AB218))</f>
        <v>0</v>
      </c>
      <c r="J826" t="b">
        <f>ISNUMBER(SEARCH("Faits divers",'Réponses de formulaire'!$AB218))</f>
        <v>0</v>
      </c>
    </row>
    <row r="827" spans="2:10" ht="12.75" customHeight="1" x14ac:dyDescent="0.2">
      <c r="B827" t="b">
        <f>ISNUMBER(SEARCH("International",'Réponses de formulaire'!$R219))</f>
        <v>0</v>
      </c>
      <c r="C827" t="b">
        <f>ISNUMBER(SEARCH("National",'Réponses de formulaire'!$R219))</f>
        <v>0</v>
      </c>
      <c r="D827" t="b">
        <f>ISNUMBER(SEARCH("Régional",'Réponses de formulaire'!$R219))</f>
        <v>0</v>
      </c>
      <c r="E827" t="b">
        <f>ISNUMBER(SEARCH("Economique",'Réponses de formulaire'!$R219))</f>
        <v>0</v>
      </c>
      <c r="F827" t="b">
        <f>ISNUMBER(SEARCH("Politique",'Réponses de formulaire'!$R219))</f>
        <v>0</v>
      </c>
      <c r="G827" t="b">
        <f>ISNUMBER(SEARCH("Culture (sorties ciné, livres, expos, ...)",'Réponses de formulaire'!$R219))</f>
        <v>0</v>
      </c>
      <c r="H827" t="b">
        <f>ISNUMBER(SEARCH("Scientifique",'Réponses de formulaire'!$R219))</f>
        <v>0</v>
      </c>
      <c r="I827" t="b">
        <f>ISNUMBER(SEARCH("People",'Réponses de formulaire'!$R219))</f>
        <v>0</v>
      </c>
      <c r="J827" t="b">
        <f>ISNUMBER(SEARCH("Faits divers",'Réponses de formulaire'!$R219))</f>
        <v>0</v>
      </c>
    </row>
    <row r="828" spans="2:10" ht="12.75" customHeight="1" x14ac:dyDescent="0.2">
      <c r="B828" t="b">
        <f>ISNUMBER(SEARCH("International",'Réponses de formulaire'!$AB220))</f>
        <v>1</v>
      </c>
      <c r="C828" t="b">
        <f>ISNUMBER(SEARCH("National",'Réponses de formulaire'!$AB220))</f>
        <v>1</v>
      </c>
      <c r="D828" t="b">
        <f>ISNUMBER(SEARCH("Régional",'Réponses de formulaire'!$AB220))</f>
        <v>0</v>
      </c>
      <c r="E828" t="b">
        <f>ISNUMBER(SEARCH("Economique",'Réponses de formulaire'!$AB220))</f>
        <v>1</v>
      </c>
      <c r="F828" t="b">
        <f>ISNUMBER(SEARCH("Politique",'Réponses de formulaire'!$AB220))</f>
        <v>1</v>
      </c>
      <c r="G828" t="b">
        <f>ISNUMBER(SEARCH("Culture (sorties ciné, livres, expos, ...)",'Réponses de formulaire'!$AB220))</f>
        <v>0</v>
      </c>
      <c r="H828" t="b">
        <f>ISNUMBER(SEARCH("Scientifique",'Réponses de formulaire'!$AB220))</f>
        <v>1</v>
      </c>
      <c r="I828" t="b">
        <f>ISNUMBER(SEARCH("People",'Réponses de formulaire'!$AB220))</f>
        <v>1</v>
      </c>
      <c r="J828" t="b">
        <f>ISNUMBER(SEARCH("Faits divers",'Réponses de formulaire'!$AB220))</f>
        <v>0</v>
      </c>
    </row>
    <row r="829" spans="2:10" ht="12.75" customHeight="1" x14ac:dyDescent="0.2">
      <c r="B829" t="b">
        <f>ISNUMBER(SEARCH("International",'Réponses de formulaire'!$AB221))</f>
        <v>1</v>
      </c>
      <c r="C829" t="b">
        <f>ISNUMBER(SEARCH("National",'Réponses de formulaire'!$AB221))</f>
        <v>1</v>
      </c>
      <c r="D829" t="b">
        <f>ISNUMBER(SEARCH("Régional",'Réponses de formulaire'!$AB221))</f>
        <v>0</v>
      </c>
      <c r="E829" t="b">
        <f>ISNUMBER(SEARCH("Economique",'Réponses de formulaire'!$AB221))</f>
        <v>1</v>
      </c>
      <c r="F829" t="b">
        <f>ISNUMBER(SEARCH("Politique",'Réponses de formulaire'!$AB221))</f>
        <v>1</v>
      </c>
      <c r="G829" t="b">
        <f>ISNUMBER(SEARCH("Culture (sorties ciné, livres, expos, ...)",'Réponses de formulaire'!$AB221))</f>
        <v>0</v>
      </c>
      <c r="H829" t="b">
        <f>ISNUMBER(SEARCH("Scientifique",'Réponses de formulaire'!$AB221))</f>
        <v>1</v>
      </c>
      <c r="I829" t="b">
        <f>ISNUMBER(SEARCH("People",'Réponses de formulaire'!$AB221))</f>
        <v>1</v>
      </c>
      <c r="J829" t="b">
        <f>ISNUMBER(SEARCH("Faits divers",'Réponses de formulaire'!$AB221))</f>
        <v>0</v>
      </c>
    </row>
    <row r="830" spans="2:10" ht="12.75" customHeight="1" x14ac:dyDescent="0.2">
      <c r="B830" t="b">
        <f>ISNUMBER(SEARCH("International",'Réponses de formulaire'!$AB222))</f>
        <v>1</v>
      </c>
      <c r="C830" t="b">
        <f>ISNUMBER(SEARCH("National",'Réponses de formulaire'!$AB222))</f>
        <v>1</v>
      </c>
      <c r="D830" t="b">
        <f>ISNUMBER(SEARCH("Régional",'Réponses de formulaire'!$AB222))</f>
        <v>0</v>
      </c>
      <c r="E830" t="b">
        <f>ISNUMBER(SEARCH("Economique",'Réponses de formulaire'!$AB222))</f>
        <v>0</v>
      </c>
      <c r="F830" t="b">
        <f>ISNUMBER(SEARCH("Politique",'Réponses de formulaire'!$AB222))</f>
        <v>1</v>
      </c>
      <c r="G830" t="b">
        <f>ISNUMBER(SEARCH("Culture (sorties ciné, livres, expos, ...)",'Réponses de formulaire'!$AB222))</f>
        <v>1</v>
      </c>
      <c r="H830" t="b">
        <f>ISNUMBER(SEARCH("Scientifique",'Réponses de formulaire'!$AB222))</f>
        <v>1</v>
      </c>
      <c r="I830" t="b">
        <f>ISNUMBER(SEARCH("People",'Réponses de formulaire'!$AB222))</f>
        <v>0</v>
      </c>
      <c r="J830" t="b">
        <f>ISNUMBER(SEARCH("Faits divers",'Réponses de formulaire'!$AB222))</f>
        <v>0</v>
      </c>
    </row>
    <row r="831" spans="2:10" ht="12.75" customHeight="1" x14ac:dyDescent="0.2">
      <c r="B831" t="b">
        <f>ISNUMBER(SEARCH("International",'Réponses de formulaire'!$AB223))</f>
        <v>1</v>
      </c>
      <c r="C831" t="b">
        <f>ISNUMBER(SEARCH("National",'Réponses de formulaire'!$AB223))</f>
        <v>1</v>
      </c>
      <c r="D831" t="b">
        <f>ISNUMBER(SEARCH("Régional",'Réponses de formulaire'!$AB223))</f>
        <v>0</v>
      </c>
      <c r="E831" t="b">
        <f>ISNUMBER(SEARCH("Economique",'Réponses de formulaire'!$AB223))</f>
        <v>1</v>
      </c>
      <c r="F831" t="b">
        <f>ISNUMBER(SEARCH("Politique",'Réponses de formulaire'!$AB223))</f>
        <v>1</v>
      </c>
      <c r="G831" t="b">
        <f>ISNUMBER(SEARCH("Culture (sorties ciné, livres, expos, ...)",'Réponses de formulaire'!$AB223))</f>
        <v>1</v>
      </c>
      <c r="H831" t="b">
        <f>ISNUMBER(SEARCH("Scientifique",'Réponses de formulaire'!$AB223))</f>
        <v>0</v>
      </c>
      <c r="I831" t="b">
        <f>ISNUMBER(SEARCH("People",'Réponses de formulaire'!$AB223))</f>
        <v>1</v>
      </c>
      <c r="J831" t="b">
        <f>ISNUMBER(SEARCH("Faits divers",'Réponses de formulaire'!$AB223))</f>
        <v>0</v>
      </c>
    </row>
    <row r="832" spans="2:10" ht="12.75" customHeight="1" x14ac:dyDescent="0.2">
      <c r="B832" t="b">
        <f>ISNUMBER(SEARCH("International",'Réponses de formulaire'!$AB224))</f>
        <v>0</v>
      </c>
      <c r="C832" t="b">
        <f>ISNUMBER(SEARCH("National",'Réponses de formulaire'!$AB224))</f>
        <v>1</v>
      </c>
      <c r="D832" t="b">
        <f>ISNUMBER(SEARCH("Régional",'Réponses de formulaire'!$AB224))</f>
        <v>1</v>
      </c>
      <c r="E832" t="b">
        <f>ISNUMBER(SEARCH("Economique",'Réponses de formulaire'!$AB224))</f>
        <v>0</v>
      </c>
      <c r="F832" t="b">
        <f>ISNUMBER(SEARCH("Politique",'Réponses de formulaire'!$AB224))</f>
        <v>1</v>
      </c>
      <c r="G832" t="b">
        <f>ISNUMBER(SEARCH("Culture (sorties ciné, livres, expos, ...)",'Réponses de formulaire'!$AB224))</f>
        <v>1</v>
      </c>
      <c r="H832" t="b">
        <f>ISNUMBER(SEARCH("Scientifique",'Réponses de formulaire'!$AB224))</f>
        <v>0</v>
      </c>
      <c r="I832" t="b">
        <f>ISNUMBER(SEARCH("People",'Réponses de formulaire'!$AB224))</f>
        <v>0</v>
      </c>
      <c r="J832" t="b">
        <f>ISNUMBER(SEARCH("Faits divers",'Réponses de formulaire'!$AB224))</f>
        <v>0</v>
      </c>
    </row>
    <row r="833" spans="2:10" ht="12.75" customHeight="1" x14ac:dyDescent="0.2">
      <c r="B833" t="b">
        <f>ISNUMBER(SEARCH("International",'Réponses de formulaire'!$AB225))</f>
        <v>1</v>
      </c>
      <c r="C833" t="b">
        <f>ISNUMBER(SEARCH("National",'Réponses de formulaire'!$AB225))</f>
        <v>1</v>
      </c>
      <c r="D833" t="b">
        <f>ISNUMBER(SEARCH("Régional",'Réponses de formulaire'!$AB225))</f>
        <v>0</v>
      </c>
      <c r="E833" t="b">
        <f>ISNUMBER(SEARCH("Economique",'Réponses de formulaire'!$AB225))</f>
        <v>0</v>
      </c>
      <c r="F833" t="b">
        <f>ISNUMBER(SEARCH("Politique",'Réponses de formulaire'!$AB225))</f>
        <v>1</v>
      </c>
      <c r="G833" t="b">
        <f>ISNUMBER(SEARCH("Culture (sorties ciné, livres, expos, ...)",'Réponses de formulaire'!$AB225))</f>
        <v>0</v>
      </c>
      <c r="H833" t="b">
        <f>ISNUMBER(SEARCH("Scientifique",'Réponses de formulaire'!$AB225))</f>
        <v>0</v>
      </c>
      <c r="I833" t="b">
        <f>ISNUMBER(SEARCH("People",'Réponses de formulaire'!$AB225))</f>
        <v>0</v>
      </c>
      <c r="J833" t="b">
        <f>ISNUMBER(SEARCH("Faits divers",'Réponses de formulaire'!$AB225))</f>
        <v>0</v>
      </c>
    </row>
    <row r="834" spans="2:10" ht="12.75" customHeight="1" x14ac:dyDescent="0.2">
      <c r="B834" t="b">
        <f>ISNUMBER(SEARCH("International",'Réponses de formulaire'!$AB226))</f>
        <v>1</v>
      </c>
      <c r="C834" t="b">
        <f>ISNUMBER(SEARCH("National",'Réponses de formulaire'!$AB226))</f>
        <v>1</v>
      </c>
      <c r="D834" t="b">
        <f>ISNUMBER(SEARCH("Régional",'Réponses de formulaire'!$AB226))</f>
        <v>0</v>
      </c>
      <c r="E834" t="b">
        <f>ISNUMBER(SEARCH("Economique",'Réponses de formulaire'!$AB226))</f>
        <v>0</v>
      </c>
      <c r="F834" t="b">
        <f>ISNUMBER(SEARCH("Politique",'Réponses de formulaire'!$AB226))</f>
        <v>0</v>
      </c>
      <c r="G834" t="b">
        <f>ISNUMBER(SEARCH("Culture (sorties ciné, livres, expos, ...)",'Réponses de formulaire'!$AB226))</f>
        <v>0</v>
      </c>
      <c r="H834" t="b">
        <f>ISNUMBER(SEARCH("Scientifique",'Réponses de formulaire'!$AB226))</f>
        <v>1</v>
      </c>
      <c r="I834" t="b">
        <f>ISNUMBER(SEARCH("People",'Réponses de formulaire'!$AB226))</f>
        <v>0</v>
      </c>
      <c r="J834" t="b">
        <f>ISNUMBER(SEARCH("Faits divers",'Réponses de formulaire'!$AB226))</f>
        <v>0</v>
      </c>
    </row>
    <row r="835" spans="2:10" ht="12.75" customHeight="1" x14ac:dyDescent="0.2">
      <c r="B835" t="b">
        <f>ISNUMBER(SEARCH("International",'Réponses de formulaire'!$AB227))</f>
        <v>1</v>
      </c>
      <c r="C835" t="b">
        <f>ISNUMBER(SEARCH("National",'Réponses de formulaire'!$AB227))</f>
        <v>1</v>
      </c>
      <c r="D835" t="b">
        <f>ISNUMBER(SEARCH("Régional",'Réponses de formulaire'!$AB227))</f>
        <v>1</v>
      </c>
      <c r="E835" t="b">
        <f>ISNUMBER(SEARCH("Economique",'Réponses de formulaire'!$AB227))</f>
        <v>1</v>
      </c>
      <c r="F835" t="b">
        <f>ISNUMBER(SEARCH("Politique",'Réponses de formulaire'!$AB227))</f>
        <v>1</v>
      </c>
      <c r="G835" t="b">
        <f>ISNUMBER(SEARCH("Culture (sorties ciné, livres, expos, ...)",'Réponses de formulaire'!$AB227))</f>
        <v>0</v>
      </c>
      <c r="H835" t="b">
        <f>ISNUMBER(SEARCH("Scientifique",'Réponses de formulaire'!$AB227))</f>
        <v>0</v>
      </c>
      <c r="I835" t="b">
        <f>ISNUMBER(SEARCH("People",'Réponses de formulaire'!$AB227))</f>
        <v>0</v>
      </c>
      <c r="J835" t="b">
        <f>ISNUMBER(SEARCH("Faits divers",'Réponses de formulaire'!$AB227))</f>
        <v>0</v>
      </c>
    </row>
    <row r="836" spans="2:10" ht="12.75" customHeight="1" x14ac:dyDescent="0.2">
      <c r="B836" t="b">
        <f>ISNUMBER(SEARCH("International",'Réponses de formulaire'!$AB228))</f>
        <v>1</v>
      </c>
      <c r="C836" t="b">
        <f>ISNUMBER(SEARCH("National",'Réponses de formulaire'!$AB228))</f>
        <v>1</v>
      </c>
      <c r="D836" t="b">
        <f>ISNUMBER(SEARCH("Régional",'Réponses de formulaire'!$AB228))</f>
        <v>0</v>
      </c>
      <c r="E836" t="b">
        <f>ISNUMBER(SEARCH("Economique",'Réponses de formulaire'!$AB228))</f>
        <v>0</v>
      </c>
      <c r="F836" t="b">
        <f>ISNUMBER(SEARCH("Politique",'Réponses de formulaire'!$AB228))</f>
        <v>1</v>
      </c>
      <c r="G836" t="b">
        <f>ISNUMBER(SEARCH("Culture (sorties ciné, livres, expos, ...)",'Réponses de formulaire'!$AB228))</f>
        <v>1</v>
      </c>
      <c r="H836" t="b">
        <f>ISNUMBER(SEARCH("Scientifique",'Réponses de formulaire'!$AB228))</f>
        <v>0</v>
      </c>
      <c r="I836" t="b">
        <f>ISNUMBER(SEARCH("People",'Réponses de formulaire'!$AB228))</f>
        <v>1</v>
      </c>
      <c r="J836" t="b">
        <f>ISNUMBER(SEARCH("Faits divers",'Réponses de formulaire'!$AB228))</f>
        <v>0</v>
      </c>
    </row>
    <row r="837" spans="2:10" ht="12.75" customHeight="1" x14ac:dyDescent="0.2">
      <c r="B837" t="b">
        <f>ISNUMBER(SEARCH("International",'Réponses de formulaire'!$AB229))</f>
        <v>1</v>
      </c>
      <c r="C837" t="b">
        <f>ISNUMBER(SEARCH("National",'Réponses de formulaire'!$AB229))</f>
        <v>1</v>
      </c>
      <c r="D837" t="b">
        <f>ISNUMBER(SEARCH("Régional",'Réponses de formulaire'!$AB229))</f>
        <v>0</v>
      </c>
      <c r="E837" t="b">
        <f>ISNUMBER(SEARCH("Economique",'Réponses de formulaire'!$AB229))</f>
        <v>0</v>
      </c>
      <c r="F837" t="b">
        <f>ISNUMBER(SEARCH("Politique",'Réponses de formulaire'!$AB229))</f>
        <v>1</v>
      </c>
      <c r="G837" t="b">
        <f>ISNUMBER(SEARCH("Culture (sorties ciné, livres, expos, ...)",'Réponses de formulaire'!$AB229))</f>
        <v>1</v>
      </c>
      <c r="H837" t="b">
        <f>ISNUMBER(SEARCH("Scientifique",'Réponses de formulaire'!$AB229))</f>
        <v>0</v>
      </c>
      <c r="I837" t="b">
        <f>ISNUMBER(SEARCH("People",'Réponses de formulaire'!$AB229))</f>
        <v>0</v>
      </c>
      <c r="J837" t="b">
        <f>ISNUMBER(SEARCH("Faits divers",'Réponses de formulaire'!$AB229))</f>
        <v>0</v>
      </c>
    </row>
    <row r="838" spans="2:10" ht="12.75" customHeight="1" x14ac:dyDescent="0.2">
      <c r="B838" t="b">
        <f>ISNUMBER(SEARCH("International",'Réponses de formulaire'!$AB230))</f>
        <v>1</v>
      </c>
      <c r="C838" t="b">
        <f>ISNUMBER(SEARCH("National",'Réponses de formulaire'!$AB230))</f>
        <v>1</v>
      </c>
      <c r="D838" t="b">
        <f>ISNUMBER(SEARCH("Régional",'Réponses de formulaire'!$AB230))</f>
        <v>0</v>
      </c>
      <c r="E838" t="b">
        <f>ISNUMBER(SEARCH("Economique",'Réponses de formulaire'!$AB230))</f>
        <v>1</v>
      </c>
      <c r="F838" t="b">
        <f>ISNUMBER(SEARCH("Politique",'Réponses de formulaire'!$AB230))</f>
        <v>0</v>
      </c>
      <c r="G838" t="b">
        <f>ISNUMBER(SEARCH("Culture (sorties ciné, livres, expos, ...)",'Réponses de formulaire'!$AB230))</f>
        <v>0</v>
      </c>
      <c r="H838" t="b">
        <f>ISNUMBER(SEARCH("Scientifique",'Réponses de formulaire'!$AB230))</f>
        <v>1</v>
      </c>
      <c r="I838" t="b">
        <f>ISNUMBER(SEARCH("People",'Réponses de formulaire'!$AB230))</f>
        <v>0</v>
      </c>
      <c r="J838" t="b">
        <f>ISNUMBER(SEARCH("Faits divers",'Réponses de formulaire'!$AB230))</f>
        <v>0</v>
      </c>
    </row>
    <row r="839" spans="2:10" ht="12.75" customHeight="1" x14ac:dyDescent="0.2">
      <c r="B839" t="b">
        <f>ISNUMBER(SEARCH("International",'Réponses de formulaire'!$AB231))</f>
        <v>1</v>
      </c>
      <c r="C839" t="b">
        <f>ISNUMBER(SEARCH("National",'Réponses de formulaire'!$AB231))</f>
        <v>1</v>
      </c>
      <c r="D839" t="b">
        <f>ISNUMBER(SEARCH("Régional",'Réponses de formulaire'!$AB231))</f>
        <v>0</v>
      </c>
      <c r="E839" t="b">
        <f>ISNUMBER(SEARCH("Economique",'Réponses de formulaire'!$AB231))</f>
        <v>1</v>
      </c>
      <c r="F839" t="b">
        <f>ISNUMBER(SEARCH("Politique",'Réponses de formulaire'!$AB231))</f>
        <v>1</v>
      </c>
      <c r="G839" t="b">
        <f>ISNUMBER(SEARCH("Culture (sorties ciné, livres, expos, ...)",'Réponses de formulaire'!$AB231))</f>
        <v>0</v>
      </c>
      <c r="H839" t="b">
        <f>ISNUMBER(SEARCH("Scientifique",'Réponses de formulaire'!$AB231))</f>
        <v>0</v>
      </c>
      <c r="I839" t="b">
        <f>ISNUMBER(SEARCH("People",'Réponses de formulaire'!$AB231))</f>
        <v>0</v>
      </c>
      <c r="J839" t="b">
        <f>ISNUMBER(SEARCH("Faits divers",'Réponses de formulaire'!$AB231))</f>
        <v>0</v>
      </c>
    </row>
    <row r="840" spans="2:10" ht="12.75" customHeight="1" x14ac:dyDescent="0.2">
      <c r="B840" t="b">
        <f>ISNUMBER(SEARCH("International",'Réponses de formulaire'!$AB232))</f>
        <v>1</v>
      </c>
      <c r="C840" t="b">
        <f>ISNUMBER(SEARCH("National",'Réponses de formulaire'!$AB232))</f>
        <v>1</v>
      </c>
      <c r="D840" t="b">
        <f>ISNUMBER(SEARCH("Régional",'Réponses de formulaire'!$AB232))</f>
        <v>1</v>
      </c>
      <c r="E840" t="b">
        <f>ISNUMBER(SEARCH("Economique",'Réponses de formulaire'!$AB232))</f>
        <v>0</v>
      </c>
      <c r="F840" t="b">
        <f>ISNUMBER(SEARCH("Politique",'Réponses de formulaire'!$AB232))</f>
        <v>0</v>
      </c>
      <c r="G840" t="b">
        <f>ISNUMBER(SEARCH("Culture (sorties ciné, livres, expos, ...)",'Réponses de formulaire'!$AB232))</f>
        <v>1</v>
      </c>
      <c r="H840" t="b">
        <f>ISNUMBER(SEARCH("Scientifique",'Réponses de formulaire'!$AB232))</f>
        <v>0</v>
      </c>
      <c r="I840" t="b">
        <f>ISNUMBER(SEARCH("People",'Réponses de formulaire'!$AB232))</f>
        <v>0</v>
      </c>
      <c r="J840" t="b">
        <f>ISNUMBER(SEARCH("Faits divers",'Réponses de formulaire'!$AB232))</f>
        <v>0</v>
      </c>
    </row>
    <row r="841" spans="2:10" ht="12.75" customHeight="1" x14ac:dyDescent="0.2">
      <c r="B841" t="b">
        <f>ISNUMBER(SEARCH("International",'Réponses de formulaire'!$AB233))</f>
        <v>1</v>
      </c>
      <c r="C841" t="b">
        <f>ISNUMBER(SEARCH("National",'Réponses de formulaire'!$AB233))</f>
        <v>1</v>
      </c>
      <c r="D841" t="b">
        <f>ISNUMBER(SEARCH("Régional",'Réponses de formulaire'!$AB233))</f>
        <v>0</v>
      </c>
      <c r="E841" t="b">
        <f>ISNUMBER(SEARCH("Economique",'Réponses de formulaire'!$AB233))</f>
        <v>1</v>
      </c>
      <c r="F841" t="b">
        <f>ISNUMBER(SEARCH("Politique",'Réponses de formulaire'!$AB233))</f>
        <v>1</v>
      </c>
      <c r="G841" t="b">
        <f>ISNUMBER(SEARCH("Culture (sorties ciné, livres, expos, ...)",'Réponses de formulaire'!$AB233))</f>
        <v>0</v>
      </c>
      <c r="H841" t="b">
        <f>ISNUMBER(SEARCH("Scientifique",'Réponses de formulaire'!$AB233))</f>
        <v>0</v>
      </c>
      <c r="I841" t="b">
        <f>ISNUMBER(SEARCH("People",'Réponses de formulaire'!$AB233))</f>
        <v>0</v>
      </c>
      <c r="J841" t="b">
        <f>ISNUMBER(SEARCH("Faits divers",'Réponses de formulaire'!$AB233))</f>
        <v>0</v>
      </c>
    </row>
    <row r="842" spans="2:10" ht="12.75" customHeight="1" x14ac:dyDescent="0.2">
      <c r="B842" t="b">
        <f>ISNUMBER(SEARCH("International",'Réponses de formulaire'!$AB234))</f>
        <v>1</v>
      </c>
      <c r="C842" t="b">
        <f>ISNUMBER(SEARCH("National",'Réponses de formulaire'!$AB234))</f>
        <v>1</v>
      </c>
      <c r="D842" t="b">
        <f>ISNUMBER(SEARCH("Régional",'Réponses de formulaire'!$AB234))</f>
        <v>0</v>
      </c>
      <c r="E842" t="b">
        <f>ISNUMBER(SEARCH("Economique",'Réponses de formulaire'!$AB234))</f>
        <v>1</v>
      </c>
      <c r="F842" t="b">
        <f>ISNUMBER(SEARCH("Politique",'Réponses de formulaire'!$AB234))</f>
        <v>1</v>
      </c>
      <c r="G842" t="b">
        <f>ISNUMBER(SEARCH("Culture (sorties ciné, livres, expos, ...)",'Réponses de formulaire'!$AB234))</f>
        <v>0</v>
      </c>
      <c r="H842" t="b">
        <f>ISNUMBER(SEARCH("Scientifique",'Réponses de formulaire'!$AB234))</f>
        <v>0</v>
      </c>
      <c r="I842" t="b">
        <f>ISNUMBER(SEARCH("People",'Réponses de formulaire'!$AB234))</f>
        <v>0</v>
      </c>
      <c r="J842" t="b">
        <f>ISNUMBER(SEARCH("Faits divers",'Réponses de formulaire'!$AB234))</f>
        <v>0</v>
      </c>
    </row>
    <row r="843" spans="2:10" ht="12.75" customHeight="1" x14ac:dyDescent="0.2">
      <c r="B843" t="b">
        <f>ISNUMBER(SEARCH("International",'Réponses de formulaire'!$AB235))</f>
        <v>1</v>
      </c>
      <c r="C843" t="b">
        <f>ISNUMBER(SEARCH("National",'Réponses de formulaire'!$AB235))</f>
        <v>1</v>
      </c>
      <c r="D843" t="b">
        <f>ISNUMBER(SEARCH("Régional",'Réponses de formulaire'!$AB235))</f>
        <v>1</v>
      </c>
      <c r="E843" t="b">
        <f>ISNUMBER(SEARCH("Economique",'Réponses de formulaire'!$AB235))</f>
        <v>0</v>
      </c>
      <c r="F843" t="b">
        <f>ISNUMBER(SEARCH("Politique",'Réponses de formulaire'!$AB235))</f>
        <v>1</v>
      </c>
      <c r="G843" t="b">
        <f>ISNUMBER(SEARCH("Culture (sorties ciné, livres, expos, ...)",'Réponses de formulaire'!$AB235))</f>
        <v>0</v>
      </c>
      <c r="H843" t="b">
        <f>ISNUMBER(SEARCH("Scientifique",'Réponses de formulaire'!$AB235))</f>
        <v>1</v>
      </c>
      <c r="I843" t="b">
        <f>ISNUMBER(SEARCH("People",'Réponses de formulaire'!$AB235))</f>
        <v>1</v>
      </c>
      <c r="J843" t="b">
        <f>ISNUMBER(SEARCH("Faits divers",'Réponses de formulaire'!$AB235))</f>
        <v>1</v>
      </c>
    </row>
    <row r="844" spans="2:10" ht="12.75" customHeight="1" x14ac:dyDescent="0.2">
      <c r="B844" t="b">
        <f>ISNUMBER(SEARCH("International",'Réponses de formulaire'!$AB236))</f>
        <v>1</v>
      </c>
      <c r="C844" t="b">
        <f>ISNUMBER(SEARCH("National",'Réponses de formulaire'!$AB236))</f>
        <v>1</v>
      </c>
      <c r="D844" t="b">
        <f>ISNUMBER(SEARCH("Régional",'Réponses de formulaire'!$AB236))</f>
        <v>0</v>
      </c>
      <c r="E844" t="b">
        <f>ISNUMBER(SEARCH("Economique",'Réponses de formulaire'!$AB236))</f>
        <v>0</v>
      </c>
      <c r="F844" t="b">
        <f>ISNUMBER(SEARCH("Politique",'Réponses de formulaire'!$AB236))</f>
        <v>1</v>
      </c>
      <c r="G844" t="b">
        <f>ISNUMBER(SEARCH("Culture (sorties ciné, livres, expos, ...)",'Réponses de formulaire'!$AB236))</f>
        <v>1</v>
      </c>
      <c r="H844" t="b">
        <f>ISNUMBER(SEARCH("Scientifique",'Réponses de formulaire'!$AB236))</f>
        <v>1</v>
      </c>
      <c r="I844" t="b">
        <f>ISNUMBER(SEARCH("People",'Réponses de formulaire'!$AB236))</f>
        <v>0</v>
      </c>
      <c r="J844" t="b">
        <f>ISNUMBER(SEARCH("Faits divers",'Réponses de formulaire'!$AB236))</f>
        <v>0</v>
      </c>
    </row>
    <row r="845" spans="2:10" ht="12.75" customHeight="1" x14ac:dyDescent="0.2">
      <c r="B845" t="b">
        <f>ISNUMBER(SEARCH("International",'Réponses de formulaire'!$AB237))</f>
        <v>1</v>
      </c>
      <c r="C845" t="b">
        <f>ISNUMBER(SEARCH("National",'Réponses de formulaire'!$AB237))</f>
        <v>1</v>
      </c>
      <c r="D845" t="b">
        <f>ISNUMBER(SEARCH("Régional",'Réponses de formulaire'!$AB237))</f>
        <v>0</v>
      </c>
      <c r="E845" t="b">
        <f>ISNUMBER(SEARCH("Economique",'Réponses de formulaire'!$AB237))</f>
        <v>1</v>
      </c>
      <c r="F845" t="b">
        <f>ISNUMBER(SEARCH("Politique",'Réponses de formulaire'!$AB237))</f>
        <v>1</v>
      </c>
      <c r="G845" t="b">
        <f>ISNUMBER(SEARCH("Culture (sorties ciné, livres, expos, ...)",'Réponses de formulaire'!$AB237))</f>
        <v>0</v>
      </c>
      <c r="H845" t="b">
        <f>ISNUMBER(SEARCH("Scientifique",'Réponses de formulaire'!$AB237))</f>
        <v>0</v>
      </c>
      <c r="I845" t="b">
        <f>ISNUMBER(SEARCH("People",'Réponses de formulaire'!$AB237))</f>
        <v>1</v>
      </c>
      <c r="J845" t="b">
        <f>ISNUMBER(SEARCH("Faits divers",'Réponses de formulaire'!$AB237))</f>
        <v>1</v>
      </c>
    </row>
    <row r="846" spans="2:10" ht="12.75" customHeight="1" x14ac:dyDescent="0.2">
      <c r="B846" t="b">
        <f>ISNUMBER(SEARCH("International",'Réponses de formulaire'!$AB238))</f>
        <v>1</v>
      </c>
      <c r="C846" t="b">
        <f>ISNUMBER(SEARCH("National",'Réponses de formulaire'!$AB238))</f>
        <v>1</v>
      </c>
      <c r="D846" t="b">
        <f>ISNUMBER(SEARCH("Régional",'Réponses de formulaire'!$AB238))</f>
        <v>0</v>
      </c>
      <c r="E846" t="b">
        <f>ISNUMBER(SEARCH("Economique",'Réponses de formulaire'!$AB238))</f>
        <v>0</v>
      </c>
      <c r="F846" t="b">
        <f>ISNUMBER(SEARCH("Politique",'Réponses de formulaire'!$AB238))</f>
        <v>1</v>
      </c>
      <c r="G846" t="b">
        <f>ISNUMBER(SEARCH("Culture (sorties ciné, livres, expos, ...)",'Réponses de formulaire'!$AB238))</f>
        <v>0</v>
      </c>
      <c r="H846" t="b">
        <f>ISNUMBER(SEARCH("Scientifique",'Réponses de formulaire'!$AB238))</f>
        <v>0</v>
      </c>
      <c r="I846" t="b">
        <f>ISNUMBER(SEARCH("People",'Réponses de formulaire'!$AB238))</f>
        <v>0</v>
      </c>
      <c r="J846" t="b">
        <f>ISNUMBER(SEARCH("Faits divers",'Réponses de formulaire'!$AB238))</f>
        <v>0</v>
      </c>
    </row>
    <row r="847" spans="2:10" ht="12.75" customHeight="1" x14ac:dyDescent="0.2">
      <c r="B847" t="b">
        <f>ISNUMBER(SEARCH("International",'Réponses de formulaire'!$AB239))</f>
        <v>1</v>
      </c>
      <c r="C847" t="b">
        <f>ISNUMBER(SEARCH("National",'Réponses de formulaire'!$AB239))</f>
        <v>1</v>
      </c>
      <c r="D847" t="b">
        <f>ISNUMBER(SEARCH("Régional",'Réponses de formulaire'!$AB239))</f>
        <v>0</v>
      </c>
      <c r="E847" t="b">
        <f>ISNUMBER(SEARCH("Economique",'Réponses de formulaire'!$AB239))</f>
        <v>0</v>
      </c>
      <c r="F847" t="b">
        <f>ISNUMBER(SEARCH("Politique",'Réponses de formulaire'!$AB239))</f>
        <v>1</v>
      </c>
      <c r="G847" t="b">
        <f>ISNUMBER(SEARCH("Culture (sorties ciné, livres, expos, ...)",'Réponses de formulaire'!$AB239))</f>
        <v>0</v>
      </c>
      <c r="H847" t="b">
        <f>ISNUMBER(SEARCH("Scientifique",'Réponses de formulaire'!$AB239))</f>
        <v>0</v>
      </c>
      <c r="I847" t="b">
        <f>ISNUMBER(SEARCH("People",'Réponses de formulaire'!$AB239))</f>
        <v>0</v>
      </c>
      <c r="J847" t="b">
        <f>ISNUMBER(SEARCH("Faits divers",'Réponses de formulaire'!$AB239))</f>
        <v>0</v>
      </c>
    </row>
    <row r="848" spans="2:10" ht="12.75" customHeight="1" x14ac:dyDescent="0.2">
      <c r="B848" t="b">
        <f>ISNUMBER(SEARCH("International",'Réponses de formulaire'!$AB240))</f>
        <v>1</v>
      </c>
      <c r="C848" t="b">
        <f>ISNUMBER(SEARCH("National",'Réponses de formulaire'!$AB240))</f>
        <v>1</v>
      </c>
      <c r="D848" t="b">
        <f>ISNUMBER(SEARCH("Régional",'Réponses de formulaire'!$AB240))</f>
        <v>1</v>
      </c>
      <c r="E848" t="b">
        <f>ISNUMBER(SEARCH("Economique",'Réponses de formulaire'!$AB240))</f>
        <v>0</v>
      </c>
      <c r="F848" t="b">
        <f>ISNUMBER(SEARCH("Politique",'Réponses de formulaire'!$AB240))</f>
        <v>1</v>
      </c>
      <c r="G848" t="b">
        <f>ISNUMBER(SEARCH("Culture (sorties ciné, livres, expos, ...)",'Réponses de formulaire'!$AB240))</f>
        <v>0</v>
      </c>
      <c r="H848" t="b">
        <f>ISNUMBER(SEARCH("Scientifique",'Réponses de formulaire'!$AB240))</f>
        <v>1</v>
      </c>
      <c r="I848" t="b">
        <f>ISNUMBER(SEARCH("People",'Réponses de formulaire'!$AB240))</f>
        <v>0</v>
      </c>
      <c r="J848" t="b">
        <f>ISNUMBER(SEARCH("Faits divers",'Réponses de formulaire'!$AB240))</f>
        <v>0</v>
      </c>
    </row>
    <row r="849" spans="2:10" ht="12.75" customHeight="1" x14ac:dyDescent="0.2">
      <c r="B849" t="b">
        <f>ISNUMBER(SEARCH("International",'Réponses de formulaire'!$AB241))</f>
        <v>1</v>
      </c>
      <c r="C849" t="b">
        <f>ISNUMBER(SEARCH("National",'Réponses de formulaire'!$AB241))</f>
        <v>1</v>
      </c>
      <c r="D849" t="b">
        <f>ISNUMBER(SEARCH("Régional",'Réponses de formulaire'!$AB241))</f>
        <v>0</v>
      </c>
      <c r="E849" t="b">
        <f>ISNUMBER(SEARCH("Economique",'Réponses de formulaire'!$AB241))</f>
        <v>0</v>
      </c>
      <c r="F849" t="b">
        <f>ISNUMBER(SEARCH("Politique",'Réponses de formulaire'!$AB241))</f>
        <v>1</v>
      </c>
      <c r="G849" t="b">
        <f>ISNUMBER(SEARCH("Culture (sorties ciné, livres, expos, ...)",'Réponses de formulaire'!$AB241))</f>
        <v>1</v>
      </c>
      <c r="H849" t="b">
        <f>ISNUMBER(SEARCH("Scientifique",'Réponses de formulaire'!$AB241))</f>
        <v>0</v>
      </c>
      <c r="I849" t="b">
        <f>ISNUMBER(SEARCH("People",'Réponses de formulaire'!$AB241))</f>
        <v>0</v>
      </c>
      <c r="J849" t="b">
        <f>ISNUMBER(SEARCH("Faits divers",'Réponses de formulaire'!$AB241))</f>
        <v>0</v>
      </c>
    </row>
    <row r="850" spans="2:10" ht="12.75" customHeight="1" x14ac:dyDescent="0.2">
      <c r="B850" t="b">
        <f>ISNUMBER(SEARCH("International",'Réponses de formulaire'!$AB242))</f>
        <v>1</v>
      </c>
      <c r="C850" t="b">
        <f>ISNUMBER(SEARCH("National",'Réponses de formulaire'!$AB242))</f>
        <v>1</v>
      </c>
      <c r="D850" t="b">
        <f>ISNUMBER(SEARCH("Régional",'Réponses de formulaire'!$AB242))</f>
        <v>0</v>
      </c>
      <c r="E850" t="b">
        <f>ISNUMBER(SEARCH("Economique",'Réponses de formulaire'!$AB242))</f>
        <v>0</v>
      </c>
      <c r="F850" t="b">
        <f>ISNUMBER(SEARCH("Politique",'Réponses de formulaire'!$AB242))</f>
        <v>1</v>
      </c>
      <c r="G850" t="b">
        <f>ISNUMBER(SEARCH("Culture (sorties ciné, livres, expos, ...)",'Réponses de formulaire'!$AB242))</f>
        <v>1</v>
      </c>
      <c r="H850" t="b">
        <f>ISNUMBER(SEARCH("Scientifique",'Réponses de formulaire'!$AB242))</f>
        <v>0</v>
      </c>
      <c r="I850" t="b">
        <f>ISNUMBER(SEARCH("People",'Réponses de formulaire'!$AB242))</f>
        <v>0</v>
      </c>
      <c r="J850" t="b">
        <f>ISNUMBER(SEARCH("Faits divers",'Réponses de formulaire'!$AB242))</f>
        <v>0</v>
      </c>
    </row>
    <row r="851" spans="2:10" ht="12.75" customHeight="1" x14ac:dyDescent="0.2">
      <c r="B851" t="b">
        <f>ISNUMBER(SEARCH("International",'Réponses de formulaire'!$AB243))</f>
        <v>0</v>
      </c>
      <c r="C851" t="b">
        <f>ISNUMBER(SEARCH("National",'Réponses de formulaire'!$AB243))</f>
        <v>1</v>
      </c>
      <c r="D851" t="b">
        <f>ISNUMBER(SEARCH("Régional",'Réponses de formulaire'!$AB243))</f>
        <v>0</v>
      </c>
      <c r="E851" t="b">
        <f>ISNUMBER(SEARCH("Economique",'Réponses de formulaire'!$AB243))</f>
        <v>1</v>
      </c>
      <c r="F851" t="b">
        <f>ISNUMBER(SEARCH("Politique",'Réponses de formulaire'!$AB243))</f>
        <v>0</v>
      </c>
      <c r="G851" t="b">
        <f>ISNUMBER(SEARCH("Culture (sorties ciné, livres, expos, ...)",'Réponses de formulaire'!$AB243))</f>
        <v>0</v>
      </c>
      <c r="H851" t="b">
        <f>ISNUMBER(SEARCH("Scientifique",'Réponses de formulaire'!$AB243))</f>
        <v>0</v>
      </c>
      <c r="I851" t="b">
        <f>ISNUMBER(SEARCH("People",'Réponses de formulaire'!$AB243))</f>
        <v>0</v>
      </c>
      <c r="J851" t="b">
        <f>ISNUMBER(SEARCH("Faits divers",'Réponses de formulaire'!$AB243))</f>
        <v>0</v>
      </c>
    </row>
    <row r="852" spans="2:10" ht="12.75" customHeight="1" x14ac:dyDescent="0.2">
      <c r="B852" t="b">
        <f>ISNUMBER(SEARCH("International",'Réponses de formulaire'!$AB244))</f>
        <v>1</v>
      </c>
      <c r="C852" t="b">
        <f>ISNUMBER(SEARCH("National",'Réponses de formulaire'!$AB244))</f>
        <v>1</v>
      </c>
      <c r="D852" t="b">
        <f>ISNUMBER(SEARCH("Régional",'Réponses de formulaire'!$AB244))</f>
        <v>0</v>
      </c>
      <c r="E852" t="b">
        <f>ISNUMBER(SEARCH("Economique",'Réponses de formulaire'!$AB244))</f>
        <v>0</v>
      </c>
      <c r="F852" t="b">
        <f>ISNUMBER(SEARCH("Politique",'Réponses de formulaire'!$AB244))</f>
        <v>0</v>
      </c>
      <c r="G852" t="b">
        <f>ISNUMBER(SEARCH("Culture (sorties ciné, livres, expos, ...)",'Réponses de formulaire'!$AB244))</f>
        <v>1</v>
      </c>
      <c r="H852" t="b">
        <f>ISNUMBER(SEARCH("Scientifique",'Réponses de formulaire'!$AB244))</f>
        <v>0</v>
      </c>
      <c r="I852" t="b">
        <f>ISNUMBER(SEARCH("People",'Réponses de formulaire'!$AB244))</f>
        <v>0</v>
      </c>
      <c r="J852" t="b">
        <f>ISNUMBER(SEARCH("Faits divers",'Réponses de formulaire'!$AB244))</f>
        <v>0</v>
      </c>
    </row>
    <row r="853" spans="2:10" ht="12.75" customHeight="1" x14ac:dyDescent="0.2">
      <c r="B853" t="b">
        <f>ISNUMBER(SEARCH("International",'Réponses de formulaire'!$AB245))</f>
        <v>1</v>
      </c>
      <c r="C853" t="b">
        <f>ISNUMBER(SEARCH("National",'Réponses de formulaire'!$AB245))</f>
        <v>1</v>
      </c>
      <c r="D853" t="b">
        <f>ISNUMBER(SEARCH("Régional",'Réponses de formulaire'!$AB245))</f>
        <v>0</v>
      </c>
      <c r="E853" t="b">
        <f>ISNUMBER(SEARCH("Economique",'Réponses de formulaire'!$AB245))</f>
        <v>0</v>
      </c>
      <c r="F853" t="b">
        <f>ISNUMBER(SEARCH("Politique",'Réponses de formulaire'!$AB245))</f>
        <v>1</v>
      </c>
      <c r="G853" t="b">
        <f>ISNUMBER(SEARCH("Culture (sorties ciné, livres, expos, ...)",'Réponses de formulaire'!$AB245))</f>
        <v>0</v>
      </c>
      <c r="H853" t="b">
        <f>ISNUMBER(SEARCH("Scientifique",'Réponses de formulaire'!$AB245))</f>
        <v>0</v>
      </c>
      <c r="I853" t="b">
        <f>ISNUMBER(SEARCH("People",'Réponses de formulaire'!$AB245))</f>
        <v>0</v>
      </c>
      <c r="J853" t="b">
        <f>ISNUMBER(SEARCH("Faits divers",'Réponses de formulaire'!$AB245))</f>
        <v>0</v>
      </c>
    </row>
    <row r="854" spans="2:10" ht="12.75" customHeight="1" x14ac:dyDescent="0.2">
      <c r="B854" t="b">
        <f>ISNUMBER(SEARCH("International",'Réponses de formulaire'!$AB246))</f>
        <v>1</v>
      </c>
      <c r="C854" t="b">
        <f>ISNUMBER(SEARCH("National",'Réponses de formulaire'!$AB246))</f>
        <v>1</v>
      </c>
      <c r="D854" t="b">
        <f>ISNUMBER(SEARCH("Régional",'Réponses de formulaire'!$AB246))</f>
        <v>0</v>
      </c>
      <c r="E854" t="b">
        <f>ISNUMBER(SEARCH("Economique",'Réponses de formulaire'!$AB246))</f>
        <v>0</v>
      </c>
      <c r="F854" t="b">
        <f>ISNUMBER(SEARCH("Politique",'Réponses de formulaire'!$AB246))</f>
        <v>1</v>
      </c>
      <c r="G854" t="b">
        <f>ISNUMBER(SEARCH("Culture (sorties ciné, livres, expos, ...)",'Réponses de formulaire'!$AB246))</f>
        <v>0</v>
      </c>
      <c r="H854" t="b">
        <f>ISNUMBER(SEARCH("Scientifique",'Réponses de formulaire'!$AB246))</f>
        <v>0</v>
      </c>
      <c r="I854" t="b">
        <f>ISNUMBER(SEARCH("People",'Réponses de formulaire'!$AB246))</f>
        <v>0</v>
      </c>
      <c r="J854" t="b">
        <f>ISNUMBER(SEARCH("Faits divers",'Réponses de formulaire'!$AB246))</f>
        <v>0</v>
      </c>
    </row>
    <row r="855" spans="2:10" ht="12.75" customHeight="1" x14ac:dyDescent="0.2">
      <c r="B855" t="b">
        <f>ISNUMBER(SEARCH("International",'Réponses de formulaire'!$AB247))</f>
        <v>1</v>
      </c>
      <c r="C855" t="b">
        <f>ISNUMBER(SEARCH("National",'Réponses de formulaire'!$AB247))</f>
        <v>1</v>
      </c>
      <c r="D855" t="b">
        <f>ISNUMBER(SEARCH("Régional",'Réponses de formulaire'!$AB247))</f>
        <v>0</v>
      </c>
      <c r="E855" t="b">
        <f>ISNUMBER(SEARCH("Economique",'Réponses de formulaire'!$AB247))</f>
        <v>1</v>
      </c>
      <c r="F855" t="b">
        <f>ISNUMBER(SEARCH("Politique",'Réponses de formulaire'!$AB247))</f>
        <v>1</v>
      </c>
      <c r="G855" t="b">
        <f>ISNUMBER(SEARCH("Culture (sorties ciné, livres, expos, ...)",'Réponses de formulaire'!$AB247))</f>
        <v>0</v>
      </c>
      <c r="H855" t="b">
        <f>ISNUMBER(SEARCH("Scientifique",'Réponses de formulaire'!$AB247))</f>
        <v>1</v>
      </c>
      <c r="I855" t="b">
        <f>ISNUMBER(SEARCH("People",'Réponses de formulaire'!$AB247))</f>
        <v>0</v>
      </c>
      <c r="J855" t="b">
        <f>ISNUMBER(SEARCH("Faits divers",'Réponses de formulaire'!$AB247))</f>
        <v>0</v>
      </c>
    </row>
    <row r="856" spans="2:10" ht="12.75" customHeight="1" x14ac:dyDescent="0.2">
      <c r="B856" t="b">
        <f>ISNUMBER(SEARCH("International",'Réponses de formulaire'!$AB248))</f>
        <v>0</v>
      </c>
      <c r="C856" t="b">
        <f>ISNUMBER(SEARCH("National",'Réponses de formulaire'!$AB248))</f>
        <v>1</v>
      </c>
      <c r="D856" t="b">
        <f>ISNUMBER(SEARCH("Régional",'Réponses de formulaire'!$AB248))</f>
        <v>1</v>
      </c>
      <c r="E856" t="b">
        <f>ISNUMBER(SEARCH("Economique",'Réponses de formulaire'!$AB248))</f>
        <v>0</v>
      </c>
      <c r="F856" t="b">
        <f>ISNUMBER(SEARCH("Politique",'Réponses de formulaire'!$AB248))</f>
        <v>0</v>
      </c>
      <c r="G856" t="b">
        <f>ISNUMBER(SEARCH("Culture (sorties ciné, livres, expos, ...)",'Réponses de formulaire'!$AB248))</f>
        <v>1</v>
      </c>
      <c r="H856" t="b">
        <f>ISNUMBER(SEARCH("Scientifique",'Réponses de formulaire'!$AB248))</f>
        <v>0</v>
      </c>
      <c r="I856" t="b">
        <f>ISNUMBER(SEARCH("People",'Réponses de formulaire'!$AB248))</f>
        <v>0</v>
      </c>
      <c r="J856" t="b">
        <f>ISNUMBER(SEARCH("Faits divers",'Réponses de formulaire'!$AB248))</f>
        <v>0</v>
      </c>
    </row>
    <row r="857" spans="2:10" ht="12.75" customHeight="1" x14ac:dyDescent="0.2">
      <c r="B857" t="b">
        <f>ISNUMBER(SEARCH("International",'Réponses de formulaire'!$AB249))</f>
        <v>1</v>
      </c>
      <c r="C857" t="b">
        <f>ISNUMBER(SEARCH("National",'Réponses de formulaire'!$AB249))</f>
        <v>1</v>
      </c>
      <c r="D857" t="b">
        <f>ISNUMBER(SEARCH("Régional",'Réponses de formulaire'!$AB249))</f>
        <v>0</v>
      </c>
      <c r="E857" t="b">
        <f>ISNUMBER(SEARCH("Economique",'Réponses de formulaire'!$AB249))</f>
        <v>0</v>
      </c>
      <c r="F857" t="b">
        <f>ISNUMBER(SEARCH("Politique",'Réponses de formulaire'!$AB249))</f>
        <v>0</v>
      </c>
      <c r="G857" t="b">
        <f>ISNUMBER(SEARCH("Culture (sorties ciné, livres, expos, ...)",'Réponses de formulaire'!$AB249))</f>
        <v>0</v>
      </c>
      <c r="H857" t="b">
        <f>ISNUMBER(SEARCH("Scientifique",'Réponses de formulaire'!$AB249))</f>
        <v>0</v>
      </c>
      <c r="I857" t="b">
        <f>ISNUMBER(SEARCH("People",'Réponses de formulaire'!$AB249))</f>
        <v>0</v>
      </c>
      <c r="J857" t="b">
        <f>ISNUMBER(SEARCH("Faits divers",'Réponses de formulaire'!$AB249))</f>
        <v>0</v>
      </c>
    </row>
    <row r="858" spans="2:10" ht="12.75" customHeight="1" x14ac:dyDescent="0.2">
      <c r="B858" t="b">
        <f>ISNUMBER(SEARCH("International",'Réponses de formulaire'!$AB250))</f>
        <v>1</v>
      </c>
      <c r="C858" t="b">
        <f>ISNUMBER(SEARCH("National",'Réponses de formulaire'!$AB250))</f>
        <v>1</v>
      </c>
      <c r="D858" t="b">
        <f>ISNUMBER(SEARCH("Régional",'Réponses de formulaire'!$AB250))</f>
        <v>0</v>
      </c>
      <c r="E858" t="b">
        <f>ISNUMBER(SEARCH("Economique",'Réponses de formulaire'!$AB250))</f>
        <v>1</v>
      </c>
      <c r="F858" t="b">
        <f>ISNUMBER(SEARCH("Politique",'Réponses de formulaire'!$AB250))</f>
        <v>1</v>
      </c>
      <c r="G858" t="b">
        <f>ISNUMBER(SEARCH("Culture (sorties ciné, livres, expos, ...)",'Réponses de formulaire'!$AB250))</f>
        <v>0</v>
      </c>
      <c r="H858" t="b">
        <f>ISNUMBER(SEARCH("Scientifique",'Réponses de formulaire'!$AB250))</f>
        <v>0</v>
      </c>
      <c r="I858" t="b">
        <f>ISNUMBER(SEARCH("People",'Réponses de formulaire'!$AB250))</f>
        <v>0</v>
      </c>
      <c r="J858" t="b">
        <f>ISNUMBER(SEARCH("Faits divers",'Réponses de formulaire'!$AB250))</f>
        <v>0</v>
      </c>
    </row>
    <row r="859" spans="2:10" ht="12.75" customHeight="1" x14ac:dyDescent="0.2">
      <c r="B859" t="b">
        <f>ISNUMBER(SEARCH("International",'Réponses de formulaire'!$AB251))</f>
        <v>1</v>
      </c>
      <c r="C859" t="b">
        <f>ISNUMBER(SEARCH("National",'Réponses de formulaire'!$AB251))</f>
        <v>1</v>
      </c>
      <c r="D859" t="b">
        <f>ISNUMBER(SEARCH("Régional",'Réponses de formulaire'!$AB251))</f>
        <v>0</v>
      </c>
      <c r="E859" t="b">
        <f>ISNUMBER(SEARCH("Economique",'Réponses de formulaire'!$AB251))</f>
        <v>0</v>
      </c>
      <c r="F859" t="b">
        <f>ISNUMBER(SEARCH("Politique",'Réponses de formulaire'!$AB251))</f>
        <v>1</v>
      </c>
      <c r="G859" t="b">
        <f>ISNUMBER(SEARCH("Culture (sorties ciné, livres, expos, ...)",'Réponses de formulaire'!$AB251))</f>
        <v>1</v>
      </c>
      <c r="H859" t="b">
        <f>ISNUMBER(SEARCH("Scientifique",'Réponses de formulaire'!$AB251))</f>
        <v>0</v>
      </c>
      <c r="I859" t="b">
        <f>ISNUMBER(SEARCH("People",'Réponses de formulaire'!$AB251))</f>
        <v>0</v>
      </c>
      <c r="J859" t="b">
        <f>ISNUMBER(SEARCH("Faits divers",'Réponses de formulaire'!$AB251))</f>
        <v>1</v>
      </c>
    </row>
    <row r="860" spans="2:10" ht="12.75" customHeight="1" x14ac:dyDescent="0.2">
      <c r="B860" t="b">
        <f>ISNUMBER(SEARCH("International",'Réponses de formulaire'!$AB252))</f>
        <v>1</v>
      </c>
      <c r="C860" t="b">
        <f>ISNUMBER(SEARCH("National",'Réponses de formulaire'!$AB252))</f>
        <v>1</v>
      </c>
      <c r="D860" t="b">
        <f>ISNUMBER(SEARCH("Régional",'Réponses de formulaire'!$AB252))</f>
        <v>0</v>
      </c>
      <c r="E860" t="b">
        <f>ISNUMBER(SEARCH("Economique",'Réponses de formulaire'!$AB252))</f>
        <v>0</v>
      </c>
      <c r="F860" t="b">
        <f>ISNUMBER(SEARCH("Politique",'Réponses de formulaire'!$AB252))</f>
        <v>1</v>
      </c>
      <c r="G860" t="b">
        <f>ISNUMBER(SEARCH("Culture (sorties ciné, livres, expos, ...)",'Réponses de formulaire'!$AB252))</f>
        <v>1</v>
      </c>
      <c r="H860" t="b">
        <f>ISNUMBER(SEARCH("Scientifique",'Réponses de formulaire'!$AB252))</f>
        <v>0</v>
      </c>
      <c r="I860" t="b">
        <f>ISNUMBER(SEARCH("People",'Réponses de formulaire'!$AB252))</f>
        <v>0</v>
      </c>
      <c r="J860" t="b">
        <f>ISNUMBER(SEARCH("Faits divers",'Réponses de formulaire'!$AB252))</f>
        <v>0</v>
      </c>
    </row>
    <row r="861" spans="2:10" ht="12.75" customHeight="1" x14ac:dyDescent="0.2">
      <c r="B861" t="b">
        <f>ISNUMBER(SEARCH("International",'Réponses de formulaire'!$AB253))</f>
        <v>1</v>
      </c>
      <c r="C861" t="b">
        <f>ISNUMBER(SEARCH("National",'Réponses de formulaire'!$AB253))</f>
        <v>1</v>
      </c>
      <c r="D861" t="b">
        <f>ISNUMBER(SEARCH("Régional",'Réponses de formulaire'!$AB253))</f>
        <v>0</v>
      </c>
      <c r="E861" t="b">
        <f>ISNUMBER(SEARCH("Economique",'Réponses de formulaire'!$AB253))</f>
        <v>1</v>
      </c>
      <c r="F861" t="b">
        <f>ISNUMBER(SEARCH("Politique",'Réponses de formulaire'!$AB253))</f>
        <v>1</v>
      </c>
      <c r="G861" t="b">
        <f>ISNUMBER(SEARCH("Culture (sorties ciné, livres, expos, ...)",'Réponses de formulaire'!$AB253))</f>
        <v>1</v>
      </c>
      <c r="H861" t="b">
        <f>ISNUMBER(SEARCH("Scientifique",'Réponses de formulaire'!$AB253))</f>
        <v>0</v>
      </c>
      <c r="I861" t="b">
        <f>ISNUMBER(SEARCH("People",'Réponses de formulaire'!$AB253))</f>
        <v>0</v>
      </c>
      <c r="J861" t="b">
        <f>ISNUMBER(SEARCH("Faits divers",'Réponses de formulaire'!$AB253))</f>
        <v>0</v>
      </c>
    </row>
    <row r="862" spans="2:10" ht="12.75" customHeight="1" x14ac:dyDescent="0.2">
      <c r="B862" t="b">
        <f>ISNUMBER(SEARCH("International",'Réponses de formulaire'!$AB254))</f>
        <v>1</v>
      </c>
      <c r="C862" t="b">
        <f>ISNUMBER(SEARCH("National",'Réponses de formulaire'!$AB254))</f>
        <v>1</v>
      </c>
      <c r="D862" t="b">
        <f>ISNUMBER(SEARCH("Régional",'Réponses de formulaire'!$AB254))</f>
        <v>1</v>
      </c>
      <c r="E862" t="b">
        <f>ISNUMBER(SEARCH("Economique",'Réponses de formulaire'!$AB254))</f>
        <v>0</v>
      </c>
      <c r="F862" t="b">
        <f>ISNUMBER(SEARCH("Politique",'Réponses de formulaire'!$AB254))</f>
        <v>1</v>
      </c>
      <c r="G862" t="b">
        <f>ISNUMBER(SEARCH("Culture (sorties ciné, livres, expos, ...)",'Réponses de formulaire'!$AB254))</f>
        <v>1</v>
      </c>
      <c r="H862" t="b">
        <f>ISNUMBER(SEARCH("Scientifique",'Réponses de formulaire'!$AB254))</f>
        <v>0</v>
      </c>
      <c r="I862" t="b">
        <f>ISNUMBER(SEARCH("People",'Réponses de formulaire'!$AB254))</f>
        <v>1</v>
      </c>
      <c r="J862" t="b">
        <f>ISNUMBER(SEARCH("Faits divers",'Réponses de formulaire'!$AB254))</f>
        <v>1</v>
      </c>
    </row>
    <row r="863" spans="2:10" ht="12.75" customHeight="1" x14ac:dyDescent="0.2">
      <c r="B863" t="b">
        <f>ISNUMBER(SEARCH("International",'Réponses de formulaire'!$AB255))</f>
        <v>1</v>
      </c>
      <c r="C863" t="b">
        <f>ISNUMBER(SEARCH("National",'Réponses de formulaire'!$AB255))</f>
        <v>1</v>
      </c>
      <c r="D863" t="b">
        <f>ISNUMBER(SEARCH("Régional",'Réponses de formulaire'!$AB255))</f>
        <v>0</v>
      </c>
      <c r="E863" t="b">
        <f>ISNUMBER(SEARCH("Economique",'Réponses de formulaire'!$AB255))</f>
        <v>0</v>
      </c>
      <c r="F863" t="b">
        <f>ISNUMBER(SEARCH("Politique",'Réponses de formulaire'!$AB255))</f>
        <v>0</v>
      </c>
      <c r="G863" t="b">
        <f>ISNUMBER(SEARCH("Culture (sorties ciné, livres, expos, ...)",'Réponses de formulaire'!$AB255))</f>
        <v>0</v>
      </c>
      <c r="H863" t="b">
        <f>ISNUMBER(SEARCH("Scientifique",'Réponses de formulaire'!$AB255))</f>
        <v>1</v>
      </c>
      <c r="I863" t="b">
        <f>ISNUMBER(SEARCH("People",'Réponses de formulaire'!$AB255))</f>
        <v>0</v>
      </c>
      <c r="J863" t="b">
        <f>ISNUMBER(SEARCH("Faits divers",'Réponses de formulaire'!$AB255))</f>
        <v>0</v>
      </c>
    </row>
    <row r="864" spans="2:10" ht="12.75" customHeight="1" x14ac:dyDescent="0.2">
      <c r="B864" t="b">
        <f>ISNUMBER(SEARCH("International",'Réponses de formulaire'!$AB256))</f>
        <v>1</v>
      </c>
      <c r="C864" t="b">
        <f>ISNUMBER(SEARCH("National",'Réponses de formulaire'!$AB256))</f>
        <v>1</v>
      </c>
      <c r="D864" t="b">
        <f>ISNUMBER(SEARCH("Régional",'Réponses de formulaire'!$AB256))</f>
        <v>1</v>
      </c>
      <c r="E864" t="b">
        <f>ISNUMBER(SEARCH("Economique",'Réponses de formulaire'!$AB256))</f>
        <v>0</v>
      </c>
      <c r="F864" t="b">
        <f>ISNUMBER(SEARCH("Politique",'Réponses de formulaire'!$AB256))</f>
        <v>0</v>
      </c>
      <c r="G864" t="b">
        <f>ISNUMBER(SEARCH("Culture (sorties ciné, livres, expos, ...)",'Réponses de formulaire'!$AB256))</f>
        <v>1</v>
      </c>
      <c r="H864" t="b">
        <f>ISNUMBER(SEARCH("Scientifique",'Réponses de formulaire'!$AB256))</f>
        <v>0</v>
      </c>
      <c r="I864" t="b">
        <f>ISNUMBER(SEARCH("People",'Réponses de formulaire'!$AB256))</f>
        <v>1</v>
      </c>
      <c r="J864" t="b">
        <f>ISNUMBER(SEARCH("Faits divers",'Réponses de formulaire'!$AB256))</f>
        <v>0</v>
      </c>
    </row>
    <row r="865" spans="2:10" ht="12.75" customHeight="1" x14ac:dyDescent="0.2">
      <c r="B865" t="b">
        <f>ISNUMBER(SEARCH("International",'Réponses de formulaire'!$AB257))</f>
        <v>1</v>
      </c>
      <c r="C865" t="b">
        <f>ISNUMBER(SEARCH("National",'Réponses de formulaire'!$AB257))</f>
        <v>1</v>
      </c>
      <c r="D865" t="b">
        <f>ISNUMBER(SEARCH("Régional",'Réponses de formulaire'!$AB257))</f>
        <v>1</v>
      </c>
      <c r="E865" t="b">
        <f>ISNUMBER(SEARCH("Economique",'Réponses de formulaire'!$AB257))</f>
        <v>1</v>
      </c>
      <c r="F865" t="b">
        <f>ISNUMBER(SEARCH("Politique",'Réponses de formulaire'!$AB257))</f>
        <v>1</v>
      </c>
      <c r="G865" t="b">
        <f>ISNUMBER(SEARCH("Culture (sorties ciné, livres, expos, ...)",'Réponses de formulaire'!$AB257))</f>
        <v>1</v>
      </c>
      <c r="H865" t="b">
        <f>ISNUMBER(SEARCH("Scientifique",'Réponses de formulaire'!$AB257))</f>
        <v>1</v>
      </c>
      <c r="I865" t="b">
        <f>ISNUMBER(SEARCH("People",'Réponses de formulaire'!$AB257))</f>
        <v>1</v>
      </c>
      <c r="J865" t="b">
        <f>ISNUMBER(SEARCH("Faits divers",'Réponses de formulaire'!$AB257))</f>
        <v>1</v>
      </c>
    </row>
    <row r="866" spans="2:10" ht="12.75" customHeight="1" x14ac:dyDescent="0.2">
      <c r="B866" t="b">
        <f>ISNUMBER(SEARCH("International",'Réponses de formulaire'!$AB258))</f>
        <v>1</v>
      </c>
      <c r="C866" t="b">
        <f>ISNUMBER(SEARCH("National",'Réponses de formulaire'!$AB258))</f>
        <v>1</v>
      </c>
      <c r="D866" t="b">
        <f>ISNUMBER(SEARCH("Régional",'Réponses de formulaire'!$AB258))</f>
        <v>0</v>
      </c>
      <c r="E866" t="b">
        <f>ISNUMBER(SEARCH("Economique",'Réponses de formulaire'!$AB258))</f>
        <v>0</v>
      </c>
      <c r="F866" t="b">
        <f>ISNUMBER(SEARCH("Politique",'Réponses de formulaire'!$AB258))</f>
        <v>0</v>
      </c>
      <c r="G866" t="b">
        <f>ISNUMBER(SEARCH("Culture (sorties ciné, livres, expos, ...)",'Réponses de formulaire'!$AB258))</f>
        <v>0</v>
      </c>
      <c r="H866" t="b">
        <f>ISNUMBER(SEARCH("Scientifique",'Réponses de formulaire'!$AB258))</f>
        <v>0</v>
      </c>
      <c r="I866" t="b">
        <f>ISNUMBER(SEARCH("People",'Réponses de formulaire'!$AB258))</f>
        <v>0</v>
      </c>
      <c r="J866" t="b">
        <f>ISNUMBER(SEARCH("Faits divers",'Réponses de formulaire'!$AB258))</f>
        <v>0</v>
      </c>
    </row>
    <row r="867" spans="2:10" ht="12.75" customHeight="1" x14ac:dyDescent="0.2">
      <c r="B867" t="b">
        <f>ISNUMBER(SEARCH("International",'Réponses de formulaire'!$AB259))</f>
        <v>0</v>
      </c>
      <c r="C867" t="b">
        <f>ISNUMBER(SEARCH("National",'Réponses de formulaire'!$AB259))</f>
        <v>0</v>
      </c>
      <c r="D867" t="b">
        <f>ISNUMBER(SEARCH("Régional",'Réponses de formulaire'!$AB259))</f>
        <v>0</v>
      </c>
      <c r="E867" t="b">
        <f>ISNUMBER(SEARCH("Economique",'Réponses de formulaire'!$AB259))</f>
        <v>0</v>
      </c>
      <c r="F867" t="b">
        <f>ISNUMBER(SEARCH("Politique",'Réponses de formulaire'!$AB259))</f>
        <v>0</v>
      </c>
      <c r="G867" t="b">
        <f>ISNUMBER(SEARCH("Culture (sorties ciné, livres, expos, ...)",'Réponses de formulaire'!$AB259))</f>
        <v>1</v>
      </c>
      <c r="H867" t="b">
        <f>ISNUMBER(SEARCH("Scientifique",'Réponses de formulaire'!$AB259))</f>
        <v>1</v>
      </c>
      <c r="I867" t="b">
        <f>ISNUMBER(SEARCH("People",'Réponses de formulaire'!$AB259))</f>
        <v>0</v>
      </c>
      <c r="J867" t="b">
        <f>ISNUMBER(SEARCH("Faits divers",'Réponses de formulaire'!$AB259))</f>
        <v>0</v>
      </c>
    </row>
    <row r="868" spans="2:10" ht="12.75" customHeight="1" x14ac:dyDescent="0.2">
      <c r="B868" t="b">
        <f>ISNUMBER(SEARCH("International",'Réponses de formulaire'!$AB260))</f>
        <v>1</v>
      </c>
      <c r="C868" t="b">
        <f>ISNUMBER(SEARCH("National",'Réponses de formulaire'!$AB260))</f>
        <v>1</v>
      </c>
      <c r="D868" t="b">
        <f>ISNUMBER(SEARCH("Régional",'Réponses de formulaire'!$AB260))</f>
        <v>0</v>
      </c>
      <c r="E868" t="b">
        <f>ISNUMBER(SEARCH("Economique",'Réponses de formulaire'!$AB260))</f>
        <v>0</v>
      </c>
      <c r="F868" t="b">
        <f>ISNUMBER(SEARCH("Politique",'Réponses de formulaire'!$AB260))</f>
        <v>1</v>
      </c>
      <c r="G868" t="b">
        <f>ISNUMBER(SEARCH("Culture (sorties ciné, livres, expos, ...)",'Réponses de formulaire'!$AB260))</f>
        <v>0</v>
      </c>
      <c r="H868" t="b">
        <f>ISNUMBER(SEARCH("Scientifique",'Réponses de formulaire'!$AB260))</f>
        <v>0</v>
      </c>
      <c r="I868" t="b">
        <f>ISNUMBER(SEARCH("People",'Réponses de formulaire'!$AB260))</f>
        <v>0</v>
      </c>
      <c r="J868" t="b">
        <f>ISNUMBER(SEARCH("Faits divers",'Réponses de formulaire'!$AB260))</f>
        <v>0</v>
      </c>
    </row>
    <row r="869" spans="2:10" ht="12.75" customHeight="1" x14ac:dyDescent="0.2">
      <c r="B869" t="b">
        <f>ISNUMBER(SEARCH("International",'Réponses de formulaire'!$AB261))</f>
        <v>0</v>
      </c>
      <c r="C869" t="b">
        <f>ISNUMBER(SEARCH("National",'Réponses de formulaire'!$AB261))</f>
        <v>1</v>
      </c>
      <c r="D869" t="b">
        <f>ISNUMBER(SEARCH("Régional",'Réponses de formulaire'!$AB261))</f>
        <v>0</v>
      </c>
      <c r="E869" t="b">
        <f>ISNUMBER(SEARCH("Economique",'Réponses de formulaire'!$AB261))</f>
        <v>0</v>
      </c>
      <c r="F869" t="b">
        <f>ISNUMBER(SEARCH("Politique",'Réponses de formulaire'!$AB261))</f>
        <v>1</v>
      </c>
      <c r="G869" t="b">
        <f>ISNUMBER(SEARCH("Culture (sorties ciné, livres, expos, ...)",'Réponses de formulaire'!$AB261))</f>
        <v>0</v>
      </c>
      <c r="H869" t="b">
        <f>ISNUMBER(SEARCH("Scientifique",'Réponses de formulaire'!$AB261))</f>
        <v>0</v>
      </c>
      <c r="I869" t="b">
        <f>ISNUMBER(SEARCH("People",'Réponses de formulaire'!$AB261))</f>
        <v>0</v>
      </c>
      <c r="J869" t="b">
        <f>ISNUMBER(SEARCH("Faits divers",'Réponses de formulaire'!$AB261))</f>
        <v>0</v>
      </c>
    </row>
    <row r="870" spans="2:10" ht="12.75" customHeight="1" x14ac:dyDescent="0.2">
      <c r="B870" t="b">
        <f>ISNUMBER(SEARCH("International",'Réponses de formulaire'!$AB262))</f>
        <v>1</v>
      </c>
      <c r="C870" t="b">
        <f>ISNUMBER(SEARCH("National",'Réponses de formulaire'!$AB262))</f>
        <v>1</v>
      </c>
      <c r="D870" t="b">
        <f>ISNUMBER(SEARCH("Régional",'Réponses de formulaire'!$AB262))</f>
        <v>0</v>
      </c>
      <c r="E870" t="b">
        <f>ISNUMBER(SEARCH("Economique",'Réponses de formulaire'!$AB262))</f>
        <v>0</v>
      </c>
      <c r="F870" t="b">
        <f>ISNUMBER(SEARCH("Politique",'Réponses de formulaire'!$AB262))</f>
        <v>1</v>
      </c>
      <c r="G870" t="b">
        <f>ISNUMBER(SEARCH("Culture (sorties ciné, livres, expos, ...)",'Réponses de formulaire'!$AB262))</f>
        <v>0</v>
      </c>
      <c r="H870" t="b">
        <f>ISNUMBER(SEARCH("Scientifique",'Réponses de formulaire'!$AB262))</f>
        <v>0</v>
      </c>
      <c r="I870" t="b">
        <f>ISNUMBER(SEARCH("People",'Réponses de formulaire'!$AB262))</f>
        <v>0</v>
      </c>
      <c r="J870" t="b">
        <f>ISNUMBER(SEARCH("Faits divers",'Réponses de formulaire'!$AB262))</f>
        <v>1</v>
      </c>
    </row>
    <row r="871" spans="2:10" ht="12.75" customHeight="1" x14ac:dyDescent="0.2">
      <c r="B871" t="b">
        <f>ISNUMBER(SEARCH("International",'Réponses de formulaire'!$AB263))</f>
        <v>1</v>
      </c>
      <c r="C871" t="b">
        <f>ISNUMBER(SEARCH("National",'Réponses de formulaire'!$AB263))</f>
        <v>1</v>
      </c>
      <c r="D871" t="b">
        <f>ISNUMBER(SEARCH("Régional",'Réponses de formulaire'!$AB263))</f>
        <v>1</v>
      </c>
      <c r="E871" t="b">
        <f>ISNUMBER(SEARCH("Economique",'Réponses de formulaire'!$AB263))</f>
        <v>1</v>
      </c>
      <c r="F871" t="b">
        <f>ISNUMBER(SEARCH("Politique",'Réponses de formulaire'!$AB263))</f>
        <v>0</v>
      </c>
      <c r="G871" t="b">
        <f>ISNUMBER(SEARCH("Culture (sorties ciné, livres, expos, ...)",'Réponses de formulaire'!$AB263))</f>
        <v>1</v>
      </c>
      <c r="H871" t="b">
        <f>ISNUMBER(SEARCH("Scientifique",'Réponses de formulaire'!$AB263))</f>
        <v>0</v>
      </c>
      <c r="I871" t="b">
        <f>ISNUMBER(SEARCH("People",'Réponses de formulaire'!$AB263))</f>
        <v>0</v>
      </c>
      <c r="J871" t="b">
        <f>ISNUMBER(SEARCH("Faits divers",'Réponses de formulaire'!$AB263))</f>
        <v>0</v>
      </c>
    </row>
    <row r="872" spans="2:10" ht="12.75" customHeight="1" x14ac:dyDescent="0.2">
      <c r="B872" t="b">
        <f>ISNUMBER(SEARCH("International",'Réponses de formulaire'!$AB264))</f>
        <v>1</v>
      </c>
      <c r="C872" t="b">
        <f>ISNUMBER(SEARCH("National",'Réponses de formulaire'!$AB264))</f>
        <v>1</v>
      </c>
      <c r="D872" t="b">
        <f>ISNUMBER(SEARCH("Régional",'Réponses de formulaire'!$AB264))</f>
        <v>0</v>
      </c>
      <c r="E872" t="b">
        <f>ISNUMBER(SEARCH("Economique",'Réponses de formulaire'!$AB264))</f>
        <v>1</v>
      </c>
      <c r="F872" t="b">
        <f>ISNUMBER(SEARCH("Politique",'Réponses de formulaire'!$AB264))</f>
        <v>0</v>
      </c>
      <c r="G872" t="b">
        <f>ISNUMBER(SEARCH("Culture (sorties ciné, livres, expos, ...)",'Réponses de formulaire'!$AB264))</f>
        <v>1</v>
      </c>
      <c r="H872" t="b">
        <f>ISNUMBER(SEARCH("Scientifique",'Réponses de formulaire'!$AB264))</f>
        <v>0</v>
      </c>
      <c r="I872" t="b">
        <f>ISNUMBER(SEARCH("People",'Réponses de formulaire'!$AB264))</f>
        <v>1</v>
      </c>
      <c r="J872" t="b">
        <f>ISNUMBER(SEARCH("Faits divers",'Réponses de formulaire'!$AB264))</f>
        <v>0</v>
      </c>
    </row>
    <row r="873" spans="2:10" ht="12.75" customHeight="1" x14ac:dyDescent="0.2">
      <c r="B873" t="b">
        <f>ISNUMBER(SEARCH("International",'Réponses de formulaire'!$AB265))</f>
        <v>1</v>
      </c>
      <c r="C873" t="b">
        <f>ISNUMBER(SEARCH("National",'Réponses de formulaire'!$AB265))</f>
        <v>1</v>
      </c>
      <c r="D873" t="b">
        <f>ISNUMBER(SEARCH("Régional",'Réponses de formulaire'!$AB265))</f>
        <v>1</v>
      </c>
      <c r="E873" t="b">
        <f>ISNUMBER(SEARCH("Economique",'Réponses de formulaire'!$AB265))</f>
        <v>0</v>
      </c>
      <c r="F873" t="b">
        <f>ISNUMBER(SEARCH("Politique",'Réponses de formulaire'!$AB265))</f>
        <v>0</v>
      </c>
      <c r="G873" t="b">
        <f>ISNUMBER(SEARCH("Culture (sorties ciné, livres, expos, ...)",'Réponses de formulaire'!$AB265))</f>
        <v>0</v>
      </c>
      <c r="H873" t="b">
        <f>ISNUMBER(SEARCH("Scientifique",'Réponses de formulaire'!$AB265))</f>
        <v>0</v>
      </c>
      <c r="I873" t="b">
        <f>ISNUMBER(SEARCH("People",'Réponses de formulaire'!$AB265))</f>
        <v>1</v>
      </c>
      <c r="J873" t="b">
        <f>ISNUMBER(SEARCH("Faits divers",'Réponses de formulaire'!$AB265))</f>
        <v>0</v>
      </c>
    </row>
    <row r="874" spans="2:10" ht="12.75" customHeight="1" x14ac:dyDescent="0.2">
      <c r="B874" t="b">
        <f>ISNUMBER(SEARCH("International",'Réponses de formulaire'!$AB266))</f>
        <v>0</v>
      </c>
      <c r="C874" t="b">
        <f>ISNUMBER(SEARCH("National",'Réponses de formulaire'!$AB266))</f>
        <v>1</v>
      </c>
      <c r="D874" t="b">
        <f>ISNUMBER(SEARCH("Régional",'Réponses de formulaire'!$AB266))</f>
        <v>1</v>
      </c>
      <c r="E874" t="b">
        <f>ISNUMBER(SEARCH("Economique",'Réponses de formulaire'!$AB266))</f>
        <v>0</v>
      </c>
      <c r="F874" t="b">
        <f>ISNUMBER(SEARCH("Politique",'Réponses de formulaire'!$AB266))</f>
        <v>0</v>
      </c>
      <c r="G874" t="b">
        <f>ISNUMBER(SEARCH("Culture (sorties ciné, livres, expos, ...)",'Réponses de formulaire'!$AB266))</f>
        <v>1</v>
      </c>
      <c r="H874" t="b">
        <f>ISNUMBER(SEARCH("Scientifique",'Réponses de formulaire'!$AB266))</f>
        <v>0</v>
      </c>
      <c r="I874" t="b">
        <f>ISNUMBER(SEARCH("People",'Réponses de formulaire'!$AB266))</f>
        <v>0</v>
      </c>
      <c r="J874" t="b">
        <f>ISNUMBER(SEARCH("Faits divers",'Réponses de formulaire'!$AB266))</f>
        <v>0</v>
      </c>
    </row>
    <row r="875" spans="2:10" ht="12.75" customHeight="1" x14ac:dyDescent="0.2">
      <c r="B875" t="b">
        <f>ISNUMBER(SEARCH("International",'Réponses de formulaire'!$AB267))</f>
        <v>0</v>
      </c>
      <c r="C875" t="b">
        <f>ISNUMBER(SEARCH("National",'Réponses de formulaire'!$AB267))</f>
        <v>0</v>
      </c>
      <c r="D875" t="b">
        <f>ISNUMBER(SEARCH("Régional",'Réponses de formulaire'!$AB267))</f>
        <v>0</v>
      </c>
      <c r="E875" t="b">
        <f>ISNUMBER(SEARCH("Economique",'Réponses de formulaire'!$AB267))</f>
        <v>0</v>
      </c>
      <c r="F875" t="b">
        <f>ISNUMBER(SEARCH("Politique",'Réponses de formulaire'!$AB267))</f>
        <v>0</v>
      </c>
      <c r="G875" t="b">
        <f>ISNUMBER(SEARCH("Culture (sorties ciné, livres, expos, ...)",'Réponses de formulaire'!$AB267))</f>
        <v>1</v>
      </c>
      <c r="H875" t="b">
        <f>ISNUMBER(SEARCH("Scientifique",'Réponses de formulaire'!$AB267))</f>
        <v>0</v>
      </c>
      <c r="I875" t="b">
        <f>ISNUMBER(SEARCH("People",'Réponses de formulaire'!$AB267))</f>
        <v>1</v>
      </c>
      <c r="J875" t="b">
        <f>ISNUMBER(SEARCH("Faits divers",'Réponses de formulaire'!$AB267))</f>
        <v>1</v>
      </c>
    </row>
    <row r="876" spans="2:10" ht="12.75" customHeight="1" x14ac:dyDescent="0.2">
      <c r="B876" t="b">
        <f>ISNUMBER(SEARCH("International",'Réponses de formulaire'!$AB268))</f>
        <v>1</v>
      </c>
      <c r="C876" t="b">
        <f>ISNUMBER(SEARCH("National",'Réponses de formulaire'!$AB268))</f>
        <v>1</v>
      </c>
      <c r="D876" t="b">
        <f>ISNUMBER(SEARCH("Régional",'Réponses de formulaire'!$AB268))</f>
        <v>0</v>
      </c>
      <c r="E876" t="b">
        <f>ISNUMBER(SEARCH("Economique",'Réponses de formulaire'!$AB268))</f>
        <v>0</v>
      </c>
      <c r="F876" t="b">
        <f>ISNUMBER(SEARCH("Politique",'Réponses de formulaire'!$AB268))</f>
        <v>1</v>
      </c>
      <c r="G876" t="b">
        <f>ISNUMBER(SEARCH("Culture (sorties ciné, livres, expos, ...)",'Réponses de formulaire'!$AB268))</f>
        <v>0</v>
      </c>
      <c r="H876" t="b">
        <f>ISNUMBER(SEARCH("Scientifique",'Réponses de formulaire'!$AB268))</f>
        <v>0</v>
      </c>
      <c r="I876" t="b">
        <f>ISNUMBER(SEARCH("People",'Réponses de formulaire'!$AB268))</f>
        <v>0</v>
      </c>
      <c r="J876" t="b">
        <f>ISNUMBER(SEARCH("Faits divers",'Réponses de formulaire'!$AB268))</f>
        <v>0</v>
      </c>
    </row>
    <row r="877" spans="2:10" ht="12.75" customHeight="1" x14ac:dyDescent="0.2">
      <c r="B877" t="b">
        <f>ISNUMBER(SEARCH("International",'Réponses de formulaire'!$AB269))</f>
        <v>1</v>
      </c>
      <c r="C877" t="b">
        <f>ISNUMBER(SEARCH("National",'Réponses de formulaire'!$AB269))</f>
        <v>1</v>
      </c>
      <c r="D877" t="b">
        <f>ISNUMBER(SEARCH("Régional",'Réponses de formulaire'!$AB269))</f>
        <v>1</v>
      </c>
      <c r="E877" t="b">
        <f>ISNUMBER(SEARCH("Economique",'Réponses de formulaire'!$AB269))</f>
        <v>0</v>
      </c>
      <c r="F877" t="b">
        <f>ISNUMBER(SEARCH("Politique",'Réponses de formulaire'!$AB269))</f>
        <v>0</v>
      </c>
      <c r="G877" t="b">
        <f>ISNUMBER(SEARCH("Culture (sorties ciné, livres, expos, ...)",'Réponses de formulaire'!$AB269))</f>
        <v>1</v>
      </c>
      <c r="H877" t="b">
        <f>ISNUMBER(SEARCH("Scientifique",'Réponses de formulaire'!$AB269))</f>
        <v>0</v>
      </c>
      <c r="I877" t="b">
        <f>ISNUMBER(SEARCH("People",'Réponses de formulaire'!$AB269))</f>
        <v>0</v>
      </c>
      <c r="J877" t="b">
        <f>ISNUMBER(SEARCH("Faits divers",'Réponses de formulaire'!$AB269))</f>
        <v>0</v>
      </c>
    </row>
    <row r="878" spans="2:10" ht="12.75" customHeight="1" x14ac:dyDescent="0.2">
      <c r="B878" t="b">
        <f>ISNUMBER(SEARCH("International",'Réponses de formulaire'!$AB270))</f>
        <v>1</v>
      </c>
      <c r="C878" t="b">
        <f>ISNUMBER(SEARCH("National",'Réponses de formulaire'!$AB270))</f>
        <v>1</v>
      </c>
      <c r="D878" t="b">
        <f>ISNUMBER(SEARCH("Régional",'Réponses de formulaire'!$AB270))</f>
        <v>0</v>
      </c>
      <c r="E878" t="b">
        <f>ISNUMBER(SEARCH("Economique",'Réponses de formulaire'!$AB270))</f>
        <v>0</v>
      </c>
      <c r="F878" t="b">
        <f>ISNUMBER(SEARCH("Politique",'Réponses de formulaire'!$AB270))</f>
        <v>1</v>
      </c>
      <c r="G878" t="b">
        <f>ISNUMBER(SEARCH("Culture (sorties ciné, livres, expos, ...)",'Réponses de formulaire'!$AB270))</f>
        <v>0</v>
      </c>
      <c r="H878" t="b">
        <f>ISNUMBER(SEARCH("Scientifique",'Réponses de formulaire'!$AB270))</f>
        <v>0</v>
      </c>
      <c r="I878" t="b">
        <f>ISNUMBER(SEARCH("People",'Réponses de formulaire'!$AB270))</f>
        <v>0</v>
      </c>
      <c r="J878" t="b">
        <f>ISNUMBER(SEARCH("Faits divers",'Réponses de formulaire'!$AB270))</f>
        <v>0</v>
      </c>
    </row>
    <row r="879" spans="2:10" ht="12.75" customHeight="1" x14ac:dyDescent="0.2">
      <c r="B879" t="b">
        <f>ISNUMBER(SEARCH("International",'Réponses de formulaire'!$AB271))</f>
        <v>1</v>
      </c>
      <c r="C879" t="b">
        <f>ISNUMBER(SEARCH("National",'Réponses de formulaire'!$AB271))</f>
        <v>1</v>
      </c>
      <c r="D879" t="b">
        <f>ISNUMBER(SEARCH("Régional",'Réponses de formulaire'!$AB271))</f>
        <v>0</v>
      </c>
      <c r="E879" t="b">
        <f>ISNUMBER(SEARCH("Economique",'Réponses de formulaire'!$AB271))</f>
        <v>0</v>
      </c>
      <c r="F879" t="b">
        <f>ISNUMBER(SEARCH("Politique",'Réponses de formulaire'!$AB271))</f>
        <v>1</v>
      </c>
      <c r="G879" t="b">
        <f>ISNUMBER(SEARCH("Culture (sorties ciné, livres, expos, ...)",'Réponses de formulaire'!$AB271))</f>
        <v>0</v>
      </c>
      <c r="H879" t="b">
        <f>ISNUMBER(SEARCH("Scientifique",'Réponses de formulaire'!$AB271))</f>
        <v>0</v>
      </c>
      <c r="I879" t="b">
        <f>ISNUMBER(SEARCH("People",'Réponses de formulaire'!$AB271))</f>
        <v>1</v>
      </c>
      <c r="J879" t="b">
        <f>ISNUMBER(SEARCH("Faits divers",'Réponses de formulaire'!$AB271))</f>
        <v>0</v>
      </c>
    </row>
    <row r="880" spans="2:10" ht="12.75" customHeight="1" x14ac:dyDescent="0.2">
      <c r="B880" t="b">
        <f>ISNUMBER(SEARCH("International",'Réponses de formulaire'!$AB272))</f>
        <v>1</v>
      </c>
      <c r="C880" t="b">
        <f>ISNUMBER(SEARCH("National",'Réponses de formulaire'!$AB272))</f>
        <v>1</v>
      </c>
      <c r="D880" t="b">
        <f>ISNUMBER(SEARCH("Régional",'Réponses de formulaire'!$AB272))</f>
        <v>0</v>
      </c>
      <c r="E880" t="b">
        <f>ISNUMBER(SEARCH("Economique",'Réponses de formulaire'!$AB272))</f>
        <v>0</v>
      </c>
      <c r="F880" t="b">
        <f>ISNUMBER(SEARCH("Politique",'Réponses de formulaire'!$AB272))</f>
        <v>1</v>
      </c>
      <c r="G880" t="b">
        <f>ISNUMBER(SEARCH("Culture (sorties ciné, livres, expos, ...)",'Réponses de formulaire'!$AB272))</f>
        <v>0</v>
      </c>
      <c r="H880" t="b">
        <f>ISNUMBER(SEARCH("Scientifique",'Réponses de formulaire'!$AB272))</f>
        <v>0</v>
      </c>
      <c r="I880" t="b">
        <f>ISNUMBER(SEARCH("People",'Réponses de formulaire'!$AB272))</f>
        <v>0</v>
      </c>
      <c r="J880" t="b">
        <f>ISNUMBER(SEARCH("Faits divers",'Réponses de formulaire'!$AB272))</f>
        <v>0</v>
      </c>
    </row>
    <row r="881" spans="2:10" ht="12.75" customHeight="1" x14ac:dyDescent="0.2">
      <c r="B881" t="b">
        <f>ISNUMBER(SEARCH("International",'Réponses de formulaire'!$AB273))</f>
        <v>1</v>
      </c>
      <c r="C881" t="b">
        <f>ISNUMBER(SEARCH("National",'Réponses de formulaire'!$AB273))</f>
        <v>1</v>
      </c>
      <c r="D881" t="b">
        <f>ISNUMBER(SEARCH("Régional",'Réponses de formulaire'!$AB273))</f>
        <v>1</v>
      </c>
      <c r="E881" t="b">
        <f>ISNUMBER(SEARCH("Economique",'Réponses de formulaire'!$AB273))</f>
        <v>1</v>
      </c>
      <c r="F881" t="b">
        <f>ISNUMBER(SEARCH("Politique",'Réponses de formulaire'!$AB273))</f>
        <v>1</v>
      </c>
      <c r="G881" t="b">
        <f>ISNUMBER(SEARCH("Culture (sorties ciné, livres, expos, ...)",'Réponses de formulaire'!$AB273))</f>
        <v>1</v>
      </c>
      <c r="H881" t="b">
        <f>ISNUMBER(SEARCH("Scientifique",'Réponses de formulaire'!$AB273))</f>
        <v>1</v>
      </c>
      <c r="I881" t="b">
        <f>ISNUMBER(SEARCH("People",'Réponses de formulaire'!$AB273))</f>
        <v>0</v>
      </c>
      <c r="J881" t="b">
        <f>ISNUMBER(SEARCH("Faits divers",'Réponses de formulaire'!$AB273))</f>
        <v>0</v>
      </c>
    </row>
    <row r="882" spans="2:10" ht="12.75" customHeight="1" x14ac:dyDescent="0.2">
      <c r="B882" t="b">
        <f>ISNUMBER(SEARCH("International",'Réponses de formulaire'!$AB274))</f>
        <v>1</v>
      </c>
      <c r="C882" t="b">
        <f>ISNUMBER(SEARCH("National",'Réponses de formulaire'!$AB274))</f>
        <v>1</v>
      </c>
      <c r="D882" t="b">
        <f>ISNUMBER(SEARCH("Régional",'Réponses de formulaire'!$AB274))</f>
        <v>0</v>
      </c>
      <c r="E882" t="b">
        <f>ISNUMBER(SEARCH("Economique",'Réponses de formulaire'!$AB274))</f>
        <v>0</v>
      </c>
      <c r="F882" t="b">
        <f>ISNUMBER(SEARCH("Politique",'Réponses de formulaire'!$AB274))</f>
        <v>1</v>
      </c>
      <c r="G882" t="b">
        <f>ISNUMBER(SEARCH("Culture (sorties ciné, livres, expos, ...)",'Réponses de formulaire'!$AB274))</f>
        <v>1</v>
      </c>
      <c r="H882" t="b">
        <f>ISNUMBER(SEARCH("Scientifique",'Réponses de formulaire'!$AB274))</f>
        <v>0</v>
      </c>
      <c r="I882" t="b">
        <f>ISNUMBER(SEARCH("People",'Réponses de formulaire'!$AB274))</f>
        <v>1</v>
      </c>
      <c r="J882" t="b">
        <f>ISNUMBER(SEARCH("Faits divers",'Réponses de formulaire'!$AB274))</f>
        <v>0</v>
      </c>
    </row>
    <row r="883" spans="2:10" ht="12.75" customHeight="1" x14ac:dyDescent="0.2">
      <c r="B883" t="b">
        <f>ISNUMBER(SEARCH("International",'Réponses de formulaire'!$AB275))</f>
        <v>1</v>
      </c>
      <c r="C883" t="b">
        <f>ISNUMBER(SEARCH("National",'Réponses de formulaire'!$AB275))</f>
        <v>1</v>
      </c>
      <c r="D883" t="b">
        <f>ISNUMBER(SEARCH("Régional",'Réponses de formulaire'!$AB275))</f>
        <v>1</v>
      </c>
      <c r="E883" t="b">
        <f>ISNUMBER(SEARCH("Economique",'Réponses de formulaire'!$AB275))</f>
        <v>0</v>
      </c>
      <c r="F883" t="b">
        <f>ISNUMBER(SEARCH("Politique",'Réponses de formulaire'!$AB275))</f>
        <v>0</v>
      </c>
      <c r="G883" t="b">
        <f>ISNUMBER(SEARCH("Culture (sorties ciné, livres, expos, ...)",'Réponses de formulaire'!$AB275))</f>
        <v>1</v>
      </c>
      <c r="H883" t="b">
        <f>ISNUMBER(SEARCH("Scientifique",'Réponses de formulaire'!$AB275))</f>
        <v>0</v>
      </c>
      <c r="I883" t="b">
        <f>ISNUMBER(SEARCH("People",'Réponses de formulaire'!$AB275))</f>
        <v>1</v>
      </c>
      <c r="J883" t="b">
        <f>ISNUMBER(SEARCH("Faits divers",'Réponses de formulaire'!$AB275))</f>
        <v>0</v>
      </c>
    </row>
    <row r="884" spans="2:10" ht="12.75" customHeight="1" x14ac:dyDescent="0.2">
      <c r="B884" t="b">
        <f>ISNUMBER(SEARCH("International",'Réponses de formulaire'!$AB276))</f>
        <v>1</v>
      </c>
      <c r="C884" t="b">
        <f>ISNUMBER(SEARCH("National",'Réponses de formulaire'!$AB276))</f>
        <v>1</v>
      </c>
      <c r="D884" t="b">
        <f>ISNUMBER(SEARCH("Régional",'Réponses de formulaire'!$AB276))</f>
        <v>0</v>
      </c>
      <c r="E884" t="b">
        <f>ISNUMBER(SEARCH("Economique",'Réponses de formulaire'!$AB276))</f>
        <v>1</v>
      </c>
      <c r="F884" t="b">
        <f>ISNUMBER(SEARCH("Politique",'Réponses de formulaire'!$AB276))</f>
        <v>1</v>
      </c>
      <c r="G884" t="b">
        <f>ISNUMBER(SEARCH("Culture (sorties ciné, livres, expos, ...)",'Réponses de formulaire'!$AB276))</f>
        <v>0</v>
      </c>
      <c r="H884" t="b">
        <f>ISNUMBER(SEARCH("Scientifique",'Réponses de formulaire'!$AB276))</f>
        <v>0</v>
      </c>
      <c r="I884" t="b">
        <f>ISNUMBER(SEARCH("People",'Réponses de formulaire'!$AB276))</f>
        <v>0</v>
      </c>
      <c r="J884" t="b">
        <f>ISNUMBER(SEARCH("Faits divers",'Réponses de formulaire'!$AB276))</f>
        <v>0</v>
      </c>
    </row>
    <row r="885" spans="2:10" ht="12.75" customHeight="1" x14ac:dyDescent="0.2">
      <c r="B885" t="b">
        <f>ISNUMBER(SEARCH("International",'Réponses de formulaire'!$AB277))</f>
        <v>1</v>
      </c>
      <c r="C885" t="b">
        <f>ISNUMBER(SEARCH("National",'Réponses de formulaire'!$AB277))</f>
        <v>1</v>
      </c>
      <c r="D885" t="b">
        <f>ISNUMBER(SEARCH("Régional",'Réponses de formulaire'!$AB277))</f>
        <v>0</v>
      </c>
      <c r="E885" t="b">
        <f>ISNUMBER(SEARCH("Economique",'Réponses de formulaire'!$AB277))</f>
        <v>0</v>
      </c>
      <c r="F885" t="b">
        <f>ISNUMBER(SEARCH("Politique",'Réponses de formulaire'!$AB277))</f>
        <v>1</v>
      </c>
      <c r="G885" t="b">
        <f>ISNUMBER(SEARCH("Culture (sorties ciné, livres, expos, ...)",'Réponses de formulaire'!$AB277))</f>
        <v>0</v>
      </c>
      <c r="H885" t="b">
        <f>ISNUMBER(SEARCH("Scientifique",'Réponses de formulaire'!$AB277))</f>
        <v>0</v>
      </c>
      <c r="I885" t="b">
        <f>ISNUMBER(SEARCH("People",'Réponses de formulaire'!$AB277))</f>
        <v>0</v>
      </c>
      <c r="J885" t="b">
        <f>ISNUMBER(SEARCH("Faits divers",'Réponses de formulaire'!$AB277))</f>
        <v>0</v>
      </c>
    </row>
    <row r="886" spans="2:10" ht="12.75" customHeight="1" x14ac:dyDescent="0.2">
      <c r="B886" t="b">
        <f>ISNUMBER(SEARCH("International",'Réponses de formulaire'!$AB278))</f>
        <v>1</v>
      </c>
      <c r="C886" t="b">
        <f>ISNUMBER(SEARCH("National",'Réponses de formulaire'!$AB278))</f>
        <v>1</v>
      </c>
      <c r="D886" t="b">
        <f>ISNUMBER(SEARCH("Régional",'Réponses de formulaire'!$AB278))</f>
        <v>0</v>
      </c>
      <c r="E886" t="b">
        <f>ISNUMBER(SEARCH("Economique",'Réponses de formulaire'!$AB278))</f>
        <v>0</v>
      </c>
      <c r="F886" t="b">
        <f>ISNUMBER(SEARCH("Politique",'Réponses de formulaire'!$AB278))</f>
        <v>1</v>
      </c>
      <c r="G886" t="b">
        <f>ISNUMBER(SEARCH("Culture (sorties ciné, livres, expos, ...)",'Réponses de formulaire'!$AB278))</f>
        <v>1</v>
      </c>
      <c r="H886" t="b">
        <f>ISNUMBER(SEARCH("Scientifique",'Réponses de formulaire'!$AB278))</f>
        <v>0</v>
      </c>
      <c r="I886" t="b">
        <f>ISNUMBER(SEARCH("People",'Réponses de formulaire'!$AB278))</f>
        <v>0</v>
      </c>
      <c r="J886" t="b">
        <f>ISNUMBER(SEARCH("Faits divers",'Réponses de formulaire'!$AB278))</f>
        <v>0</v>
      </c>
    </row>
    <row r="887" spans="2:10" ht="12.75" customHeight="1" x14ac:dyDescent="0.2">
      <c r="B887" t="b">
        <f>ISNUMBER(SEARCH("International",'Réponses de formulaire'!$AB279))</f>
        <v>1</v>
      </c>
      <c r="C887" t="b">
        <f>ISNUMBER(SEARCH("National",'Réponses de formulaire'!$AB279))</f>
        <v>1</v>
      </c>
      <c r="D887" t="b">
        <f>ISNUMBER(SEARCH("Régional",'Réponses de formulaire'!$AB279))</f>
        <v>0</v>
      </c>
      <c r="E887" t="b">
        <f>ISNUMBER(SEARCH("Economique",'Réponses de formulaire'!$AB279))</f>
        <v>0</v>
      </c>
      <c r="F887" t="b">
        <f>ISNUMBER(SEARCH("Politique",'Réponses de formulaire'!$AB279))</f>
        <v>1</v>
      </c>
      <c r="G887" t="b">
        <f>ISNUMBER(SEARCH("Culture (sorties ciné, livres, expos, ...)",'Réponses de formulaire'!$AB279))</f>
        <v>0</v>
      </c>
      <c r="H887" t="b">
        <f>ISNUMBER(SEARCH("Scientifique",'Réponses de formulaire'!$AB279))</f>
        <v>0</v>
      </c>
      <c r="I887" t="b">
        <f>ISNUMBER(SEARCH("People",'Réponses de formulaire'!$AB279))</f>
        <v>1</v>
      </c>
      <c r="J887" t="b">
        <f>ISNUMBER(SEARCH("Faits divers",'Réponses de formulaire'!$AB279))</f>
        <v>0</v>
      </c>
    </row>
    <row r="888" spans="2:10" ht="12.75" customHeight="1" x14ac:dyDescent="0.2">
      <c r="B888" t="b">
        <f>ISNUMBER(SEARCH("International",'Réponses de formulaire'!$AB280))</f>
        <v>1</v>
      </c>
      <c r="C888" t="b">
        <f>ISNUMBER(SEARCH("National",'Réponses de formulaire'!$AB280))</f>
        <v>1</v>
      </c>
      <c r="D888" t="b">
        <f>ISNUMBER(SEARCH("Régional",'Réponses de formulaire'!$AB280))</f>
        <v>0</v>
      </c>
      <c r="E888" t="b">
        <f>ISNUMBER(SEARCH("Economique",'Réponses de formulaire'!$AB280))</f>
        <v>1</v>
      </c>
      <c r="F888" t="b">
        <f>ISNUMBER(SEARCH("Politique",'Réponses de formulaire'!$AB280))</f>
        <v>1</v>
      </c>
      <c r="G888" t="b">
        <f>ISNUMBER(SEARCH("Culture (sorties ciné, livres, expos, ...)",'Réponses de formulaire'!$AB280))</f>
        <v>0</v>
      </c>
      <c r="H888" t="b">
        <f>ISNUMBER(SEARCH("Scientifique",'Réponses de formulaire'!$AB280))</f>
        <v>0</v>
      </c>
      <c r="I888" t="b">
        <f>ISNUMBER(SEARCH("People",'Réponses de formulaire'!$AB280))</f>
        <v>0</v>
      </c>
      <c r="J888" t="b">
        <f>ISNUMBER(SEARCH("Faits divers",'Réponses de formulaire'!$AB280))</f>
        <v>0</v>
      </c>
    </row>
    <row r="889" spans="2:10" ht="12.75" customHeight="1" x14ac:dyDescent="0.2">
      <c r="B889" t="b">
        <f>ISNUMBER(SEARCH("International",'Réponses de formulaire'!$AB281))</f>
        <v>1</v>
      </c>
      <c r="C889" t="b">
        <f>ISNUMBER(SEARCH("National",'Réponses de formulaire'!$AB281))</f>
        <v>1</v>
      </c>
      <c r="D889" t="b">
        <f>ISNUMBER(SEARCH("Régional",'Réponses de formulaire'!$AB281))</f>
        <v>1</v>
      </c>
      <c r="E889" t="b">
        <f>ISNUMBER(SEARCH("Economique",'Réponses de formulaire'!$AB281))</f>
        <v>0</v>
      </c>
      <c r="F889" t="b">
        <f>ISNUMBER(SEARCH("Politique",'Réponses de formulaire'!$AB281))</f>
        <v>0</v>
      </c>
      <c r="G889" t="b">
        <f>ISNUMBER(SEARCH("Culture (sorties ciné, livres, expos, ...)",'Réponses de formulaire'!$AB281))</f>
        <v>1</v>
      </c>
      <c r="H889" t="b">
        <f>ISNUMBER(SEARCH("Scientifique",'Réponses de formulaire'!$AB281))</f>
        <v>1</v>
      </c>
      <c r="I889" t="b">
        <f>ISNUMBER(SEARCH("People",'Réponses de formulaire'!$AB281))</f>
        <v>0</v>
      </c>
      <c r="J889" t="b">
        <f>ISNUMBER(SEARCH("Faits divers",'Réponses de formulaire'!$AB281))</f>
        <v>1</v>
      </c>
    </row>
    <row r="890" spans="2:10" ht="12.75" customHeight="1" x14ac:dyDescent="0.2">
      <c r="B890" t="b">
        <f>ISNUMBER(SEARCH("International",'Réponses de formulaire'!$AB282))</f>
        <v>1</v>
      </c>
      <c r="C890" t="b">
        <f>ISNUMBER(SEARCH("National",'Réponses de formulaire'!$AB282))</f>
        <v>1</v>
      </c>
      <c r="D890" t="b">
        <f>ISNUMBER(SEARCH("Régional",'Réponses de formulaire'!$AB282))</f>
        <v>0</v>
      </c>
      <c r="E890" t="b">
        <f>ISNUMBER(SEARCH("Economique",'Réponses de formulaire'!$AB282))</f>
        <v>0</v>
      </c>
      <c r="F890" t="b">
        <f>ISNUMBER(SEARCH("Politique",'Réponses de formulaire'!$AB282))</f>
        <v>0</v>
      </c>
      <c r="G890" t="b">
        <f>ISNUMBER(SEARCH("Culture (sorties ciné, livres, expos, ...)",'Réponses de formulaire'!$AB282))</f>
        <v>0</v>
      </c>
      <c r="H890" t="b">
        <f>ISNUMBER(SEARCH("Scientifique",'Réponses de formulaire'!$AB282))</f>
        <v>0</v>
      </c>
      <c r="I890" t="b">
        <f>ISNUMBER(SEARCH("People",'Réponses de formulaire'!$AB282))</f>
        <v>0</v>
      </c>
      <c r="J890" t="b">
        <f>ISNUMBER(SEARCH("Faits divers",'Réponses de formulaire'!$AB282))</f>
        <v>0</v>
      </c>
    </row>
    <row r="891" spans="2:10" ht="12.75" customHeight="1" x14ac:dyDescent="0.2">
      <c r="B891" t="b">
        <f>ISNUMBER(SEARCH("International",'Réponses de formulaire'!$AB283))</f>
        <v>0</v>
      </c>
      <c r="C891" t="b">
        <f>ISNUMBER(SEARCH("National",'Réponses de formulaire'!$AB283))</f>
        <v>0</v>
      </c>
      <c r="D891" t="b">
        <f>ISNUMBER(SEARCH("Régional",'Réponses de formulaire'!$AB283))</f>
        <v>0</v>
      </c>
      <c r="E891" t="b">
        <f>ISNUMBER(SEARCH("Economique",'Réponses de formulaire'!$AB283))</f>
        <v>0</v>
      </c>
      <c r="F891" t="b">
        <f>ISNUMBER(SEARCH("Politique",'Réponses de formulaire'!$AB283))</f>
        <v>1</v>
      </c>
      <c r="G891" t="b">
        <f>ISNUMBER(SEARCH("Culture (sorties ciné, livres, expos, ...)",'Réponses de formulaire'!$AB283))</f>
        <v>0</v>
      </c>
      <c r="H891" t="b">
        <f>ISNUMBER(SEARCH("Scientifique",'Réponses de formulaire'!$AB283))</f>
        <v>0</v>
      </c>
      <c r="I891" t="b">
        <f>ISNUMBER(SEARCH("People",'Réponses de formulaire'!$AB283))</f>
        <v>0</v>
      </c>
      <c r="J891" t="b">
        <f>ISNUMBER(SEARCH("Faits divers",'Réponses de formulaire'!$AB283))</f>
        <v>0</v>
      </c>
    </row>
    <row r="892" spans="2:10" ht="12.75" customHeight="1" x14ac:dyDescent="0.2">
      <c r="B892" t="b">
        <f>ISNUMBER(SEARCH("International",'Réponses de formulaire'!$AB284))</f>
        <v>1</v>
      </c>
      <c r="C892" t="b">
        <f>ISNUMBER(SEARCH("National",'Réponses de formulaire'!$AB284))</f>
        <v>1</v>
      </c>
      <c r="D892" t="b">
        <f>ISNUMBER(SEARCH("Régional",'Réponses de formulaire'!$AB284))</f>
        <v>0</v>
      </c>
      <c r="E892" t="b">
        <f>ISNUMBER(SEARCH("Economique",'Réponses de formulaire'!$AB284))</f>
        <v>0</v>
      </c>
      <c r="F892" t="b">
        <f>ISNUMBER(SEARCH("Politique",'Réponses de formulaire'!$AB284))</f>
        <v>0</v>
      </c>
      <c r="G892" t="b">
        <f>ISNUMBER(SEARCH("Culture (sorties ciné, livres, expos, ...)",'Réponses de formulaire'!$AB284))</f>
        <v>1</v>
      </c>
      <c r="H892" t="b">
        <f>ISNUMBER(SEARCH("Scientifique",'Réponses de formulaire'!$AB284))</f>
        <v>1</v>
      </c>
      <c r="I892" t="b">
        <f>ISNUMBER(SEARCH("People",'Réponses de formulaire'!$AB284))</f>
        <v>0</v>
      </c>
      <c r="J892" t="b">
        <f>ISNUMBER(SEARCH("Faits divers",'Réponses de formulaire'!$AB284))</f>
        <v>0</v>
      </c>
    </row>
    <row r="893" spans="2:10" ht="12.75" customHeight="1" x14ac:dyDescent="0.2">
      <c r="B893" t="b">
        <f>ISNUMBER(SEARCH("International",'Réponses de formulaire'!$AB285))</f>
        <v>1</v>
      </c>
      <c r="C893" t="b">
        <f>ISNUMBER(SEARCH("National",'Réponses de formulaire'!$AB285))</f>
        <v>1</v>
      </c>
      <c r="D893" t="b">
        <f>ISNUMBER(SEARCH("Régional",'Réponses de formulaire'!$AB285))</f>
        <v>1</v>
      </c>
      <c r="E893" t="b">
        <f>ISNUMBER(SEARCH("Economique",'Réponses de formulaire'!$AB285))</f>
        <v>0</v>
      </c>
      <c r="F893" t="b">
        <f>ISNUMBER(SEARCH("Politique",'Réponses de formulaire'!$AB285))</f>
        <v>1</v>
      </c>
      <c r="G893" t="b">
        <f>ISNUMBER(SEARCH("Culture (sorties ciné, livres, expos, ...)",'Réponses de formulaire'!$AB285))</f>
        <v>0</v>
      </c>
      <c r="H893" t="b">
        <f>ISNUMBER(SEARCH("Scientifique",'Réponses de formulaire'!$AB285))</f>
        <v>1</v>
      </c>
      <c r="I893" t="b">
        <f>ISNUMBER(SEARCH("People",'Réponses de formulaire'!$AB285))</f>
        <v>0</v>
      </c>
      <c r="J893" t="b">
        <f>ISNUMBER(SEARCH("Faits divers",'Réponses de formulaire'!$AB285))</f>
        <v>1</v>
      </c>
    </row>
    <row r="894" spans="2:10" ht="12.75" customHeight="1" x14ac:dyDescent="0.2">
      <c r="B894" t="b">
        <f>ISNUMBER(SEARCH("International",'Réponses de formulaire'!$AB286))</f>
        <v>1</v>
      </c>
      <c r="C894" t="b">
        <f>ISNUMBER(SEARCH("National",'Réponses de formulaire'!$AB286))</f>
        <v>1</v>
      </c>
      <c r="D894" t="b">
        <f>ISNUMBER(SEARCH("Régional",'Réponses de formulaire'!$AB286))</f>
        <v>0</v>
      </c>
      <c r="E894" t="b">
        <f>ISNUMBER(SEARCH("Economique",'Réponses de formulaire'!$AB286))</f>
        <v>0</v>
      </c>
      <c r="F894" t="b">
        <f>ISNUMBER(SEARCH("Politique",'Réponses de formulaire'!$AB286))</f>
        <v>0</v>
      </c>
      <c r="G894" t="b">
        <f>ISNUMBER(SEARCH("Culture (sorties ciné, livres, expos, ...)",'Réponses de formulaire'!$AB286))</f>
        <v>1</v>
      </c>
      <c r="H894" t="b">
        <f>ISNUMBER(SEARCH("Scientifique",'Réponses de formulaire'!$AB286))</f>
        <v>0</v>
      </c>
      <c r="I894" t="b">
        <f>ISNUMBER(SEARCH("People",'Réponses de formulaire'!$AB286))</f>
        <v>1</v>
      </c>
      <c r="J894" t="b">
        <f>ISNUMBER(SEARCH("Faits divers",'Réponses de formulaire'!$AB286))</f>
        <v>0</v>
      </c>
    </row>
    <row r="895" spans="2:10" ht="12.75" customHeight="1" x14ac:dyDescent="0.2">
      <c r="B895" t="b">
        <f>ISNUMBER(SEARCH("International",'Réponses de formulaire'!$AB287))</f>
        <v>1</v>
      </c>
      <c r="C895" t="b">
        <f>ISNUMBER(SEARCH("National",'Réponses de formulaire'!$AB287))</f>
        <v>1</v>
      </c>
      <c r="D895" t="b">
        <f>ISNUMBER(SEARCH("Régional",'Réponses de formulaire'!$AB287))</f>
        <v>0</v>
      </c>
      <c r="E895" t="b">
        <f>ISNUMBER(SEARCH("Economique",'Réponses de formulaire'!$AB287))</f>
        <v>1</v>
      </c>
      <c r="F895" t="b">
        <f>ISNUMBER(SEARCH("Politique",'Réponses de formulaire'!$AB287))</f>
        <v>1</v>
      </c>
      <c r="G895" t="b">
        <f>ISNUMBER(SEARCH("Culture (sorties ciné, livres, expos, ...)",'Réponses de formulaire'!$AB287))</f>
        <v>0</v>
      </c>
      <c r="H895" t="b">
        <f>ISNUMBER(SEARCH("Scientifique",'Réponses de formulaire'!$AB287))</f>
        <v>0</v>
      </c>
      <c r="I895" t="b">
        <f>ISNUMBER(SEARCH("People",'Réponses de formulaire'!$AB287))</f>
        <v>0</v>
      </c>
      <c r="J895" t="b">
        <f>ISNUMBER(SEARCH("Faits divers",'Réponses de formulaire'!$AB287))</f>
        <v>0</v>
      </c>
    </row>
    <row r="896" spans="2:10" ht="12.75" customHeight="1" x14ac:dyDescent="0.2">
      <c r="B896" t="b">
        <f>ISNUMBER(SEARCH("International",'Réponses de formulaire'!$AB288))</f>
        <v>1</v>
      </c>
      <c r="C896" t="b">
        <f>ISNUMBER(SEARCH("National",'Réponses de formulaire'!$AB288))</f>
        <v>1</v>
      </c>
      <c r="D896" t="b">
        <f>ISNUMBER(SEARCH("Régional",'Réponses de formulaire'!$AB288))</f>
        <v>0</v>
      </c>
      <c r="E896" t="b">
        <f>ISNUMBER(SEARCH("Economique",'Réponses de formulaire'!$AB288))</f>
        <v>0</v>
      </c>
      <c r="F896" t="b">
        <f>ISNUMBER(SEARCH("Politique",'Réponses de formulaire'!$AB288))</f>
        <v>1</v>
      </c>
      <c r="G896" t="b">
        <f>ISNUMBER(SEARCH("Culture (sorties ciné, livres, expos, ...)",'Réponses de formulaire'!$AB288))</f>
        <v>0</v>
      </c>
      <c r="H896" t="b">
        <f>ISNUMBER(SEARCH("Scientifique",'Réponses de formulaire'!$AB288))</f>
        <v>0</v>
      </c>
      <c r="I896" t="b">
        <f>ISNUMBER(SEARCH("People",'Réponses de formulaire'!$AB288))</f>
        <v>0</v>
      </c>
      <c r="J896" t="b">
        <f>ISNUMBER(SEARCH("Faits divers",'Réponses de formulaire'!$AB288))</f>
        <v>0</v>
      </c>
    </row>
    <row r="897" spans="2:10" ht="12.75" customHeight="1" x14ac:dyDescent="0.2">
      <c r="B897" t="b">
        <f>ISNUMBER(SEARCH("International",'Réponses de formulaire'!$AB289))</f>
        <v>1</v>
      </c>
      <c r="C897" t="b">
        <f>ISNUMBER(SEARCH("National",'Réponses de formulaire'!$AB289))</f>
        <v>1</v>
      </c>
      <c r="D897" t="b">
        <f>ISNUMBER(SEARCH("Régional",'Réponses de formulaire'!$AB289))</f>
        <v>1</v>
      </c>
      <c r="E897" t="b">
        <f>ISNUMBER(SEARCH("Economique",'Réponses de formulaire'!$AB289))</f>
        <v>1</v>
      </c>
      <c r="F897" t="b">
        <f>ISNUMBER(SEARCH("Politique",'Réponses de formulaire'!$AB289))</f>
        <v>1</v>
      </c>
      <c r="G897" t="b">
        <f>ISNUMBER(SEARCH("Culture (sorties ciné, livres, expos, ...)",'Réponses de formulaire'!$AB289))</f>
        <v>0</v>
      </c>
      <c r="H897" t="b">
        <f>ISNUMBER(SEARCH("Scientifique",'Réponses de formulaire'!$AB289))</f>
        <v>1</v>
      </c>
      <c r="I897" t="b">
        <f>ISNUMBER(SEARCH("People",'Réponses de formulaire'!$AB289))</f>
        <v>0</v>
      </c>
      <c r="J897" t="b">
        <f>ISNUMBER(SEARCH("Faits divers",'Réponses de formulaire'!$AB289))</f>
        <v>0</v>
      </c>
    </row>
    <row r="898" spans="2:10" ht="12.75" customHeight="1" x14ac:dyDescent="0.2">
      <c r="B898" t="b">
        <f>ISNUMBER(SEARCH("International",'Réponses de formulaire'!$AB290))</f>
        <v>1</v>
      </c>
      <c r="C898" t="b">
        <f>ISNUMBER(SEARCH("National",'Réponses de formulaire'!$AB290))</f>
        <v>1</v>
      </c>
      <c r="D898" t="b">
        <f>ISNUMBER(SEARCH("Régional",'Réponses de formulaire'!$AB290))</f>
        <v>1</v>
      </c>
      <c r="E898" t="b">
        <f>ISNUMBER(SEARCH("Economique",'Réponses de formulaire'!$AB290))</f>
        <v>0</v>
      </c>
      <c r="F898" t="b">
        <f>ISNUMBER(SEARCH("Politique",'Réponses de formulaire'!$AB290))</f>
        <v>1</v>
      </c>
      <c r="G898" t="b">
        <f>ISNUMBER(SEARCH("Culture (sorties ciné, livres, expos, ...)",'Réponses de formulaire'!$AB290))</f>
        <v>0</v>
      </c>
      <c r="H898" t="b">
        <f>ISNUMBER(SEARCH("Scientifique",'Réponses de formulaire'!$AB290))</f>
        <v>0</v>
      </c>
      <c r="I898" t="b">
        <f>ISNUMBER(SEARCH("People",'Réponses de formulaire'!$AB290))</f>
        <v>0</v>
      </c>
      <c r="J898" t="b">
        <f>ISNUMBER(SEARCH("Faits divers",'Réponses de formulaire'!$AB290))</f>
        <v>0</v>
      </c>
    </row>
    <row r="899" spans="2:10" ht="12.75" customHeight="1" x14ac:dyDescent="0.2">
      <c r="B899" t="b">
        <f>ISNUMBER(SEARCH("International",'Réponses de formulaire'!$AB291))</f>
        <v>1</v>
      </c>
      <c r="C899" t="b">
        <f>ISNUMBER(SEARCH("National",'Réponses de formulaire'!$AB291))</f>
        <v>1</v>
      </c>
      <c r="D899" t="b">
        <f>ISNUMBER(SEARCH("Régional",'Réponses de formulaire'!$AB291))</f>
        <v>0</v>
      </c>
      <c r="E899" t="b">
        <f>ISNUMBER(SEARCH("Economique",'Réponses de formulaire'!$AB291))</f>
        <v>1</v>
      </c>
      <c r="F899" t="b">
        <f>ISNUMBER(SEARCH("Politique",'Réponses de formulaire'!$AB291))</f>
        <v>1</v>
      </c>
      <c r="G899" t="b">
        <f>ISNUMBER(SEARCH("Culture (sorties ciné, livres, expos, ...)",'Réponses de formulaire'!$AB291))</f>
        <v>1</v>
      </c>
      <c r="H899" t="b">
        <f>ISNUMBER(SEARCH("Scientifique",'Réponses de formulaire'!$AB291))</f>
        <v>1</v>
      </c>
      <c r="I899" t="b">
        <f>ISNUMBER(SEARCH("People",'Réponses de formulaire'!$AB291))</f>
        <v>0</v>
      </c>
      <c r="J899" t="b">
        <f>ISNUMBER(SEARCH("Faits divers",'Réponses de formulaire'!$AB291))</f>
        <v>0</v>
      </c>
    </row>
    <row r="900" spans="2:10" ht="12.75" customHeight="1" x14ac:dyDescent="0.2">
      <c r="B900" t="b">
        <f>ISNUMBER(SEARCH("International",'Réponses de formulaire'!$AB292))</f>
        <v>1</v>
      </c>
      <c r="C900" t="b">
        <f>ISNUMBER(SEARCH("National",'Réponses de formulaire'!$AB292))</f>
        <v>1</v>
      </c>
      <c r="D900" t="b">
        <f>ISNUMBER(SEARCH("Régional",'Réponses de formulaire'!$AB292))</f>
        <v>0</v>
      </c>
      <c r="E900" t="b">
        <f>ISNUMBER(SEARCH("Economique",'Réponses de formulaire'!$AB292))</f>
        <v>1</v>
      </c>
      <c r="F900" t="b">
        <f>ISNUMBER(SEARCH("Politique",'Réponses de formulaire'!$AB292))</f>
        <v>1</v>
      </c>
      <c r="G900" t="b">
        <f>ISNUMBER(SEARCH("Culture (sorties ciné, livres, expos, ...)",'Réponses de formulaire'!$AB292))</f>
        <v>0</v>
      </c>
      <c r="H900" t="b">
        <f>ISNUMBER(SEARCH("Scientifique",'Réponses de formulaire'!$AB292))</f>
        <v>0</v>
      </c>
      <c r="I900" t="b">
        <f>ISNUMBER(SEARCH("People",'Réponses de formulaire'!$AB292))</f>
        <v>0</v>
      </c>
      <c r="J900" t="b">
        <f>ISNUMBER(SEARCH("Faits divers",'Réponses de formulaire'!$AB292))</f>
        <v>0</v>
      </c>
    </row>
    <row r="901" spans="2:10" ht="12.75" customHeight="1" x14ac:dyDescent="0.2">
      <c r="B901" t="b">
        <f>ISNUMBER(SEARCH("International",'Réponses de formulaire'!$AB293))</f>
        <v>1</v>
      </c>
      <c r="C901" t="b">
        <f>ISNUMBER(SEARCH("National",'Réponses de formulaire'!$AB293))</f>
        <v>1</v>
      </c>
      <c r="D901" t="b">
        <f>ISNUMBER(SEARCH("Régional",'Réponses de formulaire'!$AB293))</f>
        <v>0</v>
      </c>
      <c r="E901" t="b">
        <f>ISNUMBER(SEARCH("Economique",'Réponses de formulaire'!$AB293))</f>
        <v>0</v>
      </c>
      <c r="F901" t="b">
        <f>ISNUMBER(SEARCH("Politique",'Réponses de formulaire'!$AB293))</f>
        <v>1</v>
      </c>
      <c r="G901" t="b">
        <f>ISNUMBER(SEARCH("Culture (sorties ciné, livres, expos, ...)",'Réponses de formulaire'!$AB293))</f>
        <v>1</v>
      </c>
      <c r="H901" t="b">
        <f>ISNUMBER(SEARCH("Scientifique",'Réponses de formulaire'!$AB293))</f>
        <v>0</v>
      </c>
      <c r="I901" t="b">
        <f>ISNUMBER(SEARCH("People",'Réponses de formulaire'!$AB293))</f>
        <v>0</v>
      </c>
      <c r="J901" t="b">
        <f>ISNUMBER(SEARCH("Faits divers",'Réponses de formulaire'!$AB293))</f>
        <v>0</v>
      </c>
    </row>
    <row r="902" spans="2:10" ht="12.75" customHeight="1" x14ac:dyDescent="0.2">
      <c r="B902" t="b">
        <f>ISNUMBER(SEARCH("International",'Réponses de formulaire'!$AB294))</f>
        <v>1</v>
      </c>
      <c r="C902" t="b">
        <f>ISNUMBER(SEARCH("National",'Réponses de formulaire'!$AB294))</f>
        <v>1</v>
      </c>
      <c r="D902" t="b">
        <f>ISNUMBER(SEARCH("Régional",'Réponses de formulaire'!$AB294))</f>
        <v>0</v>
      </c>
      <c r="E902" t="b">
        <f>ISNUMBER(SEARCH("Economique",'Réponses de formulaire'!$AB294))</f>
        <v>0</v>
      </c>
      <c r="F902" t="b">
        <f>ISNUMBER(SEARCH("Politique",'Réponses de formulaire'!$AB294))</f>
        <v>1</v>
      </c>
      <c r="G902" t="b">
        <f>ISNUMBER(SEARCH("Culture (sorties ciné, livres, expos, ...)",'Réponses de formulaire'!$AB294))</f>
        <v>1</v>
      </c>
      <c r="H902" t="b">
        <f>ISNUMBER(SEARCH("Scientifique",'Réponses de formulaire'!$AB294))</f>
        <v>0</v>
      </c>
      <c r="I902" t="b">
        <f>ISNUMBER(SEARCH("People",'Réponses de formulaire'!$AB294))</f>
        <v>1</v>
      </c>
      <c r="J902" t="b">
        <f>ISNUMBER(SEARCH("Faits divers",'Réponses de formulaire'!$AB294))</f>
        <v>1</v>
      </c>
    </row>
    <row r="903" spans="2:10" ht="12.75" customHeight="1" x14ac:dyDescent="0.2">
      <c r="B903" t="b">
        <f>ISNUMBER(SEARCH("International",'Réponses de formulaire'!$AB295))</f>
        <v>1</v>
      </c>
      <c r="C903" t="b">
        <f>ISNUMBER(SEARCH("National",'Réponses de formulaire'!$AB295))</f>
        <v>1</v>
      </c>
      <c r="D903" t="b">
        <f>ISNUMBER(SEARCH("Régional",'Réponses de formulaire'!$AB295))</f>
        <v>0</v>
      </c>
      <c r="E903" t="b">
        <f>ISNUMBER(SEARCH("Economique",'Réponses de formulaire'!$AB295))</f>
        <v>0</v>
      </c>
      <c r="F903" t="b">
        <f>ISNUMBER(SEARCH("Politique",'Réponses de formulaire'!$AB295))</f>
        <v>0</v>
      </c>
      <c r="G903" t="b">
        <f>ISNUMBER(SEARCH("Culture (sorties ciné, livres, expos, ...)",'Réponses de formulaire'!$AB295))</f>
        <v>1</v>
      </c>
      <c r="H903" t="b">
        <f>ISNUMBER(SEARCH("Scientifique",'Réponses de formulaire'!$AB295))</f>
        <v>0</v>
      </c>
      <c r="I903" t="b">
        <f>ISNUMBER(SEARCH("People",'Réponses de formulaire'!$AB295))</f>
        <v>1</v>
      </c>
      <c r="J903" t="b">
        <f>ISNUMBER(SEARCH("Faits divers",'Réponses de formulaire'!$AB295))</f>
        <v>1</v>
      </c>
    </row>
    <row r="904" spans="2:10" ht="12.75" customHeight="1" x14ac:dyDescent="0.2">
      <c r="B904" t="b">
        <f>ISNUMBER(SEARCH("International",'Réponses de formulaire'!$AB296))</f>
        <v>1</v>
      </c>
      <c r="C904" t="b">
        <f>ISNUMBER(SEARCH("National",'Réponses de formulaire'!$AB296))</f>
        <v>1</v>
      </c>
      <c r="D904" t="b">
        <f>ISNUMBER(SEARCH("Régional",'Réponses de formulaire'!$AB296))</f>
        <v>0</v>
      </c>
      <c r="E904" t="b">
        <f>ISNUMBER(SEARCH("Economique",'Réponses de formulaire'!$AB296))</f>
        <v>0</v>
      </c>
      <c r="F904" t="b">
        <f>ISNUMBER(SEARCH("Politique",'Réponses de formulaire'!$AB296))</f>
        <v>1</v>
      </c>
      <c r="G904" t="b">
        <f>ISNUMBER(SEARCH("Culture (sorties ciné, livres, expos, ...)",'Réponses de formulaire'!$AB296))</f>
        <v>0</v>
      </c>
      <c r="H904" t="b">
        <f>ISNUMBER(SEARCH("Scientifique",'Réponses de formulaire'!$AB296))</f>
        <v>0</v>
      </c>
      <c r="I904" t="b">
        <f>ISNUMBER(SEARCH("People",'Réponses de formulaire'!$AB296))</f>
        <v>0</v>
      </c>
      <c r="J904" t="b">
        <f>ISNUMBER(SEARCH("Faits divers",'Réponses de formulaire'!$AB296))</f>
        <v>0</v>
      </c>
    </row>
    <row r="905" spans="2:10" ht="12.75" customHeight="1" x14ac:dyDescent="0.2">
      <c r="B905" t="b">
        <f>ISNUMBER(SEARCH("International",'Réponses de formulaire'!$AB297))</f>
        <v>1</v>
      </c>
      <c r="C905" t="b">
        <f>ISNUMBER(SEARCH("National",'Réponses de formulaire'!$AB297))</f>
        <v>1</v>
      </c>
      <c r="D905" t="b">
        <f>ISNUMBER(SEARCH("Régional",'Réponses de formulaire'!$AB297))</f>
        <v>1</v>
      </c>
      <c r="E905" t="b">
        <f>ISNUMBER(SEARCH("Economique",'Réponses de formulaire'!$AB297))</f>
        <v>0</v>
      </c>
      <c r="F905" t="b">
        <f>ISNUMBER(SEARCH("Politique",'Réponses de formulaire'!$AB297))</f>
        <v>0</v>
      </c>
      <c r="G905" t="b">
        <f>ISNUMBER(SEARCH("Culture (sorties ciné, livres, expos, ...)",'Réponses de formulaire'!$AB297))</f>
        <v>1</v>
      </c>
      <c r="H905" t="b">
        <f>ISNUMBER(SEARCH("Scientifique",'Réponses de formulaire'!$AB297))</f>
        <v>0</v>
      </c>
      <c r="I905" t="b">
        <f>ISNUMBER(SEARCH("People",'Réponses de formulaire'!$AB297))</f>
        <v>1</v>
      </c>
      <c r="J905" t="b">
        <f>ISNUMBER(SEARCH("Faits divers",'Réponses de formulaire'!$AB297))</f>
        <v>1</v>
      </c>
    </row>
    <row r="906" spans="2:10" ht="12.75" customHeight="1" x14ac:dyDescent="0.2">
      <c r="B906" t="b">
        <f>ISNUMBER(SEARCH("International",'Réponses de formulaire'!$AB298))</f>
        <v>1</v>
      </c>
      <c r="C906" t="b">
        <f>ISNUMBER(SEARCH("National",'Réponses de formulaire'!$AB298))</f>
        <v>1</v>
      </c>
      <c r="D906" t="b">
        <f>ISNUMBER(SEARCH("Régional",'Réponses de formulaire'!$AB298))</f>
        <v>0</v>
      </c>
      <c r="E906" t="b">
        <f>ISNUMBER(SEARCH("Economique",'Réponses de formulaire'!$AB298))</f>
        <v>0</v>
      </c>
      <c r="F906" t="b">
        <f>ISNUMBER(SEARCH("Politique",'Réponses de formulaire'!$AB298))</f>
        <v>1</v>
      </c>
      <c r="G906" t="b">
        <f>ISNUMBER(SEARCH("Culture (sorties ciné, livres, expos, ...)",'Réponses de formulaire'!$AB298))</f>
        <v>0</v>
      </c>
      <c r="H906" t="b">
        <f>ISNUMBER(SEARCH("Scientifique",'Réponses de formulaire'!$AB298))</f>
        <v>0</v>
      </c>
      <c r="I906" t="b">
        <f>ISNUMBER(SEARCH("People",'Réponses de formulaire'!$AB298))</f>
        <v>0</v>
      </c>
      <c r="J906" t="b">
        <f>ISNUMBER(SEARCH("Faits divers",'Réponses de formulaire'!$AB298))</f>
        <v>0</v>
      </c>
    </row>
    <row r="907" spans="2:10" ht="12.75" customHeight="1" x14ac:dyDescent="0.2">
      <c r="B907" t="b">
        <f>ISNUMBER(SEARCH("International",'Réponses de formulaire'!$AB299))</f>
        <v>1</v>
      </c>
      <c r="C907" t="b">
        <f>ISNUMBER(SEARCH("National",'Réponses de formulaire'!$AB299))</f>
        <v>1</v>
      </c>
      <c r="D907" t="b">
        <f>ISNUMBER(SEARCH("Régional",'Réponses de formulaire'!$AB299))</f>
        <v>1</v>
      </c>
      <c r="E907" t="b">
        <f>ISNUMBER(SEARCH("Economique",'Réponses de formulaire'!$AB299))</f>
        <v>1</v>
      </c>
      <c r="F907" t="b">
        <f>ISNUMBER(SEARCH("Politique",'Réponses de formulaire'!$AB299))</f>
        <v>1</v>
      </c>
      <c r="G907" t="b">
        <f>ISNUMBER(SEARCH("Culture (sorties ciné, livres, expos, ...)",'Réponses de formulaire'!$AB299))</f>
        <v>1</v>
      </c>
      <c r="H907" t="b">
        <f>ISNUMBER(SEARCH("Scientifique",'Réponses de formulaire'!$AB299))</f>
        <v>1</v>
      </c>
      <c r="I907" t="b">
        <f>ISNUMBER(SEARCH("People",'Réponses de formulaire'!$AB299))</f>
        <v>0</v>
      </c>
      <c r="J907" t="b">
        <f>ISNUMBER(SEARCH("Faits divers",'Réponses de formulaire'!$AB299))</f>
        <v>1</v>
      </c>
    </row>
    <row r="908" spans="2:10" ht="12.75" customHeight="1" x14ac:dyDescent="0.2">
      <c r="B908" t="b">
        <f>ISNUMBER(SEARCH("International",'Réponses de formulaire'!$AB300))</f>
        <v>1</v>
      </c>
      <c r="C908" t="b">
        <f>ISNUMBER(SEARCH("National",'Réponses de formulaire'!$AB300))</f>
        <v>1</v>
      </c>
      <c r="D908" t="b">
        <f>ISNUMBER(SEARCH("Régional",'Réponses de formulaire'!$AB300))</f>
        <v>0</v>
      </c>
      <c r="E908" t="b">
        <f>ISNUMBER(SEARCH("Economique",'Réponses de formulaire'!$AB300))</f>
        <v>0</v>
      </c>
      <c r="F908" t="b">
        <f>ISNUMBER(SEARCH("Politique",'Réponses de formulaire'!$AB300))</f>
        <v>0</v>
      </c>
      <c r="G908" t="b">
        <f>ISNUMBER(SEARCH("Culture (sorties ciné, livres, expos, ...)",'Réponses de formulaire'!$AB300))</f>
        <v>1</v>
      </c>
      <c r="H908" t="b">
        <f>ISNUMBER(SEARCH("Scientifique",'Réponses de formulaire'!$AB300))</f>
        <v>0</v>
      </c>
      <c r="I908" t="b">
        <f>ISNUMBER(SEARCH("People",'Réponses de formulaire'!$AB300))</f>
        <v>0</v>
      </c>
      <c r="J908" t="b">
        <f>ISNUMBER(SEARCH("Faits divers",'Réponses de formulaire'!$AB300))</f>
        <v>0</v>
      </c>
    </row>
    <row r="909" spans="2:10" ht="12.75" customHeight="1" x14ac:dyDescent="0.2">
      <c r="B909" t="b">
        <f>ISNUMBER(SEARCH("International",'Réponses de formulaire'!$AB301))</f>
        <v>1</v>
      </c>
      <c r="C909" t="b">
        <f>ISNUMBER(SEARCH("National",'Réponses de formulaire'!$AB301))</f>
        <v>1</v>
      </c>
      <c r="D909" t="b">
        <f>ISNUMBER(SEARCH("Régional",'Réponses de formulaire'!$AB301))</f>
        <v>0</v>
      </c>
      <c r="E909" t="b">
        <f>ISNUMBER(SEARCH("Economique",'Réponses de formulaire'!$AB301))</f>
        <v>1</v>
      </c>
      <c r="F909" t="b">
        <f>ISNUMBER(SEARCH("Politique",'Réponses de formulaire'!$AB301))</f>
        <v>1</v>
      </c>
      <c r="G909" t="b">
        <f>ISNUMBER(SEARCH("Culture (sorties ciné, livres, expos, ...)",'Réponses de formulaire'!$AB301))</f>
        <v>0</v>
      </c>
      <c r="H909" t="b">
        <f>ISNUMBER(SEARCH("Scientifique",'Réponses de formulaire'!$AB301))</f>
        <v>0</v>
      </c>
      <c r="I909" t="b">
        <f>ISNUMBER(SEARCH("People",'Réponses de formulaire'!$AB301))</f>
        <v>0</v>
      </c>
      <c r="J909" t="b">
        <f>ISNUMBER(SEARCH("Faits divers",'Réponses de formulaire'!$AB301))</f>
        <v>0</v>
      </c>
    </row>
    <row r="910" spans="2:10" ht="12.75" customHeight="1" x14ac:dyDescent="0.2">
      <c r="B910" s="5">
        <f t="shared" ref="B910:J910" si="2">COUNTIF(B$610:B$909,"Vrai")</f>
        <v>0</v>
      </c>
      <c r="C910" s="5">
        <f t="shared" si="2"/>
        <v>0</v>
      </c>
      <c r="D910" s="5">
        <f t="shared" si="2"/>
        <v>0</v>
      </c>
      <c r="E910" s="5">
        <f t="shared" si="2"/>
        <v>0</v>
      </c>
      <c r="F910" s="5">
        <f t="shared" si="2"/>
        <v>0</v>
      </c>
      <c r="G910" s="5">
        <f t="shared" si="2"/>
        <v>0</v>
      </c>
      <c r="H910" s="5">
        <f t="shared" si="2"/>
        <v>0</v>
      </c>
      <c r="I910" s="5">
        <f t="shared" si="2"/>
        <v>0</v>
      </c>
      <c r="J910" s="5">
        <f t="shared" si="2"/>
        <v>0</v>
      </c>
    </row>
    <row r="913" spans="1:15" ht="12.75" customHeight="1" x14ac:dyDescent="0.2">
      <c r="A913" s="5" t="s">
        <v>889</v>
      </c>
      <c r="B913" s="6" t="s">
        <v>248</v>
      </c>
      <c r="C913" s="6" t="s">
        <v>148</v>
      </c>
      <c r="D913" s="6" t="s">
        <v>491</v>
      </c>
      <c r="E913" s="6" t="s">
        <v>890</v>
      </c>
      <c r="F913" s="6" t="s">
        <v>255</v>
      </c>
      <c r="G913" s="6" t="s">
        <v>187</v>
      </c>
      <c r="H913" s="6" t="s">
        <v>116</v>
      </c>
      <c r="I913" s="6" t="s">
        <v>891</v>
      </c>
      <c r="J913" s="6" t="s">
        <v>892</v>
      </c>
      <c r="K913" s="6" t="s">
        <v>737</v>
      </c>
      <c r="L913" s="6" t="s">
        <v>893</v>
      </c>
      <c r="M913" s="6" t="s">
        <v>740</v>
      </c>
      <c r="N913" s="6" t="s">
        <v>294</v>
      </c>
      <c r="O913" s="6" t="s">
        <v>121</v>
      </c>
    </row>
    <row r="914" spans="1:15" ht="12.75" customHeight="1" x14ac:dyDescent="0.2">
      <c r="B914" t="b">
        <f>ISNUMBER(SEARCH("Le Grand Journal  ",'Réponses de formulaire'!$AG2))</f>
        <v>0</v>
      </c>
      <c r="C914" t="b">
        <f>ISNUMBER(SEARCH("Le Petit Journal  ",'Réponses de formulaire'!$AG2))</f>
        <v>1</v>
      </c>
      <c r="D914" t="b">
        <f>ISNUMBER(SEARCH("Les Guignols de l’Info  ",'Réponses de formulaire'!$AG2))</f>
        <v>1</v>
      </c>
      <c r="E914" t="b">
        <f>ISNUMBER(SEARCH("Salut les terriens  ",'Réponses de formulaire'!$AG2))</f>
        <v>0</v>
      </c>
      <c r="F914" t="b">
        <f>ISNUMBER(SEARCH("Sans chichis ",'Réponses de formulaire'!$AG2))</f>
        <v>0</v>
      </c>
      <c r="G914" t="b">
        <f>ISNUMBER(SEARCH("Dan Late Show  ",'Réponses de formulaire'!$AG2))</f>
        <v>0</v>
      </c>
      <c r="H914" t="b">
        <f>ISNUMBER(SEARCH("On n’est pas couché  ",'Réponses de formulaire'!$AG2))</f>
        <v>0</v>
      </c>
      <c r="I914" t="b">
        <f>ISNUMBER(SEARCH("Vivement Dimanche",'Réponses de formulaire'!$AG2))</f>
        <v>0</v>
      </c>
      <c r="J914" t="b">
        <f>ISNUMBER(SEARCH("Saturday Night Live",'Réponses de formulaire'!$AG2))</f>
        <v>0</v>
      </c>
      <c r="K914" t="b">
        <f>ISNUMBER(SEARCH("The Tonight Show starring Jimmy Fallon",'Réponses de formulaire'!$AG2))</f>
        <v>0</v>
      </c>
      <c r="L914" t="b">
        <f>ISNUMBER(SEARCH("The Tonight Show with Jay Leno",'Réponses de formulaire'!$AG2))</f>
        <v>0</v>
      </c>
      <c r="M914" t="b">
        <f>ISNUMBER(SEARCH("The Colbert Report",'Réponses de formulaire'!$AG2))</f>
        <v>0</v>
      </c>
      <c r="N914" t="b">
        <f>ISNUMBER(SEARCH("The Daily Show",'Réponses de formulaire'!$AG2))</f>
        <v>0</v>
      </c>
      <c r="O914" t="b">
        <f>ISNUMBER(SEARCH("Aucune",'Réponses de formulaire'!$AG2))</f>
        <v>0</v>
      </c>
    </row>
    <row r="915" spans="1:15" ht="12.75" customHeight="1" x14ac:dyDescent="0.2">
      <c r="B915" t="b">
        <f>ISNUMBER(SEARCH("Le Grand Journal  ",'Réponses de formulaire'!$AG3))</f>
        <v>1</v>
      </c>
      <c r="C915" t="b">
        <f>ISNUMBER(SEARCH("Le Petit Journal  ",'Réponses de formulaire'!$AG3))</f>
        <v>1</v>
      </c>
      <c r="D915" t="b">
        <f>ISNUMBER(SEARCH("Les Guignols de l’Info  ",'Réponses de formulaire'!$AG3))</f>
        <v>1</v>
      </c>
      <c r="E915" t="b">
        <f>ISNUMBER(SEARCH("Salut les terriens  ",'Réponses de formulaire'!$AG3))</f>
        <v>0</v>
      </c>
      <c r="F915" t="b">
        <f>ISNUMBER(SEARCH("Sans chichis ",'Réponses de formulaire'!$AG3))</f>
        <v>0</v>
      </c>
      <c r="G915" t="b">
        <f>ISNUMBER(SEARCH("Dan Late Show  ",'Réponses de formulaire'!$AG3))</f>
        <v>0</v>
      </c>
      <c r="H915" t="b">
        <f>ISNUMBER(SEARCH("On n’est pas couché  ",'Réponses de formulaire'!$AG3))</f>
        <v>1</v>
      </c>
      <c r="I915" t="b">
        <f>ISNUMBER(SEARCH("Vivement Dimanche",'Réponses de formulaire'!$AG3))</f>
        <v>0</v>
      </c>
      <c r="J915" t="b">
        <f>ISNUMBER(SEARCH("Saturday Night Live",'Réponses de formulaire'!$AG3))</f>
        <v>1</v>
      </c>
      <c r="K915" t="b">
        <f>ISNUMBER(SEARCH("The Tonight Show starring Jimmy Fallon",'Réponses de formulaire'!$AG3))</f>
        <v>1</v>
      </c>
      <c r="L915" t="b">
        <f>ISNUMBER(SEARCH("The Tonight Show with Jay Leno",'Réponses de formulaire'!$AG3))</f>
        <v>0</v>
      </c>
      <c r="M915" t="b">
        <f>ISNUMBER(SEARCH("The Colbert Report",'Réponses de formulaire'!$AG3))</f>
        <v>0</v>
      </c>
      <c r="N915" t="b">
        <f>ISNUMBER(SEARCH("The Daily Show",'Réponses de formulaire'!$AG3))</f>
        <v>1</v>
      </c>
      <c r="O915" t="b">
        <f>ISNUMBER(SEARCH("Aucune",'Réponses de formulaire'!$AG3))</f>
        <v>0</v>
      </c>
    </row>
    <row r="916" spans="1:15" ht="12.75" customHeight="1" x14ac:dyDescent="0.2">
      <c r="B916" t="b">
        <f>ISNUMBER(SEARCH("Le Grand Journal  ",'Réponses de formulaire'!$AG4))</f>
        <v>1</v>
      </c>
      <c r="C916" t="b">
        <f>ISNUMBER(SEARCH("Le Petit Journal  ",'Réponses de formulaire'!$AG4))</f>
        <v>1</v>
      </c>
      <c r="D916" t="b">
        <f>ISNUMBER(SEARCH("Les Guignols de l’Info  ",'Réponses de formulaire'!$AG4))</f>
        <v>1</v>
      </c>
      <c r="E916" t="b">
        <f>ISNUMBER(SEARCH("Salut les terriens  ",'Réponses de formulaire'!$AG4))</f>
        <v>1</v>
      </c>
      <c r="F916" t="b">
        <f>ISNUMBER(SEARCH("Sans chichis ",'Réponses de formulaire'!$AG4))</f>
        <v>0</v>
      </c>
      <c r="G916" t="b">
        <f>ISNUMBER(SEARCH("Dan Late Show  ",'Réponses de formulaire'!$AG4))</f>
        <v>0</v>
      </c>
      <c r="H916" t="b">
        <f>ISNUMBER(SEARCH("On n’est pas couché  ",'Réponses de formulaire'!$AG4))</f>
        <v>1</v>
      </c>
      <c r="I916" t="b">
        <f>ISNUMBER(SEARCH("Vivement Dimanche",'Réponses de formulaire'!$AG4))</f>
        <v>0</v>
      </c>
      <c r="J916" t="b">
        <f>ISNUMBER(SEARCH("Saturday Night Live",'Réponses de formulaire'!$AG4))</f>
        <v>0</v>
      </c>
      <c r="K916" t="b">
        <f>ISNUMBER(SEARCH("The Tonight Show starring Jimmy Fallon",'Réponses de formulaire'!$AG4))</f>
        <v>0</v>
      </c>
      <c r="L916" t="b">
        <f>ISNUMBER(SEARCH("The Tonight Show with Jay Leno",'Réponses de formulaire'!$AG4))</f>
        <v>0</v>
      </c>
      <c r="M916" t="b">
        <f>ISNUMBER(SEARCH("The Colbert Report",'Réponses de formulaire'!$AG4))</f>
        <v>0</v>
      </c>
      <c r="N916" t="b">
        <f>ISNUMBER(SEARCH("The Daily Show",'Réponses de formulaire'!$AG4))</f>
        <v>0</v>
      </c>
      <c r="O916" t="b">
        <f>ISNUMBER(SEARCH("Aucune",'Réponses de formulaire'!$AG4))</f>
        <v>0</v>
      </c>
    </row>
    <row r="917" spans="1:15" ht="12.75" customHeight="1" x14ac:dyDescent="0.2">
      <c r="B917" t="b">
        <f>ISNUMBER(SEARCH("Le Grand Journal  ",'Réponses de formulaire'!$AG5))</f>
        <v>0</v>
      </c>
      <c r="C917" t="b">
        <f>ISNUMBER(SEARCH("Le Petit Journal  ",'Réponses de formulaire'!$AG5))</f>
        <v>1</v>
      </c>
      <c r="D917" t="b">
        <f>ISNUMBER(SEARCH("Les Guignols de l’Info  ",'Réponses de formulaire'!$AG5))</f>
        <v>0</v>
      </c>
      <c r="E917" t="b">
        <f>ISNUMBER(SEARCH("Salut les terriens  ",'Réponses de formulaire'!$AG5))</f>
        <v>0</v>
      </c>
      <c r="F917" t="b">
        <f>ISNUMBER(SEARCH("Sans chichis ",'Réponses de formulaire'!$AG5))</f>
        <v>0</v>
      </c>
      <c r="G917" t="b">
        <f>ISNUMBER(SEARCH("Dan Late Show  ",'Réponses de formulaire'!$AG5))</f>
        <v>1</v>
      </c>
      <c r="H917" t="b">
        <f>ISNUMBER(SEARCH("On n’est pas couché  ",'Réponses de formulaire'!$AG5))</f>
        <v>0</v>
      </c>
      <c r="I917" t="b">
        <f>ISNUMBER(SEARCH("Vivement Dimanche",'Réponses de formulaire'!$AG5))</f>
        <v>0</v>
      </c>
      <c r="J917" t="b">
        <f>ISNUMBER(SEARCH("Saturday Night Live",'Réponses de formulaire'!$AG5))</f>
        <v>0</v>
      </c>
      <c r="K917" t="b">
        <f>ISNUMBER(SEARCH("The Tonight Show starring Jimmy Fallon",'Réponses de formulaire'!$AG5))</f>
        <v>0</v>
      </c>
      <c r="L917" t="b">
        <f>ISNUMBER(SEARCH("The Tonight Show with Jay Leno",'Réponses de formulaire'!$AG5))</f>
        <v>0</v>
      </c>
      <c r="M917" t="b">
        <f>ISNUMBER(SEARCH("The Colbert Report",'Réponses de formulaire'!$AG5))</f>
        <v>0</v>
      </c>
      <c r="N917" t="b">
        <f>ISNUMBER(SEARCH("The Daily Show",'Réponses de formulaire'!$AG5))</f>
        <v>0</v>
      </c>
      <c r="O917" t="b">
        <f>ISNUMBER(SEARCH("Aucune",'Réponses de formulaire'!$AG5))</f>
        <v>0</v>
      </c>
    </row>
    <row r="918" spans="1:15" ht="12.75" customHeight="1" x14ac:dyDescent="0.2">
      <c r="B918" t="b">
        <f>ISNUMBER(SEARCH("Le Grand Journal  ",'Réponses de formulaire'!$AG6))</f>
        <v>1</v>
      </c>
      <c r="C918" t="b">
        <f>ISNUMBER(SEARCH("Le Petit Journal  ",'Réponses de formulaire'!$AG6))</f>
        <v>1</v>
      </c>
      <c r="D918" t="b">
        <f>ISNUMBER(SEARCH("Les Guignols de l’Info  ",'Réponses de formulaire'!$AG6))</f>
        <v>1</v>
      </c>
      <c r="E918" t="b">
        <f>ISNUMBER(SEARCH("Salut les terriens  ",'Réponses de formulaire'!$AG6))</f>
        <v>0</v>
      </c>
      <c r="F918" t="b">
        <f>ISNUMBER(SEARCH("Sans chichis ",'Réponses de formulaire'!$AG6))</f>
        <v>1</v>
      </c>
      <c r="G918" t="b">
        <f>ISNUMBER(SEARCH("Dan Late Show  ",'Réponses de formulaire'!$AG6))</f>
        <v>0</v>
      </c>
      <c r="H918" t="b">
        <f>ISNUMBER(SEARCH("On n’est pas couché  ",'Réponses de formulaire'!$AG6))</f>
        <v>1</v>
      </c>
      <c r="I918" t="b">
        <f>ISNUMBER(SEARCH("Vivement Dimanche",'Réponses de formulaire'!$AG6))</f>
        <v>1</v>
      </c>
      <c r="J918" t="b">
        <f>ISNUMBER(SEARCH("Saturday Night Live",'Réponses de formulaire'!$AG6))</f>
        <v>0</v>
      </c>
      <c r="K918" t="b">
        <f>ISNUMBER(SEARCH("The Tonight Show starring Jimmy Fallon",'Réponses de formulaire'!$AG6))</f>
        <v>0</v>
      </c>
      <c r="L918" t="b">
        <f>ISNUMBER(SEARCH("The Tonight Show with Jay Leno",'Réponses de formulaire'!$AG6))</f>
        <v>0</v>
      </c>
      <c r="M918" t="b">
        <f>ISNUMBER(SEARCH("The Colbert Report",'Réponses de formulaire'!$AG6))</f>
        <v>0</v>
      </c>
      <c r="N918" t="b">
        <f>ISNUMBER(SEARCH("The Daily Show",'Réponses de formulaire'!$AG6))</f>
        <v>0</v>
      </c>
      <c r="O918" t="b">
        <f>ISNUMBER(SEARCH("Aucune",'Réponses de formulaire'!$AG6))</f>
        <v>0</v>
      </c>
    </row>
    <row r="919" spans="1:15" ht="12.75" customHeight="1" x14ac:dyDescent="0.2">
      <c r="B919" t="b">
        <f>ISNUMBER(SEARCH("Le Grand Journal  ",'Réponses de formulaire'!$AG7))</f>
        <v>0</v>
      </c>
      <c r="C919" t="b">
        <f>ISNUMBER(SEARCH("Le Petit Journal  ",'Réponses de formulaire'!$AG7))</f>
        <v>0</v>
      </c>
      <c r="D919" t="b">
        <f>ISNUMBER(SEARCH("Les Guignols de l’Info  ",'Réponses de formulaire'!$AG7))</f>
        <v>0</v>
      </c>
      <c r="E919" t="b">
        <f>ISNUMBER(SEARCH("Salut les terriens  ",'Réponses de formulaire'!$AG7))</f>
        <v>0</v>
      </c>
      <c r="F919" t="b">
        <f>ISNUMBER(SEARCH("Sans chichis ",'Réponses de formulaire'!$AG7))</f>
        <v>0</v>
      </c>
      <c r="G919" t="b">
        <f>ISNUMBER(SEARCH("Dan Late Show  ",'Réponses de formulaire'!$AG7))</f>
        <v>0</v>
      </c>
      <c r="H919" t="b">
        <f>ISNUMBER(SEARCH("On n’est pas couché  ",'Réponses de formulaire'!$AG7))</f>
        <v>0</v>
      </c>
      <c r="I919" t="b">
        <f>ISNUMBER(SEARCH("Vivement Dimanche",'Réponses de formulaire'!$AG7))</f>
        <v>0</v>
      </c>
      <c r="J919" t="b">
        <f>ISNUMBER(SEARCH("Saturday Night Live",'Réponses de formulaire'!$AG7))</f>
        <v>0</v>
      </c>
      <c r="K919" t="b">
        <f>ISNUMBER(SEARCH("The Tonight Show starring Jimmy Fallon",'Réponses de formulaire'!$AG7))</f>
        <v>0</v>
      </c>
      <c r="L919" t="b">
        <f>ISNUMBER(SEARCH("The Tonight Show with Jay Leno",'Réponses de formulaire'!$AG7))</f>
        <v>0</v>
      </c>
      <c r="M919" t="b">
        <f>ISNUMBER(SEARCH("The Colbert Report",'Réponses de formulaire'!$AG7))</f>
        <v>0</v>
      </c>
      <c r="N919" t="b">
        <f>ISNUMBER(SEARCH("The Daily Show",'Réponses de formulaire'!$AG7))</f>
        <v>0</v>
      </c>
      <c r="O919" t="b">
        <f>ISNUMBER(SEARCH("Aucune",'Réponses de formulaire'!$AG7))</f>
        <v>1</v>
      </c>
    </row>
    <row r="920" spans="1:15" ht="12.75" customHeight="1" x14ac:dyDescent="0.2">
      <c r="B920" t="b">
        <f>ISNUMBER(SEARCH("Le Grand Journal  ",'Réponses de formulaire'!$AG8))</f>
        <v>0</v>
      </c>
      <c r="C920" t="b">
        <f>ISNUMBER(SEARCH("Le Petit Journal  ",'Réponses de formulaire'!$AG8))</f>
        <v>1</v>
      </c>
      <c r="D920" t="b">
        <f>ISNUMBER(SEARCH("Les Guignols de l’Info  ",'Réponses de formulaire'!$AG8))</f>
        <v>1</v>
      </c>
      <c r="E920" t="b">
        <f>ISNUMBER(SEARCH("Salut les terriens  ",'Réponses de formulaire'!$AG8))</f>
        <v>0</v>
      </c>
      <c r="F920" t="b">
        <f>ISNUMBER(SEARCH("Sans chichis ",'Réponses de formulaire'!$AG8))</f>
        <v>1</v>
      </c>
      <c r="G920" t="b">
        <f>ISNUMBER(SEARCH("Dan Late Show  ",'Réponses de formulaire'!$AG8))</f>
        <v>1</v>
      </c>
      <c r="H920" t="b">
        <f>ISNUMBER(SEARCH("On n’est pas couché  ",'Réponses de formulaire'!$AG8))</f>
        <v>0</v>
      </c>
      <c r="I920" t="b">
        <f>ISNUMBER(SEARCH("Vivement Dimanche",'Réponses de formulaire'!$AG8))</f>
        <v>0</v>
      </c>
      <c r="J920" t="b">
        <f>ISNUMBER(SEARCH("Saturday Night Live",'Réponses de formulaire'!$AG8))</f>
        <v>0</v>
      </c>
      <c r="K920" t="b">
        <f>ISNUMBER(SEARCH("The Tonight Show starring Jimmy Fallon",'Réponses de formulaire'!$AG8))</f>
        <v>0</v>
      </c>
      <c r="L920" t="b">
        <f>ISNUMBER(SEARCH("The Tonight Show with Jay Leno",'Réponses de formulaire'!$AG8))</f>
        <v>0</v>
      </c>
      <c r="M920" t="b">
        <f>ISNUMBER(SEARCH("The Colbert Report",'Réponses de formulaire'!$AG8))</f>
        <v>0</v>
      </c>
      <c r="N920" t="b">
        <f>ISNUMBER(SEARCH("The Daily Show",'Réponses de formulaire'!$AG8))</f>
        <v>0</v>
      </c>
      <c r="O920" t="b">
        <f>ISNUMBER(SEARCH("Aucune",'Réponses de formulaire'!$AG8))</f>
        <v>0</v>
      </c>
    </row>
    <row r="921" spans="1:15" ht="12.75" customHeight="1" x14ac:dyDescent="0.2">
      <c r="B921" t="b">
        <f>ISNUMBER(SEARCH("Le Grand Journal  ",'Réponses de formulaire'!$AG9))</f>
        <v>1</v>
      </c>
      <c r="C921" t="b">
        <f>ISNUMBER(SEARCH("Le Petit Journal  ",'Réponses de formulaire'!$AG9))</f>
        <v>1</v>
      </c>
      <c r="D921" t="b">
        <f>ISNUMBER(SEARCH("Les Guignols de l’Info  ",'Réponses de formulaire'!$AG9))</f>
        <v>0</v>
      </c>
      <c r="E921" t="b">
        <f>ISNUMBER(SEARCH("Salut les terriens  ",'Réponses de formulaire'!$AG9))</f>
        <v>0</v>
      </c>
      <c r="F921" t="b">
        <f>ISNUMBER(SEARCH("Sans chichis ",'Réponses de formulaire'!$AG9))</f>
        <v>0</v>
      </c>
      <c r="G921" t="b">
        <f>ISNUMBER(SEARCH("Dan Late Show  ",'Réponses de formulaire'!$AG9))</f>
        <v>0</v>
      </c>
      <c r="H921" t="b">
        <f>ISNUMBER(SEARCH("On n’est pas couché  ",'Réponses de formulaire'!$AG9))</f>
        <v>1</v>
      </c>
      <c r="I921" t="b">
        <f>ISNUMBER(SEARCH("Vivement Dimanche",'Réponses de formulaire'!$AG9))</f>
        <v>0</v>
      </c>
      <c r="J921" t="b">
        <f>ISNUMBER(SEARCH("Saturday Night Live",'Réponses de formulaire'!$AG9))</f>
        <v>0</v>
      </c>
      <c r="K921" t="b">
        <f>ISNUMBER(SEARCH("The Tonight Show starring Jimmy Fallon",'Réponses de formulaire'!$AG9))</f>
        <v>0</v>
      </c>
      <c r="L921" t="b">
        <f>ISNUMBER(SEARCH("The Tonight Show with Jay Leno",'Réponses de formulaire'!$AG9))</f>
        <v>0</v>
      </c>
      <c r="M921" t="b">
        <f>ISNUMBER(SEARCH("The Colbert Report",'Réponses de formulaire'!$AG9))</f>
        <v>0</v>
      </c>
      <c r="N921" t="b">
        <f>ISNUMBER(SEARCH("The Daily Show",'Réponses de formulaire'!$AG9))</f>
        <v>0</v>
      </c>
      <c r="O921" t="b">
        <f>ISNUMBER(SEARCH("Aucune",'Réponses de formulaire'!$AG9))</f>
        <v>0</v>
      </c>
    </row>
    <row r="922" spans="1:15" ht="12.75" customHeight="1" x14ac:dyDescent="0.2">
      <c r="B922" t="b">
        <f>ISNUMBER(SEARCH("Le Grand Journal  ",'Réponses de formulaire'!$AG10))</f>
        <v>1</v>
      </c>
      <c r="C922" t="b">
        <f>ISNUMBER(SEARCH("Le Petit Journal  ",'Réponses de formulaire'!$AG10))</f>
        <v>1</v>
      </c>
      <c r="D922" t="b">
        <f>ISNUMBER(SEARCH("Les Guignols de l’Info  ",'Réponses de formulaire'!$AG10))</f>
        <v>0</v>
      </c>
      <c r="E922" t="b">
        <f>ISNUMBER(SEARCH("Salut les terriens  ",'Réponses de formulaire'!$AG10))</f>
        <v>0</v>
      </c>
      <c r="F922" t="b">
        <f>ISNUMBER(SEARCH("Sans chichis ",'Réponses de formulaire'!$AG10))</f>
        <v>0</v>
      </c>
      <c r="G922" t="b">
        <f>ISNUMBER(SEARCH("Dan Late Show  ",'Réponses de formulaire'!$AG10))</f>
        <v>0</v>
      </c>
      <c r="H922" t="b">
        <f>ISNUMBER(SEARCH("On n’est pas couché  ",'Réponses de formulaire'!$AG10))</f>
        <v>1</v>
      </c>
      <c r="I922" t="b">
        <f>ISNUMBER(SEARCH("Vivement Dimanche",'Réponses de formulaire'!$AG10))</f>
        <v>1</v>
      </c>
      <c r="J922" t="b">
        <f>ISNUMBER(SEARCH("Saturday Night Live",'Réponses de formulaire'!$AG10))</f>
        <v>0</v>
      </c>
      <c r="K922" t="b">
        <f>ISNUMBER(SEARCH("The Tonight Show starring Jimmy Fallon",'Réponses de formulaire'!$AG10))</f>
        <v>0</v>
      </c>
      <c r="L922" t="b">
        <f>ISNUMBER(SEARCH("The Tonight Show with Jay Leno",'Réponses de formulaire'!$AG10))</f>
        <v>0</v>
      </c>
      <c r="M922" t="b">
        <f>ISNUMBER(SEARCH("The Colbert Report",'Réponses de formulaire'!$AG10))</f>
        <v>0</v>
      </c>
      <c r="N922" t="b">
        <f>ISNUMBER(SEARCH("The Daily Show",'Réponses de formulaire'!$AG10))</f>
        <v>0</v>
      </c>
      <c r="O922" t="b">
        <f>ISNUMBER(SEARCH("Aucune",'Réponses de formulaire'!$AG10))</f>
        <v>0</v>
      </c>
    </row>
    <row r="923" spans="1:15" ht="12.75" customHeight="1" x14ac:dyDescent="0.2">
      <c r="B923" t="b">
        <f>ISNUMBER(SEARCH("Le Grand Journal  ",'Réponses de formulaire'!$AG11))</f>
        <v>0</v>
      </c>
      <c r="C923" t="b">
        <f>ISNUMBER(SEARCH("Le Petit Journal  ",'Réponses de formulaire'!$AG11))</f>
        <v>1</v>
      </c>
      <c r="D923" t="b">
        <f>ISNUMBER(SEARCH("Les Guignols de l’Info  ",'Réponses de formulaire'!$AG11))</f>
        <v>0</v>
      </c>
      <c r="E923" t="b">
        <f>ISNUMBER(SEARCH("Salut les terriens  ",'Réponses de formulaire'!$AG11))</f>
        <v>0</v>
      </c>
      <c r="F923" t="b">
        <f>ISNUMBER(SEARCH("Sans chichis ",'Réponses de formulaire'!$AG11))</f>
        <v>0</v>
      </c>
      <c r="G923" t="b">
        <f>ISNUMBER(SEARCH("Dan Late Show  ",'Réponses de formulaire'!$AG11))</f>
        <v>1</v>
      </c>
      <c r="H923" t="b">
        <f>ISNUMBER(SEARCH("On n’est pas couché  ",'Réponses de formulaire'!$AG11))</f>
        <v>0</v>
      </c>
      <c r="I923" t="b">
        <f>ISNUMBER(SEARCH("Vivement Dimanche",'Réponses de formulaire'!$AG11))</f>
        <v>0</v>
      </c>
      <c r="J923" t="b">
        <f>ISNUMBER(SEARCH("Saturday Night Live",'Réponses de formulaire'!$AG11))</f>
        <v>0</v>
      </c>
      <c r="K923" t="b">
        <f>ISNUMBER(SEARCH("The Tonight Show starring Jimmy Fallon",'Réponses de formulaire'!$AG11))</f>
        <v>0</v>
      </c>
      <c r="L923" t="b">
        <f>ISNUMBER(SEARCH("The Tonight Show with Jay Leno",'Réponses de formulaire'!$AG11))</f>
        <v>0</v>
      </c>
      <c r="M923" t="b">
        <f>ISNUMBER(SEARCH("The Colbert Report",'Réponses de formulaire'!$AG11))</f>
        <v>0</v>
      </c>
      <c r="N923" t="b">
        <f>ISNUMBER(SEARCH("The Daily Show",'Réponses de formulaire'!$AG11))</f>
        <v>0</v>
      </c>
      <c r="O923" t="b">
        <f>ISNUMBER(SEARCH("Aucune",'Réponses de formulaire'!$AG11))</f>
        <v>0</v>
      </c>
    </row>
    <row r="924" spans="1:15" ht="12.75" customHeight="1" x14ac:dyDescent="0.2">
      <c r="B924" t="b">
        <f>ISNUMBER(SEARCH("Le Grand Journal  ",'Réponses de formulaire'!$AG12))</f>
        <v>1</v>
      </c>
      <c r="C924" t="b">
        <f>ISNUMBER(SEARCH("Le Petit Journal  ",'Réponses de formulaire'!$AG12))</f>
        <v>1</v>
      </c>
      <c r="D924" t="b">
        <f>ISNUMBER(SEARCH("Les Guignols de l’Info  ",'Réponses de formulaire'!$AG12))</f>
        <v>1</v>
      </c>
      <c r="E924" t="b">
        <f>ISNUMBER(SEARCH("Salut les terriens  ",'Réponses de formulaire'!$AG12))</f>
        <v>0</v>
      </c>
      <c r="F924" t="b">
        <f>ISNUMBER(SEARCH("Sans chichis ",'Réponses de formulaire'!$AG12))</f>
        <v>1</v>
      </c>
      <c r="G924" t="b">
        <f>ISNUMBER(SEARCH("Dan Late Show  ",'Réponses de formulaire'!$AG12))</f>
        <v>0</v>
      </c>
      <c r="H924" t="b">
        <f>ISNUMBER(SEARCH("On n’est pas couché  ",'Réponses de formulaire'!$AG12))</f>
        <v>0</v>
      </c>
      <c r="I924" t="b">
        <f>ISNUMBER(SEARCH("Vivement Dimanche",'Réponses de formulaire'!$AG12))</f>
        <v>1</v>
      </c>
      <c r="J924" t="b">
        <f>ISNUMBER(SEARCH("Saturday Night Live",'Réponses de formulaire'!$AG12))</f>
        <v>0</v>
      </c>
      <c r="K924" t="b">
        <f>ISNUMBER(SEARCH("The Tonight Show starring Jimmy Fallon",'Réponses de formulaire'!$AG12))</f>
        <v>0</v>
      </c>
      <c r="L924" t="b">
        <f>ISNUMBER(SEARCH("The Tonight Show with Jay Leno",'Réponses de formulaire'!$AG12))</f>
        <v>0</v>
      </c>
      <c r="M924" t="b">
        <f>ISNUMBER(SEARCH("The Colbert Report",'Réponses de formulaire'!$AG12))</f>
        <v>0</v>
      </c>
      <c r="N924" t="b">
        <f>ISNUMBER(SEARCH("The Daily Show",'Réponses de formulaire'!$AG12))</f>
        <v>0</v>
      </c>
      <c r="O924" t="b">
        <f>ISNUMBER(SEARCH("Aucune",'Réponses de formulaire'!$AG12))</f>
        <v>0</v>
      </c>
    </row>
    <row r="925" spans="1:15" ht="12.75" customHeight="1" x14ac:dyDescent="0.2">
      <c r="B925" t="b">
        <f>ISNUMBER(SEARCH("Le Grand Journal  ",'Réponses de formulaire'!$AG13))</f>
        <v>0</v>
      </c>
      <c r="C925" t="b">
        <f>ISNUMBER(SEARCH("Le Petit Journal  ",'Réponses de formulaire'!$AG13))</f>
        <v>1</v>
      </c>
      <c r="D925" t="b">
        <f>ISNUMBER(SEARCH("Les Guignols de l’Info  ",'Réponses de formulaire'!$AG13))</f>
        <v>1</v>
      </c>
      <c r="E925" t="b">
        <f>ISNUMBER(SEARCH("Salut les terriens  ",'Réponses de formulaire'!$AG13))</f>
        <v>0</v>
      </c>
      <c r="F925" t="b">
        <f>ISNUMBER(SEARCH("Sans chichis ",'Réponses de formulaire'!$AG13))</f>
        <v>0</v>
      </c>
      <c r="G925" t="b">
        <f>ISNUMBER(SEARCH("Dan Late Show  ",'Réponses de formulaire'!$AG13))</f>
        <v>0</v>
      </c>
      <c r="H925" t="b">
        <f>ISNUMBER(SEARCH("On n’est pas couché  ",'Réponses de formulaire'!$AG13))</f>
        <v>1</v>
      </c>
      <c r="I925" t="b">
        <f>ISNUMBER(SEARCH("Vivement Dimanche",'Réponses de formulaire'!$AG13))</f>
        <v>0</v>
      </c>
      <c r="J925" t="b">
        <f>ISNUMBER(SEARCH("Saturday Night Live",'Réponses de formulaire'!$AG13))</f>
        <v>0</v>
      </c>
      <c r="K925" t="b">
        <f>ISNUMBER(SEARCH("The Tonight Show starring Jimmy Fallon",'Réponses de formulaire'!$AG13))</f>
        <v>0</v>
      </c>
      <c r="L925" t="b">
        <f>ISNUMBER(SEARCH("The Tonight Show with Jay Leno",'Réponses de formulaire'!$AG13))</f>
        <v>0</v>
      </c>
      <c r="M925" t="b">
        <f>ISNUMBER(SEARCH("The Colbert Report",'Réponses de formulaire'!$AG13))</f>
        <v>0</v>
      </c>
      <c r="N925" t="b">
        <f>ISNUMBER(SEARCH("The Daily Show",'Réponses de formulaire'!$AG13))</f>
        <v>0</v>
      </c>
      <c r="O925" t="b">
        <f>ISNUMBER(SEARCH("Aucune",'Réponses de formulaire'!$AG13))</f>
        <v>0</v>
      </c>
    </row>
    <row r="926" spans="1:15" ht="12.75" customHeight="1" x14ac:dyDescent="0.2">
      <c r="B926" t="b">
        <f>ISNUMBER(SEARCH("Le Grand Journal  ",'Réponses de formulaire'!$AG14))</f>
        <v>0</v>
      </c>
      <c r="C926" t="b">
        <f>ISNUMBER(SEARCH("Le Petit Journal  ",'Réponses de formulaire'!$AG14))</f>
        <v>1</v>
      </c>
      <c r="D926" t="b">
        <f>ISNUMBER(SEARCH("Les Guignols de l’Info  ",'Réponses de formulaire'!$AG14))</f>
        <v>0</v>
      </c>
      <c r="E926" t="b">
        <f>ISNUMBER(SEARCH("Salut les terriens  ",'Réponses de formulaire'!$AG14))</f>
        <v>0</v>
      </c>
      <c r="F926" t="b">
        <f>ISNUMBER(SEARCH("Sans chichis ",'Réponses de formulaire'!$AG14))</f>
        <v>1</v>
      </c>
      <c r="G926" t="b">
        <f>ISNUMBER(SEARCH("Dan Late Show  ",'Réponses de formulaire'!$AG14))</f>
        <v>0</v>
      </c>
      <c r="H926" t="b">
        <f>ISNUMBER(SEARCH("On n’est pas couché  ",'Réponses de formulaire'!$AG14))</f>
        <v>0</v>
      </c>
      <c r="I926" t="b">
        <f>ISNUMBER(SEARCH("Vivement Dimanche",'Réponses de formulaire'!$AG14))</f>
        <v>0</v>
      </c>
      <c r="J926" t="b">
        <f>ISNUMBER(SEARCH("Saturday Night Live",'Réponses de formulaire'!$AG14))</f>
        <v>0</v>
      </c>
      <c r="K926" t="b">
        <f>ISNUMBER(SEARCH("The Tonight Show starring Jimmy Fallon",'Réponses de formulaire'!$AG14))</f>
        <v>0</v>
      </c>
      <c r="L926" t="b">
        <f>ISNUMBER(SEARCH("The Tonight Show with Jay Leno",'Réponses de formulaire'!$AG14))</f>
        <v>0</v>
      </c>
      <c r="M926" t="b">
        <f>ISNUMBER(SEARCH("The Colbert Report",'Réponses de formulaire'!$AG14))</f>
        <v>0</v>
      </c>
      <c r="N926" t="b">
        <f>ISNUMBER(SEARCH("The Daily Show",'Réponses de formulaire'!$AG14))</f>
        <v>0</v>
      </c>
      <c r="O926" t="b">
        <f>ISNUMBER(SEARCH("Aucune",'Réponses de formulaire'!$AG14))</f>
        <v>0</v>
      </c>
    </row>
    <row r="927" spans="1:15" ht="12.75" customHeight="1" x14ac:dyDescent="0.2">
      <c r="B927" t="b">
        <f>ISNUMBER(SEARCH("Le Grand Journal  ",'Réponses de formulaire'!$AG15))</f>
        <v>0</v>
      </c>
      <c r="C927" t="b">
        <f>ISNUMBER(SEARCH("Le Petit Journal  ",'Réponses de formulaire'!$AG15))</f>
        <v>1</v>
      </c>
      <c r="D927" t="b">
        <f>ISNUMBER(SEARCH("Les Guignols de l’Info  ",'Réponses de formulaire'!$AG15))</f>
        <v>0</v>
      </c>
      <c r="E927" t="b">
        <f>ISNUMBER(SEARCH("Salut les terriens  ",'Réponses de formulaire'!$AG15))</f>
        <v>0</v>
      </c>
      <c r="F927" t="b">
        <f>ISNUMBER(SEARCH("Sans chichis ",'Réponses de formulaire'!$AG15))</f>
        <v>0</v>
      </c>
      <c r="G927" t="b">
        <f>ISNUMBER(SEARCH("Dan Late Show  ",'Réponses de formulaire'!$AG15))</f>
        <v>0</v>
      </c>
      <c r="H927" t="b">
        <f>ISNUMBER(SEARCH("On n’est pas couché  ",'Réponses de formulaire'!$AG15))</f>
        <v>0</v>
      </c>
      <c r="I927" t="b">
        <f>ISNUMBER(SEARCH("Vivement Dimanche",'Réponses de formulaire'!$AG15))</f>
        <v>0</v>
      </c>
      <c r="J927" t="b">
        <f>ISNUMBER(SEARCH("Saturday Night Live",'Réponses de formulaire'!$AG15))</f>
        <v>0</v>
      </c>
      <c r="K927" t="b">
        <f>ISNUMBER(SEARCH("The Tonight Show starring Jimmy Fallon",'Réponses de formulaire'!$AG15))</f>
        <v>0</v>
      </c>
      <c r="L927" t="b">
        <f>ISNUMBER(SEARCH("The Tonight Show with Jay Leno",'Réponses de formulaire'!$AG15))</f>
        <v>0</v>
      </c>
      <c r="M927" t="b">
        <f>ISNUMBER(SEARCH("The Colbert Report",'Réponses de formulaire'!$AG15))</f>
        <v>0</v>
      </c>
      <c r="N927" t="b">
        <f>ISNUMBER(SEARCH("The Daily Show",'Réponses de formulaire'!$AG15))</f>
        <v>0</v>
      </c>
      <c r="O927" t="b">
        <f>ISNUMBER(SEARCH("Aucune",'Réponses de formulaire'!$AG15))</f>
        <v>0</v>
      </c>
    </row>
    <row r="928" spans="1:15" ht="12.75" customHeight="1" x14ac:dyDescent="0.2">
      <c r="B928" t="b">
        <f>ISNUMBER(SEARCH("Le Grand Journal  ",'Réponses de formulaire'!$AG16))</f>
        <v>0</v>
      </c>
      <c r="C928" t="b">
        <f>ISNUMBER(SEARCH("Le Petit Journal  ",'Réponses de formulaire'!$AG16))</f>
        <v>0</v>
      </c>
      <c r="D928" t="b">
        <f>ISNUMBER(SEARCH("Les Guignols de l’Info  ",'Réponses de formulaire'!$AG16))</f>
        <v>0</v>
      </c>
      <c r="E928" t="b">
        <f>ISNUMBER(SEARCH("Salut les terriens  ",'Réponses de formulaire'!$AG16))</f>
        <v>0</v>
      </c>
      <c r="F928" t="b">
        <f>ISNUMBER(SEARCH("Sans chichis ",'Réponses de formulaire'!$AG16))</f>
        <v>1</v>
      </c>
      <c r="G928" t="b">
        <f>ISNUMBER(SEARCH("Dan Late Show  ",'Réponses de formulaire'!$AG16))</f>
        <v>0</v>
      </c>
      <c r="H928" t="b">
        <f>ISNUMBER(SEARCH("On n’est pas couché  ",'Réponses de formulaire'!$AG16))</f>
        <v>1</v>
      </c>
      <c r="I928" t="b">
        <f>ISNUMBER(SEARCH("Vivement Dimanche",'Réponses de formulaire'!$AG16))</f>
        <v>0</v>
      </c>
      <c r="J928" t="b">
        <f>ISNUMBER(SEARCH("Saturday Night Live",'Réponses de formulaire'!$AG16))</f>
        <v>0</v>
      </c>
      <c r="K928" t="b">
        <f>ISNUMBER(SEARCH("The Tonight Show starring Jimmy Fallon",'Réponses de formulaire'!$AG16))</f>
        <v>0</v>
      </c>
      <c r="L928" t="b">
        <f>ISNUMBER(SEARCH("The Tonight Show with Jay Leno",'Réponses de formulaire'!$AG16))</f>
        <v>0</v>
      </c>
      <c r="M928" t="b">
        <f>ISNUMBER(SEARCH("The Colbert Report",'Réponses de formulaire'!$AG16))</f>
        <v>0</v>
      </c>
      <c r="N928" t="b">
        <f>ISNUMBER(SEARCH("The Daily Show",'Réponses de formulaire'!$AG16))</f>
        <v>0</v>
      </c>
      <c r="O928" t="b">
        <f>ISNUMBER(SEARCH("Aucune",'Réponses de formulaire'!$AG16))</f>
        <v>0</v>
      </c>
    </row>
    <row r="929" spans="2:15" ht="12.75" customHeight="1" x14ac:dyDescent="0.2">
      <c r="B929" t="b">
        <f>ISNUMBER(SEARCH("Le Grand Journal  ",'Réponses de formulaire'!$AG17))</f>
        <v>1</v>
      </c>
      <c r="C929" t="b">
        <f>ISNUMBER(SEARCH("Le Petit Journal  ",'Réponses de formulaire'!$AG17))</f>
        <v>1</v>
      </c>
      <c r="D929" t="b">
        <f>ISNUMBER(SEARCH("Les Guignols de l’Info  ",'Réponses de formulaire'!$AG17))</f>
        <v>1</v>
      </c>
      <c r="E929" t="b">
        <f>ISNUMBER(SEARCH("Salut les terriens  ",'Réponses de formulaire'!$AG17))</f>
        <v>0</v>
      </c>
      <c r="F929" t="b">
        <f>ISNUMBER(SEARCH("Sans chichis ",'Réponses de formulaire'!$AG17))</f>
        <v>1</v>
      </c>
      <c r="G929" t="b">
        <f>ISNUMBER(SEARCH("Dan Late Show  ",'Réponses de formulaire'!$AG17))</f>
        <v>1</v>
      </c>
      <c r="H929" t="b">
        <f>ISNUMBER(SEARCH("On n’est pas couché  ",'Réponses de formulaire'!$AG17))</f>
        <v>1</v>
      </c>
      <c r="I929" t="b">
        <f>ISNUMBER(SEARCH("Vivement Dimanche",'Réponses de formulaire'!$AG17))</f>
        <v>1</v>
      </c>
      <c r="J929" t="b">
        <f>ISNUMBER(SEARCH("Saturday Night Live",'Réponses de formulaire'!$AG17))</f>
        <v>0</v>
      </c>
      <c r="K929" t="b">
        <f>ISNUMBER(SEARCH("The Tonight Show starring Jimmy Fallon",'Réponses de formulaire'!$AG17))</f>
        <v>0</v>
      </c>
      <c r="L929" t="b">
        <f>ISNUMBER(SEARCH("The Tonight Show with Jay Leno",'Réponses de formulaire'!$AG17))</f>
        <v>0</v>
      </c>
      <c r="M929" t="b">
        <f>ISNUMBER(SEARCH("The Colbert Report",'Réponses de formulaire'!$AG17))</f>
        <v>0</v>
      </c>
      <c r="N929" t="b">
        <f>ISNUMBER(SEARCH("The Daily Show",'Réponses de formulaire'!$AG17))</f>
        <v>0</v>
      </c>
      <c r="O929" t="b">
        <f>ISNUMBER(SEARCH("Aucune",'Réponses de formulaire'!$AG17))</f>
        <v>0</v>
      </c>
    </row>
    <row r="930" spans="2:15" ht="12.75" customHeight="1" x14ac:dyDescent="0.2">
      <c r="B930" t="b">
        <f>ISNUMBER(SEARCH("Le Grand Journal  ",'Réponses de formulaire'!$AG18))</f>
        <v>0</v>
      </c>
      <c r="C930" t="b">
        <f>ISNUMBER(SEARCH("Le Petit Journal  ",'Réponses de formulaire'!$AG18))</f>
        <v>1</v>
      </c>
      <c r="D930" t="b">
        <f>ISNUMBER(SEARCH("Les Guignols de l’Info  ",'Réponses de formulaire'!$AG18))</f>
        <v>1</v>
      </c>
      <c r="E930" t="b">
        <f>ISNUMBER(SEARCH("Salut les terriens  ",'Réponses de formulaire'!$AG18))</f>
        <v>0</v>
      </c>
      <c r="F930" t="b">
        <f>ISNUMBER(SEARCH("Sans chichis ",'Réponses de formulaire'!$AG18))</f>
        <v>0</v>
      </c>
      <c r="G930" t="b">
        <f>ISNUMBER(SEARCH("Dan Late Show  ",'Réponses de formulaire'!$AG18))</f>
        <v>0</v>
      </c>
      <c r="H930" t="b">
        <f>ISNUMBER(SEARCH("On n’est pas couché  ",'Réponses de formulaire'!$AG18))</f>
        <v>1</v>
      </c>
      <c r="I930" t="b">
        <f>ISNUMBER(SEARCH("Vivement Dimanche",'Réponses de formulaire'!$AG18))</f>
        <v>0</v>
      </c>
      <c r="J930" t="b">
        <f>ISNUMBER(SEARCH("Saturday Night Live",'Réponses de formulaire'!$AG18))</f>
        <v>0</v>
      </c>
      <c r="K930" t="b">
        <f>ISNUMBER(SEARCH("The Tonight Show starring Jimmy Fallon",'Réponses de formulaire'!$AG18))</f>
        <v>0</v>
      </c>
      <c r="L930" t="b">
        <f>ISNUMBER(SEARCH("The Tonight Show with Jay Leno",'Réponses de formulaire'!$AG18))</f>
        <v>0</v>
      </c>
      <c r="M930" t="b">
        <f>ISNUMBER(SEARCH("The Colbert Report",'Réponses de formulaire'!$AG18))</f>
        <v>0</v>
      </c>
      <c r="N930" t="b">
        <f>ISNUMBER(SEARCH("The Daily Show",'Réponses de formulaire'!$AG18))</f>
        <v>0</v>
      </c>
      <c r="O930" t="b">
        <f>ISNUMBER(SEARCH("Aucune",'Réponses de formulaire'!$AG18))</f>
        <v>0</v>
      </c>
    </row>
    <row r="931" spans="2:15" ht="12.75" customHeight="1" x14ac:dyDescent="0.2">
      <c r="B931" t="b">
        <f>ISNUMBER(SEARCH("Le Grand Journal  ",'Réponses de formulaire'!$AG19))</f>
        <v>1</v>
      </c>
      <c r="C931" t="b">
        <f>ISNUMBER(SEARCH("Le Petit Journal  ",'Réponses de formulaire'!$AG19))</f>
        <v>1</v>
      </c>
      <c r="D931" t="b">
        <f>ISNUMBER(SEARCH("Les Guignols de l’Info  ",'Réponses de formulaire'!$AG19))</f>
        <v>0</v>
      </c>
      <c r="E931" t="b">
        <f>ISNUMBER(SEARCH("Salut les terriens  ",'Réponses de formulaire'!$AG19))</f>
        <v>1</v>
      </c>
      <c r="F931" t="b">
        <f>ISNUMBER(SEARCH("Sans chichis ",'Réponses de formulaire'!$AG19))</f>
        <v>0</v>
      </c>
      <c r="G931" t="b">
        <f>ISNUMBER(SEARCH("Dan Late Show  ",'Réponses de formulaire'!$AG19))</f>
        <v>1</v>
      </c>
      <c r="H931" t="b">
        <f>ISNUMBER(SEARCH("On n’est pas couché  ",'Réponses de formulaire'!$AG19))</f>
        <v>1</v>
      </c>
      <c r="I931" t="b">
        <f>ISNUMBER(SEARCH("Vivement Dimanche",'Réponses de formulaire'!$AG19))</f>
        <v>0</v>
      </c>
      <c r="J931" t="b">
        <f>ISNUMBER(SEARCH("Saturday Night Live",'Réponses de formulaire'!$AG19))</f>
        <v>1</v>
      </c>
      <c r="K931" t="b">
        <f>ISNUMBER(SEARCH("The Tonight Show starring Jimmy Fallon",'Réponses de formulaire'!$AG19))</f>
        <v>1</v>
      </c>
      <c r="L931" t="b">
        <f>ISNUMBER(SEARCH("The Tonight Show with Jay Leno",'Réponses de formulaire'!$AG19))</f>
        <v>0</v>
      </c>
      <c r="M931" t="b">
        <f>ISNUMBER(SEARCH("The Colbert Report",'Réponses de formulaire'!$AG19))</f>
        <v>0</v>
      </c>
      <c r="N931" t="b">
        <f>ISNUMBER(SEARCH("The Daily Show",'Réponses de formulaire'!$AG19))</f>
        <v>0</v>
      </c>
      <c r="O931" t="b">
        <f>ISNUMBER(SEARCH("Aucune",'Réponses de formulaire'!$AG19))</f>
        <v>0</v>
      </c>
    </row>
    <row r="932" spans="2:15" ht="12.75" customHeight="1" x14ac:dyDescent="0.2">
      <c r="B932" t="b">
        <f>ISNUMBER(SEARCH("Le Grand Journal  ",'Réponses de formulaire'!$AG20))</f>
        <v>0</v>
      </c>
      <c r="C932" t="b">
        <f>ISNUMBER(SEARCH("Le Petit Journal  ",'Réponses de formulaire'!$AG20))</f>
        <v>1</v>
      </c>
      <c r="D932" t="b">
        <f>ISNUMBER(SEARCH("Les Guignols de l’Info  ",'Réponses de formulaire'!$AG20))</f>
        <v>1</v>
      </c>
      <c r="E932" t="b">
        <f>ISNUMBER(SEARCH("Salut les terriens  ",'Réponses de formulaire'!$AG20))</f>
        <v>0</v>
      </c>
      <c r="F932" t="b">
        <f>ISNUMBER(SEARCH("Sans chichis ",'Réponses de formulaire'!$AG20))</f>
        <v>1</v>
      </c>
      <c r="G932" t="b">
        <f>ISNUMBER(SEARCH("Dan Late Show  ",'Réponses de formulaire'!$AG20))</f>
        <v>0</v>
      </c>
      <c r="H932" t="b">
        <f>ISNUMBER(SEARCH("On n’est pas couché  ",'Réponses de formulaire'!$AG20))</f>
        <v>1</v>
      </c>
      <c r="I932" t="b">
        <f>ISNUMBER(SEARCH("Vivement Dimanche",'Réponses de formulaire'!$AG20))</f>
        <v>0</v>
      </c>
      <c r="J932" t="b">
        <f>ISNUMBER(SEARCH("Saturday Night Live",'Réponses de formulaire'!$AG20))</f>
        <v>0</v>
      </c>
      <c r="K932" t="b">
        <f>ISNUMBER(SEARCH("The Tonight Show starring Jimmy Fallon",'Réponses de formulaire'!$AG20))</f>
        <v>0</v>
      </c>
      <c r="L932" t="b">
        <f>ISNUMBER(SEARCH("The Tonight Show with Jay Leno",'Réponses de formulaire'!$AG20))</f>
        <v>0</v>
      </c>
      <c r="M932" t="b">
        <f>ISNUMBER(SEARCH("The Colbert Report",'Réponses de formulaire'!$AG20))</f>
        <v>0</v>
      </c>
      <c r="N932" t="b">
        <f>ISNUMBER(SEARCH("The Daily Show",'Réponses de formulaire'!$AG20))</f>
        <v>0</v>
      </c>
      <c r="O932" t="b">
        <f>ISNUMBER(SEARCH("Aucune",'Réponses de formulaire'!$AG20))</f>
        <v>0</v>
      </c>
    </row>
    <row r="933" spans="2:15" ht="12.75" customHeight="1" x14ac:dyDescent="0.2">
      <c r="B933" t="b">
        <f>ISNUMBER(SEARCH("Le Grand Journal  ",'Réponses de formulaire'!$AG21))</f>
        <v>0</v>
      </c>
      <c r="C933" t="b">
        <f>ISNUMBER(SEARCH("Le Petit Journal  ",'Réponses de formulaire'!$AG21))</f>
        <v>1</v>
      </c>
      <c r="D933" t="b">
        <f>ISNUMBER(SEARCH("Les Guignols de l’Info  ",'Réponses de formulaire'!$AG21))</f>
        <v>1</v>
      </c>
      <c r="E933" t="b">
        <f>ISNUMBER(SEARCH("Salut les terriens  ",'Réponses de formulaire'!$AG21))</f>
        <v>0</v>
      </c>
      <c r="F933" t="b">
        <f>ISNUMBER(SEARCH("Sans chichis ",'Réponses de formulaire'!$AG21))</f>
        <v>1</v>
      </c>
      <c r="G933" t="b">
        <f>ISNUMBER(SEARCH("Dan Late Show  ",'Réponses de formulaire'!$AG21))</f>
        <v>0</v>
      </c>
      <c r="H933" t="b">
        <f>ISNUMBER(SEARCH("On n’est pas couché  ",'Réponses de formulaire'!$AG21))</f>
        <v>0</v>
      </c>
      <c r="I933" t="b">
        <f>ISNUMBER(SEARCH("Vivement Dimanche",'Réponses de formulaire'!$AG21))</f>
        <v>0</v>
      </c>
      <c r="J933" t="b">
        <f>ISNUMBER(SEARCH("Saturday Night Live",'Réponses de formulaire'!$AG21))</f>
        <v>0</v>
      </c>
      <c r="K933" t="b">
        <f>ISNUMBER(SEARCH("The Tonight Show starring Jimmy Fallon",'Réponses de formulaire'!$AG21))</f>
        <v>0</v>
      </c>
      <c r="L933" t="b">
        <f>ISNUMBER(SEARCH("The Tonight Show with Jay Leno",'Réponses de formulaire'!$AG21))</f>
        <v>0</v>
      </c>
      <c r="M933" t="b">
        <f>ISNUMBER(SEARCH("The Colbert Report",'Réponses de formulaire'!$AG21))</f>
        <v>0</v>
      </c>
      <c r="N933" t="b">
        <f>ISNUMBER(SEARCH("The Daily Show",'Réponses de formulaire'!$AG21))</f>
        <v>0</v>
      </c>
      <c r="O933" t="b">
        <f>ISNUMBER(SEARCH("Aucune",'Réponses de formulaire'!$AG21))</f>
        <v>0</v>
      </c>
    </row>
    <row r="934" spans="2:15" ht="12.75" customHeight="1" x14ac:dyDescent="0.2">
      <c r="B934" t="b">
        <f>ISNUMBER(SEARCH("Le Grand Journal  ",'Réponses de formulaire'!$AG22))</f>
        <v>1</v>
      </c>
      <c r="C934" t="b">
        <f>ISNUMBER(SEARCH("Le Petit Journal  ",'Réponses de formulaire'!$AG22))</f>
        <v>0</v>
      </c>
      <c r="D934" t="b">
        <f>ISNUMBER(SEARCH("Les Guignols de l’Info  ",'Réponses de formulaire'!$AG22))</f>
        <v>0</v>
      </c>
      <c r="E934" t="b">
        <f>ISNUMBER(SEARCH("Salut les terriens  ",'Réponses de formulaire'!$AG22))</f>
        <v>0</v>
      </c>
      <c r="F934" t="b">
        <f>ISNUMBER(SEARCH("Sans chichis ",'Réponses de formulaire'!$AG22))</f>
        <v>0</v>
      </c>
      <c r="G934" t="b">
        <f>ISNUMBER(SEARCH("Dan Late Show  ",'Réponses de formulaire'!$AG22))</f>
        <v>1</v>
      </c>
      <c r="H934" t="b">
        <f>ISNUMBER(SEARCH("On n’est pas couché  ",'Réponses de formulaire'!$AG22))</f>
        <v>0</v>
      </c>
      <c r="I934" t="b">
        <f>ISNUMBER(SEARCH("Vivement Dimanche",'Réponses de formulaire'!$AG22))</f>
        <v>0</v>
      </c>
      <c r="J934" t="b">
        <f>ISNUMBER(SEARCH("Saturday Night Live",'Réponses de formulaire'!$AG22))</f>
        <v>0</v>
      </c>
      <c r="K934" t="b">
        <f>ISNUMBER(SEARCH("The Tonight Show starring Jimmy Fallon",'Réponses de formulaire'!$AG22))</f>
        <v>0</v>
      </c>
      <c r="L934" t="b">
        <f>ISNUMBER(SEARCH("The Tonight Show with Jay Leno",'Réponses de formulaire'!$AG22))</f>
        <v>0</v>
      </c>
      <c r="M934" t="b">
        <f>ISNUMBER(SEARCH("The Colbert Report",'Réponses de formulaire'!$AG22))</f>
        <v>0</v>
      </c>
      <c r="N934" t="b">
        <f>ISNUMBER(SEARCH("The Daily Show",'Réponses de formulaire'!$AG22))</f>
        <v>0</v>
      </c>
      <c r="O934" t="b">
        <f>ISNUMBER(SEARCH("Aucune",'Réponses de formulaire'!$AG22))</f>
        <v>0</v>
      </c>
    </row>
    <row r="935" spans="2:15" ht="12.75" customHeight="1" x14ac:dyDescent="0.2">
      <c r="B935" t="b">
        <f>ISNUMBER(SEARCH("Le Grand Journal  ",'Réponses de formulaire'!$AG23))</f>
        <v>0</v>
      </c>
      <c r="C935" t="b">
        <f>ISNUMBER(SEARCH("Le Petit Journal  ",'Réponses de formulaire'!$AG23))</f>
        <v>0</v>
      </c>
      <c r="D935" t="b">
        <f>ISNUMBER(SEARCH("Les Guignols de l’Info  ",'Réponses de formulaire'!$AG23))</f>
        <v>0</v>
      </c>
      <c r="E935" t="b">
        <f>ISNUMBER(SEARCH("Salut les terriens  ",'Réponses de formulaire'!$AG23))</f>
        <v>0</v>
      </c>
      <c r="F935" t="b">
        <f>ISNUMBER(SEARCH("Sans chichis ",'Réponses de formulaire'!$AG23))</f>
        <v>1</v>
      </c>
      <c r="G935" t="b">
        <f>ISNUMBER(SEARCH("Dan Late Show  ",'Réponses de formulaire'!$AG23))</f>
        <v>0</v>
      </c>
      <c r="H935" t="b">
        <f>ISNUMBER(SEARCH("On n’est pas couché  ",'Réponses de formulaire'!$AG23))</f>
        <v>1</v>
      </c>
      <c r="I935" t="b">
        <f>ISNUMBER(SEARCH("Vivement Dimanche",'Réponses de formulaire'!$AG23))</f>
        <v>0</v>
      </c>
      <c r="J935" t="b">
        <f>ISNUMBER(SEARCH("Saturday Night Live",'Réponses de formulaire'!$AG23))</f>
        <v>0</v>
      </c>
      <c r="K935" t="b">
        <f>ISNUMBER(SEARCH("The Tonight Show starring Jimmy Fallon",'Réponses de formulaire'!$AG23))</f>
        <v>0</v>
      </c>
      <c r="L935" t="b">
        <f>ISNUMBER(SEARCH("The Tonight Show with Jay Leno",'Réponses de formulaire'!$AG23))</f>
        <v>0</v>
      </c>
      <c r="M935" t="b">
        <f>ISNUMBER(SEARCH("The Colbert Report",'Réponses de formulaire'!$AG23))</f>
        <v>0</v>
      </c>
      <c r="N935" t="b">
        <f>ISNUMBER(SEARCH("The Daily Show",'Réponses de formulaire'!$AG23))</f>
        <v>0</v>
      </c>
      <c r="O935" t="b">
        <f>ISNUMBER(SEARCH("Aucune",'Réponses de formulaire'!$AG23))</f>
        <v>0</v>
      </c>
    </row>
    <row r="936" spans="2:15" ht="12.75" customHeight="1" x14ac:dyDescent="0.2">
      <c r="B936" t="b">
        <f>ISNUMBER(SEARCH("Le Grand Journal  ",'Réponses de formulaire'!$AG24))</f>
        <v>1</v>
      </c>
      <c r="C936" t="b">
        <f>ISNUMBER(SEARCH("Le Petit Journal  ",'Réponses de formulaire'!$AG24))</f>
        <v>1</v>
      </c>
      <c r="D936" t="b">
        <f>ISNUMBER(SEARCH("Les Guignols de l’Info  ",'Réponses de formulaire'!$AG24))</f>
        <v>1</v>
      </c>
      <c r="E936" t="b">
        <f>ISNUMBER(SEARCH("Salut les terriens  ",'Réponses de formulaire'!$AG24))</f>
        <v>1</v>
      </c>
      <c r="F936" t="b">
        <f>ISNUMBER(SEARCH("Sans chichis ",'Réponses de formulaire'!$AG24))</f>
        <v>0</v>
      </c>
      <c r="G936" t="b">
        <f>ISNUMBER(SEARCH("Dan Late Show  ",'Réponses de formulaire'!$AG24))</f>
        <v>0</v>
      </c>
      <c r="H936" t="b">
        <f>ISNUMBER(SEARCH("On n’est pas couché  ",'Réponses de formulaire'!$AG24))</f>
        <v>1</v>
      </c>
      <c r="I936" t="b">
        <f>ISNUMBER(SEARCH("Vivement Dimanche",'Réponses de formulaire'!$AG24))</f>
        <v>0</v>
      </c>
      <c r="J936" t="b">
        <f>ISNUMBER(SEARCH("Saturday Night Live",'Réponses de formulaire'!$AG24))</f>
        <v>0</v>
      </c>
      <c r="K936" t="b">
        <f>ISNUMBER(SEARCH("The Tonight Show starring Jimmy Fallon",'Réponses de formulaire'!$AG24))</f>
        <v>0</v>
      </c>
      <c r="L936" t="b">
        <f>ISNUMBER(SEARCH("The Tonight Show with Jay Leno",'Réponses de formulaire'!$AG24))</f>
        <v>0</v>
      </c>
      <c r="M936" t="b">
        <f>ISNUMBER(SEARCH("The Colbert Report",'Réponses de formulaire'!$AG24))</f>
        <v>0</v>
      </c>
      <c r="N936" t="b">
        <f>ISNUMBER(SEARCH("The Daily Show",'Réponses de formulaire'!$AG24))</f>
        <v>0</v>
      </c>
      <c r="O936" t="b">
        <f>ISNUMBER(SEARCH("Aucune",'Réponses de formulaire'!$AG24))</f>
        <v>0</v>
      </c>
    </row>
    <row r="937" spans="2:15" ht="12.75" customHeight="1" x14ac:dyDescent="0.2">
      <c r="B937" t="b">
        <f>ISNUMBER(SEARCH("Le Grand Journal  ",'Réponses de formulaire'!$AG25))</f>
        <v>0</v>
      </c>
      <c r="C937" t="b">
        <f>ISNUMBER(SEARCH("Le Petit Journal  ",'Réponses de formulaire'!$AG25))</f>
        <v>1</v>
      </c>
      <c r="D937" t="b">
        <f>ISNUMBER(SEARCH("Les Guignols de l’Info  ",'Réponses de formulaire'!$AG25))</f>
        <v>0</v>
      </c>
      <c r="E937" t="b">
        <f>ISNUMBER(SEARCH("Salut les terriens  ",'Réponses de formulaire'!$AG25))</f>
        <v>0</v>
      </c>
      <c r="F937" t="b">
        <f>ISNUMBER(SEARCH("Sans chichis ",'Réponses de formulaire'!$AG25))</f>
        <v>0</v>
      </c>
      <c r="G937" t="b">
        <f>ISNUMBER(SEARCH("Dan Late Show  ",'Réponses de formulaire'!$AG25))</f>
        <v>1</v>
      </c>
      <c r="H937" t="b">
        <f>ISNUMBER(SEARCH("On n’est pas couché  ",'Réponses de formulaire'!$AG25))</f>
        <v>1</v>
      </c>
      <c r="I937" t="b">
        <f>ISNUMBER(SEARCH("Vivement Dimanche",'Réponses de formulaire'!$AG25))</f>
        <v>0</v>
      </c>
      <c r="J937" t="b">
        <f>ISNUMBER(SEARCH("Saturday Night Live",'Réponses de formulaire'!$AG25))</f>
        <v>0</v>
      </c>
      <c r="K937" t="b">
        <f>ISNUMBER(SEARCH("The Tonight Show starring Jimmy Fallon",'Réponses de formulaire'!$AG25))</f>
        <v>0</v>
      </c>
      <c r="L937" t="b">
        <f>ISNUMBER(SEARCH("The Tonight Show with Jay Leno",'Réponses de formulaire'!$AG25))</f>
        <v>0</v>
      </c>
      <c r="M937" t="b">
        <f>ISNUMBER(SEARCH("The Colbert Report",'Réponses de formulaire'!$AG25))</f>
        <v>0</v>
      </c>
      <c r="N937" t="b">
        <f>ISNUMBER(SEARCH("The Daily Show",'Réponses de formulaire'!$AG25))</f>
        <v>0</v>
      </c>
      <c r="O937" t="b">
        <f>ISNUMBER(SEARCH("Aucune",'Réponses de formulaire'!$AG25))</f>
        <v>0</v>
      </c>
    </row>
    <row r="938" spans="2:15" ht="12.75" customHeight="1" x14ac:dyDescent="0.2">
      <c r="B938" t="b">
        <f>ISNUMBER(SEARCH("Le Grand Journal  ",'Réponses de formulaire'!$AG26))</f>
        <v>1</v>
      </c>
      <c r="C938" t="b">
        <f>ISNUMBER(SEARCH("Le Petit Journal  ",'Réponses de formulaire'!$AG26))</f>
        <v>0</v>
      </c>
      <c r="D938" t="b">
        <f>ISNUMBER(SEARCH("Les Guignols de l’Info  ",'Réponses de formulaire'!$AG26))</f>
        <v>1</v>
      </c>
      <c r="E938" t="b">
        <f>ISNUMBER(SEARCH("Salut les terriens  ",'Réponses de formulaire'!$AG26))</f>
        <v>0</v>
      </c>
      <c r="F938" t="b">
        <f>ISNUMBER(SEARCH("Sans chichis ",'Réponses de formulaire'!$AG26))</f>
        <v>1</v>
      </c>
      <c r="G938" t="b">
        <f>ISNUMBER(SEARCH("Dan Late Show  ",'Réponses de formulaire'!$AG26))</f>
        <v>0</v>
      </c>
      <c r="H938" t="b">
        <f>ISNUMBER(SEARCH("On n’est pas couché  ",'Réponses de formulaire'!$AG26))</f>
        <v>1</v>
      </c>
      <c r="I938" t="b">
        <f>ISNUMBER(SEARCH("Vivement Dimanche",'Réponses de formulaire'!$AG26))</f>
        <v>0</v>
      </c>
      <c r="J938" t="b">
        <f>ISNUMBER(SEARCH("Saturday Night Live",'Réponses de formulaire'!$AG26))</f>
        <v>0</v>
      </c>
      <c r="K938" t="b">
        <f>ISNUMBER(SEARCH("The Tonight Show starring Jimmy Fallon",'Réponses de formulaire'!$AG26))</f>
        <v>0</v>
      </c>
      <c r="L938" t="b">
        <f>ISNUMBER(SEARCH("The Tonight Show with Jay Leno",'Réponses de formulaire'!$AG26))</f>
        <v>0</v>
      </c>
      <c r="M938" t="b">
        <f>ISNUMBER(SEARCH("The Colbert Report",'Réponses de formulaire'!$AG26))</f>
        <v>0</v>
      </c>
      <c r="N938" t="b">
        <f>ISNUMBER(SEARCH("The Daily Show",'Réponses de formulaire'!$AG26))</f>
        <v>0</v>
      </c>
      <c r="O938" t="b">
        <f>ISNUMBER(SEARCH("Aucune",'Réponses de formulaire'!$AG26))</f>
        <v>0</v>
      </c>
    </row>
    <row r="939" spans="2:15" ht="12.75" customHeight="1" x14ac:dyDescent="0.2">
      <c r="B939" t="b">
        <f>ISNUMBER(SEARCH("Le Grand Journal  ",'Réponses de formulaire'!$AG27))</f>
        <v>0</v>
      </c>
      <c r="C939" t="b">
        <f>ISNUMBER(SEARCH("Le Petit Journal  ",'Réponses de formulaire'!$AG27))</f>
        <v>0</v>
      </c>
      <c r="D939" t="b">
        <f>ISNUMBER(SEARCH("Les Guignols de l’Info  ",'Réponses de formulaire'!$AG27))</f>
        <v>1</v>
      </c>
      <c r="E939" t="b">
        <f>ISNUMBER(SEARCH("Salut les terriens  ",'Réponses de formulaire'!$AG27))</f>
        <v>0</v>
      </c>
      <c r="F939" t="b">
        <f>ISNUMBER(SEARCH("Sans chichis ",'Réponses de formulaire'!$AG27))</f>
        <v>0</v>
      </c>
      <c r="G939" t="b">
        <f>ISNUMBER(SEARCH("Dan Late Show  ",'Réponses de formulaire'!$AG27))</f>
        <v>0</v>
      </c>
      <c r="H939" t="b">
        <f>ISNUMBER(SEARCH("On n’est pas couché  ",'Réponses de formulaire'!$AG27))</f>
        <v>0</v>
      </c>
      <c r="I939" t="b">
        <f>ISNUMBER(SEARCH("Vivement Dimanche",'Réponses de formulaire'!$AG27))</f>
        <v>0</v>
      </c>
      <c r="J939" t="b">
        <f>ISNUMBER(SEARCH("Saturday Night Live",'Réponses de formulaire'!$AG27))</f>
        <v>0</v>
      </c>
      <c r="K939" t="b">
        <f>ISNUMBER(SEARCH("The Tonight Show starring Jimmy Fallon",'Réponses de formulaire'!$AG27))</f>
        <v>0</v>
      </c>
      <c r="L939" t="b">
        <f>ISNUMBER(SEARCH("The Tonight Show with Jay Leno",'Réponses de formulaire'!$AG27))</f>
        <v>0</v>
      </c>
      <c r="M939" t="b">
        <f>ISNUMBER(SEARCH("The Colbert Report",'Réponses de formulaire'!$AG27))</f>
        <v>0</v>
      </c>
      <c r="N939" t="b">
        <f>ISNUMBER(SEARCH("The Daily Show",'Réponses de formulaire'!$AG27))</f>
        <v>0</v>
      </c>
      <c r="O939" t="b">
        <f>ISNUMBER(SEARCH("Aucune",'Réponses de formulaire'!$AG27))</f>
        <v>0</v>
      </c>
    </row>
    <row r="940" spans="2:15" ht="12.75" customHeight="1" x14ac:dyDescent="0.2">
      <c r="B940" t="b">
        <f>ISNUMBER(SEARCH("Le Grand Journal  ",'Réponses de formulaire'!$AG28))</f>
        <v>0</v>
      </c>
      <c r="C940" t="b">
        <f>ISNUMBER(SEARCH("Le Petit Journal  ",'Réponses de formulaire'!$AG28))</f>
        <v>1</v>
      </c>
      <c r="D940" t="b">
        <f>ISNUMBER(SEARCH("Les Guignols de l’Info  ",'Réponses de formulaire'!$AG28))</f>
        <v>0</v>
      </c>
      <c r="E940" t="b">
        <f>ISNUMBER(SEARCH("Salut les terriens  ",'Réponses de formulaire'!$AG28))</f>
        <v>0</v>
      </c>
      <c r="F940" t="b">
        <f>ISNUMBER(SEARCH("Sans chichis ",'Réponses de formulaire'!$AG28))</f>
        <v>0</v>
      </c>
      <c r="G940" t="b">
        <f>ISNUMBER(SEARCH("Dan Late Show  ",'Réponses de formulaire'!$AG28))</f>
        <v>0</v>
      </c>
      <c r="H940" t="b">
        <f>ISNUMBER(SEARCH("On n’est pas couché  ",'Réponses de formulaire'!$AG28))</f>
        <v>0</v>
      </c>
      <c r="I940" t="b">
        <f>ISNUMBER(SEARCH("Vivement Dimanche",'Réponses de formulaire'!$AG28))</f>
        <v>0</v>
      </c>
      <c r="J940" t="b">
        <f>ISNUMBER(SEARCH("Saturday Night Live",'Réponses de formulaire'!$AG28))</f>
        <v>0</v>
      </c>
      <c r="K940" t="b">
        <f>ISNUMBER(SEARCH("The Tonight Show starring Jimmy Fallon",'Réponses de formulaire'!$AG28))</f>
        <v>0</v>
      </c>
      <c r="L940" t="b">
        <f>ISNUMBER(SEARCH("The Tonight Show with Jay Leno",'Réponses de formulaire'!$AG28))</f>
        <v>0</v>
      </c>
      <c r="M940" t="b">
        <f>ISNUMBER(SEARCH("The Colbert Report",'Réponses de formulaire'!$AG28))</f>
        <v>0</v>
      </c>
      <c r="N940" t="b">
        <f>ISNUMBER(SEARCH("The Daily Show",'Réponses de formulaire'!$AG28))</f>
        <v>0</v>
      </c>
      <c r="O940" t="b">
        <f>ISNUMBER(SEARCH("Aucune",'Réponses de formulaire'!$AG28))</f>
        <v>0</v>
      </c>
    </row>
    <row r="941" spans="2:15" ht="12.75" customHeight="1" x14ac:dyDescent="0.2">
      <c r="B941" t="b">
        <f>ISNUMBER(SEARCH("Le Grand Journal  ",'Réponses de formulaire'!$AG29))</f>
        <v>0</v>
      </c>
      <c r="C941" t="b">
        <f>ISNUMBER(SEARCH("Le Petit Journal  ",'Réponses de formulaire'!$AG29))</f>
        <v>0</v>
      </c>
      <c r="D941" t="b">
        <f>ISNUMBER(SEARCH("Les Guignols de l’Info  ",'Réponses de formulaire'!$AG29))</f>
        <v>0</v>
      </c>
      <c r="E941" t="b">
        <f>ISNUMBER(SEARCH("Salut les terriens  ",'Réponses de formulaire'!$AG29))</f>
        <v>0</v>
      </c>
      <c r="F941" t="b">
        <f>ISNUMBER(SEARCH("Sans chichis ",'Réponses de formulaire'!$AG29))</f>
        <v>0</v>
      </c>
      <c r="G941" t="b">
        <f>ISNUMBER(SEARCH("Dan Late Show  ",'Réponses de formulaire'!$AG29))</f>
        <v>0</v>
      </c>
      <c r="H941" t="b">
        <f>ISNUMBER(SEARCH("On n’est pas couché  ",'Réponses de formulaire'!$AG29))</f>
        <v>0</v>
      </c>
      <c r="I941" t="b">
        <f>ISNUMBER(SEARCH("Vivement Dimanche",'Réponses de formulaire'!$AG29))</f>
        <v>0</v>
      </c>
      <c r="J941" t="b">
        <f>ISNUMBER(SEARCH("Saturday Night Live",'Réponses de formulaire'!$AG29))</f>
        <v>0</v>
      </c>
      <c r="K941" t="b">
        <f>ISNUMBER(SEARCH("The Tonight Show starring Jimmy Fallon",'Réponses de formulaire'!$AG29))</f>
        <v>0</v>
      </c>
      <c r="L941" t="b">
        <f>ISNUMBER(SEARCH("The Tonight Show with Jay Leno",'Réponses de formulaire'!$AG29))</f>
        <v>0</v>
      </c>
      <c r="M941" t="b">
        <f>ISNUMBER(SEARCH("The Colbert Report",'Réponses de formulaire'!$AG29))</f>
        <v>0</v>
      </c>
      <c r="N941" t="b">
        <f>ISNUMBER(SEARCH("The Daily Show",'Réponses de formulaire'!$AG29))</f>
        <v>0</v>
      </c>
      <c r="O941" t="b">
        <f>ISNUMBER(SEARCH("Aucune",'Réponses de formulaire'!$AG29))</f>
        <v>1</v>
      </c>
    </row>
    <row r="942" spans="2:15" ht="12.75" customHeight="1" x14ac:dyDescent="0.2">
      <c r="B942" t="b">
        <f>ISNUMBER(SEARCH("Le Grand Journal  ",'Réponses de formulaire'!$AG30))</f>
        <v>1</v>
      </c>
      <c r="C942" t="b">
        <f>ISNUMBER(SEARCH("Le Petit Journal  ",'Réponses de formulaire'!$AG30))</f>
        <v>0</v>
      </c>
      <c r="D942" t="b">
        <f>ISNUMBER(SEARCH("Les Guignols de l’Info  ",'Réponses de formulaire'!$AG30))</f>
        <v>0</v>
      </c>
      <c r="E942" t="b">
        <f>ISNUMBER(SEARCH("Salut les terriens  ",'Réponses de formulaire'!$AG30))</f>
        <v>0</v>
      </c>
      <c r="F942" t="b">
        <f>ISNUMBER(SEARCH("Sans chichis ",'Réponses de formulaire'!$AG30))</f>
        <v>1</v>
      </c>
      <c r="G942" t="b">
        <f>ISNUMBER(SEARCH("Dan Late Show  ",'Réponses de formulaire'!$AG30))</f>
        <v>0</v>
      </c>
      <c r="H942" t="b">
        <f>ISNUMBER(SEARCH("On n’est pas couché  ",'Réponses de formulaire'!$AG30))</f>
        <v>0</v>
      </c>
      <c r="I942" t="b">
        <f>ISNUMBER(SEARCH("Vivement Dimanche",'Réponses de formulaire'!$AG30))</f>
        <v>0</v>
      </c>
      <c r="J942" t="b">
        <f>ISNUMBER(SEARCH("Saturday Night Live",'Réponses de formulaire'!$AG30))</f>
        <v>0</v>
      </c>
      <c r="K942" t="b">
        <f>ISNUMBER(SEARCH("The Tonight Show starring Jimmy Fallon",'Réponses de formulaire'!$AG30))</f>
        <v>0</v>
      </c>
      <c r="L942" t="b">
        <f>ISNUMBER(SEARCH("The Tonight Show with Jay Leno",'Réponses de formulaire'!$AG30))</f>
        <v>0</v>
      </c>
      <c r="M942" t="b">
        <f>ISNUMBER(SEARCH("The Colbert Report",'Réponses de formulaire'!$AG30))</f>
        <v>0</v>
      </c>
      <c r="N942" t="b">
        <f>ISNUMBER(SEARCH("The Daily Show",'Réponses de formulaire'!$AG30))</f>
        <v>0</v>
      </c>
      <c r="O942" t="b">
        <f>ISNUMBER(SEARCH("Aucune",'Réponses de formulaire'!$AG30))</f>
        <v>0</v>
      </c>
    </row>
    <row r="943" spans="2:15" ht="12.75" customHeight="1" x14ac:dyDescent="0.2">
      <c r="B943" t="b">
        <f>ISNUMBER(SEARCH("Le Grand Journal  ",'Réponses de formulaire'!$AG31))</f>
        <v>0</v>
      </c>
      <c r="C943" t="b">
        <f>ISNUMBER(SEARCH("Le Petit Journal  ",'Réponses de formulaire'!$AG31))</f>
        <v>0</v>
      </c>
      <c r="D943" t="b">
        <f>ISNUMBER(SEARCH("Les Guignols de l’Info  ",'Réponses de formulaire'!$AG31))</f>
        <v>0</v>
      </c>
      <c r="E943" t="b">
        <f>ISNUMBER(SEARCH("Salut les terriens  ",'Réponses de formulaire'!$AG31))</f>
        <v>0</v>
      </c>
      <c r="F943" t="b">
        <f>ISNUMBER(SEARCH("Sans chichis ",'Réponses de formulaire'!$AG31))</f>
        <v>0</v>
      </c>
      <c r="G943" t="b">
        <f>ISNUMBER(SEARCH("Dan Late Show  ",'Réponses de formulaire'!$AG31))</f>
        <v>0</v>
      </c>
      <c r="H943" t="b">
        <f>ISNUMBER(SEARCH("On n’est pas couché  ",'Réponses de formulaire'!$AG31))</f>
        <v>0</v>
      </c>
      <c r="I943" t="b">
        <f>ISNUMBER(SEARCH("Vivement Dimanche",'Réponses de formulaire'!$AG31))</f>
        <v>0</v>
      </c>
      <c r="J943" t="b">
        <f>ISNUMBER(SEARCH("Saturday Night Live",'Réponses de formulaire'!$AG31))</f>
        <v>0</v>
      </c>
      <c r="K943" t="b">
        <f>ISNUMBER(SEARCH("The Tonight Show starring Jimmy Fallon",'Réponses de formulaire'!$AG31))</f>
        <v>0</v>
      </c>
      <c r="L943" t="b">
        <f>ISNUMBER(SEARCH("The Tonight Show with Jay Leno",'Réponses de formulaire'!$AG31))</f>
        <v>0</v>
      </c>
      <c r="M943" t="b">
        <f>ISNUMBER(SEARCH("The Colbert Report",'Réponses de formulaire'!$AG31))</f>
        <v>0</v>
      </c>
      <c r="N943" t="b">
        <f>ISNUMBER(SEARCH("The Daily Show",'Réponses de formulaire'!$AG31))</f>
        <v>0</v>
      </c>
      <c r="O943" t="b">
        <f>ISNUMBER(SEARCH("Aucune",'Réponses de formulaire'!$AG31))</f>
        <v>1</v>
      </c>
    </row>
    <row r="944" spans="2:15" ht="12.75" customHeight="1" x14ac:dyDescent="0.2">
      <c r="B944" t="b">
        <f>ISNUMBER(SEARCH("Le Grand Journal  ",'Réponses de formulaire'!$AG32))</f>
        <v>1</v>
      </c>
      <c r="C944" t="b">
        <f>ISNUMBER(SEARCH("Le Petit Journal  ",'Réponses de formulaire'!$AG32))</f>
        <v>1</v>
      </c>
      <c r="D944" t="b">
        <f>ISNUMBER(SEARCH("Les Guignols de l’Info  ",'Réponses de formulaire'!$AG32))</f>
        <v>1</v>
      </c>
      <c r="E944" t="b">
        <f>ISNUMBER(SEARCH("Salut les terriens  ",'Réponses de formulaire'!$AG32))</f>
        <v>0</v>
      </c>
      <c r="F944" t="b">
        <f>ISNUMBER(SEARCH("Sans chichis ",'Réponses de formulaire'!$AG32))</f>
        <v>1</v>
      </c>
      <c r="G944" t="b">
        <f>ISNUMBER(SEARCH("Dan Late Show  ",'Réponses de formulaire'!$AG32))</f>
        <v>1</v>
      </c>
      <c r="H944" t="b">
        <f>ISNUMBER(SEARCH("On n’est pas couché  ",'Réponses de formulaire'!$AG32))</f>
        <v>0</v>
      </c>
      <c r="I944" t="b">
        <f>ISNUMBER(SEARCH("Vivement Dimanche",'Réponses de formulaire'!$AG32))</f>
        <v>1</v>
      </c>
      <c r="J944" t="b">
        <f>ISNUMBER(SEARCH("Saturday Night Live",'Réponses de formulaire'!$AG32))</f>
        <v>0</v>
      </c>
      <c r="K944" t="b">
        <f>ISNUMBER(SEARCH("The Tonight Show starring Jimmy Fallon",'Réponses de formulaire'!$AG32))</f>
        <v>0</v>
      </c>
      <c r="L944" t="b">
        <f>ISNUMBER(SEARCH("The Tonight Show with Jay Leno",'Réponses de formulaire'!$AG32))</f>
        <v>0</v>
      </c>
      <c r="M944" t="b">
        <f>ISNUMBER(SEARCH("The Colbert Report",'Réponses de formulaire'!$AG32))</f>
        <v>0</v>
      </c>
      <c r="N944" t="b">
        <f>ISNUMBER(SEARCH("The Daily Show",'Réponses de formulaire'!$AG32))</f>
        <v>0</v>
      </c>
      <c r="O944" t="b">
        <f>ISNUMBER(SEARCH("Aucune",'Réponses de formulaire'!$AG32))</f>
        <v>0</v>
      </c>
    </row>
    <row r="945" spans="2:15" ht="12.75" customHeight="1" x14ac:dyDescent="0.2">
      <c r="B945" t="b">
        <f>ISNUMBER(SEARCH("Le Grand Journal  ",'Réponses de formulaire'!$AG33))</f>
        <v>0</v>
      </c>
      <c r="C945" t="b">
        <f>ISNUMBER(SEARCH("Le Petit Journal  ",'Réponses de formulaire'!$AG33))</f>
        <v>1</v>
      </c>
      <c r="D945" t="b">
        <f>ISNUMBER(SEARCH("Les Guignols de l’Info  ",'Réponses de formulaire'!$AG33))</f>
        <v>1</v>
      </c>
      <c r="E945" t="b">
        <f>ISNUMBER(SEARCH("Salut les terriens  ",'Réponses de formulaire'!$AG33))</f>
        <v>0</v>
      </c>
      <c r="F945" t="b">
        <f>ISNUMBER(SEARCH("Sans chichis ",'Réponses de formulaire'!$AG33))</f>
        <v>0</v>
      </c>
      <c r="G945" t="b">
        <f>ISNUMBER(SEARCH("Dan Late Show  ",'Réponses de formulaire'!$AG33))</f>
        <v>0</v>
      </c>
      <c r="H945" t="b">
        <f>ISNUMBER(SEARCH("On n’est pas couché  ",'Réponses de formulaire'!$AG33))</f>
        <v>0</v>
      </c>
      <c r="I945" t="b">
        <f>ISNUMBER(SEARCH("Vivement Dimanche",'Réponses de formulaire'!$AG33))</f>
        <v>0</v>
      </c>
      <c r="J945" t="b">
        <f>ISNUMBER(SEARCH("Saturday Night Live",'Réponses de formulaire'!$AG33))</f>
        <v>0</v>
      </c>
      <c r="K945" t="b">
        <f>ISNUMBER(SEARCH("The Tonight Show starring Jimmy Fallon",'Réponses de formulaire'!$AG33))</f>
        <v>0</v>
      </c>
      <c r="L945" t="b">
        <f>ISNUMBER(SEARCH("The Tonight Show with Jay Leno",'Réponses de formulaire'!$AG33))</f>
        <v>0</v>
      </c>
      <c r="M945" t="b">
        <f>ISNUMBER(SEARCH("The Colbert Report",'Réponses de formulaire'!$AG33))</f>
        <v>0</v>
      </c>
      <c r="N945" t="b">
        <f>ISNUMBER(SEARCH("The Daily Show",'Réponses de formulaire'!$AG33))</f>
        <v>0</v>
      </c>
      <c r="O945" t="b">
        <f>ISNUMBER(SEARCH("Aucune",'Réponses de formulaire'!$AG33))</f>
        <v>0</v>
      </c>
    </row>
    <row r="946" spans="2:15" ht="12.75" customHeight="1" x14ac:dyDescent="0.2">
      <c r="B946" t="b">
        <f>ISNUMBER(SEARCH("Le Grand Journal  ",'Réponses de formulaire'!$AG34))</f>
        <v>0</v>
      </c>
      <c r="C946" t="b">
        <f>ISNUMBER(SEARCH("Le Petit Journal  ",'Réponses de formulaire'!$AG34))</f>
        <v>1</v>
      </c>
      <c r="D946" t="b">
        <f>ISNUMBER(SEARCH("Les Guignols de l’Info  ",'Réponses de formulaire'!$AG34))</f>
        <v>1</v>
      </c>
      <c r="E946" t="b">
        <f>ISNUMBER(SEARCH("Salut les terriens  ",'Réponses de formulaire'!$AG34))</f>
        <v>0</v>
      </c>
      <c r="F946" t="b">
        <f>ISNUMBER(SEARCH("Sans chichis ",'Réponses de formulaire'!$AG34))</f>
        <v>1</v>
      </c>
      <c r="G946" t="b">
        <f>ISNUMBER(SEARCH("Dan Late Show  ",'Réponses de formulaire'!$AG34))</f>
        <v>0</v>
      </c>
      <c r="H946" t="b">
        <f>ISNUMBER(SEARCH("On n’est pas couché  ",'Réponses de formulaire'!$AG34))</f>
        <v>0</v>
      </c>
      <c r="I946" t="b">
        <f>ISNUMBER(SEARCH("Vivement Dimanche",'Réponses de formulaire'!$AG34))</f>
        <v>0</v>
      </c>
      <c r="J946" t="b">
        <f>ISNUMBER(SEARCH("Saturday Night Live",'Réponses de formulaire'!$AG34))</f>
        <v>0</v>
      </c>
      <c r="K946" t="b">
        <f>ISNUMBER(SEARCH("The Tonight Show starring Jimmy Fallon",'Réponses de formulaire'!$AG34))</f>
        <v>0</v>
      </c>
      <c r="L946" t="b">
        <f>ISNUMBER(SEARCH("The Tonight Show with Jay Leno",'Réponses de formulaire'!$AG34))</f>
        <v>0</v>
      </c>
      <c r="M946" t="b">
        <f>ISNUMBER(SEARCH("The Colbert Report",'Réponses de formulaire'!$AG34))</f>
        <v>0</v>
      </c>
      <c r="N946" t="b">
        <f>ISNUMBER(SEARCH("The Daily Show",'Réponses de formulaire'!$AG34))</f>
        <v>0</v>
      </c>
      <c r="O946" t="b">
        <f>ISNUMBER(SEARCH("Aucune",'Réponses de formulaire'!$AG34))</f>
        <v>0</v>
      </c>
    </row>
    <row r="947" spans="2:15" ht="12.75" customHeight="1" x14ac:dyDescent="0.2">
      <c r="B947" t="b">
        <f>ISNUMBER(SEARCH("Le Grand Journal  ",'Réponses de formulaire'!$AG35))</f>
        <v>0</v>
      </c>
      <c r="C947" t="b">
        <f>ISNUMBER(SEARCH("Le Petit Journal  ",'Réponses de formulaire'!$AG35))</f>
        <v>1</v>
      </c>
      <c r="D947" t="b">
        <f>ISNUMBER(SEARCH("Les Guignols de l’Info  ",'Réponses de formulaire'!$AG35))</f>
        <v>1</v>
      </c>
      <c r="E947" t="b">
        <f>ISNUMBER(SEARCH("Salut les terriens  ",'Réponses de formulaire'!$AG35))</f>
        <v>0</v>
      </c>
      <c r="F947" t="b">
        <f>ISNUMBER(SEARCH("Sans chichis ",'Réponses de formulaire'!$AG35))</f>
        <v>0</v>
      </c>
      <c r="G947" t="b">
        <f>ISNUMBER(SEARCH("Dan Late Show  ",'Réponses de formulaire'!$AG35))</f>
        <v>1</v>
      </c>
      <c r="H947" t="b">
        <f>ISNUMBER(SEARCH("On n’est pas couché  ",'Réponses de formulaire'!$AG35))</f>
        <v>1</v>
      </c>
      <c r="I947" t="b">
        <f>ISNUMBER(SEARCH("Vivement Dimanche",'Réponses de formulaire'!$AG35))</f>
        <v>0</v>
      </c>
      <c r="J947" t="b">
        <f>ISNUMBER(SEARCH("Saturday Night Live",'Réponses de formulaire'!$AG35))</f>
        <v>0</v>
      </c>
      <c r="K947" t="b">
        <f>ISNUMBER(SEARCH("The Tonight Show starring Jimmy Fallon",'Réponses de formulaire'!$AG35))</f>
        <v>0</v>
      </c>
      <c r="L947" t="b">
        <f>ISNUMBER(SEARCH("The Tonight Show with Jay Leno",'Réponses de formulaire'!$AG35))</f>
        <v>0</v>
      </c>
      <c r="M947" t="b">
        <f>ISNUMBER(SEARCH("The Colbert Report",'Réponses de formulaire'!$AG35))</f>
        <v>0</v>
      </c>
      <c r="N947" t="b">
        <f>ISNUMBER(SEARCH("The Daily Show",'Réponses de formulaire'!$AG35))</f>
        <v>0</v>
      </c>
      <c r="O947" t="b">
        <f>ISNUMBER(SEARCH("Aucune",'Réponses de formulaire'!$AG35))</f>
        <v>0</v>
      </c>
    </row>
    <row r="948" spans="2:15" ht="12.75" customHeight="1" x14ac:dyDescent="0.2">
      <c r="B948" t="b">
        <f>ISNUMBER(SEARCH("Le Grand Journal  ",'Réponses de formulaire'!$AG36))</f>
        <v>0</v>
      </c>
      <c r="C948" t="b">
        <f>ISNUMBER(SEARCH("Le Petit Journal  ",'Réponses de formulaire'!$AG36))</f>
        <v>0</v>
      </c>
      <c r="D948" t="b">
        <f>ISNUMBER(SEARCH("Les Guignols de l’Info  ",'Réponses de formulaire'!$AG36))</f>
        <v>0</v>
      </c>
      <c r="E948" t="b">
        <f>ISNUMBER(SEARCH("Salut les terriens  ",'Réponses de formulaire'!$AG36))</f>
        <v>0</v>
      </c>
      <c r="F948" t="b">
        <f>ISNUMBER(SEARCH("Sans chichis ",'Réponses de formulaire'!$AG36))</f>
        <v>0</v>
      </c>
      <c r="G948" t="b">
        <f>ISNUMBER(SEARCH("Dan Late Show  ",'Réponses de formulaire'!$AG36))</f>
        <v>0</v>
      </c>
      <c r="H948" t="b">
        <f>ISNUMBER(SEARCH("On n’est pas couché  ",'Réponses de formulaire'!$AG36))</f>
        <v>0</v>
      </c>
      <c r="I948" t="b">
        <f>ISNUMBER(SEARCH("Vivement Dimanche",'Réponses de formulaire'!$AG36))</f>
        <v>0</v>
      </c>
      <c r="J948" t="b">
        <f>ISNUMBER(SEARCH("Saturday Night Live",'Réponses de formulaire'!$AG36))</f>
        <v>0</v>
      </c>
      <c r="K948" t="b">
        <f>ISNUMBER(SEARCH("The Tonight Show starring Jimmy Fallon",'Réponses de formulaire'!$AG36))</f>
        <v>0</v>
      </c>
      <c r="L948" t="b">
        <f>ISNUMBER(SEARCH("The Tonight Show with Jay Leno",'Réponses de formulaire'!$AG36))</f>
        <v>0</v>
      </c>
      <c r="M948" t="b">
        <f>ISNUMBER(SEARCH("The Colbert Report",'Réponses de formulaire'!$AG36))</f>
        <v>0</v>
      </c>
      <c r="N948" t="b">
        <f>ISNUMBER(SEARCH("The Daily Show",'Réponses de formulaire'!$AG36))</f>
        <v>0</v>
      </c>
      <c r="O948" t="b">
        <f>ISNUMBER(SEARCH("Aucune",'Réponses de formulaire'!$AG36))</f>
        <v>1</v>
      </c>
    </row>
    <row r="949" spans="2:15" ht="12.75" customHeight="1" x14ac:dyDescent="0.2">
      <c r="B949" t="b">
        <f>ISNUMBER(SEARCH("Le Grand Journal  ",'Réponses de formulaire'!$AG37))</f>
        <v>0</v>
      </c>
      <c r="C949" t="b">
        <f>ISNUMBER(SEARCH("Le Petit Journal  ",'Réponses de formulaire'!$AG37))</f>
        <v>0</v>
      </c>
      <c r="D949" t="b">
        <f>ISNUMBER(SEARCH("Les Guignols de l’Info  ",'Réponses de formulaire'!$AG37))</f>
        <v>1</v>
      </c>
      <c r="E949" t="b">
        <f>ISNUMBER(SEARCH("Salut les terriens  ",'Réponses de formulaire'!$AG37))</f>
        <v>0</v>
      </c>
      <c r="F949" t="b">
        <f>ISNUMBER(SEARCH("Sans chichis ",'Réponses de formulaire'!$AG37))</f>
        <v>0</v>
      </c>
      <c r="G949" t="b">
        <f>ISNUMBER(SEARCH("Dan Late Show  ",'Réponses de formulaire'!$AG37))</f>
        <v>0</v>
      </c>
      <c r="H949" t="b">
        <f>ISNUMBER(SEARCH("On n’est pas couché  ",'Réponses de formulaire'!$AG37))</f>
        <v>0</v>
      </c>
      <c r="I949" t="b">
        <f>ISNUMBER(SEARCH("Vivement Dimanche",'Réponses de formulaire'!$AG37))</f>
        <v>0</v>
      </c>
      <c r="J949" t="b">
        <f>ISNUMBER(SEARCH("Saturday Night Live",'Réponses de formulaire'!$AG37))</f>
        <v>0</v>
      </c>
      <c r="K949" t="b">
        <f>ISNUMBER(SEARCH("The Tonight Show starring Jimmy Fallon",'Réponses de formulaire'!$AG37))</f>
        <v>0</v>
      </c>
      <c r="L949" t="b">
        <f>ISNUMBER(SEARCH("The Tonight Show with Jay Leno",'Réponses de formulaire'!$AG37))</f>
        <v>0</v>
      </c>
      <c r="M949" t="b">
        <f>ISNUMBER(SEARCH("The Colbert Report",'Réponses de formulaire'!$AG37))</f>
        <v>0</v>
      </c>
      <c r="N949" t="b">
        <f>ISNUMBER(SEARCH("The Daily Show",'Réponses de formulaire'!$AG37))</f>
        <v>0</v>
      </c>
      <c r="O949" t="b">
        <f>ISNUMBER(SEARCH("Aucune",'Réponses de formulaire'!$AG37))</f>
        <v>1</v>
      </c>
    </row>
    <row r="950" spans="2:15" ht="12.75" customHeight="1" x14ac:dyDescent="0.2">
      <c r="B950" t="b">
        <f>ISNUMBER(SEARCH("Le Grand Journal  ",'Réponses de formulaire'!$AG38))</f>
        <v>0</v>
      </c>
      <c r="C950" t="b">
        <f>ISNUMBER(SEARCH("Le Petit Journal  ",'Réponses de formulaire'!$AG38))</f>
        <v>0</v>
      </c>
      <c r="D950" t="b">
        <f>ISNUMBER(SEARCH("Les Guignols de l’Info  ",'Réponses de formulaire'!$AG38))</f>
        <v>0</v>
      </c>
      <c r="E950" t="b">
        <f>ISNUMBER(SEARCH("Salut les terriens  ",'Réponses de formulaire'!$AG38))</f>
        <v>0</v>
      </c>
      <c r="F950" t="b">
        <f>ISNUMBER(SEARCH("Sans chichis ",'Réponses de formulaire'!$AG38))</f>
        <v>0</v>
      </c>
      <c r="G950" t="b">
        <f>ISNUMBER(SEARCH("Dan Late Show  ",'Réponses de formulaire'!$AG38))</f>
        <v>0</v>
      </c>
      <c r="H950" t="b">
        <f>ISNUMBER(SEARCH("On n’est pas couché  ",'Réponses de formulaire'!$AG38))</f>
        <v>0</v>
      </c>
      <c r="I950" t="b">
        <f>ISNUMBER(SEARCH("Vivement Dimanche",'Réponses de formulaire'!$AG38))</f>
        <v>0</v>
      </c>
      <c r="J950" t="b">
        <f>ISNUMBER(SEARCH("Saturday Night Live",'Réponses de formulaire'!$AG38))</f>
        <v>0</v>
      </c>
      <c r="K950" t="b">
        <f>ISNUMBER(SEARCH("The Tonight Show starring Jimmy Fallon",'Réponses de formulaire'!$AG38))</f>
        <v>0</v>
      </c>
      <c r="L950" t="b">
        <f>ISNUMBER(SEARCH("The Tonight Show with Jay Leno",'Réponses de formulaire'!$AG38))</f>
        <v>0</v>
      </c>
      <c r="M950" t="b">
        <f>ISNUMBER(SEARCH("The Colbert Report",'Réponses de formulaire'!$AG38))</f>
        <v>0</v>
      </c>
      <c r="N950" t="b">
        <f>ISNUMBER(SEARCH("The Daily Show",'Réponses de formulaire'!$AG38))</f>
        <v>0</v>
      </c>
      <c r="O950" t="b">
        <f>ISNUMBER(SEARCH("Aucune",'Réponses de formulaire'!$AG38))</f>
        <v>1</v>
      </c>
    </row>
    <row r="951" spans="2:15" ht="12.75" customHeight="1" x14ac:dyDescent="0.2">
      <c r="B951" t="b">
        <f>ISNUMBER(SEARCH("Le Grand Journal  ",'Réponses de formulaire'!$AG39))</f>
        <v>0</v>
      </c>
      <c r="C951" t="b">
        <f>ISNUMBER(SEARCH("Le Petit Journal  ",'Réponses de formulaire'!$AG39))</f>
        <v>1</v>
      </c>
      <c r="D951" t="b">
        <f>ISNUMBER(SEARCH("Les Guignols de l’Info  ",'Réponses de formulaire'!$AG39))</f>
        <v>1</v>
      </c>
      <c r="E951" t="b">
        <f>ISNUMBER(SEARCH("Salut les terriens  ",'Réponses de formulaire'!$AG39))</f>
        <v>0</v>
      </c>
      <c r="F951" t="b">
        <f>ISNUMBER(SEARCH("Sans chichis ",'Réponses de formulaire'!$AG39))</f>
        <v>0</v>
      </c>
      <c r="G951" t="b">
        <f>ISNUMBER(SEARCH("Dan Late Show  ",'Réponses de formulaire'!$AG39))</f>
        <v>1</v>
      </c>
      <c r="H951" t="b">
        <f>ISNUMBER(SEARCH("On n’est pas couché  ",'Réponses de formulaire'!$AG39))</f>
        <v>1</v>
      </c>
      <c r="I951" t="b">
        <f>ISNUMBER(SEARCH("Vivement Dimanche",'Réponses de formulaire'!$AG39))</f>
        <v>0</v>
      </c>
      <c r="J951" t="b">
        <f>ISNUMBER(SEARCH("Saturday Night Live",'Réponses de formulaire'!$AG39))</f>
        <v>0</v>
      </c>
      <c r="K951" t="b">
        <f>ISNUMBER(SEARCH("The Tonight Show starring Jimmy Fallon",'Réponses de formulaire'!$AG39))</f>
        <v>0</v>
      </c>
      <c r="L951" t="b">
        <f>ISNUMBER(SEARCH("The Tonight Show with Jay Leno",'Réponses de formulaire'!$AG39))</f>
        <v>0</v>
      </c>
      <c r="M951" t="b">
        <f>ISNUMBER(SEARCH("The Colbert Report",'Réponses de formulaire'!$AG39))</f>
        <v>0</v>
      </c>
      <c r="N951" t="b">
        <f>ISNUMBER(SEARCH("The Daily Show",'Réponses de formulaire'!$AG39))</f>
        <v>0</v>
      </c>
      <c r="O951" t="b">
        <f>ISNUMBER(SEARCH("Aucune",'Réponses de formulaire'!$AG39))</f>
        <v>0</v>
      </c>
    </row>
    <row r="952" spans="2:15" ht="12.75" customHeight="1" x14ac:dyDescent="0.2">
      <c r="B952" t="b">
        <f>ISNUMBER(SEARCH("Le Grand Journal  ",'Réponses de formulaire'!$AG40))</f>
        <v>0</v>
      </c>
      <c r="C952" t="b">
        <f>ISNUMBER(SEARCH("Le Petit Journal  ",'Réponses de formulaire'!$AG40))</f>
        <v>0</v>
      </c>
      <c r="D952" t="b">
        <f>ISNUMBER(SEARCH("Les Guignols de l’Info  ",'Réponses de formulaire'!$AG40))</f>
        <v>0</v>
      </c>
      <c r="E952" t="b">
        <f>ISNUMBER(SEARCH("Salut les terriens  ",'Réponses de formulaire'!$AG40))</f>
        <v>0</v>
      </c>
      <c r="F952" t="b">
        <f>ISNUMBER(SEARCH("Sans chichis ",'Réponses de formulaire'!$AG40))</f>
        <v>0</v>
      </c>
      <c r="G952" t="b">
        <f>ISNUMBER(SEARCH("Dan Late Show  ",'Réponses de formulaire'!$AG40))</f>
        <v>0</v>
      </c>
      <c r="H952" t="b">
        <f>ISNUMBER(SEARCH("On n’est pas couché  ",'Réponses de formulaire'!$AG40))</f>
        <v>0</v>
      </c>
      <c r="I952" t="b">
        <f>ISNUMBER(SEARCH("Vivement Dimanche",'Réponses de formulaire'!$AG40))</f>
        <v>0</v>
      </c>
      <c r="J952" t="b">
        <f>ISNUMBER(SEARCH("Saturday Night Live",'Réponses de formulaire'!$AG40))</f>
        <v>0</v>
      </c>
      <c r="K952" t="b">
        <f>ISNUMBER(SEARCH("The Tonight Show starring Jimmy Fallon",'Réponses de formulaire'!$AG40))</f>
        <v>0</v>
      </c>
      <c r="L952" t="b">
        <f>ISNUMBER(SEARCH("The Tonight Show with Jay Leno",'Réponses de formulaire'!$AG40))</f>
        <v>0</v>
      </c>
      <c r="M952" t="b">
        <f>ISNUMBER(SEARCH("The Colbert Report",'Réponses de formulaire'!$AG40))</f>
        <v>1</v>
      </c>
      <c r="N952" t="b">
        <f>ISNUMBER(SEARCH("The Daily Show",'Réponses de formulaire'!$AG40))</f>
        <v>1</v>
      </c>
      <c r="O952" t="b">
        <f>ISNUMBER(SEARCH("Aucune",'Réponses de formulaire'!$AG40))</f>
        <v>0</v>
      </c>
    </row>
    <row r="953" spans="2:15" ht="12.75" customHeight="1" x14ac:dyDescent="0.2">
      <c r="B953" t="b">
        <f>ISNUMBER(SEARCH("Le Grand Journal  ",'Réponses de formulaire'!$AG41))</f>
        <v>0</v>
      </c>
      <c r="C953" t="b">
        <f>ISNUMBER(SEARCH("Le Petit Journal  ",'Réponses de formulaire'!$AG41))</f>
        <v>0</v>
      </c>
      <c r="D953" t="b">
        <f>ISNUMBER(SEARCH("Les Guignols de l’Info  ",'Réponses de formulaire'!$AG41))</f>
        <v>0</v>
      </c>
      <c r="E953" t="b">
        <f>ISNUMBER(SEARCH("Salut les terriens  ",'Réponses de formulaire'!$AG41))</f>
        <v>0</v>
      </c>
      <c r="F953" t="b">
        <f>ISNUMBER(SEARCH("Sans chichis ",'Réponses de formulaire'!$AG41))</f>
        <v>0</v>
      </c>
      <c r="G953" t="b">
        <f>ISNUMBER(SEARCH("Dan Late Show  ",'Réponses de formulaire'!$AG41))</f>
        <v>0</v>
      </c>
      <c r="H953" t="b">
        <f>ISNUMBER(SEARCH("On n’est pas couché  ",'Réponses de formulaire'!$AG41))</f>
        <v>0</v>
      </c>
      <c r="I953" t="b">
        <f>ISNUMBER(SEARCH("Vivement Dimanche",'Réponses de formulaire'!$AG41))</f>
        <v>0</v>
      </c>
      <c r="J953" t="b">
        <f>ISNUMBER(SEARCH("Saturday Night Live",'Réponses de formulaire'!$AG41))</f>
        <v>0</v>
      </c>
      <c r="K953" t="b">
        <f>ISNUMBER(SEARCH("The Tonight Show starring Jimmy Fallon",'Réponses de formulaire'!$AG41))</f>
        <v>0</v>
      </c>
      <c r="L953" t="b">
        <f>ISNUMBER(SEARCH("The Tonight Show with Jay Leno",'Réponses de formulaire'!$AG41))</f>
        <v>0</v>
      </c>
      <c r="M953" t="b">
        <f>ISNUMBER(SEARCH("The Colbert Report",'Réponses de formulaire'!$AG41))</f>
        <v>0</v>
      </c>
      <c r="N953" t="b">
        <f>ISNUMBER(SEARCH("The Daily Show",'Réponses de formulaire'!$AG41))</f>
        <v>0</v>
      </c>
      <c r="O953" t="b">
        <f>ISNUMBER(SEARCH("Aucune",'Réponses de formulaire'!$AG41))</f>
        <v>1</v>
      </c>
    </row>
    <row r="954" spans="2:15" ht="12.75" customHeight="1" x14ac:dyDescent="0.2">
      <c r="B954" t="b">
        <f>ISNUMBER(SEARCH("Le Grand Journal  ",'Réponses de formulaire'!$AG42))</f>
        <v>0</v>
      </c>
      <c r="C954" t="b">
        <f>ISNUMBER(SEARCH("Le Petit Journal  ",'Réponses de formulaire'!$AG42))</f>
        <v>0</v>
      </c>
      <c r="D954" t="b">
        <f>ISNUMBER(SEARCH("Les Guignols de l’Info  ",'Réponses de formulaire'!$AG42))</f>
        <v>0</v>
      </c>
      <c r="E954" t="b">
        <f>ISNUMBER(SEARCH("Salut les terriens  ",'Réponses de formulaire'!$AG42))</f>
        <v>0</v>
      </c>
      <c r="F954" t="b">
        <f>ISNUMBER(SEARCH("Sans chichis ",'Réponses de formulaire'!$AG42))</f>
        <v>0</v>
      </c>
      <c r="G954" t="b">
        <f>ISNUMBER(SEARCH("Dan Late Show  ",'Réponses de formulaire'!$AG42))</f>
        <v>0</v>
      </c>
      <c r="H954" t="b">
        <f>ISNUMBER(SEARCH("On n’est pas couché  ",'Réponses de formulaire'!$AG42))</f>
        <v>0</v>
      </c>
      <c r="I954" t="b">
        <f>ISNUMBER(SEARCH("Vivement Dimanche",'Réponses de formulaire'!$AG42))</f>
        <v>0</v>
      </c>
      <c r="J954" t="b">
        <f>ISNUMBER(SEARCH("Saturday Night Live",'Réponses de formulaire'!$AG42))</f>
        <v>0</v>
      </c>
      <c r="K954" t="b">
        <f>ISNUMBER(SEARCH("The Tonight Show starring Jimmy Fallon",'Réponses de formulaire'!$AG42))</f>
        <v>0</v>
      </c>
      <c r="L954" t="b">
        <f>ISNUMBER(SEARCH("The Tonight Show with Jay Leno",'Réponses de formulaire'!$AG42))</f>
        <v>0</v>
      </c>
      <c r="M954" t="b">
        <f>ISNUMBER(SEARCH("The Colbert Report",'Réponses de formulaire'!$AG42))</f>
        <v>0</v>
      </c>
      <c r="N954" t="b">
        <f>ISNUMBER(SEARCH("The Daily Show",'Réponses de formulaire'!$AG42))</f>
        <v>0</v>
      </c>
      <c r="O954" t="b">
        <f>ISNUMBER(SEARCH("Aucune",'Réponses de formulaire'!$AG42))</f>
        <v>1</v>
      </c>
    </row>
    <row r="955" spans="2:15" ht="12.75" customHeight="1" x14ac:dyDescent="0.2">
      <c r="B955" t="b">
        <f>ISNUMBER(SEARCH("Le Grand Journal  ",'Réponses de formulaire'!$AG43))</f>
        <v>0</v>
      </c>
      <c r="C955" t="b">
        <f>ISNUMBER(SEARCH("Le Petit Journal  ",'Réponses de formulaire'!$AG43))</f>
        <v>0</v>
      </c>
      <c r="D955" t="b">
        <f>ISNUMBER(SEARCH("Les Guignols de l’Info  ",'Réponses de formulaire'!$AG43))</f>
        <v>0</v>
      </c>
      <c r="E955" t="b">
        <f>ISNUMBER(SEARCH("Salut les terriens  ",'Réponses de formulaire'!$AG43))</f>
        <v>0</v>
      </c>
      <c r="F955" t="b">
        <f>ISNUMBER(SEARCH("Sans chichis ",'Réponses de formulaire'!$AG43))</f>
        <v>0</v>
      </c>
      <c r="G955" t="b">
        <f>ISNUMBER(SEARCH("Dan Late Show  ",'Réponses de formulaire'!$AG43))</f>
        <v>0</v>
      </c>
      <c r="H955" t="b">
        <f>ISNUMBER(SEARCH("On n’est pas couché  ",'Réponses de formulaire'!$AG43))</f>
        <v>0</v>
      </c>
      <c r="I955" t="b">
        <f>ISNUMBER(SEARCH("Vivement Dimanche",'Réponses de formulaire'!$AG43))</f>
        <v>0</v>
      </c>
      <c r="J955" t="b">
        <f>ISNUMBER(SEARCH("Saturday Night Live",'Réponses de formulaire'!$AG43))</f>
        <v>0</v>
      </c>
      <c r="K955" t="b">
        <f>ISNUMBER(SEARCH("The Tonight Show starring Jimmy Fallon",'Réponses de formulaire'!$AG43))</f>
        <v>0</v>
      </c>
      <c r="L955" t="b">
        <f>ISNUMBER(SEARCH("The Tonight Show with Jay Leno",'Réponses de formulaire'!$AG43))</f>
        <v>0</v>
      </c>
      <c r="M955" t="b">
        <f>ISNUMBER(SEARCH("The Colbert Report",'Réponses de formulaire'!$AG43))</f>
        <v>0</v>
      </c>
      <c r="N955" t="b">
        <f>ISNUMBER(SEARCH("The Daily Show",'Réponses de formulaire'!$AG43))</f>
        <v>0</v>
      </c>
      <c r="O955" t="b">
        <f>ISNUMBER(SEARCH("Aucune",'Réponses de formulaire'!$AG43))</f>
        <v>1</v>
      </c>
    </row>
    <row r="956" spans="2:15" ht="12.75" customHeight="1" x14ac:dyDescent="0.2">
      <c r="B956" t="b">
        <f>ISNUMBER(SEARCH("Le Grand Journal  ",'Réponses de formulaire'!$AG44))</f>
        <v>1</v>
      </c>
      <c r="C956" t="b">
        <f>ISNUMBER(SEARCH("Le Petit Journal  ",'Réponses de formulaire'!$AG44))</f>
        <v>1</v>
      </c>
      <c r="D956" t="b">
        <f>ISNUMBER(SEARCH("Les Guignols de l’Info  ",'Réponses de formulaire'!$AG44))</f>
        <v>1</v>
      </c>
      <c r="E956" t="b">
        <f>ISNUMBER(SEARCH("Salut les terriens  ",'Réponses de formulaire'!$AG44))</f>
        <v>0</v>
      </c>
      <c r="F956" t="b">
        <f>ISNUMBER(SEARCH("Sans chichis ",'Réponses de formulaire'!$AG44))</f>
        <v>0</v>
      </c>
      <c r="G956" t="b">
        <f>ISNUMBER(SEARCH("Dan Late Show  ",'Réponses de formulaire'!$AG44))</f>
        <v>1</v>
      </c>
      <c r="H956" t="b">
        <f>ISNUMBER(SEARCH("On n’est pas couché  ",'Réponses de formulaire'!$AG44))</f>
        <v>0</v>
      </c>
      <c r="I956" t="b">
        <f>ISNUMBER(SEARCH("Vivement Dimanche",'Réponses de formulaire'!$AG44))</f>
        <v>0</v>
      </c>
      <c r="J956" t="b">
        <f>ISNUMBER(SEARCH("Saturday Night Live",'Réponses de formulaire'!$AG44))</f>
        <v>0</v>
      </c>
      <c r="K956" t="b">
        <f>ISNUMBER(SEARCH("The Tonight Show starring Jimmy Fallon",'Réponses de formulaire'!$AG44))</f>
        <v>0</v>
      </c>
      <c r="L956" t="b">
        <f>ISNUMBER(SEARCH("The Tonight Show with Jay Leno",'Réponses de formulaire'!$AG44))</f>
        <v>0</v>
      </c>
      <c r="M956" t="b">
        <f>ISNUMBER(SEARCH("The Colbert Report",'Réponses de formulaire'!$AG44))</f>
        <v>0</v>
      </c>
      <c r="N956" t="b">
        <f>ISNUMBER(SEARCH("The Daily Show",'Réponses de formulaire'!$AG44))</f>
        <v>0</v>
      </c>
      <c r="O956" t="b">
        <f>ISNUMBER(SEARCH("Aucune",'Réponses de formulaire'!$AG44))</f>
        <v>0</v>
      </c>
    </row>
    <row r="957" spans="2:15" ht="12.75" customHeight="1" x14ac:dyDescent="0.2">
      <c r="B957" t="b">
        <f>ISNUMBER(SEARCH("Le Grand Journal  ",'Réponses de formulaire'!$AG45))</f>
        <v>0</v>
      </c>
      <c r="C957" t="b">
        <f>ISNUMBER(SEARCH("Le Petit Journal  ",'Réponses de formulaire'!$AG45))</f>
        <v>1</v>
      </c>
      <c r="D957" t="b">
        <f>ISNUMBER(SEARCH("Les Guignols de l’Info  ",'Réponses de formulaire'!$AG45))</f>
        <v>1</v>
      </c>
      <c r="E957" t="b">
        <f>ISNUMBER(SEARCH("Salut les terriens  ",'Réponses de formulaire'!$AG45))</f>
        <v>0</v>
      </c>
      <c r="F957" t="b">
        <f>ISNUMBER(SEARCH("Sans chichis ",'Réponses de formulaire'!$AG45))</f>
        <v>0</v>
      </c>
      <c r="G957" t="b">
        <f>ISNUMBER(SEARCH("Dan Late Show  ",'Réponses de formulaire'!$AG45))</f>
        <v>0</v>
      </c>
      <c r="H957" t="b">
        <f>ISNUMBER(SEARCH("On n’est pas couché  ",'Réponses de formulaire'!$AG45))</f>
        <v>0</v>
      </c>
      <c r="I957" t="b">
        <f>ISNUMBER(SEARCH("Vivement Dimanche",'Réponses de formulaire'!$AG45))</f>
        <v>0</v>
      </c>
      <c r="J957" t="b">
        <f>ISNUMBER(SEARCH("Saturday Night Live",'Réponses de formulaire'!$AG45))</f>
        <v>0</v>
      </c>
      <c r="K957" t="b">
        <f>ISNUMBER(SEARCH("The Tonight Show starring Jimmy Fallon",'Réponses de formulaire'!$AG45))</f>
        <v>0</v>
      </c>
      <c r="L957" t="b">
        <f>ISNUMBER(SEARCH("The Tonight Show with Jay Leno",'Réponses de formulaire'!$AG45))</f>
        <v>0</v>
      </c>
      <c r="M957" t="b">
        <f>ISNUMBER(SEARCH("The Colbert Report",'Réponses de formulaire'!$AG45))</f>
        <v>0</v>
      </c>
      <c r="N957" t="b">
        <f>ISNUMBER(SEARCH("The Daily Show",'Réponses de formulaire'!$AG45))</f>
        <v>0</v>
      </c>
      <c r="O957" t="b">
        <f>ISNUMBER(SEARCH("Aucune",'Réponses de formulaire'!$AG45))</f>
        <v>0</v>
      </c>
    </row>
    <row r="958" spans="2:15" ht="12.75" customHeight="1" x14ac:dyDescent="0.2">
      <c r="B958" t="b">
        <f>ISNUMBER(SEARCH("Le Grand Journal  ",'Réponses de formulaire'!$AG46))</f>
        <v>0</v>
      </c>
      <c r="C958" t="b">
        <f>ISNUMBER(SEARCH("Le Petit Journal  ",'Réponses de formulaire'!$AG46))</f>
        <v>1</v>
      </c>
      <c r="D958" t="b">
        <f>ISNUMBER(SEARCH("Les Guignols de l’Info  ",'Réponses de formulaire'!$AG46))</f>
        <v>1</v>
      </c>
      <c r="E958" t="b">
        <f>ISNUMBER(SEARCH("Salut les terriens  ",'Réponses de formulaire'!$AG46))</f>
        <v>1</v>
      </c>
      <c r="F958" t="b">
        <f>ISNUMBER(SEARCH("Sans chichis ",'Réponses de formulaire'!$AG46))</f>
        <v>0</v>
      </c>
      <c r="G958" t="b">
        <f>ISNUMBER(SEARCH("Dan Late Show  ",'Réponses de formulaire'!$AG46))</f>
        <v>0</v>
      </c>
      <c r="H958" t="b">
        <f>ISNUMBER(SEARCH("On n’est pas couché  ",'Réponses de formulaire'!$AG46))</f>
        <v>0</v>
      </c>
      <c r="I958" t="b">
        <f>ISNUMBER(SEARCH("Vivement Dimanche",'Réponses de formulaire'!$AG46))</f>
        <v>0</v>
      </c>
      <c r="J958" t="b">
        <f>ISNUMBER(SEARCH("Saturday Night Live",'Réponses de formulaire'!$AG46))</f>
        <v>1</v>
      </c>
      <c r="K958" t="b">
        <f>ISNUMBER(SEARCH("The Tonight Show starring Jimmy Fallon",'Réponses de formulaire'!$AG46))</f>
        <v>0</v>
      </c>
      <c r="L958" t="b">
        <f>ISNUMBER(SEARCH("The Tonight Show with Jay Leno",'Réponses de formulaire'!$AG46))</f>
        <v>0</v>
      </c>
      <c r="M958" t="b">
        <f>ISNUMBER(SEARCH("The Colbert Report",'Réponses de formulaire'!$AG46))</f>
        <v>0</v>
      </c>
      <c r="N958" t="b">
        <f>ISNUMBER(SEARCH("The Daily Show",'Réponses de formulaire'!$AG46))</f>
        <v>0</v>
      </c>
      <c r="O958" t="b">
        <f>ISNUMBER(SEARCH("Aucune",'Réponses de formulaire'!$AG46))</f>
        <v>0</v>
      </c>
    </row>
    <row r="959" spans="2:15" ht="12.75" customHeight="1" x14ac:dyDescent="0.2">
      <c r="B959" t="b">
        <f>ISNUMBER(SEARCH("Le Grand Journal  ",'Réponses de formulaire'!$AG47))</f>
        <v>0</v>
      </c>
      <c r="C959" t="b">
        <f>ISNUMBER(SEARCH("Le Petit Journal  ",'Réponses de formulaire'!$AG47))</f>
        <v>1</v>
      </c>
      <c r="D959" t="b">
        <f>ISNUMBER(SEARCH("Les Guignols de l’Info  ",'Réponses de formulaire'!$AG47))</f>
        <v>0</v>
      </c>
      <c r="E959" t="b">
        <f>ISNUMBER(SEARCH("Salut les terriens  ",'Réponses de formulaire'!$AG47))</f>
        <v>0</v>
      </c>
      <c r="F959" t="b">
        <f>ISNUMBER(SEARCH("Sans chichis ",'Réponses de formulaire'!$AG47))</f>
        <v>1</v>
      </c>
      <c r="G959" t="b">
        <f>ISNUMBER(SEARCH("Dan Late Show  ",'Réponses de formulaire'!$AG47))</f>
        <v>0</v>
      </c>
      <c r="H959" t="b">
        <f>ISNUMBER(SEARCH("On n’est pas couché  ",'Réponses de formulaire'!$AG47))</f>
        <v>1</v>
      </c>
      <c r="I959" t="b">
        <f>ISNUMBER(SEARCH("Vivement Dimanche",'Réponses de formulaire'!$AG47))</f>
        <v>0</v>
      </c>
      <c r="J959" t="b">
        <f>ISNUMBER(SEARCH("Saturday Night Live",'Réponses de formulaire'!$AG47))</f>
        <v>0</v>
      </c>
      <c r="K959" t="b">
        <f>ISNUMBER(SEARCH("The Tonight Show starring Jimmy Fallon",'Réponses de formulaire'!$AG47))</f>
        <v>0</v>
      </c>
      <c r="L959" t="b">
        <f>ISNUMBER(SEARCH("The Tonight Show with Jay Leno",'Réponses de formulaire'!$AG47))</f>
        <v>0</v>
      </c>
      <c r="M959" t="b">
        <f>ISNUMBER(SEARCH("The Colbert Report",'Réponses de formulaire'!$AG47))</f>
        <v>0</v>
      </c>
      <c r="N959" t="b">
        <f>ISNUMBER(SEARCH("The Daily Show",'Réponses de formulaire'!$AG47))</f>
        <v>0</v>
      </c>
      <c r="O959" t="b">
        <f>ISNUMBER(SEARCH("Aucune",'Réponses de formulaire'!$AG47))</f>
        <v>0</v>
      </c>
    </row>
    <row r="960" spans="2:15" ht="12.75" customHeight="1" x14ac:dyDescent="0.2">
      <c r="B960" t="b">
        <f>ISNUMBER(SEARCH("Le Grand Journal  ",'Réponses de formulaire'!$AG48))</f>
        <v>1</v>
      </c>
      <c r="C960" t="b">
        <f>ISNUMBER(SEARCH("Le Petit Journal  ",'Réponses de formulaire'!$AG48))</f>
        <v>1</v>
      </c>
      <c r="D960" t="b">
        <f>ISNUMBER(SEARCH("Les Guignols de l’Info  ",'Réponses de formulaire'!$AG48))</f>
        <v>1</v>
      </c>
      <c r="E960" t="b">
        <f>ISNUMBER(SEARCH("Salut les terriens  ",'Réponses de formulaire'!$AG48))</f>
        <v>1</v>
      </c>
      <c r="F960" t="b">
        <f>ISNUMBER(SEARCH("Sans chichis ",'Réponses de formulaire'!$AG48))</f>
        <v>0</v>
      </c>
      <c r="G960" t="b">
        <f>ISNUMBER(SEARCH("Dan Late Show  ",'Réponses de formulaire'!$AG48))</f>
        <v>0</v>
      </c>
      <c r="H960" t="b">
        <f>ISNUMBER(SEARCH("On n’est pas couché  ",'Réponses de formulaire'!$AG48))</f>
        <v>0</v>
      </c>
      <c r="I960" t="b">
        <f>ISNUMBER(SEARCH("Vivement Dimanche",'Réponses de formulaire'!$AG48))</f>
        <v>0</v>
      </c>
      <c r="J960" t="b">
        <f>ISNUMBER(SEARCH("Saturday Night Live",'Réponses de formulaire'!$AG48))</f>
        <v>1</v>
      </c>
      <c r="K960" t="b">
        <f>ISNUMBER(SEARCH("The Tonight Show starring Jimmy Fallon",'Réponses de formulaire'!$AG48))</f>
        <v>0</v>
      </c>
      <c r="L960" t="b">
        <f>ISNUMBER(SEARCH("The Tonight Show with Jay Leno",'Réponses de formulaire'!$AG48))</f>
        <v>0</v>
      </c>
      <c r="M960" t="b">
        <f>ISNUMBER(SEARCH("The Colbert Report",'Réponses de formulaire'!$AG48))</f>
        <v>0</v>
      </c>
      <c r="N960" t="b">
        <f>ISNUMBER(SEARCH("The Daily Show",'Réponses de formulaire'!$AG48))</f>
        <v>0</v>
      </c>
      <c r="O960" t="b">
        <f>ISNUMBER(SEARCH("Aucune",'Réponses de formulaire'!$AG48))</f>
        <v>0</v>
      </c>
    </row>
    <row r="961" spans="2:15" ht="12.75" customHeight="1" x14ac:dyDescent="0.2">
      <c r="B961" t="b">
        <f>ISNUMBER(SEARCH("Le Grand Journal  ",'Réponses de formulaire'!$AG49))</f>
        <v>0</v>
      </c>
      <c r="C961" t="b">
        <f>ISNUMBER(SEARCH("Le Petit Journal  ",'Réponses de formulaire'!$AG49))</f>
        <v>1</v>
      </c>
      <c r="D961" t="b">
        <f>ISNUMBER(SEARCH("Les Guignols de l’Info  ",'Réponses de formulaire'!$AG49))</f>
        <v>0</v>
      </c>
      <c r="E961" t="b">
        <f>ISNUMBER(SEARCH("Salut les terriens  ",'Réponses de formulaire'!$AG49))</f>
        <v>0</v>
      </c>
      <c r="F961" t="b">
        <f>ISNUMBER(SEARCH("Sans chichis ",'Réponses de formulaire'!$AG49))</f>
        <v>0</v>
      </c>
      <c r="G961" t="b">
        <f>ISNUMBER(SEARCH("Dan Late Show  ",'Réponses de formulaire'!$AG49))</f>
        <v>0</v>
      </c>
      <c r="H961" t="b">
        <f>ISNUMBER(SEARCH("On n’est pas couché  ",'Réponses de formulaire'!$AG49))</f>
        <v>0</v>
      </c>
      <c r="I961" t="b">
        <f>ISNUMBER(SEARCH("Vivement Dimanche",'Réponses de formulaire'!$AG49))</f>
        <v>0</v>
      </c>
      <c r="J961" t="b">
        <f>ISNUMBER(SEARCH("Saturday Night Live",'Réponses de formulaire'!$AG49))</f>
        <v>0</v>
      </c>
      <c r="K961" t="b">
        <f>ISNUMBER(SEARCH("The Tonight Show starring Jimmy Fallon",'Réponses de formulaire'!$AG49))</f>
        <v>0</v>
      </c>
      <c r="L961" t="b">
        <f>ISNUMBER(SEARCH("The Tonight Show with Jay Leno",'Réponses de formulaire'!$AG49))</f>
        <v>0</v>
      </c>
      <c r="M961" t="b">
        <f>ISNUMBER(SEARCH("The Colbert Report",'Réponses de formulaire'!$AG49))</f>
        <v>0</v>
      </c>
      <c r="N961" t="b">
        <f>ISNUMBER(SEARCH("The Daily Show",'Réponses de formulaire'!$AG49))</f>
        <v>0</v>
      </c>
      <c r="O961" t="b">
        <f>ISNUMBER(SEARCH("Aucune",'Réponses de formulaire'!$AG49))</f>
        <v>0</v>
      </c>
    </row>
    <row r="962" spans="2:15" ht="12.75" customHeight="1" x14ac:dyDescent="0.2">
      <c r="B962" t="b">
        <f>ISNUMBER(SEARCH("Le Grand Journal  ",'Réponses de formulaire'!$AG50))</f>
        <v>1</v>
      </c>
      <c r="C962" t="b">
        <f>ISNUMBER(SEARCH("Le Petit Journal  ",'Réponses de formulaire'!$AG50))</f>
        <v>1</v>
      </c>
      <c r="D962" t="b">
        <f>ISNUMBER(SEARCH("Les Guignols de l’Info  ",'Réponses de formulaire'!$AG50))</f>
        <v>1</v>
      </c>
      <c r="E962" t="b">
        <f>ISNUMBER(SEARCH("Salut les terriens  ",'Réponses de formulaire'!$AG50))</f>
        <v>0</v>
      </c>
      <c r="F962" t="b">
        <f>ISNUMBER(SEARCH("Sans chichis ",'Réponses de formulaire'!$AG50))</f>
        <v>1</v>
      </c>
      <c r="G962" t="b">
        <f>ISNUMBER(SEARCH("Dan Late Show  ",'Réponses de formulaire'!$AG50))</f>
        <v>0</v>
      </c>
      <c r="H962" t="b">
        <f>ISNUMBER(SEARCH("On n’est pas couché  ",'Réponses de formulaire'!$AG50))</f>
        <v>0</v>
      </c>
      <c r="I962" t="b">
        <f>ISNUMBER(SEARCH("Vivement Dimanche",'Réponses de formulaire'!$AG50))</f>
        <v>0</v>
      </c>
      <c r="J962" t="b">
        <f>ISNUMBER(SEARCH("Saturday Night Live",'Réponses de formulaire'!$AG50))</f>
        <v>0</v>
      </c>
      <c r="K962" t="b">
        <f>ISNUMBER(SEARCH("The Tonight Show starring Jimmy Fallon",'Réponses de formulaire'!$AG50))</f>
        <v>0</v>
      </c>
      <c r="L962" t="b">
        <f>ISNUMBER(SEARCH("The Tonight Show with Jay Leno",'Réponses de formulaire'!$AG50))</f>
        <v>0</v>
      </c>
      <c r="M962" t="b">
        <f>ISNUMBER(SEARCH("The Colbert Report",'Réponses de formulaire'!$AG50))</f>
        <v>0</v>
      </c>
      <c r="N962" t="b">
        <f>ISNUMBER(SEARCH("The Daily Show",'Réponses de formulaire'!$AG50))</f>
        <v>0</v>
      </c>
      <c r="O962" t="b">
        <f>ISNUMBER(SEARCH("Aucune",'Réponses de formulaire'!$AG50))</f>
        <v>0</v>
      </c>
    </row>
    <row r="963" spans="2:15" ht="12.75" customHeight="1" x14ac:dyDescent="0.2">
      <c r="B963" t="b">
        <f>ISNUMBER(SEARCH("Le Grand Journal  ",'Réponses de formulaire'!$AG51))</f>
        <v>1</v>
      </c>
      <c r="C963" t="b">
        <f>ISNUMBER(SEARCH("Le Petit Journal  ",'Réponses de formulaire'!$AG51))</f>
        <v>1</v>
      </c>
      <c r="D963" t="b">
        <f>ISNUMBER(SEARCH("Les Guignols de l’Info  ",'Réponses de formulaire'!$AG51))</f>
        <v>0</v>
      </c>
      <c r="E963" t="b">
        <f>ISNUMBER(SEARCH("Salut les terriens  ",'Réponses de formulaire'!$AG51))</f>
        <v>0</v>
      </c>
      <c r="F963" t="b">
        <f>ISNUMBER(SEARCH("Sans chichis ",'Réponses de formulaire'!$AG51))</f>
        <v>0</v>
      </c>
      <c r="G963" t="b">
        <f>ISNUMBER(SEARCH("Dan Late Show  ",'Réponses de formulaire'!$AG51))</f>
        <v>0</v>
      </c>
      <c r="H963" t="b">
        <f>ISNUMBER(SEARCH("On n’est pas couché  ",'Réponses de formulaire'!$AG51))</f>
        <v>0</v>
      </c>
      <c r="I963" t="b">
        <f>ISNUMBER(SEARCH("Vivement Dimanche",'Réponses de formulaire'!$AG51))</f>
        <v>0</v>
      </c>
      <c r="J963" t="b">
        <f>ISNUMBER(SEARCH("Saturday Night Live",'Réponses de formulaire'!$AG51))</f>
        <v>0</v>
      </c>
      <c r="K963" t="b">
        <f>ISNUMBER(SEARCH("The Tonight Show starring Jimmy Fallon",'Réponses de formulaire'!$AG51))</f>
        <v>0</v>
      </c>
      <c r="L963" t="b">
        <f>ISNUMBER(SEARCH("The Tonight Show with Jay Leno",'Réponses de formulaire'!$AG51))</f>
        <v>0</v>
      </c>
      <c r="M963" t="b">
        <f>ISNUMBER(SEARCH("The Colbert Report",'Réponses de formulaire'!$AG51))</f>
        <v>0</v>
      </c>
      <c r="N963" t="b">
        <f>ISNUMBER(SEARCH("The Daily Show",'Réponses de formulaire'!$AG51))</f>
        <v>0</v>
      </c>
      <c r="O963" t="b">
        <f>ISNUMBER(SEARCH("Aucune",'Réponses de formulaire'!$AG51))</f>
        <v>0</v>
      </c>
    </row>
    <row r="964" spans="2:15" ht="12.75" customHeight="1" x14ac:dyDescent="0.2">
      <c r="B964" t="b">
        <f>ISNUMBER(SEARCH("Le Grand Journal  ",'Réponses de formulaire'!$AG52))</f>
        <v>0</v>
      </c>
      <c r="C964" t="b">
        <f>ISNUMBER(SEARCH("Le Petit Journal  ",'Réponses de formulaire'!$AG52))</f>
        <v>0</v>
      </c>
      <c r="D964" t="b">
        <f>ISNUMBER(SEARCH("Les Guignols de l’Info  ",'Réponses de formulaire'!$AG52))</f>
        <v>0</v>
      </c>
      <c r="E964" t="b">
        <f>ISNUMBER(SEARCH("Salut les terriens  ",'Réponses de formulaire'!$AG52))</f>
        <v>0</v>
      </c>
      <c r="F964" t="b">
        <f>ISNUMBER(SEARCH("Sans chichis ",'Réponses de formulaire'!$AG52))</f>
        <v>0</v>
      </c>
      <c r="G964" t="b">
        <f>ISNUMBER(SEARCH("Dan Late Show  ",'Réponses de formulaire'!$AG52))</f>
        <v>0</v>
      </c>
      <c r="H964" t="b">
        <f>ISNUMBER(SEARCH("On n’est pas couché  ",'Réponses de formulaire'!$AG52))</f>
        <v>0</v>
      </c>
      <c r="I964" t="b">
        <f>ISNUMBER(SEARCH("Vivement Dimanche",'Réponses de formulaire'!$AG52))</f>
        <v>0</v>
      </c>
      <c r="J964" t="b">
        <f>ISNUMBER(SEARCH("Saturday Night Live",'Réponses de formulaire'!$AG52))</f>
        <v>0</v>
      </c>
      <c r="K964" t="b">
        <f>ISNUMBER(SEARCH("The Tonight Show starring Jimmy Fallon",'Réponses de formulaire'!$AG52))</f>
        <v>0</v>
      </c>
      <c r="L964" t="b">
        <f>ISNUMBER(SEARCH("The Tonight Show with Jay Leno",'Réponses de formulaire'!$AG52))</f>
        <v>0</v>
      </c>
      <c r="M964" t="b">
        <f>ISNUMBER(SEARCH("The Colbert Report",'Réponses de formulaire'!$AG52))</f>
        <v>0</v>
      </c>
      <c r="N964" t="b">
        <f>ISNUMBER(SEARCH("The Daily Show",'Réponses de formulaire'!$AG52))</f>
        <v>0</v>
      </c>
      <c r="O964" t="b">
        <f>ISNUMBER(SEARCH("Aucune",'Réponses de formulaire'!$AG52))</f>
        <v>1</v>
      </c>
    </row>
    <row r="965" spans="2:15" ht="12.75" customHeight="1" x14ac:dyDescent="0.2">
      <c r="B965" t="b">
        <f>ISNUMBER(SEARCH("Le Grand Journal  ",'Réponses de formulaire'!$AG53))</f>
        <v>0</v>
      </c>
      <c r="C965" t="b">
        <f>ISNUMBER(SEARCH("Le Petit Journal  ",'Réponses de formulaire'!$AG53))</f>
        <v>0</v>
      </c>
      <c r="D965" t="b">
        <f>ISNUMBER(SEARCH("Les Guignols de l’Info  ",'Réponses de formulaire'!$AG53))</f>
        <v>0</v>
      </c>
      <c r="E965" t="b">
        <f>ISNUMBER(SEARCH("Salut les terriens  ",'Réponses de formulaire'!$AG53))</f>
        <v>0</v>
      </c>
      <c r="F965" t="b">
        <f>ISNUMBER(SEARCH("Sans chichis ",'Réponses de formulaire'!$AG53))</f>
        <v>1</v>
      </c>
      <c r="G965" t="b">
        <f>ISNUMBER(SEARCH("Dan Late Show  ",'Réponses de formulaire'!$AG53))</f>
        <v>0</v>
      </c>
      <c r="H965" t="b">
        <f>ISNUMBER(SEARCH("On n’est pas couché  ",'Réponses de formulaire'!$AG53))</f>
        <v>0</v>
      </c>
      <c r="I965" t="b">
        <f>ISNUMBER(SEARCH("Vivement Dimanche",'Réponses de formulaire'!$AG53))</f>
        <v>1</v>
      </c>
      <c r="J965" t="b">
        <f>ISNUMBER(SEARCH("Saturday Night Live",'Réponses de formulaire'!$AG53))</f>
        <v>0</v>
      </c>
      <c r="K965" t="b">
        <f>ISNUMBER(SEARCH("The Tonight Show starring Jimmy Fallon",'Réponses de formulaire'!$AG53))</f>
        <v>0</v>
      </c>
      <c r="L965" t="b">
        <f>ISNUMBER(SEARCH("The Tonight Show with Jay Leno",'Réponses de formulaire'!$AG53))</f>
        <v>0</v>
      </c>
      <c r="M965" t="b">
        <f>ISNUMBER(SEARCH("The Colbert Report",'Réponses de formulaire'!$AG53))</f>
        <v>0</v>
      </c>
      <c r="N965" t="b">
        <f>ISNUMBER(SEARCH("The Daily Show",'Réponses de formulaire'!$AG53))</f>
        <v>0</v>
      </c>
      <c r="O965" t="b">
        <f>ISNUMBER(SEARCH("Aucune",'Réponses de formulaire'!$AG53))</f>
        <v>0</v>
      </c>
    </row>
    <row r="966" spans="2:15" ht="12.75" customHeight="1" x14ac:dyDescent="0.2">
      <c r="B966" t="b">
        <f>ISNUMBER(SEARCH("Le Grand Journal  ",'Réponses de formulaire'!$AG54))</f>
        <v>1</v>
      </c>
      <c r="C966" t="b">
        <f>ISNUMBER(SEARCH("Le Petit Journal  ",'Réponses de formulaire'!$AG54))</f>
        <v>1</v>
      </c>
      <c r="D966" t="b">
        <f>ISNUMBER(SEARCH("Les Guignols de l’Info  ",'Réponses de formulaire'!$AG54))</f>
        <v>1</v>
      </c>
      <c r="E966" t="b">
        <f>ISNUMBER(SEARCH("Salut les terriens  ",'Réponses de formulaire'!$AG54))</f>
        <v>1</v>
      </c>
      <c r="F966" t="b">
        <f>ISNUMBER(SEARCH("Sans chichis ",'Réponses de formulaire'!$AG54))</f>
        <v>0</v>
      </c>
      <c r="G966" t="b">
        <f>ISNUMBER(SEARCH("Dan Late Show  ",'Réponses de formulaire'!$AG54))</f>
        <v>0</v>
      </c>
      <c r="H966" t="b">
        <f>ISNUMBER(SEARCH("On n’est pas couché  ",'Réponses de formulaire'!$AG54))</f>
        <v>1</v>
      </c>
      <c r="I966" t="b">
        <f>ISNUMBER(SEARCH("Vivement Dimanche",'Réponses de formulaire'!$AG54))</f>
        <v>0</v>
      </c>
      <c r="J966" t="b">
        <f>ISNUMBER(SEARCH("Saturday Night Live",'Réponses de formulaire'!$AG54))</f>
        <v>0</v>
      </c>
      <c r="K966" t="b">
        <f>ISNUMBER(SEARCH("The Tonight Show starring Jimmy Fallon",'Réponses de formulaire'!$AG54))</f>
        <v>0</v>
      </c>
      <c r="L966" t="b">
        <f>ISNUMBER(SEARCH("The Tonight Show with Jay Leno",'Réponses de formulaire'!$AG54))</f>
        <v>0</v>
      </c>
      <c r="M966" t="b">
        <f>ISNUMBER(SEARCH("The Colbert Report",'Réponses de formulaire'!$AG54))</f>
        <v>0</v>
      </c>
      <c r="N966" t="b">
        <f>ISNUMBER(SEARCH("The Daily Show",'Réponses de formulaire'!$AG54))</f>
        <v>0</v>
      </c>
      <c r="O966" t="b">
        <f>ISNUMBER(SEARCH("Aucune",'Réponses de formulaire'!$AG54))</f>
        <v>0</v>
      </c>
    </row>
    <row r="967" spans="2:15" ht="12.75" customHeight="1" x14ac:dyDescent="0.2">
      <c r="B967" t="b">
        <f>ISNUMBER(SEARCH("Le Grand Journal  ",'Réponses de formulaire'!$AG55))</f>
        <v>0</v>
      </c>
      <c r="C967" t="b">
        <f>ISNUMBER(SEARCH("Le Petit Journal  ",'Réponses de formulaire'!$AG55))</f>
        <v>0</v>
      </c>
      <c r="D967" t="b">
        <f>ISNUMBER(SEARCH("Les Guignols de l’Info  ",'Réponses de formulaire'!$AG55))</f>
        <v>0</v>
      </c>
      <c r="E967" t="b">
        <f>ISNUMBER(SEARCH("Salut les terriens  ",'Réponses de formulaire'!$AG55))</f>
        <v>0</v>
      </c>
      <c r="F967" t="b">
        <f>ISNUMBER(SEARCH("Sans chichis ",'Réponses de formulaire'!$AG55))</f>
        <v>1</v>
      </c>
      <c r="G967" t="b">
        <f>ISNUMBER(SEARCH("Dan Late Show  ",'Réponses de formulaire'!$AG55))</f>
        <v>0</v>
      </c>
      <c r="H967" t="b">
        <f>ISNUMBER(SEARCH("On n’est pas couché  ",'Réponses de formulaire'!$AG55))</f>
        <v>0</v>
      </c>
      <c r="I967" t="b">
        <f>ISNUMBER(SEARCH("Vivement Dimanche",'Réponses de formulaire'!$AG55))</f>
        <v>0</v>
      </c>
      <c r="J967" t="b">
        <f>ISNUMBER(SEARCH("Saturday Night Live",'Réponses de formulaire'!$AG55))</f>
        <v>0</v>
      </c>
      <c r="K967" t="b">
        <f>ISNUMBER(SEARCH("The Tonight Show starring Jimmy Fallon",'Réponses de formulaire'!$AG55))</f>
        <v>0</v>
      </c>
      <c r="L967" t="b">
        <f>ISNUMBER(SEARCH("The Tonight Show with Jay Leno",'Réponses de formulaire'!$AG55))</f>
        <v>0</v>
      </c>
      <c r="M967" t="b">
        <f>ISNUMBER(SEARCH("The Colbert Report",'Réponses de formulaire'!$AG55))</f>
        <v>0</v>
      </c>
      <c r="N967" t="b">
        <f>ISNUMBER(SEARCH("The Daily Show",'Réponses de formulaire'!$AG55))</f>
        <v>0</v>
      </c>
      <c r="O967" t="b">
        <f>ISNUMBER(SEARCH("Aucune",'Réponses de formulaire'!$AG55))</f>
        <v>0</v>
      </c>
    </row>
    <row r="968" spans="2:15" ht="12.75" customHeight="1" x14ac:dyDescent="0.2">
      <c r="B968" t="b">
        <f>ISNUMBER(SEARCH("Le Grand Journal  ",'Réponses de formulaire'!$AG56))</f>
        <v>0</v>
      </c>
      <c r="C968" t="b">
        <f>ISNUMBER(SEARCH("Le Petit Journal  ",'Réponses de formulaire'!$AG56))</f>
        <v>0</v>
      </c>
      <c r="D968" t="b">
        <f>ISNUMBER(SEARCH("Les Guignols de l’Info  ",'Réponses de formulaire'!$AG56))</f>
        <v>0</v>
      </c>
      <c r="E968" t="b">
        <f>ISNUMBER(SEARCH("Salut les terriens  ",'Réponses de formulaire'!$AG56))</f>
        <v>0</v>
      </c>
      <c r="F968" t="b">
        <f>ISNUMBER(SEARCH("Sans chichis ",'Réponses de formulaire'!$AG56))</f>
        <v>1</v>
      </c>
      <c r="G968" t="b">
        <f>ISNUMBER(SEARCH("Dan Late Show  ",'Réponses de formulaire'!$AG56))</f>
        <v>0</v>
      </c>
      <c r="H968" t="b">
        <f>ISNUMBER(SEARCH("On n’est pas couché  ",'Réponses de formulaire'!$AG56))</f>
        <v>0</v>
      </c>
      <c r="I968" t="b">
        <f>ISNUMBER(SEARCH("Vivement Dimanche",'Réponses de formulaire'!$AG56))</f>
        <v>0</v>
      </c>
      <c r="J968" t="b">
        <f>ISNUMBER(SEARCH("Saturday Night Live",'Réponses de formulaire'!$AG56))</f>
        <v>0</v>
      </c>
      <c r="K968" t="b">
        <f>ISNUMBER(SEARCH("The Tonight Show starring Jimmy Fallon",'Réponses de formulaire'!$AG56))</f>
        <v>0</v>
      </c>
      <c r="L968" t="b">
        <f>ISNUMBER(SEARCH("The Tonight Show with Jay Leno",'Réponses de formulaire'!$AG56))</f>
        <v>0</v>
      </c>
      <c r="M968" t="b">
        <f>ISNUMBER(SEARCH("The Colbert Report",'Réponses de formulaire'!$AG56))</f>
        <v>0</v>
      </c>
      <c r="N968" t="b">
        <f>ISNUMBER(SEARCH("The Daily Show",'Réponses de formulaire'!$AG56))</f>
        <v>0</v>
      </c>
      <c r="O968" t="b">
        <f>ISNUMBER(SEARCH("Aucune",'Réponses de formulaire'!$AG56))</f>
        <v>0</v>
      </c>
    </row>
    <row r="969" spans="2:15" ht="12.75" customHeight="1" x14ac:dyDescent="0.2">
      <c r="B969" t="b">
        <f>ISNUMBER(SEARCH("Le Grand Journal  ",'Réponses de formulaire'!$AG57))</f>
        <v>0</v>
      </c>
      <c r="C969" t="b">
        <f>ISNUMBER(SEARCH("Le Petit Journal  ",'Réponses de formulaire'!$AG57))</f>
        <v>1</v>
      </c>
      <c r="D969" t="b">
        <f>ISNUMBER(SEARCH("Les Guignols de l’Info  ",'Réponses de formulaire'!$AG57))</f>
        <v>1</v>
      </c>
      <c r="E969" t="b">
        <f>ISNUMBER(SEARCH("Salut les terriens  ",'Réponses de formulaire'!$AG57))</f>
        <v>0</v>
      </c>
      <c r="F969" t="b">
        <f>ISNUMBER(SEARCH("Sans chichis ",'Réponses de formulaire'!$AG57))</f>
        <v>0</v>
      </c>
      <c r="G969" t="b">
        <f>ISNUMBER(SEARCH("Dan Late Show  ",'Réponses de formulaire'!$AG57))</f>
        <v>0</v>
      </c>
      <c r="H969" t="b">
        <f>ISNUMBER(SEARCH("On n’est pas couché  ",'Réponses de formulaire'!$AG57))</f>
        <v>1</v>
      </c>
      <c r="I969" t="b">
        <f>ISNUMBER(SEARCH("Vivement Dimanche",'Réponses de formulaire'!$AG57))</f>
        <v>0</v>
      </c>
      <c r="J969" t="b">
        <f>ISNUMBER(SEARCH("Saturday Night Live",'Réponses de formulaire'!$AG57))</f>
        <v>0</v>
      </c>
      <c r="K969" t="b">
        <f>ISNUMBER(SEARCH("The Tonight Show starring Jimmy Fallon",'Réponses de formulaire'!$AG57))</f>
        <v>0</v>
      </c>
      <c r="L969" t="b">
        <f>ISNUMBER(SEARCH("The Tonight Show with Jay Leno",'Réponses de formulaire'!$AG57))</f>
        <v>0</v>
      </c>
      <c r="M969" t="b">
        <f>ISNUMBER(SEARCH("The Colbert Report",'Réponses de formulaire'!$AG57))</f>
        <v>0</v>
      </c>
      <c r="N969" t="b">
        <f>ISNUMBER(SEARCH("The Daily Show",'Réponses de formulaire'!$AG57))</f>
        <v>0</v>
      </c>
      <c r="O969" t="b">
        <f>ISNUMBER(SEARCH("Aucune",'Réponses de formulaire'!$AG57))</f>
        <v>0</v>
      </c>
    </row>
    <row r="970" spans="2:15" ht="12.75" customHeight="1" x14ac:dyDescent="0.2">
      <c r="B970" t="b">
        <f>ISNUMBER(SEARCH("Le Grand Journal  ",'Réponses de formulaire'!$AG58))</f>
        <v>0</v>
      </c>
      <c r="C970" t="b">
        <f>ISNUMBER(SEARCH("Le Petit Journal  ",'Réponses de formulaire'!$AG58))</f>
        <v>1</v>
      </c>
      <c r="D970" t="b">
        <f>ISNUMBER(SEARCH("Les Guignols de l’Info  ",'Réponses de formulaire'!$AG58))</f>
        <v>1</v>
      </c>
      <c r="E970" t="b">
        <f>ISNUMBER(SEARCH("Salut les terriens  ",'Réponses de formulaire'!$AG58))</f>
        <v>0</v>
      </c>
      <c r="F970" t="b">
        <f>ISNUMBER(SEARCH("Sans chichis ",'Réponses de formulaire'!$AG58))</f>
        <v>1</v>
      </c>
      <c r="G970" t="b">
        <f>ISNUMBER(SEARCH("Dan Late Show  ",'Réponses de formulaire'!$AG58))</f>
        <v>0</v>
      </c>
      <c r="H970" t="b">
        <f>ISNUMBER(SEARCH("On n’est pas couché  ",'Réponses de formulaire'!$AG58))</f>
        <v>1</v>
      </c>
      <c r="I970" t="b">
        <f>ISNUMBER(SEARCH("Vivement Dimanche",'Réponses de formulaire'!$AG58))</f>
        <v>0</v>
      </c>
      <c r="J970" t="b">
        <f>ISNUMBER(SEARCH("Saturday Night Live",'Réponses de formulaire'!$AG58))</f>
        <v>0</v>
      </c>
      <c r="K970" t="b">
        <f>ISNUMBER(SEARCH("The Tonight Show starring Jimmy Fallon",'Réponses de formulaire'!$AG58))</f>
        <v>0</v>
      </c>
      <c r="L970" t="b">
        <f>ISNUMBER(SEARCH("The Tonight Show with Jay Leno",'Réponses de formulaire'!$AG58))</f>
        <v>0</v>
      </c>
      <c r="M970" t="b">
        <f>ISNUMBER(SEARCH("The Colbert Report",'Réponses de formulaire'!$AG58))</f>
        <v>0</v>
      </c>
      <c r="N970" t="b">
        <f>ISNUMBER(SEARCH("The Daily Show",'Réponses de formulaire'!$AG58))</f>
        <v>0</v>
      </c>
      <c r="O970" t="b">
        <f>ISNUMBER(SEARCH("Aucune",'Réponses de formulaire'!$AG58))</f>
        <v>0</v>
      </c>
    </row>
    <row r="971" spans="2:15" ht="12.75" customHeight="1" x14ac:dyDescent="0.2">
      <c r="B971" t="b">
        <f>ISNUMBER(SEARCH("Le Grand Journal  ",'Réponses de formulaire'!$AG59))</f>
        <v>0</v>
      </c>
      <c r="C971" t="b">
        <f>ISNUMBER(SEARCH("Le Petit Journal  ",'Réponses de formulaire'!$AG59))</f>
        <v>1</v>
      </c>
      <c r="D971" t="b">
        <f>ISNUMBER(SEARCH("Les Guignols de l’Info  ",'Réponses de formulaire'!$AG59))</f>
        <v>0</v>
      </c>
      <c r="E971" t="b">
        <f>ISNUMBER(SEARCH("Salut les terriens  ",'Réponses de formulaire'!$AG59))</f>
        <v>0</v>
      </c>
      <c r="F971" t="b">
        <f>ISNUMBER(SEARCH("Sans chichis ",'Réponses de formulaire'!$AG59))</f>
        <v>0</v>
      </c>
      <c r="G971" t="b">
        <f>ISNUMBER(SEARCH("Dan Late Show  ",'Réponses de formulaire'!$AG59))</f>
        <v>0</v>
      </c>
      <c r="H971" t="b">
        <f>ISNUMBER(SEARCH("On n’est pas couché  ",'Réponses de formulaire'!$AG59))</f>
        <v>0</v>
      </c>
      <c r="I971" t="b">
        <f>ISNUMBER(SEARCH("Vivement Dimanche",'Réponses de formulaire'!$AG59))</f>
        <v>0</v>
      </c>
      <c r="J971" t="b">
        <f>ISNUMBER(SEARCH("Saturday Night Live",'Réponses de formulaire'!$AG59))</f>
        <v>1</v>
      </c>
      <c r="K971" t="b">
        <f>ISNUMBER(SEARCH("The Tonight Show starring Jimmy Fallon",'Réponses de formulaire'!$AG59))</f>
        <v>1</v>
      </c>
      <c r="L971" t="b">
        <f>ISNUMBER(SEARCH("The Tonight Show with Jay Leno",'Réponses de formulaire'!$AG59))</f>
        <v>0</v>
      </c>
      <c r="M971" t="b">
        <f>ISNUMBER(SEARCH("The Colbert Report",'Réponses de formulaire'!$AG59))</f>
        <v>0</v>
      </c>
      <c r="N971" t="b">
        <f>ISNUMBER(SEARCH("The Daily Show",'Réponses de formulaire'!$AG59))</f>
        <v>0</v>
      </c>
      <c r="O971" t="b">
        <f>ISNUMBER(SEARCH("Aucune",'Réponses de formulaire'!$AG59))</f>
        <v>0</v>
      </c>
    </row>
    <row r="972" spans="2:15" ht="12.75" customHeight="1" x14ac:dyDescent="0.2">
      <c r="B972" t="b">
        <f>ISNUMBER(SEARCH("Le Grand Journal  ",'Réponses de formulaire'!$AG60))</f>
        <v>1</v>
      </c>
      <c r="C972" t="b">
        <f>ISNUMBER(SEARCH("Le Petit Journal  ",'Réponses de formulaire'!$AG60))</f>
        <v>1</v>
      </c>
      <c r="D972" t="b">
        <f>ISNUMBER(SEARCH("Les Guignols de l’Info  ",'Réponses de formulaire'!$AG60))</f>
        <v>0</v>
      </c>
      <c r="E972" t="b">
        <f>ISNUMBER(SEARCH("Salut les terriens  ",'Réponses de formulaire'!$AG60))</f>
        <v>0</v>
      </c>
      <c r="F972" t="b">
        <f>ISNUMBER(SEARCH("Sans chichis ",'Réponses de formulaire'!$AG60))</f>
        <v>0</v>
      </c>
      <c r="G972" t="b">
        <f>ISNUMBER(SEARCH("Dan Late Show  ",'Réponses de formulaire'!$AG60))</f>
        <v>0</v>
      </c>
      <c r="H972" t="b">
        <f>ISNUMBER(SEARCH("On n’est pas couché  ",'Réponses de formulaire'!$AG60))</f>
        <v>0</v>
      </c>
      <c r="I972" t="b">
        <f>ISNUMBER(SEARCH("Vivement Dimanche",'Réponses de formulaire'!$AG60))</f>
        <v>0</v>
      </c>
      <c r="J972" t="b">
        <f>ISNUMBER(SEARCH("Saturday Night Live",'Réponses de formulaire'!$AG60))</f>
        <v>0</v>
      </c>
      <c r="K972" t="b">
        <f>ISNUMBER(SEARCH("The Tonight Show starring Jimmy Fallon",'Réponses de formulaire'!$AG60))</f>
        <v>0</v>
      </c>
      <c r="L972" t="b">
        <f>ISNUMBER(SEARCH("The Tonight Show with Jay Leno",'Réponses de formulaire'!$AG60))</f>
        <v>0</v>
      </c>
      <c r="M972" t="b">
        <f>ISNUMBER(SEARCH("The Colbert Report",'Réponses de formulaire'!$AG60))</f>
        <v>0</v>
      </c>
      <c r="N972" t="b">
        <f>ISNUMBER(SEARCH("The Daily Show",'Réponses de formulaire'!$AG60))</f>
        <v>0</v>
      </c>
      <c r="O972" t="b">
        <f>ISNUMBER(SEARCH("Aucune",'Réponses de formulaire'!$AG60))</f>
        <v>0</v>
      </c>
    </row>
    <row r="973" spans="2:15" ht="12.75" customHeight="1" x14ac:dyDescent="0.2">
      <c r="B973" t="b">
        <f>ISNUMBER(SEARCH("Le Grand Journal  ",'Réponses de formulaire'!$AG61))</f>
        <v>0</v>
      </c>
      <c r="C973" t="b">
        <f>ISNUMBER(SEARCH("Le Petit Journal  ",'Réponses de formulaire'!$AG61))</f>
        <v>0</v>
      </c>
      <c r="D973" t="b">
        <f>ISNUMBER(SEARCH("Les Guignols de l’Info  ",'Réponses de formulaire'!$AG61))</f>
        <v>0</v>
      </c>
      <c r="E973" t="b">
        <f>ISNUMBER(SEARCH("Salut les terriens  ",'Réponses de formulaire'!$AG61))</f>
        <v>0</v>
      </c>
      <c r="F973" t="b">
        <f>ISNUMBER(SEARCH("Sans chichis ",'Réponses de formulaire'!$AG61))</f>
        <v>0</v>
      </c>
      <c r="G973" t="b">
        <f>ISNUMBER(SEARCH("Dan Late Show  ",'Réponses de formulaire'!$AG61))</f>
        <v>0</v>
      </c>
      <c r="H973" t="b">
        <f>ISNUMBER(SEARCH("On n’est pas couché  ",'Réponses de formulaire'!$AG61))</f>
        <v>0</v>
      </c>
      <c r="I973" t="b">
        <f>ISNUMBER(SEARCH("Vivement Dimanche",'Réponses de formulaire'!$AG61))</f>
        <v>0</v>
      </c>
      <c r="J973" t="b">
        <f>ISNUMBER(SEARCH("Saturday Night Live",'Réponses de formulaire'!$AG61))</f>
        <v>0</v>
      </c>
      <c r="K973" t="b">
        <f>ISNUMBER(SEARCH("The Tonight Show starring Jimmy Fallon",'Réponses de formulaire'!$AG61))</f>
        <v>0</v>
      </c>
      <c r="L973" t="b">
        <f>ISNUMBER(SEARCH("The Tonight Show with Jay Leno",'Réponses de formulaire'!$AG61))</f>
        <v>0</v>
      </c>
      <c r="M973" t="b">
        <f>ISNUMBER(SEARCH("The Colbert Report",'Réponses de formulaire'!$AG61))</f>
        <v>0</v>
      </c>
      <c r="N973" t="b">
        <f>ISNUMBER(SEARCH("The Daily Show",'Réponses de formulaire'!$AG61))</f>
        <v>0</v>
      </c>
      <c r="O973" t="b">
        <f>ISNUMBER(SEARCH("Aucune",'Réponses de formulaire'!$AG61))</f>
        <v>1</v>
      </c>
    </row>
    <row r="974" spans="2:15" ht="12.75" customHeight="1" x14ac:dyDescent="0.2">
      <c r="B974" t="b">
        <f>ISNUMBER(SEARCH("Le Grand Journal  ",'Réponses de formulaire'!$AG62))</f>
        <v>0</v>
      </c>
      <c r="C974" t="b">
        <f>ISNUMBER(SEARCH("Le Petit Journal  ",'Réponses de formulaire'!$AG62))</f>
        <v>1</v>
      </c>
      <c r="D974" t="b">
        <f>ISNUMBER(SEARCH("Les Guignols de l’Info  ",'Réponses de formulaire'!$AG62))</f>
        <v>1</v>
      </c>
      <c r="E974" t="b">
        <f>ISNUMBER(SEARCH("Salut les terriens  ",'Réponses de formulaire'!$AG62))</f>
        <v>0</v>
      </c>
      <c r="F974" t="b">
        <f>ISNUMBER(SEARCH("Sans chichis ",'Réponses de formulaire'!$AG62))</f>
        <v>1</v>
      </c>
      <c r="G974" t="b">
        <f>ISNUMBER(SEARCH("Dan Late Show  ",'Réponses de formulaire'!$AG62))</f>
        <v>0</v>
      </c>
      <c r="H974" t="b">
        <f>ISNUMBER(SEARCH("On n’est pas couché  ",'Réponses de formulaire'!$AG62))</f>
        <v>0</v>
      </c>
      <c r="I974" t="b">
        <f>ISNUMBER(SEARCH("Vivement Dimanche",'Réponses de formulaire'!$AG62))</f>
        <v>0</v>
      </c>
      <c r="J974" t="b">
        <f>ISNUMBER(SEARCH("Saturday Night Live",'Réponses de formulaire'!$AG62))</f>
        <v>0</v>
      </c>
      <c r="K974" t="b">
        <f>ISNUMBER(SEARCH("The Tonight Show starring Jimmy Fallon",'Réponses de formulaire'!$AG62))</f>
        <v>0</v>
      </c>
      <c r="L974" t="b">
        <f>ISNUMBER(SEARCH("The Tonight Show with Jay Leno",'Réponses de formulaire'!$AG62))</f>
        <v>0</v>
      </c>
      <c r="M974" t="b">
        <f>ISNUMBER(SEARCH("The Colbert Report",'Réponses de formulaire'!$AG62))</f>
        <v>0</v>
      </c>
      <c r="N974" t="b">
        <f>ISNUMBER(SEARCH("The Daily Show",'Réponses de formulaire'!$AG62))</f>
        <v>0</v>
      </c>
      <c r="O974" t="b">
        <f>ISNUMBER(SEARCH("Aucune",'Réponses de formulaire'!$AG62))</f>
        <v>0</v>
      </c>
    </row>
    <row r="975" spans="2:15" ht="12.75" customHeight="1" x14ac:dyDescent="0.2">
      <c r="B975" t="b">
        <f>ISNUMBER(SEARCH("Le Grand Journal  ",'Réponses de formulaire'!$AG63))</f>
        <v>0</v>
      </c>
      <c r="C975" t="b">
        <f>ISNUMBER(SEARCH("Le Petit Journal  ",'Réponses de formulaire'!$AG63))</f>
        <v>0</v>
      </c>
      <c r="D975" t="b">
        <f>ISNUMBER(SEARCH("Les Guignols de l’Info  ",'Réponses de formulaire'!$AG63))</f>
        <v>0</v>
      </c>
      <c r="E975" t="b">
        <f>ISNUMBER(SEARCH("Salut les terriens  ",'Réponses de formulaire'!$AG63))</f>
        <v>0</v>
      </c>
      <c r="F975" t="b">
        <f>ISNUMBER(SEARCH("Sans chichis ",'Réponses de formulaire'!$AG63))</f>
        <v>0</v>
      </c>
      <c r="G975" t="b">
        <f>ISNUMBER(SEARCH("Dan Late Show  ",'Réponses de formulaire'!$AG63))</f>
        <v>1</v>
      </c>
      <c r="H975" t="b">
        <f>ISNUMBER(SEARCH("On n’est pas couché  ",'Réponses de formulaire'!$AG63))</f>
        <v>1</v>
      </c>
      <c r="I975" t="b">
        <f>ISNUMBER(SEARCH("Vivement Dimanche",'Réponses de formulaire'!$AG63))</f>
        <v>0</v>
      </c>
      <c r="J975" t="b">
        <f>ISNUMBER(SEARCH("Saturday Night Live",'Réponses de formulaire'!$AG63))</f>
        <v>0</v>
      </c>
      <c r="K975" t="b">
        <f>ISNUMBER(SEARCH("The Tonight Show starring Jimmy Fallon",'Réponses de formulaire'!$AG63))</f>
        <v>0</v>
      </c>
      <c r="L975" t="b">
        <f>ISNUMBER(SEARCH("The Tonight Show with Jay Leno",'Réponses de formulaire'!$AG63))</f>
        <v>0</v>
      </c>
      <c r="M975" t="b">
        <f>ISNUMBER(SEARCH("The Colbert Report",'Réponses de formulaire'!$AG63))</f>
        <v>0</v>
      </c>
      <c r="N975" t="b">
        <f>ISNUMBER(SEARCH("The Daily Show",'Réponses de formulaire'!$AG63))</f>
        <v>0</v>
      </c>
      <c r="O975" t="b">
        <f>ISNUMBER(SEARCH("Aucune",'Réponses de formulaire'!$AG63))</f>
        <v>0</v>
      </c>
    </row>
    <row r="976" spans="2:15" ht="12.75" customHeight="1" x14ac:dyDescent="0.2">
      <c r="B976" t="b">
        <f>ISNUMBER(SEARCH("Le Grand Journal  ",'Réponses de formulaire'!$AG64))</f>
        <v>0</v>
      </c>
      <c r="C976" t="b">
        <f>ISNUMBER(SEARCH("Le Petit Journal  ",'Réponses de formulaire'!$AG64))</f>
        <v>1</v>
      </c>
      <c r="D976" t="b">
        <f>ISNUMBER(SEARCH("Les Guignols de l’Info  ",'Réponses de formulaire'!$AG64))</f>
        <v>0</v>
      </c>
      <c r="E976" t="b">
        <f>ISNUMBER(SEARCH("Salut les terriens  ",'Réponses de formulaire'!$AG64))</f>
        <v>0</v>
      </c>
      <c r="F976" t="b">
        <f>ISNUMBER(SEARCH("Sans chichis ",'Réponses de formulaire'!$AG64))</f>
        <v>0</v>
      </c>
      <c r="G976" t="b">
        <f>ISNUMBER(SEARCH("Dan Late Show  ",'Réponses de formulaire'!$AG64))</f>
        <v>0</v>
      </c>
      <c r="H976" t="b">
        <f>ISNUMBER(SEARCH("On n’est pas couché  ",'Réponses de formulaire'!$AG64))</f>
        <v>1</v>
      </c>
      <c r="I976" t="b">
        <f>ISNUMBER(SEARCH("Vivement Dimanche",'Réponses de formulaire'!$AG64))</f>
        <v>0</v>
      </c>
      <c r="J976" t="b">
        <f>ISNUMBER(SEARCH("Saturday Night Live",'Réponses de formulaire'!$AG64))</f>
        <v>0</v>
      </c>
      <c r="K976" t="b">
        <f>ISNUMBER(SEARCH("The Tonight Show starring Jimmy Fallon",'Réponses de formulaire'!$AG64))</f>
        <v>0</v>
      </c>
      <c r="L976" t="b">
        <f>ISNUMBER(SEARCH("The Tonight Show with Jay Leno",'Réponses de formulaire'!$AG64))</f>
        <v>0</v>
      </c>
      <c r="M976" t="b">
        <f>ISNUMBER(SEARCH("The Colbert Report",'Réponses de formulaire'!$AG64))</f>
        <v>0</v>
      </c>
      <c r="N976" t="b">
        <f>ISNUMBER(SEARCH("The Daily Show",'Réponses de formulaire'!$AG64))</f>
        <v>0</v>
      </c>
      <c r="O976" t="b">
        <f>ISNUMBER(SEARCH("Aucune",'Réponses de formulaire'!$AG64))</f>
        <v>0</v>
      </c>
    </row>
    <row r="977" spans="2:15" ht="12.75" customHeight="1" x14ac:dyDescent="0.2">
      <c r="B977" t="b">
        <f>ISNUMBER(SEARCH("Le Grand Journal  ",'Réponses de formulaire'!$AG65))</f>
        <v>0</v>
      </c>
      <c r="C977" t="b">
        <f>ISNUMBER(SEARCH("Le Petit Journal  ",'Réponses de formulaire'!$AG65))</f>
        <v>1</v>
      </c>
      <c r="D977" t="b">
        <f>ISNUMBER(SEARCH("Les Guignols de l’Info  ",'Réponses de formulaire'!$AG65))</f>
        <v>0</v>
      </c>
      <c r="E977" t="b">
        <f>ISNUMBER(SEARCH("Salut les terriens  ",'Réponses de formulaire'!$AG65))</f>
        <v>0</v>
      </c>
      <c r="F977" t="b">
        <f>ISNUMBER(SEARCH("Sans chichis ",'Réponses de formulaire'!$AG65))</f>
        <v>0</v>
      </c>
      <c r="G977" t="b">
        <f>ISNUMBER(SEARCH("Dan Late Show  ",'Réponses de formulaire'!$AG65))</f>
        <v>0</v>
      </c>
      <c r="H977" t="b">
        <f>ISNUMBER(SEARCH("On n’est pas couché  ",'Réponses de formulaire'!$AG65))</f>
        <v>1</v>
      </c>
      <c r="I977" t="b">
        <f>ISNUMBER(SEARCH("Vivement Dimanche",'Réponses de formulaire'!$AG65))</f>
        <v>0</v>
      </c>
      <c r="J977" t="b">
        <f>ISNUMBER(SEARCH("Saturday Night Live",'Réponses de formulaire'!$AG65))</f>
        <v>0</v>
      </c>
      <c r="K977" t="b">
        <f>ISNUMBER(SEARCH("The Tonight Show starring Jimmy Fallon",'Réponses de formulaire'!$AG65))</f>
        <v>0</v>
      </c>
      <c r="L977" t="b">
        <f>ISNUMBER(SEARCH("The Tonight Show with Jay Leno",'Réponses de formulaire'!$AG65))</f>
        <v>0</v>
      </c>
      <c r="M977" t="b">
        <f>ISNUMBER(SEARCH("The Colbert Report",'Réponses de formulaire'!$AG65))</f>
        <v>0</v>
      </c>
      <c r="N977" t="b">
        <f>ISNUMBER(SEARCH("The Daily Show",'Réponses de formulaire'!$AG65))</f>
        <v>0</v>
      </c>
      <c r="O977" t="b">
        <f>ISNUMBER(SEARCH("Aucune",'Réponses de formulaire'!$AG65))</f>
        <v>0</v>
      </c>
    </row>
    <row r="978" spans="2:15" ht="12.75" customHeight="1" x14ac:dyDescent="0.2">
      <c r="B978" t="b">
        <f>ISNUMBER(SEARCH("Le Grand Journal  ",'Réponses de formulaire'!$AG66))</f>
        <v>0</v>
      </c>
      <c r="C978" t="b">
        <f>ISNUMBER(SEARCH("Le Petit Journal  ",'Réponses de formulaire'!$AG66))</f>
        <v>0</v>
      </c>
      <c r="D978" t="b">
        <f>ISNUMBER(SEARCH("Les Guignols de l’Info  ",'Réponses de formulaire'!$AG66))</f>
        <v>0</v>
      </c>
      <c r="E978" t="b">
        <f>ISNUMBER(SEARCH("Salut les terriens  ",'Réponses de formulaire'!$AG66))</f>
        <v>0</v>
      </c>
      <c r="F978" t="b">
        <f>ISNUMBER(SEARCH("Sans chichis ",'Réponses de formulaire'!$AG66))</f>
        <v>0</v>
      </c>
      <c r="G978" t="b">
        <f>ISNUMBER(SEARCH("Dan Late Show  ",'Réponses de formulaire'!$AG66))</f>
        <v>0</v>
      </c>
      <c r="H978" t="b">
        <f>ISNUMBER(SEARCH("On n’est pas couché  ",'Réponses de formulaire'!$AG66))</f>
        <v>0</v>
      </c>
      <c r="I978" t="b">
        <f>ISNUMBER(SEARCH("Vivement Dimanche",'Réponses de formulaire'!$AG66))</f>
        <v>0</v>
      </c>
      <c r="J978" t="b">
        <f>ISNUMBER(SEARCH("Saturday Night Live",'Réponses de formulaire'!$AG66))</f>
        <v>0</v>
      </c>
      <c r="K978" t="b">
        <f>ISNUMBER(SEARCH("The Tonight Show starring Jimmy Fallon",'Réponses de formulaire'!$AG66))</f>
        <v>0</v>
      </c>
      <c r="L978" t="b">
        <f>ISNUMBER(SEARCH("The Tonight Show with Jay Leno",'Réponses de formulaire'!$AG66))</f>
        <v>0</v>
      </c>
      <c r="M978" t="b">
        <f>ISNUMBER(SEARCH("The Colbert Report",'Réponses de formulaire'!$AG66))</f>
        <v>0</v>
      </c>
      <c r="N978" t="b">
        <f>ISNUMBER(SEARCH("The Daily Show",'Réponses de formulaire'!$AG66))</f>
        <v>0</v>
      </c>
      <c r="O978" t="b">
        <f>ISNUMBER(SEARCH("Aucune",'Réponses de formulaire'!$AG66))</f>
        <v>1</v>
      </c>
    </row>
    <row r="979" spans="2:15" ht="12.75" customHeight="1" x14ac:dyDescent="0.2">
      <c r="B979" t="b">
        <f>ISNUMBER(SEARCH("Le Grand Journal  ",'Réponses de formulaire'!$AG67))</f>
        <v>1</v>
      </c>
      <c r="C979" t="b">
        <f>ISNUMBER(SEARCH("Le Petit Journal  ",'Réponses de formulaire'!$AG67))</f>
        <v>1</v>
      </c>
      <c r="D979" t="b">
        <f>ISNUMBER(SEARCH("Les Guignols de l’Info  ",'Réponses de formulaire'!$AG67))</f>
        <v>1</v>
      </c>
      <c r="E979" t="b">
        <f>ISNUMBER(SEARCH("Salut les terriens  ",'Réponses de formulaire'!$AG67))</f>
        <v>0</v>
      </c>
      <c r="F979" t="b">
        <f>ISNUMBER(SEARCH("Sans chichis ",'Réponses de formulaire'!$AG67))</f>
        <v>1</v>
      </c>
      <c r="G979" t="b">
        <f>ISNUMBER(SEARCH("Dan Late Show  ",'Réponses de formulaire'!$AG67))</f>
        <v>0</v>
      </c>
      <c r="H979" t="b">
        <f>ISNUMBER(SEARCH("On n’est pas couché  ",'Réponses de formulaire'!$AG67))</f>
        <v>0</v>
      </c>
      <c r="I979" t="b">
        <f>ISNUMBER(SEARCH("Vivement Dimanche",'Réponses de formulaire'!$AG67))</f>
        <v>1</v>
      </c>
      <c r="J979" t="b">
        <f>ISNUMBER(SEARCH("Saturday Night Live",'Réponses de formulaire'!$AG67))</f>
        <v>0</v>
      </c>
      <c r="K979" t="b">
        <f>ISNUMBER(SEARCH("The Tonight Show starring Jimmy Fallon",'Réponses de formulaire'!$AG67))</f>
        <v>0</v>
      </c>
      <c r="L979" t="b">
        <f>ISNUMBER(SEARCH("The Tonight Show with Jay Leno",'Réponses de formulaire'!$AG67))</f>
        <v>0</v>
      </c>
      <c r="M979" t="b">
        <f>ISNUMBER(SEARCH("The Colbert Report",'Réponses de formulaire'!$AG67))</f>
        <v>0</v>
      </c>
      <c r="N979" t="b">
        <f>ISNUMBER(SEARCH("The Daily Show",'Réponses de formulaire'!$AG67))</f>
        <v>0</v>
      </c>
      <c r="O979" t="b">
        <f>ISNUMBER(SEARCH("Aucune",'Réponses de formulaire'!$AG67))</f>
        <v>0</v>
      </c>
    </row>
    <row r="980" spans="2:15" ht="12.75" customHeight="1" x14ac:dyDescent="0.2">
      <c r="B980" t="b">
        <f>ISNUMBER(SEARCH("Le Grand Journal  ",'Réponses de formulaire'!$AG68))</f>
        <v>0</v>
      </c>
      <c r="C980" t="b">
        <f>ISNUMBER(SEARCH("Le Petit Journal  ",'Réponses de formulaire'!$AG68))</f>
        <v>1</v>
      </c>
      <c r="D980" t="b">
        <f>ISNUMBER(SEARCH("Les Guignols de l’Info  ",'Réponses de formulaire'!$AG68))</f>
        <v>0</v>
      </c>
      <c r="E980" t="b">
        <f>ISNUMBER(SEARCH("Salut les terriens  ",'Réponses de formulaire'!$AG68))</f>
        <v>0</v>
      </c>
      <c r="F980" t="b">
        <f>ISNUMBER(SEARCH("Sans chichis ",'Réponses de formulaire'!$AG68))</f>
        <v>1</v>
      </c>
      <c r="G980" t="b">
        <f>ISNUMBER(SEARCH("Dan Late Show  ",'Réponses de formulaire'!$AG68))</f>
        <v>0</v>
      </c>
      <c r="H980" t="b">
        <f>ISNUMBER(SEARCH("On n’est pas couché  ",'Réponses de formulaire'!$AG68))</f>
        <v>0</v>
      </c>
      <c r="I980" t="b">
        <f>ISNUMBER(SEARCH("Vivement Dimanche",'Réponses de formulaire'!$AG68))</f>
        <v>0</v>
      </c>
      <c r="J980" t="b">
        <f>ISNUMBER(SEARCH("Saturday Night Live",'Réponses de formulaire'!$AG68))</f>
        <v>0</v>
      </c>
      <c r="K980" t="b">
        <f>ISNUMBER(SEARCH("The Tonight Show starring Jimmy Fallon",'Réponses de formulaire'!$AG68))</f>
        <v>0</v>
      </c>
      <c r="L980" t="b">
        <f>ISNUMBER(SEARCH("The Tonight Show with Jay Leno",'Réponses de formulaire'!$AG68))</f>
        <v>0</v>
      </c>
      <c r="M980" t="b">
        <f>ISNUMBER(SEARCH("The Colbert Report",'Réponses de formulaire'!$AG68))</f>
        <v>0</v>
      </c>
      <c r="N980" t="b">
        <f>ISNUMBER(SEARCH("The Daily Show",'Réponses de formulaire'!$AG68))</f>
        <v>0</v>
      </c>
      <c r="O980" t="b">
        <f>ISNUMBER(SEARCH("Aucune",'Réponses de formulaire'!$AG68))</f>
        <v>0</v>
      </c>
    </row>
    <row r="981" spans="2:15" ht="12.75" customHeight="1" x14ac:dyDescent="0.2">
      <c r="B981" t="b">
        <f>ISNUMBER(SEARCH("Le Grand Journal  ",'Réponses de formulaire'!$AG69))</f>
        <v>0</v>
      </c>
      <c r="C981" t="b">
        <f>ISNUMBER(SEARCH("Le Petit Journal  ",'Réponses de formulaire'!$AG69))</f>
        <v>1</v>
      </c>
      <c r="D981" t="b">
        <f>ISNUMBER(SEARCH("Les Guignols de l’Info  ",'Réponses de formulaire'!$AG69))</f>
        <v>0</v>
      </c>
      <c r="E981" t="b">
        <f>ISNUMBER(SEARCH("Salut les terriens  ",'Réponses de formulaire'!$AG69))</f>
        <v>0</v>
      </c>
      <c r="F981" t="b">
        <f>ISNUMBER(SEARCH("Sans chichis ",'Réponses de formulaire'!$AG69))</f>
        <v>1</v>
      </c>
      <c r="G981" t="b">
        <f>ISNUMBER(SEARCH("Dan Late Show  ",'Réponses de formulaire'!$AG69))</f>
        <v>0</v>
      </c>
      <c r="H981" t="b">
        <f>ISNUMBER(SEARCH("On n’est pas couché  ",'Réponses de formulaire'!$AG69))</f>
        <v>0</v>
      </c>
      <c r="I981" t="b">
        <f>ISNUMBER(SEARCH("Vivement Dimanche",'Réponses de formulaire'!$AG69))</f>
        <v>0</v>
      </c>
      <c r="J981" t="b">
        <f>ISNUMBER(SEARCH("Saturday Night Live",'Réponses de formulaire'!$AG69))</f>
        <v>0</v>
      </c>
      <c r="K981" t="b">
        <f>ISNUMBER(SEARCH("The Tonight Show starring Jimmy Fallon",'Réponses de formulaire'!$AG69))</f>
        <v>0</v>
      </c>
      <c r="L981" t="b">
        <f>ISNUMBER(SEARCH("The Tonight Show with Jay Leno",'Réponses de formulaire'!$AG69))</f>
        <v>0</v>
      </c>
      <c r="M981" t="b">
        <f>ISNUMBER(SEARCH("The Colbert Report",'Réponses de formulaire'!$AG69))</f>
        <v>0</v>
      </c>
      <c r="N981" t="b">
        <f>ISNUMBER(SEARCH("The Daily Show",'Réponses de formulaire'!$AG69))</f>
        <v>0</v>
      </c>
      <c r="O981" t="b">
        <f>ISNUMBER(SEARCH("Aucune",'Réponses de formulaire'!$AG69))</f>
        <v>0</v>
      </c>
    </row>
    <row r="982" spans="2:15" ht="12.75" customHeight="1" x14ac:dyDescent="0.2">
      <c r="B982" t="b">
        <f>ISNUMBER(SEARCH("Le Grand Journal  ",'Réponses de formulaire'!$AG70))</f>
        <v>1</v>
      </c>
      <c r="C982" t="b">
        <f>ISNUMBER(SEARCH("Le Petit Journal  ",'Réponses de formulaire'!$AG70))</f>
        <v>1</v>
      </c>
      <c r="D982" t="b">
        <f>ISNUMBER(SEARCH("Les Guignols de l’Info  ",'Réponses de formulaire'!$AG70))</f>
        <v>1</v>
      </c>
      <c r="E982" t="b">
        <f>ISNUMBER(SEARCH("Salut les terriens  ",'Réponses de formulaire'!$AG70))</f>
        <v>1</v>
      </c>
      <c r="F982" t="b">
        <f>ISNUMBER(SEARCH("Sans chichis ",'Réponses de formulaire'!$AG70))</f>
        <v>0</v>
      </c>
      <c r="G982" t="b">
        <f>ISNUMBER(SEARCH("Dan Late Show  ",'Réponses de formulaire'!$AG70))</f>
        <v>0</v>
      </c>
      <c r="H982" t="b">
        <f>ISNUMBER(SEARCH("On n’est pas couché  ",'Réponses de formulaire'!$AG70))</f>
        <v>0</v>
      </c>
      <c r="I982" t="b">
        <f>ISNUMBER(SEARCH("Vivement Dimanche",'Réponses de formulaire'!$AG70))</f>
        <v>0</v>
      </c>
      <c r="J982" t="b">
        <f>ISNUMBER(SEARCH("Saturday Night Live",'Réponses de formulaire'!$AG70))</f>
        <v>0</v>
      </c>
      <c r="K982" t="b">
        <f>ISNUMBER(SEARCH("The Tonight Show starring Jimmy Fallon",'Réponses de formulaire'!$AG70))</f>
        <v>0</v>
      </c>
      <c r="L982" t="b">
        <f>ISNUMBER(SEARCH("The Tonight Show with Jay Leno",'Réponses de formulaire'!$AG70))</f>
        <v>0</v>
      </c>
      <c r="M982" t="b">
        <f>ISNUMBER(SEARCH("The Colbert Report",'Réponses de formulaire'!$AG70))</f>
        <v>0</v>
      </c>
      <c r="N982" t="b">
        <f>ISNUMBER(SEARCH("The Daily Show",'Réponses de formulaire'!$AG70))</f>
        <v>0</v>
      </c>
      <c r="O982" t="b">
        <f>ISNUMBER(SEARCH("Aucune",'Réponses de formulaire'!$AG70))</f>
        <v>0</v>
      </c>
    </row>
    <row r="983" spans="2:15" ht="12.75" customHeight="1" x14ac:dyDescent="0.2">
      <c r="B983" t="b">
        <f>ISNUMBER(SEARCH("Le Grand Journal  ",'Réponses de formulaire'!$AG71))</f>
        <v>0</v>
      </c>
      <c r="C983" t="b">
        <f>ISNUMBER(SEARCH("Le Petit Journal  ",'Réponses de formulaire'!$AG71))</f>
        <v>1</v>
      </c>
      <c r="D983" t="b">
        <f>ISNUMBER(SEARCH("Les Guignols de l’Info  ",'Réponses de formulaire'!$AG71))</f>
        <v>0</v>
      </c>
      <c r="E983" t="b">
        <f>ISNUMBER(SEARCH("Salut les terriens  ",'Réponses de formulaire'!$AG71))</f>
        <v>0</v>
      </c>
      <c r="F983" t="b">
        <f>ISNUMBER(SEARCH("Sans chichis ",'Réponses de formulaire'!$AG71))</f>
        <v>0</v>
      </c>
      <c r="G983" t="b">
        <f>ISNUMBER(SEARCH("Dan Late Show  ",'Réponses de formulaire'!$AG71))</f>
        <v>0</v>
      </c>
      <c r="H983" t="b">
        <f>ISNUMBER(SEARCH("On n’est pas couché  ",'Réponses de formulaire'!$AG71))</f>
        <v>1</v>
      </c>
      <c r="I983" t="b">
        <f>ISNUMBER(SEARCH("Vivement Dimanche",'Réponses de formulaire'!$AG71))</f>
        <v>0</v>
      </c>
      <c r="J983" t="b">
        <f>ISNUMBER(SEARCH("Saturday Night Live",'Réponses de formulaire'!$AG71))</f>
        <v>0</v>
      </c>
      <c r="K983" t="b">
        <f>ISNUMBER(SEARCH("The Tonight Show starring Jimmy Fallon",'Réponses de formulaire'!$AG71))</f>
        <v>0</v>
      </c>
      <c r="L983" t="b">
        <f>ISNUMBER(SEARCH("The Tonight Show with Jay Leno",'Réponses de formulaire'!$AG71))</f>
        <v>0</v>
      </c>
      <c r="M983" t="b">
        <f>ISNUMBER(SEARCH("The Colbert Report",'Réponses de formulaire'!$AG71))</f>
        <v>0</v>
      </c>
      <c r="N983" t="b">
        <f>ISNUMBER(SEARCH("The Daily Show",'Réponses de formulaire'!$AG71))</f>
        <v>0</v>
      </c>
      <c r="O983" t="b">
        <f>ISNUMBER(SEARCH("Aucune",'Réponses de formulaire'!$AG71))</f>
        <v>0</v>
      </c>
    </row>
    <row r="984" spans="2:15" ht="12.75" customHeight="1" x14ac:dyDescent="0.2">
      <c r="B984" t="b">
        <f>ISNUMBER(SEARCH("Le Grand Journal  ",'Réponses de formulaire'!$AG72))</f>
        <v>0</v>
      </c>
      <c r="C984" t="b">
        <f>ISNUMBER(SEARCH("Le Petit Journal  ",'Réponses de formulaire'!$AG72))</f>
        <v>1</v>
      </c>
      <c r="D984" t="b">
        <f>ISNUMBER(SEARCH("Les Guignols de l’Info  ",'Réponses de formulaire'!$AG72))</f>
        <v>1</v>
      </c>
      <c r="E984" t="b">
        <f>ISNUMBER(SEARCH("Salut les terriens  ",'Réponses de formulaire'!$AG72))</f>
        <v>1</v>
      </c>
      <c r="F984" t="b">
        <f>ISNUMBER(SEARCH("Sans chichis ",'Réponses de formulaire'!$AG72))</f>
        <v>1</v>
      </c>
      <c r="G984" t="b">
        <f>ISNUMBER(SEARCH("Dan Late Show  ",'Réponses de formulaire'!$AG72))</f>
        <v>0</v>
      </c>
      <c r="H984" t="b">
        <f>ISNUMBER(SEARCH("On n’est pas couché  ",'Réponses de formulaire'!$AG72))</f>
        <v>0</v>
      </c>
      <c r="I984" t="b">
        <f>ISNUMBER(SEARCH("Vivement Dimanche",'Réponses de formulaire'!$AG72))</f>
        <v>0</v>
      </c>
      <c r="J984" t="b">
        <f>ISNUMBER(SEARCH("Saturday Night Live",'Réponses de formulaire'!$AG72))</f>
        <v>0</v>
      </c>
      <c r="K984" t="b">
        <f>ISNUMBER(SEARCH("The Tonight Show starring Jimmy Fallon",'Réponses de formulaire'!$AG72))</f>
        <v>0</v>
      </c>
      <c r="L984" t="b">
        <f>ISNUMBER(SEARCH("The Tonight Show with Jay Leno",'Réponses de formulaire'!$AG72))</f>
        <v>0</v>
      </c>
      <c r="M984" t="b">
        <f>ISNUMBER(SEARCH("The Colbert Report",'Réponses de formulaire'!$AG72))</f>
        <v>0</v>
      </c>
      <c r="N984" t="b">
        <f>ISNUMBER(SEARCH("The Daily Show",'Réponses de formulaire'!$AG72))</f>
        <v>0</v>
      </c>
      <c r="O984" t="b">
        <f>ISNUMBER(SEARCH("Aucune",'Réponses de formulaire'!$AG72))</f>
        <v>0</v>
      </c>
    </row>
    <row r="985" spans="2:15" ht="12.75" customHeight="1" x14ac:dyDescent="0.2">
      <c r="B985" t="b">
        <f>ISNUMBER(SEARCH("Le Grand Journal  ",'Réponses de formulaire'!$AG73))</f>
        <v>0</v>
      </c>
      <c r="C985" t="b">
        <f>ISNUMBER(SEARCH("Le Petit Journal  ",'Réponses de formulaire'!$AG73))</f>
        <v>1</v>
      </c>
      <c r="D985" t="b">
        <f>ISNUMBER(SEARCH("Les Guignols de l’Info  ",'Réponses de formulaire'!$AG73))</f>
        <v>1</v>
      </c>
      <c r="E985" t="b">
        <f>ISNUMBER(SEARCH("Salut les terriens  ",'Réponses de formulaire'!$AG73))</f>
        <v>0</v>
      </c>
      <c r="F985" t="b">
        <f>ISNUMBER(SEARCH("Sans chichis ",'Réponses de formulaire'!$AG73))</f>
        <v>0</v>
      </c>
      <c r="G985" t="b">
        <f>ISNUMBER(SEARCH("Dan Late Show  ",'Réponses de formulaire'!$AG73))</f>
        <v>0</v>
      </c>
      <c r="H985" t="b">
        <f>ISNUMBER(SEARCH("On n’est pas couché  ",'Réponses de formulaire'!$AG73))</f>
        <v>1</v>
      </c>
      <c r="I985" t="b">
        <f>ISNUMBER(SEARCH("Vivement Dimanche",'Réponses de formulaire'!$AG73))</f>
        <v>0</v>
      </c>
      <c r="J985" t="b">
        <f>ISNUMBER(SEARCH("Saturday Night Live",'Réponses de formulaire'!$AG73))</f>
        <v>0</v>
      </c>
      <c r="K985" t="b">
        <f>ISNUMBER(SEARCH("The Tonight Show starring Jimmy Fallon",'Réponses de formulaire'!$AG73))</f>
        <v>0</v>
      </c>
      <c r="L985" t="b">
        <f>ISNUMBER(SEARCH("The Tonight Show with Jay Leno",'Réponses de formulaire'!$AG73))</f>
        <v>0</v>
      </c>
      <c r="M985" t="b">
        <f>ISNUMBER(SEARCH("The Colbert Report",'Réponses de formulaire'!$AG73))</f>
        <v>0</v>
      </c>
      <c r="N985" t="b">
        <f>ISNUMBER(SEARCH("The Daily Show",'Réponses de formulaire'!$AG73))</f>
        <v>0</v>
      </c>
      <c r="O985" t="b">
        <f>ISNUMBER(SEARCH("Aucune",'Réponses de formulaire'!$AG73))</f>
        <v>0</v>
      </c>
    </row>
    <row r="986" spans="2:15" ht="12.75" customHeight="1" x14ac:dyDescent="0.2">
      <c r="B986" t="b">
        <f>ISNUMBER(SEARCH("Le Grand Journal  ",'Réponses de formulaire'!$AG74))</f>
        <v>1</v>
      </c>
      <c r="C986" t="b">
        <f>ISNUMBER(SEARCH("Le Petit Journal  ",'Réponses de formulaire'!$AG74))</f>
        <v>1</v>
      </c>
      <c r="D986" t="b">
        <f>ISNUMBER(SEARCH("Les Guignols de l’Info  ",'Réponses de formulaire'!$AG74))</f>
        <v>1</v>
      </c>
      <c r="E986" t="b">
        <f>ISNUMBER(SEARCH("Salut les terriens  ",'Réponses de formulaire'!$AG74))</f>
        <v>0</v>
      </c>
      <c r="F986" t="b">
        <f>ISNUMBER(SEARCH("Sans chichis ",'Réponses de formulaire'!$AG74))</f>
        <v>0</v>
      </c>
      <c r="G986" t="b">
        <f>ISNUMBER(SEARCH("Dan Late Show  ",'Réponses de formulaire'!$AG74))</f>
        <v>0</v>
      </c>
      <c r="H986" t="b">
        <f>ISNUMBER(SEARCH("On n’est pas couché  ",'Réponses de formulaire'!$AG74))</f>
        <v>0</v>
      </c>
      <c r="I986" t="b">
        <f>ISNUMBER(SEARCH("Vivement Dimanche",'Réponses de formulaire'!$AG74))</f>
        <v>0</v>
      </c>
      <c r="J986" t="b">
        <f>ISNUMBER(SEARCH("Saturday Night Live",'Réponses de formulaire'!$AG74))</f>
        <v>0</v>
      </c>
      <c r="K986" t="b">
        <f>ISNUMBER(SEARCH("The Tonight Show starring Jimmy Fallon",'Réponses de formulaire'!$AG74))</f>
        <v>0</v>
      </c>
      <c r="L986" t="b">
        <f>ISNUMBER(SEARCH("The Tonight Show with Jay Leno",'Réponses de formulaire'!$AG74))</f>
        <v>0</v>
      </c>
      <c r="M986" t="b">
        <f>ISNUMBER(SEARCH("The Colbert Report",'Réponses de formulaire'!$AG74))</f>
        <v>0</v>
      </c>
      <c r="N986" t="b">
        <f>ISNUMBER(SEARCH("The Daily Show",'Réponses de formulaire'!$AG74))</f>
        <v>0</v>
      </c>
      <c r="O986" t="b">
        <f>ISNUMBER(SEARCH("Aucune",'Réponses de formulaire'!$AG74))</f>
        <v>0</v>
      </c>
    </row>
    <row r="987" spans="2:15" ht="12.75" customHeight="1" x14ac:dyDescent="0.2">
      <c r="B987" t="b">
        <f>ISNUMBER(SEARCH("Le Grand Journal  ",'Réponses de formulaire'!$AG75))</f>
        <v>1</v>
      </c>
      <c r="C987" t="b">
        <f>ISNUMBER(SEARCH("Le Petit Journal  ",'Réponses de formulaire'!$AG75))</f>
        <v>0</v>
      </c>
      <c r="D987" t="b">
        <f>ISNUMBER(SEARCH("Les Guignols de l’Info  ",'Réponses de formulaire'!$AG75))</f>
        <v>0</v>
      </c>
      <c r="E987" t="b">
        <f>ISNUMBER(SEARCH("Salut les terriens  ",'Réponses de formulaire'!$AG75))</f>
        <v>0</v>
      </c>
      <c r="F987" t="b">
        <f>ISNUMBER(SEARCH("Sans chichis ",'Réponses de formulaire'!$AG75))</f>
        <v>1</v>
      </c>
      <c r="G987" t="b">
        <f>ISNUMBER(SEARCH("Dan Late Show  ",'Réponses de formulaire'!$AG75))</f>
        <v>0</v>
      </c>
      <c r="H987" t="b">
        <f>ISNUMBER(SEARCH("On n’est pas couché  ",'Réponses de formulaire'!$AG75))</f>
        <v>1</v>
      </c>
      <c r="I987" t="b">
        <f>ISNUMBER(SEARCH("Vivement Dimanche",'Réponses de formulaire'!$AG75))</f>
        <v>0</v>
      </c>
      <c r="J987" t="b">
        <f>ISNUMBER(SEARCH("Saturday Night Live",'Réponses de formulaire'!$AG75))</f>
        <v>0</v>
      </c>
      <c r="K987" t="b">
        <f>ISNUMBER(SEARCH("The Tonight Show starring Jimmy Fallon",'Réponses de formulaire'!$AG75))</f>
        <v>0</v>
      </c>
      <c r="L987" t="b">
        <f>ISNUMBER(SEARCH("The Tonight Show with Jay Leno",'Réponses de formulaire'!$AG75))</f>
        <v>0</v>
      </c>
      <c r="M987" t="b">
        <f>ISNUMBER(SEARCH("The Colbert Report",'Réponses de formulaire'!$AG75))</f>
        <v>0</v>
      </c>
      <c r="N987" t="b">
        <f>ISNUMBER(SEARCH("The Daily Show",'Réponses de formulaire'!$AG75))</f>
        <v>0</v>
      </c>
      <c r="O987" t="b">
        <f>ISNUMBER(SEARCH("Aucune",'Réponses de formulaire'!$AG75))</f>
        <v>0</v>
      </c>
    </row>
    <row r="988" spans="2:15" ht="12.75" customHeight="1" x14ac:dyDescent="0.2">
      <c r="B988" t="b">
        <f>ISNUMBER(SEARCH("Le Grand Journal  ",'Réponses de formulaire'!$AG76))</f>
        <v>0</v>
      </c>
      <c r="C988" t="b">
        <f>ISNUMBER(SEARCH("Le Petit Journal  ",'Réponses de formulaire'!$AG76))</f>
        <v>0</v>
      </c>
      <c r="D988" t="b">
        <f>ISNUMBER(SEARCH("Les Guignols de l’Info  ",'Réponses de formulaire'!$AG76))</f>
        <v>0</v>
      </c>
      <c r="E988" t="b">
        <f>ISNUMBER(SEARCH("Salut les terriens  ",'Réponses de formulaire'!$AG76))</f>
        <v>0</v>
      </c>
      <c r="F988" t="b">
        <f>ISNUMBER(SEARCH("Sans chichis ",'Réponses de formulaire'!$AG76))</f>
        <v>0</v>
      </c>
      <c r="G988" t="b">
        <f>ISNUMBER(SEARCH("Dan Late Show  ",'Réponses de formulaire'!$AG76))</f>
        <v>0</v>
      </c>
      <c r="H988" t="b">
        <f>ISNUMBER(SEARCH("On n’est pas couché  ",'Réponses de formulaire'!$AG76))</f>
        <v>0</v>
      </c>
      <c r="I988" t="b">
        <f>ISNUMBER(SEARCH("Vivement Dimanche",'Réponses de formulaire'!$AG76))</f>
        <v>0</v>
      </c>
      <c r="J988" t="b">
        <f>ISNUMBER(SEARCH("Saturday Night Live",'Réponses de formulaire'!$AG76))</f>
        <v>0</v>
      </c>
      <c r="K988" t="b">
        <f>ISNUMBER(SEARCH("The Tonight Show starring Jimmy Fallon",'Réponses de formulaire'!$AG76))</f>
        <v>0</v>
      </c>
      <c r="L988" t="b">
        <f>ISNUMBER(SEARCH("The Tonight Show with Jay Leno",'Réponses de formulaire'!$AG76))</f>
        <v>0</v>
      </c>
      <c r="M988" t="b">
        <f>ISNUMBER(SEARCH("The Colbert Report",'Réponses de formulaire'!$AG76))</f>
        <v>0</v>
      </c>
      <c r="N988" t="b">
        <f>ISNUMBER(SEARCH("The Daily Show",'Réponses de formulaire'!$AG76))</f>
        <v>0</v>
      </c>
      <c r="O988" t="b">
        <f>ISNUMBER(SEARCH("Aucune",'Réponses de formulaire'!$AG76))</f>
        <v>1</v>
      </c>
    </row>
    <row r="989" spans="2:15" ht="12.75" customHeight="1" x14ac:dyDescent="0.2">
      <c r="B989" t="b">
        <f>ISNUMBER(SEARCH("Le Grand Journal  ",'Réponses de formulaire'!$AG77))</f>
        <v>0</v>
      </c>
      <c r="C989" t="b">
        <f>ISNUMBER(SEARCH("Le Petit Journal  ",'Réponses de formulaire'!$AG77))</f>
        <v>1</v>
      </c>
      <c r="D989" t="b">
        <f>ISNUMBER(SEARCH("Les Guignols de l’Info  ",'Réponses de formulaire'!$AG77))</f>
        <v>0</v>
      </c>
      <c r="E989" t="b">
        <f>ISNUMBER(SEARCH("Salut les terriens  ",'Réponses de formulaire'!$AG77))</f>
        <v>0</v>
      </c>
      <c r="F989" t="b">
        <f>ISNUMBER(SEARCH("Sans chichis ",'Réponses de formulaire'!$AG77))</f>
        <v>1</v>
      </c>
      <c r="G989" t="b">
        <f>ISNUMBER(SEARCH("Dan Late Show  ",'Réponses de formulaire'!$AG77))</f>
        <v>0</v>
      </c>
      <c r="H989" t="b">
        <f>ISNUMBER(SEARCH("On n’est pas couché  ",'Réponses de formulaire'!$AG77))</f>
        <v>0</v>
      </c>
      <c r="I989" t="b">
        <f>ISNUMBER(SEARCH("Vivement Dimanche",'Réponses de formulaire'!$AG77))</f>
        <v>0</v>
      </c>
      <c r="J989" t="b">
        <f>ISNUMBER(SEARCH("Saturday Night Live",'Réponses de formulaire'!$AG77))</f>
        <v>0</v>
      </c>
      <c r="K989" t="b">
        <f>ISNUMBER(SEARCH("The Tonight Show starring Jimmy Fallon",'Réponses de formulaire'!$AG77))</f>
        <v>0</v>
      </c>
      <c r="L989" t="b">
        <f>ISNUMBER(SEARCH("The Tonight Show with Jay Leno",'Réponses de formulaire'!$AG77))</f>
        <v>0</v>
      </c>
      <c r="M989" t="b">
        <f>ISNUMBER(SEARCH("The Colbert Report",'Réponses de formulaire'!$AG77))</f>
        <v>0</v>
      </c>
      <c r="N989" t="b">
        <f>ISNUMBER(SEARCH("The Daily Show",'Réponses de formulaire'!$AG77))</f>
        <v>0</v>
      </c>
      <c r="O989" t="b">
        <f>ISNUMBER(SEARCH("Aucune",'Réponses de formulaire'!$AG77))</f>
        <v>0</v>
      </c>
    </row>
    <row r="990" spans="2:15" ht="12.75" customHeight="1" x14ac:dyDescent="0.2">
      <c r="B990" t="b">
        <f>ISNUMBER(SEARCH("Le Grand Journal  ",'Réponses de formulaire'!$AG78))</f>
        <v>0</v>
      </c>
      <c r="C990" t="b">
        <f>ISNUMBER(SEARCH("Le Petit Journal  ",'Réponses de formulaire'!$AG78))</f>
        <v>1</v>
      </c>
      <c r="D990" t="b">
        <f>ISNUMBER(SEARCH("Les Guignols de l’Info  ",'Réponses de formulaire'!$AG78))</f>
        <v>0</v>
      </c>
      <c r="E990" t="b">
        <f>ISNUMBER(SEARCH("Salut les terriens  ",'Réponses de formulaire'!$AG78))</f>
        <v>0</v>
      </c>
      <c r="F990" t="b">
        <f>ISNUMBER(SEARCH("Sans chichis ",'Réponses de formulaire'!$AG78))</f>
        <v>0</v>
      </c>
      <c r="G990" t="b">
        <f>ISNUMBER(SEARCH("Dan Late Show  ",'Réponses de formulaire'!$AG78))</f>
        <v>0</v>
      </c>
      <c r="H990" t="b">
        <f>ISNUMBER(SEARCH("On n’est pas couché  ",'Réponses de formulaire'!$AG78))</f>
        <v>0</v>
      </c>
      <c r="I990" t="b">
        <f>ISNUMBER(SEARCH("Vivement Dimanche",'Réponses de formulaire'!$AG78))</f>
        <v>0</v>
      </c>
      <c r="J990" t="b">
        <f>ISNUMBER(SEARCH("Saturday Night Live",'Réponses de formulaire'!$AG78))</f>
        <v>0</v>
      </c>
      <c r="K990" t="b">
        <f>ISNUMBER(SEARCH("The Tonight Show starring Jimmy Fallon",'Réponses de formulaire'!$AG78))</f>
        <v>0</v>
      </c>
      <c r="L990" t="b">
        <f>ISNUMBER(SEARCH("The Tonight Show with Jay Leno",'Réponses de formulaire'!$AG78))</f>
        <v>0</v>
      </c>
      <c r="M990" t="b">
        <f>ISNUMBER(SEARCH("The Colbert Report",'Réponses de formulaire'!$AG78))</f>
        <v>0</v>
      </c>
      <c r="N990" t="b">
        <f>ISNUMBER(SEARCH("The Daily Show",'Réponses de formulaire'!$AG78))</f>
        <v>0</v>
      </c>
      <c r="O990" t="b">
        <f>ISNUMBER(SEARCH("Aucune",'Réponses de formulaire'!$AG78))</f>
        <v>0</v>
      </c>
    </row>
    <row r="991" spans="2:15" ht="12.75" customHeight="1" x14ac:dyDescent="0.2">
      <c r="B991" t="b">
        <f>ISNUMBER(SEARCH("Le Grand Journal  ",'Réponses de formulaire'!$AG79))</f>
        <v>0</v>
      </c>
      <c r="C991" t="b">
        <f>ISNUMBER(SEARCH("Le Petit Journal  ",'Réponses de formulaire'!$AG79))</f>
        <v>1</v>
      </c>
      <c r="D991" t="b">
        <f>ISNUMBER(SEARCH("Les Guignols de l’Info  ",'Réponses de formulaire'!$AG79))</f>
        <v>0</v>
      </c>
      <c r="E991" t="b">
        <f>ISNUMBER(SEARCH("Salut les terriens  ",'Réponses de formulaire'!$AG79))</f>
        <v>0</v>
      </c>
      <c r="F991" t="b">
        <f>ISNUMBER(SEARCH("Sans chichis ",'Réponses de formulaire'!$AG79))</f>
        <v>1</v>
      </c>
      <c r="G991" t="b">
        <f>ISNUMBER(SEARCH("Dan Late Show  ",'Réponses de formulaire'!$AG79))</f>
        <v>0</v>
      </c>
      <c r="H991" t="b">
        <f>ISNUMBER(SEARCH("On n’est pas couché  ",'Réponses de formulaire'!$AG79))</f>
        <v>0</v>
      </c>
      <c r="I991" t="b">
        <f>ISNUMBER(SEARCH("Vivement Dimanche",'Réponses de formulaire'!$AG79))</f>
        <v>0</v>
      </c>
      <c r="J991" t="b">
        <f>ISNUMBER(SEARCH("Saturday Night Live",'Réponses de formulaire'!$AG79))</f>
        <v>0</v>
      </c>
      <c r="K991" t="b">
        <f>ISNUMBER(SEARCH("The Tonight Show starring Jimmy Fallon",'Réponses de formulaire'!$AG79))</f>
        <v>0</v>
      </c>
      <c r="L991" t="b">
        <f>ISNUMBER(SEARCH("The Tonight Show with Jay Leno",'Réponses de formulaire'!$AG79))</f>
        <v>0</v>
      </c>
      <c r="M991" t="b">
        <f>ISNUMBER(SEARCH("The Colbert Report",'Réponses de formulaire'!$AG79))</f>
        <v>0</v>
      </c>
      <c r="N991" t="b">
        <f>ISNUMBER(SEARCH("The Daily Show",'Réponses de formulaire'!$AG79))</f>
        <v>0</v>
      </c>
      <c r="O991" t="b">
        <f>ISNUMBER(SEARCH("Aucune",'Réponses de formulaire'!$AG79))</f>
        <v>0</v>
      </c>
    </row>
    <row r="992" spans="2:15" ht="12.75" customHeight="1" x14ac:dyDescent="0.2">
      <c r="B992" t="b">
        <f>ISNUMBER(SEARCH("Le Grand Journal  ",'Réponses de formulaire'!$AG80))</f>
        <v>0</v>
      </c>
      <c r="C992" t="b">
        <f>ISNUMBER(SEARCH("Le Petit Journal  ",'Réponses de formulaire'!$AG80))</f>
        <v>1</v>
      </c>
      <c r="D992" t="b">
        <f>ISNUMBER(SEARCH("Les Guignols de l’Info  ",'Réponses de formulaire'!$AG80))</f>
        <v>0</v>
      </c>
      <c r="E992" t="b">
        <f>ISNUMBER(SEARCH("Salut les terriens  ",'Réponses de formulaire'!$AG80))</f>
        <v>0</v>
      </c>
      <c r="F992" t="b">
        <f>ISNUMBER(SEARCH("Sans chichis ",'Réponses de formulaire'!$AG80))</f>
        <v>1</v>
      </c>
      <c r="G992" t="b">
        <f>ISNUMBER(SEARCH("Dan Late Show  ",'Réponses de formulaire'!$AG80))</f>
        <v>0</v>
      </c>
      <c r="H992" t="b">
        <f>ISNUMBER(SEARCH("On n’est pas couché  ",'Réponses de formulaire'!$AG80))</f>
        <v>0</v>
      </c>
      <c r="I992" t="b">
        <f>ISNUMBER(SEARCH("Vivement Dimanche",'Réponses de formulaire'!$AG80))</f>
        <v>0</v>
      </c>
      <c r="J992" t="b">
        <f>ISNUMBER(SEARCH("Saturday Night Live",'Réponses de formulaire'!$AG80))</f>
        <v>0</v>
      </c>
      <c r="K992" t="b">
        <f>ISNUMBER(SEARCH("The Tonight Show starring Jimmy Fallon",'Réponses de formulaire'!$AG80))</f>
        <v>0</v>
      </c>
      <c r="L992" t="b">
        <f>ISNUMBER(SEARCH("The Tonight Show with Jay Leno",'Réponses de formulaire'!$AG80))</f>
        <v>0</v>
      </c>
      <c r="M992" t="b">
        <f>ISNUMBER(SEARCH("The Colbert Report",'Réponses de formulaire'!$AG80))</f>
        <v>0</v>
      </c>
      <c r="N992" t="b">
        <f>ISNUMBER(SEARCH("The Daily Show",'Réponses de formulaire'!$AG80))</f>
        <v>0</v>
      </c>
      <c r="O992" t="b">
        <f>ISNUMBER(SEARCH("Aucune",'Réponses de formulaire'!$AG80))</f>
        <v>0</v>
      </c>
    </row>
    <row r="993" spans="2:15" ht="12.75" customHeight="1" x14ac:dyDescent="0.2">
      <c r="B993" t="b">
        <f>ISNUMBER(SEARCH("Le Grand Journal  ",'Réponses de formulaire'!$AG81))</f>
        <v>1</v>
      </c>
      <c r="C993" t="b">
        <f>ISNUMBER(SEARCH("Le Petit Journal  ",'Réponses de formulaire'!$AG81))</f>
        <v>0</v>
      </c>
      <c r="D993" t="b">
        <f>ISNUMBER(SEARCH("Les Guignols de l’Info  ",'Réponses de formulaire'!$AG81))</f>
        <v>1</v>
      </c>
      <c r="E993" t="b">
        <f>ISNUMBER(SEARCH("Salut les terriens  ",'Réponses de formulaire'!$AG81))</f>
        <v>0</v>
      </c>
      <c r="F993" t="b">
        <f>ISNUMBER(SEARCH("Sans chichis ",'Réponses de formulaire'!$AG81))</f>
        <v>1</v>
      </c>
      <c r="G993" t="b">
        <f>ISNUMBER(SEARCH("Dan Late Show  ",'Réponses de formulaire'!$AG81))</f>
        <v>0</v>
      </c>
      <c r="H993" t="b">
        <f>ISNUMBER(SEARCH("On n’est pas couché  ",'Réponses de formulaire'!$AG81))</f>
        <v>1</v>
      </c>
      <c r="I993" t="b">
        <f>ISNUMBER(SEARCH("Vivement Dimanche",'Réponses de formulaire'!$AG81))</f>
        <v>0</v>
      </c>
      <c r="J993" t="b">
        <f>ISNUMBER(SEARCH("Saturday Night Live",'Réponses de formulaire'!$AG81))</f>
        <v>0</v>
      </c>
      <c r="K993" t="b">
        <f>ISNUMBER(SEARCH("The Tonight Show starring Jimmy Fallon",'Réponses de formulaire'!$AG81))</f>
        <v>0</v>
      </c>
      <c r="L993" t="b">
        <f>ISNUMBER(SEARCH("The Tonight Show with Jay Leno",'Réponses de formulaire'!$AG81))</f>
        <v>0</v>
      </c>
      <c r="M993" t="b">
        <f>ISNUMBER(SEARCH("The Colbert Report",'Réponses de formulaire'!$AG81))</f>
        <v>0</v>
      </c>
      <c r="N993" t="b">
        <f>ISNUMBER(SEARCH("The Daily Show",'Réponses de formulaire'!$AG81))</f>
        <v>0</v>
      </c>
      <c r="O993" t="b">
        <f>ISNUMBER(SEARCH("Aucune",'Réponses de formulaire'!$AG81))</f>
        <v>0</v>
      </c>
    </row>
    <row r="994" spans="2:15" ht="12.75" customHeight="1" x14ac:dyDescent="0.2">
      <c r="B994" t="b">
        <f>ISNUMBER(SEARCH("Le Grand Journal  ",'Réponses de formulaire'!$AG82))</f>
        <v>0</v>
      </c>
      <c r="C994" t="b">
        <f>ISNUMBER(SEARCH("Le Petit Journal  ",'Réponses de formulaire'!$AG82))</f>
        <v>1</v>
      </c>
      <c r="D994" t="b">
        <f>ISNUMBER(SEARCH("Les Guignols de l’Info  ",'Réponses de formulaire'!$AG82))</f>
        <v>0</v>
      </c>
      <c r="E994" t="b">
        <f>ISNUMBER(SEARCH("Salut les terriens  ",'Réponses de formulaire'!$AG82))</f>
        <v>0</v>
      </c>
      <c r="F994" t="b">
        <f>ISNUMBER(SEARCH("Sans chichis ",'Réponses de formulaire'!$AG82))</f>
        <v>0</v>
      </c>
      <c r="G994" t="b">
        <f>ISNUMBER(SEARCH("Dan Late Show  ",'Réponses de formulaire'!$AG82))</f>
        <v>0</v>
      </c>
      <c r="H994" t="b">
        <f>ISNUMBER(SEARCH("On n’est pas couché  ",'Réponses de formulaire'!$AG82))</f>
        <v>1</v>
      </c>
      <c r="I994" t="b">
        <f>ISNUMBER(SEARCH("Vivement Dimanche",'Réponses de formulaire'!$AG82))</f>
        <v>0</v>
      </c>
      <c r="J994" t="b">
        <f>ISNUMBER(SEARCH("Saturday Night Live",'Réponses de formulaire'!$AG82))</f>
        <v>0</v>
      </c>
      <c r="K994" t="b">
        <f>ISNUMBER(SEARCH("The Tonight Show starring Jimmy Fallon",'Réponses de formulaire'!$AG82))</f>
        <v>0</v>
      </c>
      <c r="L994" t="b">
        <f>ISNUMBER(SEARCH("The Tonight Show with Jay Leno",'Réponses de formulaire'!$AG82))</f>
        <v>0</v>
      </c>
      <c r="M994" t="b">
        <f>ISNUMBER(SEARCH("The Colbert Report",'Réponses de formulaire'!$AG82))</f>
        <v>0</v>
      </c>
      <c r="N994" t="b">
        <f>ISNUMBER(SEARCH("The Daily Show",'Réponses de formulaire'!$AG82))</f>
        <v>0</v>
      </c>
      <c r="O994" t="b">
        <f>ISNUMBER(SEARCH("Aucune",'Réponses de formulaire'!$AG82))</f>
        <v>0</v>
      </c>
    </row>
    <row r="995" spans="2:15" ht="12.75" customHeight="1" x14ac:dyDescent="0.2">
      <c r="B995" t="b">
        <f>ISNUMBER(SEARCH("Le Grand Journal  ",'Réponses de formulaire'!$AG83))</f>
        <v>0</v>
      </c>
      <c r="C995" t="b">
        <f>ISNUMBER(SEARCH("Le Petit Journal  ",'Réponses de formulaire'!$AG83))</f>
        <v>0</v>
      </c>
      <c r="D995" t="b">
        <f>ISNUMBER(SEARCH("Les Guignols de l’Info  ",'Réponses de formulaire'!$AG83))</f>
        <v>0</v>
      </c>
      <c r="E995" t="b">
        <f>ISNUMBER(SEARCH("Salut les terriens  ",'Réponses de formulaire'!$AG83))</f>
        <v>0</v>
      </c>
      <c r="F995" t="b">
        <f>ISNUMBER(SEARCH("Sans chichis ",'Réponses de formulaire'!$AG83))</f>
        <v>0</v>
      </c>
      <c r="G995" t="b">
        <f>ISNUMBER(SEARCH("Dan Late Show  ",'Réponses de formulaire'!$AG83))</f>
        <v>0</v>
      </c>
      <c r="H995" t="b">
        <f>ISNUMBER(SEARCH("On n’est pas couché  ",'Réponses de formulaire'!$AG83))</f>
        <v>0</v>
      </c>
      <c r="I995" t="b">
        <f>ISNUMBER(SEARCH("Vivement Dimanche",'Réponses de formulaire'!$AG83))</f>
        <v>0</v>
      </c>
      <c r="J995" t="b">
        <f>ISNUMBER(SEARCH("Saturday Night Live",'Réponses de formulaire'!$AG83))</f>
        <v>0</v>
      </c>
      <c r="K995" t="b">
        <f>ISNUMBER(SEARCH("The Tonight Show starring Jimmy Fallon",'Réponses de formulaire'!$AG83))</f>
        <v>0</v>
      </c>
      <c r="L995" t="b">
        <f>ISNUMBER(SEARCH("The Tonight Show with Jay Leno",'Réponses de formulaire'!$AG83))</f>
        <v>0</v>
      </c>
      <c r="M995" t="b">
        <f>ISNUMBER(SEARCH("The Colbert Report",'Réponses de formulaire'!$AG83))</f>
        <v>0</v>
      </c>
      <c r="N995" t="b">
        <f>ISNUMBER(SEARCH("The Daily Show",'Réponses de formulaire'!$AG83))</f>
        <v>0</v>
      </c>
      <c r="O995" t="b">
        <f>ISNUMBER(SEARCH("Aucune",'Réponses de formulaire'!$AG83))</f>
        <v>1</v>
      </c>
    </row>
    <row r="996" spans="2:15" ht="12.75" customHeight="1" x14ac:dyDescent="0.2">
      <c r="B996" t="b">
        <f>ISNUMBER(SEARCH("Le Grand Journal  ",'Réponses de formulaire'!$AG84))</f>
        <v>1</v>
      </c>
      <c r="C996" t="b">
        <f>ISNUMBER(SEARCH("Le Petit Journal  ",'Réponses de formulaire'!$AG84))</f>
        <v>1</v>
      </c>
      <c r="D996" t="b">
        <f>ISNUMBER(SEARCH("Les Guignols de l’Info  ",'Réponses de formulaire'!$AG84))</f>
        <v>1</v>
      </c>
      <c r="E996" t="b">
        <f>ISNUMBER(SEARCH("Salut les terriens  ",'Réponses de formulaire'!$AG84))</f>
        <v>1</v>
      </c>
      <c r="F996" t="b">
        <f>ISNUMBER(SEARCH("Sans chichis ",'Réponses de formulaire'!$AG84))</f>
        <v>0</v>
      </c>
      <c r="G996" t="b">
        <f>ISNUMBER(SEARCH("Dan Late Show  ",'Réponses de formulaire'!$AG84))</f>
        <v>0</v>
      </c>
      <c r="H996" t="b">
        <f>ISNUMBER(SEARCH("On n’est pas couché  ",'Réponses de formulaire'!$AG84))</f>
        <v>1</v>
      </c>
      <c r="I996" t="b">
        <f>ISNUMBER(SEARCH("Vivement Dimanche",'Réponses de formulaire'!$AG84))</f>
        <v>0</v>
      </c>
      <c r="J996" t="b">
        <f>ISNUMBER(SEARCH("Saturday Night Live",'Réponses de formulaire'!$AG84))</f>
        <v>0</v>
      </c>
      <c r="K996" t="b">
        <f>ISNUMBER(SEARCH("The Tonight Show starring Jimmy Fallon",'Réponses de formulaire'!$AG84))</f>
        <v>0</v>
      </c>
      <c r="L996" t="b">
        <f>ISNUMBER(SEARCH("The Tonight Show with Jay Leno",'Réponses de formulaire'!$AG84))</f>
        <v>0</v>
      </c>
      <c r="M996" t="b">
        <f>ISNUMBER(SEARCH("The Colbert Report",'Réponses de formulaire'!$AG84))</f>
        <v>0</v>
      </c>
      <c r="N996" t="b">
        <f>ISNUMBER(SEARCH("The Daily Show",'Réponses de formulaire'!$AG84))</f>
        <v>0</v>
      </c>
      <c r="O996" t="b">
        <f>ISNUMBER(SEARCH("Aucune",'Réponses de formulaire'!$AG84))</f>
        <v>0</v>
      </c>
    </row>
    <row r="997" spans="2:15" ht="12.75" customHeight="1" x14ac:dyDescent="0.2">
      <c r="B997" t="b">
        <f>ISNUMBER(SEARCH("Le Grand Journal  ",'Réponses de formulaire'!$AG85))</f>
        <v>1</v>
      </c>
      <c r="C997" t="b">
        <f>ISNUMBER(SEARCH("Le Petit Journal  ",'Réponses de formulaire'!$AG85))</f>
        <v>1</v>
      </c>
      <c r="D997" t="b">
        <f>ISNUMBER(SEARCH("Les Guignols de l’Info  ",'Réponses de formulaire'!$AG85))</f>
        <v>0</v>
      </c>
      <c r="E997" t="b">
        <f>ISNUMBER(SEARCH("Salut les terriens  ",'Réponses de formulaire'!$AG85))</f>
        <v>0</v>
      </c>
      <c r="F997" t="b">
        <f>ISNUMBER(SEARCH("Sans chichis ",'Réponses de formulaire'!$AG85))</f>
        <v>0</v>
      </c>
      <c r="G997" t="b">
        <f>ISNUMBER(SEARCH("Dan Late Show  ",'Réponses de formulaire'!$AG85))</f>
        <v>0</v>
      </c>
      <c r="H997" t="b">
        <f>ISNUMBER(SEARCH("On n’est pas couché  ",'Réponses de formulaire'!$AG85))</f>
        <v>1</v>
      </c>
      <c r="I997" t="b">
        <f>ISNUMBER(SEARCH("Vivement Dimanche",'Réponses de formulaire'!$AG85))</f>
        <v>1</v>
      </c>
      <c r="J997" t="b">
        <f>ISNUMBER(SEARCH("Saturday Night Live",'Réponses de formulaire'!$AG85))</f>
        <v>0</v>
      </c>
      <c r="K997" t="b">
        <f>ISNUMBER(SEARCH("The Tonight Show starring Jimmy Fallon",'Réponses de formulaire'!$AG85))</f>
        <v>0</v>
      </c>
      <c r="L997" t="b">
        <f>ISNUMBER(SEARCH("The Tonight Show with Jay Leno",'Réponses de formulaire'!$AG85))</f>
        <v>0</v>
      </c>
      <c r="M997" t="b">
        <f>ISNUMBER(SEARCH("The Colbert Report",'Réponses de formulaire'!$AG85))</f>
        <v>0</v>
      </c>
      <c r="N997" t="b">
        <f>ISNUMBER(SEARCH("The Daily Show",'Réponses de formulaire'!$AG85))</f>
        <v>0</v>
      </c>
      <c r="O997" t="b">
        <f>ISNUMBER(SEARCH("Aucune",'Réponses de formulaire'!$AG85))</f>
        <v>0</v>
      </c>
    </row>
    <row r="998" spans="2:15" ht="12.75" customHeight="1" x14ac:dyDescent="0.2">
      <c r="B998" t="b">
        <f>ISNUMBER(SEARCH("Le Grand Journal  ",'Réponses de formulaire'!$AG86))</f>
        <v>0</v>
      </c>
      <c r="C998" t="b">
        <f>ISNUMBER(SEARCH("Le Petit Journal  ",'Réponses de formulaire'!$AG86))</f>
        <v>0</v>
      </c>
      <c r="D998" t="b">
        <f>ISNUMBER(SEARCH("Les Guignols de l’Info  ",'Réponses de formulaire'!$AG86))</f>
        <v>0</v>
      </c>
      <c r="E998" t="b">
        <f>ISNUMBER(SEARCH("Salut les terriens  ",'Réponses de formulaire'!$AG86))</f>
        <v>0</v>
      </c>
      <c r="F998" t="b">
        <f>ISNUMBER(SEARCH("Sans chichis ",'Réponses de formulaire'!$AG86))</f>
        <v>0</v>
      </c>
      <c r="G998" t="b">
        <f>ISNUMBER(SEARCH("Dan Late Show  ",'Réponses de formulaire'!$AG86))</f>
        <v>0</v>
      </c>
      <c r="H998" t="b">
        <f>ISNUMBER(SEARCH("On n’est pas couché  ",'Réponses de formulaire'!$AG86))</f>
        <v>0</v>
      </c>
      <c r="I998" t="b">
        <f>ISNUMBER(SEARCH("Vivement Dimanche",'Réponses de formulaire'!$AG86))</f>
        <v>0</v>
      </c>
      <c r="J998" t="b">
        <f>ISNUMBER(SEARCH("Saturday Night Live",'Réponses de formulaire'!$AG86))</f>
        <v>0</v>
      </c>
      <c r="K998" t="b">
        <f>ISNUMBER(SEARCH("The Tonight Show starring Jimmy Fallon",'Réponses de formulaire'!$AG86))</f>
        <v>0</v>
      </c>
      <c r="L998" t="b">
        <f>ISNUMBER(SEARCH("The Tonight Show with Jay Leno",'Réponses de formulaire'!$AG86))</f>
        <v>0</v>
      </c>
      <c r="M998" t="b">
        <f>ISNUMBER(SEARCH("The Colbert Report",'Réponses de formulaire'!$AG86))</f>
        <v>0</v>
      </c>
      <c r="N998" t="b">
        <f>ISNUMBER(SEARCH("The Daily Show",'Réponses de formulaire'!$AG86))</f>
        <v>0</v>
      </c>
      <c r="O998" t="b">
        <f>ISNUMBER(SEARCH("Aucune",'Réponses de formulaire'!$AG86))</f>
        <v>1</v>
      </c>
    </row>
    <row r="999" spans="2:15" ht="12.75" customHeight="1" x14ac:dyDescent="0.2">
      <c r="B999" t="b">
        <f>ISNUMBER(SEARCH("Le Grand Journal  ",'Réponses de formulaire'!$AG87))</f>
        <v>0</v>
      </c>
      <c r="C999" t="b">
        <f>ISNUMBER(SEARCH("Le Petit Journal  ",'Réponses de formulaire'!$AG87))</f>
        <v>0</v>
      </c>
      <c r="D999" t="b">
        <f>ISNUMBER(SEARCH("Les Guignols de l’Info  ",'Réponses de formulaire'!$AG87))</f>
        <v>0</v>
      </c>
      <c r="E999" t="b">
        <f>ISNUMBER(SEARCH("Salut les terriens  ",'Réponses de formulaire'!$AG87))</f>
        <v>0</v>
      </c>
      <c r="F999" t="b">
        <f>ISNUMBER(SEARCH("Sans chichis ",'Réponses de formulaire'!$AG87))</f>
        <v>0</v>
      </c>
      <c r="G999" t="b">
        <f>ISNUMBER(SEARCH("Dan Late Show  ",'Réponses de formulaire'!$AG87))</f>
        <v>0</v>
      </c>
      <c r="H999" t="b">
        <f>ISNUMBER(SEARCH("On n’est pas couché  ",'Réponses de formulaire'!$AG87))</f>
        <v>0</v>
      </c>
      <c r="I999" t="b">
        <f>ISNUMBER(SEARCH("Vivement Dimanche",'Réponses de formulaire'!$AG87))</f>
        <v>0</v>
      </c>
      <c r="J999" t="b">
        <f>ISNUMBER(SEARCH("Saturday Night Live",'Réponses de formulaire'!$AG87))</f>
        <v>0</v>
      </c>
      <c r="K999" t="b">
        <f>ISNUMBER(SEARCH("The Tonight Show starring Jimmy Fallon",'Réponses de formulaire'!$AG87))</f>
        <v>0</v>
      </c>
      <c r="L999" t="b">
        <f>ISNUMBER(SEARCH("The Tonight Show with Jay Leno",'Réponses de formulaire'!$AG87))</f>
        <v>0</v>
      </c>
      <c r="M999" t="b">
        <f>ISNUMBER(SEARCH("The Colbert Report",'Réponses de formulaire'!$AG87))</f>
        <v>0</v>
      </c>
      <c r="N999" t="b">
        <f>ISNUMBER(SEARCH("The Daily Show",'Réponses de formulaire'!$AG87))</f>
        <v>0</v>
      </c>
      <c r="O999" t="b">
        <f>ISNUMBER(SEARCH("Aucune",'Réponses de formulaire'!$AG87))</f>
        <v>1</v>
      </c>
    </row>
    <row r="1000" spans="2:15" ht="12.75" customHeight="1" x14ac:dyDescent="0.2">
      <c r="B1000" t="b">
        <f>ISNUMBER(SEARCH("Le Grand Journal  ",'Réponses de formulaire'!$AG88))</f>
        <v>1</v>
      </c>
      <c r="C1000" t="b">
        <f>ISNUMBER(SEARCH("Le Petit Journal  ",'Réponses de formulaire'!$AG88))</f>
        <v>1</v>
      </c>
      <c r="D1000" t="b">
        <f>ISNUMBER(SEARCH("Les Guignols de l’Info  ",'Réponses de formulaire'!$AG88))</f>
        <v>0</v>
      </c>
      <c r="E1000" t="b">
        <f>ISNUMBER(SEARCH("Salut les terriens  ",'Réponses de formulaire'!$AG88))</f>
        <v>0</v>
      </c>
      <c r="F1000" t="b">
        <f>ISNUMBER(SEARCH("Sans chichis ",'Réponses de formulaire'!$AG88))</f>
        <v>1</v>
      </c>
      <c r="G1000" t="b">
        <f>ISNUMBER(SEARCH("Dan Late Show  ",'Réponses de formulaire'!$AG88))</f>
        <v>0</v>
      </c>
      <c r="H1000" t="b">
        <f>ISNUMBER(SEARCH("On n’est pas couché  ",'Réponses de formulaire'!$AG88))</f>
        <v>1</v>
      </c>
      <c r="I1000" t="b">
        <f>ISNUMBER(SEARCH("Vivement Dimanche",'Réponses de formulaire'!$AG88))</f>
        <v>0</v>
      </c>
      <c r="J1000" t="b">
        <f>ISNUMBER(SEARCH("Saturday Night Live",'Réponses de formulaire'!$AG88))</f>
        <v>0</v>
      </c>
      <c r="K1000" t="b">
        <f>ISNUMBER(SEARCH("The Tonight Show starring Jimmy Fallon",'Réponses de formulaire'!$AG88))</f>
        <v>0</v>
      </c>
      <c r="L1000" t="b">
        <f>ISNUMBER(SEARCH("The Tonight Show with Jay Leno",'Réponses de formulaire'!$AG88))</f>
        <v>0</v>
      </c>
      <c r="M1000" t="b">
        <f>ISNUMBER(SEARCH("The Colbert Report",'Réponses de formulaire'!$AG88))</f>
        <v>0</v>
      </c>
      <c r="N1000" t="b">
        <f>ISNUMBER(SEARCH("The Daily Show",'Réponses de formulaire'!$AG88))</f>
        <v>0</v>
      </c>
      <c r="O1000" t="b">
        <f>ISNUMBER(SEARCH("Aucune",'Réponses de formulaire'!$AG88))</f>
        <v>0</v>
      </c>
    </row>
    <row r="1001" spans="2:15" ht="12.75" customHeight="1" x14ac:dyDescent="0.2">
      <c r="B1001" t="b">
        <f>ISNUMBER(SEARCH("Le Grand Journal  ",'Réponses de formulaire'!$AG89))</f>
        <v>1</v>
      </c>
      <c r="C1001" t="b">
        <f>ISNUMBER(SEARCH("Le Petit Journal  ",'Réponses de formulaire'!$AG89))</f>
        <v>0</v>
      </c>
      <c r="D1001" t="b">
        <f>ISNUMBER(SEARCH("Les Guignols de l’Info  ",'Réponses de formulaire'!$AG89))</f>
        <v>0</v>
      </c>
      <c r="E1001" t="b">
        <f>ISNUMBER(SEARCH("Salut les terriens  ",'Réponses de formulaire'!$AG89))</f>
        <v>0</v>
      </c>
      <c r="F1001" t="b">
        <f>ISNUMBER(SEARCH("Sans chichis ",'Réponses de formulaire'!$AG89))</f>
        <v>0</v>
      </c>
      <c r="G1001" t="b">
        <f>ISNUMBER(SEARCH("Dan Late Show  ",'Réponses de formulaire'!$AG89))</f>
        <v>0</v>
      </c>
      <c r="H1001" t="b">
        <f>ISNUMBER(SEARCH("On n’est pas couché  ",'Réponses de formulaire'!$AG89))</f>
        <v>1</v>
      </c>
      <c r="I1001" t="b">
        <f>ISNUMBER(SEARCH("Vivement Dimanche",'Réponses de formulaire'!$AG89))</f>
        <v>1</v>
      </c>
      <c r="J1001" t="b">
        <f>ISNUMBER(SEARCH("Saturday Night Live",'Réponses de formulaire'!$AG89))</f>
        <v>0</v>
      </c>
      <c r="K1001" t="b">
        <f>ISNUMBER(SEARCH("The Tonight Show starring Jimmy Fallon",'Réponses de formulaire'!$AG89))</f>
        <v>0</v>
      </c>
      <c r="L1001" t="b">
        <f>ISNUMBER(SEARCH("The Tonight Show with Jay Leno",'Réponses de formulaire'!$AG89))</f>
        <v>1</v>
      </c>
      <c r="M1001" t="b">
        <f>ISNUMBER(SEARCH("The Colbert Report",'Réponses de formulaire'!$AG89))</f>
        <v>0</v>
      </c>
      <c r="N1001" t="b">
        <f>ISNUMBER(SEARCH("The Daily Show",'Réponses de formulaire'!$AG89))</f>
        <v>0</v>
      </c>
      <c r="O1001" t="b">
        <f>ISNUMBER(SEARCH("Aucune",'Réponses de formulaire'!$AG89))</f>
        <v>0</v>
      </c>
    </row>
    <row r="1002" spans="2:15" ht="12.75" customHeight="1" x14ac:dyDescent="0.2">
      <c r="B1002" t="b">
        <f>ISNUMBER(SEARCH("Le Grand Journal  ",'Réponses de formulaire'!$AG90))</f>
        <v>0</v>
      </c>
      <c r="C1002" t="b">
        <f>ISNUMBER(SEARCH("Le Petit Journal  ",'Réponses de formulaire'!$AG90))</f>
        <v>1</v>
      </c>
      <c r="D1002" t="b">
        <f>ISNUMBER(SEARCH("Les Guignols de l’Info  ",'Réponses de formulaire'!$AG90))</f>
        <v>1</v>
      </c>
      <c r="E1002" t="b">
        <f>ISNUMBER(SEARCH("Salut les terriens  ",'Réponses de formulaire'!$AG90))</f>
        <v>0</v>
      </c>
      <c r="F1002" t="b">
        <f>ISNUMBER(SEARCH("Sans chichis ",'Réponses de formulaire'!$AG90))</f>
        <v>0</v>
      </c>
      <c r="G1002" t="b">
        <f>ISNUMBER(SEARCH("Dan Late Show  ",'Réponses de formulaire'!$AG90))</f>
        <v>0</v>
      </c>
      <c r="H1002" t="b">
        <f>ISNUMBER(SEARCH("On n’est pas couché  ",'Réponses de formulaire'!$AG90))</f>
        <v>0</v>
      </c>
      <c r="I1002" t="b">
        <f>ISNUMBER(SEARCH("Vivement Dimanche",'Réponses de formulaire'!$AG90))</f>
        <v>0</v>
      </c>
      <c r="J1002" t="b">
        <f>ISNUMBER(SEARCH("Saturday Night Live",'Réponses de formulaire'!$AG90))</f>
        <v>0</v>
      </c>
      <c r="K1002" t="b">
        <f>ISNUMBER(SEARCH("The Tonight Show starring Jimmy Fallon",'Réponses de formulaire'!$AG90))</f>
        <v>0</v>
      </c>
      <c r="L1002" t="b">
        <f>ISNUMBER(SEARCH("The Tonight Show with Jay Leno",'Réponses de formulaire'!$AG90))</f>
        <v>0</v>
      </c>
      <c r="M1002" t="b">
        <f>ISNUMBER(SEARCH("The Colbert Report",'Réponses de formulaire'!$AG90))</f>
        <v>0</v>
      </c>
      <c r="N1002" t="b">
        <f>ISNUMBER(SEARCH("The Daily Show",'Réponses de formulaire'!$AG90))</f>
        <v>0</v>
      </c>
      <c r="O1002" t="b">
        <f>ISNUMBER(SEARCH("Aucune",'Réponses de formulaire'!$AG90))</f>
        <v>0</v>
      </c>
    </row>
    <row r="1003" spans="2:15" ht="12.75" customHeight="1" x14ac:dyDescent="0.2">
      <c r="B1003" t="b">
        <f>ISNUMBER(SEARCH("Le Grand Journal  ",'Réponses de formulaire'!$AG91))</f>
        <v>0</v>
      </c>
      <c r="C1003" t="b">
        <f>ISNUMBER(SEARCH("Le Petit Journal  ",'Réponses de formulaire'!$AG91))</f>
        <v>1</v>
      </c>
      <c r="D1003" t="b">
        <f>ISNUMBER(SEARCH("Les Guignols de l’Info  ",'Réponses de formulaire'!$AG91))</f>
        <v>0</v>
      </c>
      <c r="E1003" t="b">
        <f>ISNUMBER(SEARCH("Salut les terriens  ",'Réponses de formulaire'!$AG91))</f>
        <v>0</v>
      </c>
      <c r="F1003" t="b">
        <f>ISNUMBER(SEARCH("Sans chichis ",'Réponses de formulaire'!$AG91))</f>
        <v>0</v>
      </c>
      <c r="G1003" t="b">
        <f>ISNUMBER(SEARCH("Dan Late Show  ",'Réponses de formulaire'!$AG91))</f>
        <v>0</v>
      </c>
      <c r="H1003" t="b">
        <f>ISNUMBER(SEARCH("On n’est pas couché  ",'Réponses de formulaire'!$AG91))</f>
        <v>0</v>
      </c>
      <c r="I1003" t="b">
        <f>ISNUMBER(SEARCH("Vivement Dimanche",'Réponses de formulaire'!$AG91))</f>
        <v>0</v>
      </c>
      <c r="J1003" t="b">
        <f>ISNUMBER(SEARCH("Saturday Night Live",'Réponses de formulaire'!$AG91))</f>
        <v>0</v>
      </c>
      <c r="K1003" t="b">
        <f>ISNUMBER(SEARCH("The Tonight Show starring Jimmy Fallon",'Réponses de formulaire'!$AG91))</f>
        <v>0</v>
      </c>
      <c r="L1003" t="b">
        <f>ISNUMBER(SEARCH("The Tonight Show with Jay Leno",'Réponses de formulaire'!$AG91))</f>
        <v>0</v>
      </c>
      <c r="M1003" t="b">
        <f>ISNUMBER(SEARCH("The Colbert Report",'Réponses de formulaire'!$AG91))</f>
        <v>0</v>
      </c>
      <c r="N1003" t="b">
        <f>ISNUMBER(SEARCH("The Daily Show",'Réponses de formulaire'!$AG91))</f>
        <v>0</v>
      </c>
      <c r="O1003" t="b">
        <f>ISNUMBER(SEARCH("Aucune",'Réponses de formulaire'!$AG91))</f>
        <v>0</v>
      </c>
    </row>
    <row r="1004" spans="2:15" ht="12.75" customHeight="1" x14ac:dyDescent="0.2">
      <c r="B1004" t="b">
        <f>ISNUMBER(SEARCH("Le Grand Journal  ",'Réponses de formulaire'!$AG92))</f>
        <v>0</v>
      </c>
      <c r="C1004" t="b">
        <f>ISNUMBER(SEARCH("Le Petit Journal  ",'Réponses de formulaire'!$AG92))</f>
        <v>1</v>
      </c>
      <c r="D1004" t="b">
        <f>ISNUMBER(SEARCH("Les Guignols de l’Info  ",'Réponses de formulaire'!$AG92))</f>
        <v>0</v>
      </c>
      <c r="E1004" t="b">
        <f>ISNUMBER(SEARCH("Salut les terriens  ",'Réponses de formulaire'!$AG92))</f>
        <v>0</v>
      </c>
      <c r="F1004" t="b">
        <f>ISNUMBER(SEARCH("Sans chichis ",'Réponses de formulaire'!$AG92))</f>
        <v>1</v>
      </c>
      <c r="G1004" t="b">
        <f>ISNUMBER(SEARCH("Dan Late Show  ",'Réponses de formulaire'!$AG92))</f>
        <v>1</v>
      </c>
      <c r="H1004" t="b">
        <f>ISNUMBER(SEARCH("On n’est pas couché  ",'Réponses de formulaire'!$AG92))</f>
        <v>1</v>
      </c>
      <c r="I1004" t="b">
        <f>ISNUMBER(SEARCH("Vivement Dimanche",'Réponses de formulaire'!$AG92))</f>
        <v>0</v>
      </c>
      <c r="J1004" t="b">
        <f>ISNUMBER(SEARCH("Saturday Night Live",'Réponses de formulaire'!$AG92))</f>
        <v>0</v>
      </c>
      <c r="K1004" t="b">
        <f>ISNUMBER(SEARCH("The Tonight Show starring Jimmy Fallon",'Réponses de formulaire'!$AG92))</f>
        <v>0</v>
      </c>
      <c r="L1004" t="b">
        <f>ISNUMBER(SEARCH("The Tonight Show with Jay Leno",'Réponses de formulaire'!$AG92))</f>
        <v>0</v>
      </c>
      <c r="M1004" t="b">
        <f>ISNUMBER(SEARCH("The Colbert Report",'Réponses de formulaire'!$AG92))</f>
        <v>0</v>
      </c>
      <c r="N1004" t="b">
        <f>ISNUMBER(SEARCH("The Daily Show",'Réponses de formulaire'!$AG92))</f>
        <v>0</v>
      </c>
      <c r="O1004" t="b">
        <f>ISNUMBER(SEARCH("Aucune",'Réponses de formulaire'!$AG92))</f>
        <v>0</v>
      </c>
    </row>
    <row r="1005" spans="2:15" ht="12.75" customHeight="1" x14ac:dyDescent="0.2">
      <c r="B1005" t="b">
        <f>ISNUMBER(SEARCH("Le Grand Journal  ",'Réponses de formulaire'!$AG93))</f>
        <v>1</v>
      </c>
      <c r="C1005" t="b">
        <f>ISNUMBER(SEARCH("Le Petit Journal  ",'Réponses de formulaire'!$AG93))</f>
        <v>1</v>
      </c>
      <c r="D1005" t="b">
        <f>ISNUMBER(SEARCH("Les Guignols de l’Info  ",'Réponses de formulaire'!$AG93))</f>
        <v>0</v>
      </c>
      <c r="E1005" t="b">
        <f>ISNUMBER(SEARCH("Salut les terriens  ",'Réponses de formulaire'!$AG93))</f>
        <v>0</v>
      </c>
      <c r="F1005" t="b">
        <f>ISNUMBER(SEARCH("Sans chichis ",'Réponses de formulaire'!$AG93))</f>
        <v>1</v>
      </c>
      <c r="G1005" t="b">
        <f>ISNUMBER(SEARCH("Dan Late Show  ",'Réponses de formulaire'!$AG93))</f>
        <v>0</v>
      </c>
      <c r="H1005" t="b">
        <f>ISNUMBER(SEARCH("On n’est pas couché  ",'Réponses de formulaire'!$AG93))</f>
        <v>1</v>
      </c>
      <c r="I1005" t="b">
        <f>ISNUMBER(SEARCH("Vivement Dimanche",'Réponses de formulaire'!$AG93))</f>
        <v>0</v>
      </c>
      <c r="J1005" t="b">
        <f>ISNUMBER(SEARCH("Saturday Night Live",'Réponses de formulaire'!$AG93))</f>
        <v>0</v>
      </c>
      <c r="K1005" t="b">
        <f>ISNUMBER(SEARCH("The Tonight Show starring Jimmy Fallon",'Réponses de formulaire'!$AG93))</f>
        <v>0</v>
      </c>
      <c r="L1005" t="b">
        <f>ISNUMBER(SEARCH("The Tonight Show with Jay Leno",'Réponses de formulaire'!$AG93))</f>
        <v>0</v>
      </c>
      <c r="M1005" t="b">
        <f>ISNUMBER(SEARCH("The Colbert Report",'Réponses de formulaire'!$AG93))</f>
        <v>0</v>
      </c>
      <c r="N1005" t="b">
        <f>ISNUMBER(SEARCH("The Daily Show",'Réponses de formulaire'!$AG93))</f>
        <v>0</v>
      </c>
      <c r="O1005" t="b">
        <f>ISNUMBER(SEARCH("Aucune",'Réponses de formulaire'!$AG93))</f>
        <v>0</v>
      </c>
    </row>
    <row r="1006" spans="2:15" ht="12.75" customHeight="1" x14ac:dyDescent="0.2">
      <c r="B1006" t="b">
        <f>ISNUMBER(SEARCH("Le Grand Journal  ",'Réponses de formulaire'!$AG94))</f>
        <v>0</v>
      </c>
      <c r="C1006" t="b">
        <f>ISNUMBER(SEARCH("Le Petit Journal  ",'Réponses de formulaire'!$AG94))</f>
        <v>0</v>
      </c>
      <c r="D1006" t="b">
        <f>ISNUMBER(SEARCH("Les Guignols de l’Info  ",'Réponses de formulaire'!$AG94))</f>
        <v>1</v>
      </c>
      <c r="E1006" t="b">
        <f>ISNUMBER(SEARCH("Salut les terriens  ",'Réponses de formulaire'!$AG94))</f>
        <v>0</v>
      </c>
      <c r="F1006" t="b">
        <f>ISNUMBER(SEARCH("Sans chichis ",'Réponses de formulaire'!$AG94))</f>
        <v>0</v>
      </c>
      <c r="G1006" t="b">
        <f>ISNUMBER(SEARCH("Dan Late Show  ",'Réponses de formulaire'!$AG94))</f>
        <v>0</v>
      </c>
      <c r="H1006" t="b">
        <f>ISNUMBER(SEARCH("On n’est pas couché  ",'Réponses de formulaire'!$AG94))</f>
        <v>0</v>
      </c>
      <c r="I1006" t="b">
        <f>ISNUMBER(SEARCH("Vivement Dimanche",'Réponses de formulaire'!$AG94))</f>
        <v>0</v>
      </c>
      <c r="J1006" t="b">
        <f>ISNUMBER(SEARCH("Saturday Night Live",'Réponses de formulaire'!$AG94))</f>
        <v>0</v>
      </c>
      <c r="K1006" t="b">
        <f>ISNUMBER(SEARCH("The Tonight Show starring Jimmy Fallon",'Réponses de formulaire'!$AG94))</f>
        <v>0</v>
      </c>
      <c r="L1006" t="b">
        <f>ISNUMBER(SEARCH("The Tonight Show with Jay Leno",'Réponses de formulaire'!$AG94))</f>
        <v>0</v>
      </c>
      <c r="M1006" t="b">
        <f>ISNUMBER(SEARCH("The Colbert Report",'Réponses de formulaire'!$AG94))</f>
        <v>0</v>
      </c>
      <c r="N1006" t="b">
        <f>ISNUMBER(SEARCH("The Daily Show",'Réponses de formulaire'!$AG94))</f>
        <v>0</v>
      </c>
      <c r="O1006" t="b">
        <f>ISNUMBER(SEARCH("Aucune",'Réponses de formulaire'!$AG94))</f>
        <v>0</v>
      </c>
    </row>
    <row r="1007" spans="2:15" ht="12.75" customHeight="1" x14ac:dyDescent="0.2">
      <c r="B1007" t="b">
        <f>ISNUMBER(SEARCH("Le Grand Journal  ",'Réponses de formulaire'!$AG95))</f>
        <v>1</v>
      </c>
      <c r="C1007" t="b">
        <f>ISNUMBER(SEARCH("Le Petit Journal  ",'Réponses de formulaire'!$AG95))</f>
        <v>1</v>
      </c>
      <c r="D1007" t="b">
        <f>ISNUMBER(SEARCH("Les Guignols de l’Info  ",'Réponses de formulaire'!$AG95))</f>
        <v>1</v>
      </c>
      <c r="E1007" t="b">
        <f>ISNUMBER(SEARCH("Salut les terriens  ",'Réponses de formulaire'!$AG95))</f>
        <v>0</v>
      </c>
      <c r="F1007" t="b">
        <f>ISNUMBER(SEARCH("Sans chichis ",'Réponses de formulaire'!$AG95))</f>
        <v>0</v>
      </c>
      <c r="G1007" t="b">
        <f>ISNUMBER(SEARCH("Dan Late Show  ",'Réponses de formulaire'!$AG95))</f>
        <v>0</v>
      </c>
      <c r="H1007" t="b">
        <f>ISNUMBER(SEARCH("On n’est pas couché  ",'Réponses de formulaire'!$AG95))</f>
        <v>0</v>
      </c>
      <c r="I1007" t="b">
        <f>ISNUMBER(SEARCH("Vivement Dimanche",'Réponses de formulaire'!$AG95))</f>
        <v>0</v>
      </c>
      <c r="J1007" t="b">
        <f>ISNUMBER(SEARCH("Saturday Night Live",'Réponses de formulaire'!$AG95))</f>
        <v>0</v>
      </c>
      <c r="K1007" t="b">
        <f>ISNUMBER(SEARCH("The Tonight Show starring Jimmy Fallon",'Réponses de formulaire'!$AG95))</f>
        <v>0</v>
      </c>
      <c r="L1007" t="b">
        <f>ISNUMBER(SEARCH("The Tonight Show with Jay Leno",'Réponses de formulaire'!$AG95))</f>
        <v>0</v>
      </c>
      <c r="M1007" t="b">
        <f>ISNUMBER(SEARCH("The Colbert Report",'Réponses de formulaire'!$AG95))</f>
        <v>0</v>
      </c>
      <c r="N1007" t="b">
        <f>ISNUMBER(SEARCH("The Daily Show",'Réponses de formulaire'!$AG95))</f>
        <v>0</v>
      </c>
      <c r="O1007" t="b">
        <f>ISNUMBER(SEARCH("Aucune",'Réponses de formulaire'!$AG95))</f>
        <v>0</v>
      </c>
    </row>
    <row r="1008" spans="2:15" ht="12.75" customHeight="1" x14ac:dyDescent="0.2">
      <c r="B1008" t="b">
        <f>ISNUMBER(SEARCH("Le Grand Journal  ",'Réponses de formulaire'!$AG96))</f>
        <v>0</v>
      </c>
      <c r="C1008" t="b">
        <f>ISNUMBER(SEARCH("Le Petit Journal  ",'Réponses de formulaire'!$AG96))</f>
        <v>0</v>
      </c>
      <c r="D1008" t="b">
        <f>ISNUMBER(SEARCH("Les Guignols de l’Info  ",'Réponses de formulaire'!$AG96))</f>
        <v>1</v>
      </c>
      <c r="E1008" t="b">
        <f>ISNUMBER(SEARCH("Salut les terriens  ",'Réponses de formulaire'!$AG96))</f>
        <v>0</v>
      </c>
      <c r="F1008" t="b">
        <f>ISNUMBER(SEARCH("Sans chichis ",'Réponses de formulaire'!$AG96))</f>
        <v>1</v>
      </c>
      <c r="G1008" t="b">
        <f>ISNUMBER(SEARCH("Dan Late Show  ",'Réponses de formulaire'!$AG96))</f>
        <v>0</v>
      </c>
      <c r="H1008" t="b">
        <f>ISNUMBER(SEARCH("On n’est pas couché  ",'Réponses de formulaire'!$AG96))</f>
        <v>1</v>
      </c>
      <c r="I1008" t="b">
        <f>ISNUMBER(SEARCH("Vivement Dimanche",'Réponses de formulaire'!$AG96))</f>
        <v>0</v>
      </c>
      <c r="J1008" t="b">
        <f>ISNUMBER(SEARCH("Saturday Night Live",'Réponses de formulaire'!$AG96))</f>
        <v>0</v>
      </c>
      <c r="K1008" t="b">
        <f>ISNUMBER(SEARCH("The Tonight Show starring Jimmy Fallon",'Réponses de formulaire'!$AG96))</f>
        <v>0</v>
      </c>
      <c r="L1008" t="b">
        <f>ISNUMBER(SEARCH("The Tonight Show with Jay Leno",'Réponses de formulaire'!$AG96))</f>
        <v>0</v>
      </c>
      <c r="M1008" t="b">
        <f>ISNUMBER(SEARCH("The Colbert Report",'Réponses de formulaire'!$AG96))</f>
        <v>0</v>
      </c>
      <c r="N1008" t="b">
        <f>ISNUMBER(SEARCH("The Daily Show",'Réponses de formulaire'!$AG96))</f>
        <v>0</v>
      </c>
      <c r="O1008" t="b">
        <f>ISNUMBER(SEARCH("Aucune",'Réponses de formulaire'!$AG96))</f>
        <v>0</v>
      </c>
    </row>
    <row r="1009" spans="2:15" ht="12.75" customHeight="1" x14ac:dyDescent="0.2">
      <c r="B1009" t="b">
        <f>ISNUMBER(SEARCH("Le Grand Journal  ",'Réponses de formulaire'!$AG97))</f>
        <v>0</v>
      </c>
      <c r="C1009" t="b">
        <f>ISNUMBER(SEARCH("Le Petit Journal  ",'Réponses de formulaire'!$AG97))</f>
        <v>0</v>
      </c>
      <c r="D1009" t="b">
        <f>ISNUMBER(SEARCH("Les Guignols de l’Info  ",'Réponses de formulaire'!$AG97))</f>
        <v>0</v>
      </c>
      <c r="E1009" t="b">
        <f>ISNUMBER(SEARCH("Salut les terriens  ",'Réponses de formulaire'!$AG97))</f>
        <v>0</v>
      </c>
      <c r="F1009" t="b">
        <f>ISNUMBER(SEARCH("Sans chichis ",'Réponses de formulaire'!$AG97))</f>
        <v>1</v>
      </c>
      <c r="G1009" t="b">
        <f>ISNUMBER(SEARCH("Dan Late Show  ",'Réponses de formulaire'!$AG97))</f>
        <v>0</v>
      </c>
      <c r="H1009" t="b">
        <f>ISNUMBER(SEARCH("On n’est pas couché  ",'Réponses de formulaire'!$AG97))</f>
        <v>0</v>
      </c>
      <c r="I1009" t="b">
        <f>ISNUMBER(SEARCH("Vivement Dimanche",'Réponses de formulaire'!$AG97))</f>
        <v>0</v>
      </c>
      <c r="J1009" t="b">
        <f>ISNUMBER(SEARCH("Saturday Night Live",'Réponses de formulaire'!$AG97))</f>
        <v>0</v>
      </c>
      <c r="K1009" t="b">
        <f>ISNUMBER(SEARCH("The Tonight Show starring Jimmy Fallon",'Réponses de formulaire'!$AG97))</f>
        <v>0</v>
      </c>
      <c r="L1009" t="b">
        <f>ISNUMBER(SEARCH("The Tonight Show with Jay Leno",'Réponses de formulaire'!$AG97))</f>
        <v>0</v>
      </c>
      <c r="M1009" t="b">
        <f>ISNUMBER(SEARCH("The Colbert Report",'Réponses de formulaire'!$AG97))</f>
        <v>0</v>
      </c>
      <c r="N1009" t="b">
        <f>ISNUMBER(SEARCH("The Daily Show",'Réponses de formulaire'!$AG97))</f>
        <v>0</v>
      </c>
      <c r="O1009" t="b">
        <f>ISNUMBER(SEARCH("Aucune",'Réponses de formulaire'!$AG97))</f>
        <v>0</v>
      </c>
    </row>
    <row r="1010" spans="2:15" ht="12.75" customHeight="1" x14ac:dyDescent="0.2">
      <c r="B1010" t="b">
        <f>ISNUMBER(SEARCH("Le Grand Journal  ",'Réponses de formulaire'!$AG98))</f>
        <v>1</v>
      </c>
      <c r="C1010" t="b">
        <f>ISNUMBER(SEARCH("Le Petit Journal  ",'Réponses de formulaire'!$AG98))</f>
        <v>1</v>
      </c>
      <c r="D1010" t="b">
        <f>ISNUMBER(SEARCH("Les Guignols de l’Info  ",'Réponses de formulaire'!$AG98))</f>
        <v>1</v>
      </c>
      <c r="E1010" t="b">
        <f>ISNUMBER(SEARCH("Salut les terriens  ",'Réponses de formulaire'!$AG98))</f>
        <v>0</v>
      </c>
      <c r="F1010" t="b">
        <f>ISNUMBER(SEARCH("Sans chichis ",'Réponses de formulaire'!$AG98))</f>
        <v>0</v>
      </c>
      <c r="G1010" t="b">
        <f>ISNUMBER(SEARCH("Dan Late Show  ",'Réponses de formulaire'!$AG98))</f>
        <v>1</v>
      </c>
      <c r="H1010" t="b">
        <f>ISNUMBER(SEARCH("On n’est pas couché  ",'Réponses de formulaire'!$AG98))</f>
        <v>1</v>
      </c>
      <c r="I1010" t="b">
        <f>ISNUMBER(SEARCH("Vivement Dimanche",'Réponses de formulaire'!$AG98))</f>
        <v>0</v>
      </c>
      <c r="J1010" t="b">
        <f>ISNUMBER(SEARCH("Saturday Night Live",'Réponses de formulaire'!$AG98))</f>
        <v>1</v>
      </c>
      <c r="K1010" t="b">
        <f>ISNUMBER(SEARCH("The Tonight Show starring Jimmy Fallon",'Réponses de formulaire'!$AG98))</f>
        <v>1</v>
      </c>
      <c r="L1010" t="b">
        <f>ISNUMBER(SEARCH("The Tonight Show with Jay Leno",'Réponses de formulaire'!$AG98))</f>
        <v>0</v>
      </c>
      <c r="M1010" t="b">
        <f>ISNUMBER(SEARCH("The Colbert Report",'Réponses de formulaire'!$AG98))</f>
        <v>0</v>
      </c>
      <c r="N1010" t="b">
        <f>ISNUMBER(SEARCH("The Daily Show",'Réponses de formulaire'!$AG98))</f>
        <v>0</v>
      </c>
      <c r="O1010" t="b">
        <f>ISNUMBER(SEARCH("Aucune",'Réponses de formulaire'!$AG98))</f>
        <v>0</v>
      </c>
    </row>
    <row r="1011" spans="2:15" ht="12.75" customHeight="1" x14ac:dyDescent="0.2">
      <c r="B1011" t="b">
        <f>ISNUMBER(SEARCH("Le Grand Journal  ",'Réponses de formulaire'!$AG99))</f>
        <v>1</v>
      </c>
      <c r="C1011" t="b">
        <f>ISNUMBER(SEARCH("Le Petit Journal  ",'Réponses de formulaire'!$AG99))</f>
        <v>1</v>
      </c>
      <c r="D1011" t="b">
        <f>ISNUMBER(SEARCH("Les Guignols de l’Info  ",'Réponses de formulaire'!$AG99))</f>
        <v>0</v>
      </c>
      <c r="E1011" t="b">
        <f>ISNUMBER(SEARCH("Salut les terriens  ",'Réponses de formulaire'!$AG99))</f>
        <v>1</v>
      </c>
      <c r="F1011" t="b">
        <f>ISNUMBER(SEARCH("Sans chichis ",'Réponses de formulaire'!$AG99))</f>
        <v>0</v>
      </c>
      <c r="G1011" t="b">
        <f>ISNUMBER(SEARCH("Dan Late Show  ",'Réponses de formulaire'!$AG99))</f>
        <v>0</v>
      </c>
      <c r="H1011" t="b">
        <f>ISNUMBER(SEARCH("On n’est pas couché  ",'Réponses de formulaire'!$AG99))</f>
        <v>1</v>
      </c>
      <c r="I1011" t="b">
        <f>ISNUMBER(SEARCH("Vivement Dimanche",'Réponses de formulaire'!$AG99))</f>
        <v>1</v>
      </c>
      <c r="J1011" t="b">
        <f>ISNUMBER(SEARCH("Saturday Night Live",'Réponses de formulaire'!$AG99))</f>
        <v>0</v>
      </c>
      <c r="K1011" t="b">
        <f>ISNUMBER(SEARCH("The Tonight Show starring Jimmy Fallon",'Réponses de formulaire'!$AG99))</f>
        <v>0</v>
      </c>
      <c r="L1011" t="b">
        <f>ISNUMBER(SEARCH("The Tonight Show with Jay Leno",'Réponses de formulaire'!$AG99))</f>
        <v>0</v>
      </c>
      <c r="M1011" t="b">
        <f>ISNUMBER(SEARCH("The Colbert Report",'Réponses de formulaire'!$AG99))</f>
        <v>0</v>
      </c>
      <c r="N1011" t="b">
        <f>ISNUMBER(SEARCH("The Daily Show",'Réponses de formulaire'!$AG99))</f>
        <v>0</v>
      </c>
      <c r="O1011" t="b">
        <f>ISNUMBER(SEARCH("Aucune",'Réponses de formulaire'!$AG99))</f>
        <v>0</v>
      </c>
    </row>
    <row r="1012" spans="2:15" ht="12.75" customHeight="1" x14ac:dyDescent="0.2">
      <c r="B1012" t="b">
        <f>ISNUMBER(SEARCH("Le Grand Journal  ",'Réponses de formulaire'!$AG100))</f>
        <v>1</v>
      </c>
      <c r="C1012" t="b">
        <f>ISNUMBER(SEARCH("Le Petit Journal  ",'Réponses de formulaire'!$AG100))</f>
        <v>1</v>
      </c>
      <c r="D1012" t="b">
        <f>ISNUMBER(SEARCH("Les Guignols de l’Info  ",'Réponses de formulaire'!$AG100))</f>
        <v>0</v>
      </c>
      <c r="E1012" t="b">
        <f>ISNUMBER(SEARCH("Salut les terriens  ",'Réponses de formulaire'!$AG100))</f>
        <v>1</v>
      </c>
      <c r="F1012" t="b">
        <f>ISNUMBER(SEARCH("Sans chichis ",'Réponses de formulaire'!$AG100))</f>
        <v>0</v>
      </c>
      <c r="G1012" t="b">
        <f>ISNUMBER(SEARCH("Dan Late Show  ",'Réponses de formulaire'!$AG100))</f>
        <v>0</v>
      </c>
      <c r="H1012" t="b">
        <f>ISNUMBER(SEARCH("On n’est pas couché  ",'Réponses de formulaire'!$AG100))</f>
        <v>1</v>
      </c>
      <c r="I1012" t="b">
        <f>ISNUMBER(SEARCH("Vivement Dimanche",'Réponses de formulaire'!$AG100))</f>
        <v>0</v>
      </c>
      <c r="J1012" t="b">
        <f>ISNUMBER(SEARCH("Saturday Night Live",'Réponses de formulaire'!$AG100))</f>
        <v>0</v>
      </c>
      <c r="K1012" t="b">
        <f>ISNUMBER(SEARCH("The Tonight Show starring Jimmy Fallon",'Réponses de formulaire'!$AG100))</f>
        <v>0</v>
      </c>
      <c r="L1012" t="b">
        <f>ISNUMBER(SEARCH("The Tonight Show with Jay Leno",'Réponses de formulaire'!$AG100))</f>
        <v>0</v>
      </c>
      <c r="M1012" t="b">
        <f>ISNUMBER(SEARCH("The Colbert Report",'Réponses de formulaire'!$AG100))</f>
        <v>0</v>
      </c>
      <c r="N1012" t="b">
        <f>ISNUMBER(SEARCH("The Daily Show",'Réponses de formulaire'!$AG100))</f>
        <v>0</v>
      </c>
      <c r="O1012" t="b">
        <f>ISNUMBER(SEARCH("Aucune",'Réponses de formulaire'!$AG100))</f>
        <v>0</v>
      </c>
    </row>
    <row r="1013" spans="2:15" ht="12.75" customHeight="1" x14ac:dyDescent="0.2">
      <c r="B1013" t="b">
        <f>ISNUMBER(SEARCH("Le Grand Journal  ",'Réponses de formulaire'!$AG101))</f>
        <v>1</v>
      </c>
      <c r="C1013" t="b">
        <f>ISNUMBER(SEARCH("Le Petit Journal  ",'Réponses de formulaire'!$AG101))</f>
        <v>1</v>
      </c>
      <c r="D1013" t="b">
        <f>ISNUMBER(SEARCH("Les Guignols de l’Info  ",'Réponses de formulaire'!$AG101))</f>
        <v>1</v>
      </c>
      <c r="E1013" t="b">
        <f>ISNUMBER(SEARCH("Salut les terriens  ",'Réponses de formulaire'!$AG101))</f>
        <v>1</v>
      </c>
      <c r="F1013" t="b">
        <f>ISNUMBER(SEARCH("Sans chichis ",'Réponses de formulaire'!$AG101))</f>
        <v>0</v>
      </c>
      <c r="G1013" t="b">
        <f>ISNUMBER(SEARCH("Dan Late Show  ",'Réponses de formulaire'!$AG101))</f>
        <v>0</v>
      </c>
      <c r="H1013" t="b">
        <f>ISNUMBER(SEARCH("On n’est pas couché  ",'Réponses de formulaire'!$AG101))</f>
        <v>0</v>
      </c>
      <c r="I1013" t="b">
        <f>ISNUMBER(SEARCH("Vivement Dimanche",'Réponses de formulaire'!$AG101))</f>
        <v>0</v>
      </c>
      <c r="J1013" t="b">
        <f>ISNUMBER(SEARCH("Saturday Night Live",'Réponses de formulaire'!$AG101))</f>
        <v>0</v>
      </c>
      <c r="K1013" t="b">
        <f>ISNUMBER(SEARCH("The Tonight Show starring Jimmy Fallon",'Réponses de formulaire'!$AG101))</f>
        <v>0</v>
      </c>
      <c r="L1013" t="b">
        <f>ISNUMBER(SEARCH("The Tonight Show with Jay Leno",'Réponses de formulaire'!$AG101))</f>
        <v>0</v>
      </c>
      <c r="M1013" t="b">
        <f>ISNUMBER(SEARCH("The Colbert Report",'Réponses de formulaire'!$AG101))</f>
        <v>0</v>
      </c>
      <c r="N1013" t="b">
        <f>ISNUMBER(SEARCH("The Daily Show",'Réponses de formulaire'!$AG101))</f>
        <v>0</v>
      </c>
      <c r="O1013" t="b">
        <f>ISNUMBER(SEARCH("Aucune",'Réponses de formulaire'!$AG101))</f>
        <v>0</v>
      </c>
    </row>
    <row r="1014" spans="2:15" ht="12.75" customHeight="1" x14ac:dyDescent="0.2">
      <c r="B1014" t="b">
        <f>ISNUMBER(SEARCH("Le Grand Journal  ",'Réponses de formulaire'!$AG102))</f>
        <v>0</v>
      </c>
      <c r="C1014" t="b">
        <f>ISNUMBER(SEARCH("Le Petit Journal  ",'Réponses de formulaire'!$AG102))</f>
        <v>1</v>
      </c>
      <c r="D1014" t="b">
        <f>ISNUMBER(SEARCH("Les Guignols de l’Info  ",'Réponses de formulaire'!$AG102))</f>
        <v>1</v>
      </c>
      <c r="E1014" t="b">
        <f>ISNUMBER(SEARCH("Salut les terriens  ",'Réponses de formulaire'!$AG102))</f>
        <v>0</v>
      </c>
      <c r="F1014" t="b">
        <f>ISNUMBER(SEARCH("Sans chichis ",'Réponses de formulaire'!$AG102))</f>
        <v>0</v>
      </c>
      <c r="G1014" t="b">
        <f>ISNUMBER(SEARCH("Dan Late Show  ",'Réponses de formulaire'!$AG102))</f>
        <v>0</v>
      </c>
      <c r="H1014" t="b">
        <f>ISNUMBER(SEARCH("On n’est pas couché  ",'Réponses de formulaire'!$AG102))</f>
        <v>1</v>
      </c>
      <c r="I1014" t="b">
        <f>ISNUMBER(SEARCH("Vivement Dimanche",'Réponses de formulaire'!$AG102))</f>
        <v>0</v>
      </c>
      <c r="J1014" t="b">
        <f>ISNUMBER(SEARCH("Saturday Night Live",'Réponses de formulaire'!$AG102))</f>
        <v>0</v>
      </c>
      <c r="K1014" t="b">
        <f>ISNUMBER(SEARCH("The Tonight Show starring Jimmy Fallon",'Réponses de formulaire'!$AG102))</f>
        <v>0</v>
      </c>
      <c r="L1014" t="b">
        <f>ISNUMBER(SEARCH("The Tonight Show with Jay Leno",'Réponses de formulaire'!$AG102))</f>
        <v>0</v>
      </c>
      <c r="M1014" t="b">
        <f>ISNUMBER(SEARCH("The Colbert Report",'Réponses de formulaire'!$AG102))</f>
        <v>0</v>
      </c>
      <c r="N1014" t="b">
        <f>ISNUMBER(SEARCH("The Daily Show",'Réponses de formulaire'!$AG102))</f>
        <v>0</v>
      </c>
      <c r="O1014" t="b">
        <f>ISNUMBER(SEARCH("Aucune",'Réponses de formulaire'!$AG102))</f>
        <v>0</v>
      </c>
    </row>
    <row r="1015" spans="2:15" ht="12.75" customHeight="1" x14ac:dyDescent="0.2">
      <c r="B1015" t="b">
        <f>ISNUMBER(SEARCH("Le Grand Journal  ",'Réponses de formulaire'!$AG103))</f>
        <v>0</v>
      </c>
      <c r="C1015" t="b">
        <f>ISNUMBER(SEARCH("Le Petit Journal  ",'Réponses de formulaire'!$AG103))</f>
        <v>1</v>
      </c>
      <c r="D1015" t="b">
        <f>ISNUMBER(SEARCH("Les Guignols de l’Info  ",'Réponses de formulaire'!$AG103))</f>
        <v>0</v>
      </c>
      <c r="E1015" t="b">
        <f>ISNUMBER(SEARCH("Salut les terriens  ",'Réponses de formulaire'!$AG103))</f>
        <v>0</v>
      </c>
      <c r="F1015" t="b">
        <f>ISNUMBER(SEARCH("Sans chichis ",'Réponses de formulaire'!$AG103))</f>
        <v>0</v>
      </c>
      <c r="G1015" t="b">
        <f>ISNUMBER(SEARCH("Dan Late Show  ",'Réponses de formulaire'!$AG103))</f>
        <v>0</v>
      </c>
      <c r="H1015" t="b">
        <f>ISNUMBER(SEARCH("On n’est pas couché  ",'Réponses de formulaire'!$AG103))</f>
        <v>0</v>
      </c>
      <c r="I1015" t="b">
        <f>ISNUMBER(SEARCH("Vivement Dimanche",'Réponses de formulaire'!$AG103))</f>
        <v>0</v>
      </c>
      <c r="J1015" t="b">
        <f>ISNUMBER(SEARCH("Saturday Night Live",'Réponses de formulaire'!$AG103))</f>
        <v>0</v>
      </c>
      <c r="K1015" t="b">
        <f>ISNUMBER(SEARCH("The Tonight Show starring Jimmy Fallon",'Réponses de formulaire'!$AG103))</f>
        <v>0</v>
      </c>
      <c r="L1015" t="b">
        <f>ISNUMBER(SEARCH("The Tonight Show with Jay Leno",'Réponses de formulaire'!$AG103))</f>
        <v>0</v>
      </c>
      <c r="M1015" t="b">
        <f>ISNUMBER(SEARCH("The Colbert Report",'Réponses de formulaire'!$AG103))</f>
        <v>0</v>
      </c>
      <c r="N1015" t="b">
        <f>ISNUMBER(SEARCH("The Daily Show",'Réponses de formulaire'!$AG103))</f>
        <v>0</v>
      </c>
      <c r="O1015" t="b">
        <f>ISNUMBER(SEARCH("Aucune",'Réponses de formulaire'!$AG103))</f>
        <v>0</v>
      </c>
    </row>
    <row r="1016" spans="2:15" ht="12.75" customHeight="1" x14ac:dyDescent="0.2">
      <c r="B1016" t="b">
        <f>ISNUMBER(SEARCH("Le Grand Journal  ",'Réponses de formulaire'!$AG104))</f>
        <v>0</v>
      </c>
      <c r="C1016" t="b">
        <f>ISNUMBER(SEARCH("Le Petit Journal  ",'Réponses de formulaire'!$AG104))</f>
        <v>0</v>
      </c>
      <c r="D1016" t="b">
        <f>ISNUMBER(SEARCH("Les Guignols de l’Info  ",'Réponses de formulaire'!$AG104))</f>
        <v>0</v>
      </c>
      <c r="E1016" t="b">
        <f>ISNUMBER(SEARCH("Salut les terriens  ",'Réponses de formulaire'!$AG104))</f>
        <v>0</v>
      </c>
      <c r="F1016" t="b">
        <f>ISNUMBER(SEARCH("Sans chichis ",'Réponses de formulaire'!$AG104))</f>
        <v>0</v>
      </c>
      <c r="G1016" t="b">
        <f>ISNUMBER(SEARCH("Dan Late Show  ",'Réponses de formulaire'!$AG104))</f>
        <v>0</v>
      </c>
      <c r="H1016" t="b">
        <f>ISNUMBER(SEARCH("On n’est pas couché  ",'Réponses de formulaire'!$AG104))</f>
        <v>0</v>
      </c>
      <c r="I1016" t="b">
        <f>ISNUMBER(SEARCH("Vivement Dimanche",'Réponses de formulaire'!$AG104))</f>
        <v>0</v>
      </c>
      <c r="J1016" t="b">
        <f>ISNUMBER(SEARCH("Saturday Night Live",'Réponses de formulaire'!$AG104))</f>
        <v>0</v>
      </c>
      <c r="K1016" t="b">
        <f>ISNUMBER(SEARCH("The Tonight Show starring Jimmy Fallon",'Réponses de formulaire'!$AG104))</f>
        <v>0</v>
      </c>
      <c r="L1016" t="b">
        <f>ISNUMBER(SEARCH("The Tonight Show with Jay Leno",'Réponses de formulaire'!$AG104))</f>
        <v>0</v>
      </c>
      <c r="M1016" t="b">
        <f>ISNUMBER(SEARCH("The Colbert Report",'Réponses de formulaire'!$AG104))</f>
        <v>0</v>
      </c>
      <c r="N1016" t="b">
        <f>ISNUMBER(SEARCH("The Daily Show",'Réponses de formulaire'!$AG104))</f>
        <v>0</v>
      </c>
      <c r="O1016" t="b">
        <f>ISNUMBER(SEARCH("Aucune",'Réponses de formulaire'!$AG104))</f>
        <v>1</v>
      </c>
    </row>
    <row r="1017" spans="2:15" ht="12.75" customHeight="1" x14ac:dyDescent="0.2">
      <c r="B1017" t="b">
        <f>ISNUMBER(SEARCH("Le Grand Journal  ",'Réponses de formulaire'!$AG105))</f>
        <v>0</v>
      </c>
      <c r="C1017" t="b">
        <f>ISNUMBER(SEARCH("Le Petit Journal  ",'Réponses de formulaire'!$AG105))</f>
        <v>1</v>
      </c>
      <c r="D1017" t="b">
        <f>ISNUMBER(SEARCH("Les Guignols de l’Info  ",'Réponses de formulaire'!$AG105))</f>
        <v>0</v>
      </c>
      <c r="E1017" t="b">
        <f>ISNUMBER(SEARCH("Salut les terriens  ",'Réponses de formulaire'!$AG105))</f>
        <v>0</v>
      </c>
      <c r="F1017" t="b">
        <f>ISNUMBER(SEARCH("Sans chichis ",'Réponses de formulaire'!$AG105))</f>
        <v>0</v>
      </c>
      <c r="G1017" t="b">
        <f>ISNUMBER(SEARCH("Dan Late Show  ",'Réponses de formulaire'!$AG105))</f>
        <v>0</v>
      </c>
      <c r="H1017" t="b">
        <f>ISNUMBER(SEARCH("On n’est pas couché  ",'Réponses de formulaire'!$AG105))</f>
        <v>1</v>
      </c>
      <c r="I1017" t="b">
        <f>ISNUMBER(SEARCH("Vivement Dimanche",'Réponses de formulaire'!$AG105))</f>
        <v>0</v>
      </c>
      <c r="J1017" t="b">
        <f>ISNUMBER(SEARCH("Saturday Night Live",'Réponses de formulaire'!$AG105))</f>
        <v>0</v>
      </c>
      <c r="K1017" t="b">
        <f>ISNUMBER(SEARCH("The Tonight Show starring Jimmy Fallon",'Réponses de formulaire'!$AG105))</f>
        <v>0</v>
      </c>
      <c r="L1017" t="b">
        <f>ISNUMBER(SEARCH("The Tonight Show with Jay Leno",'Réponses de formulaire'!$AG105))</f>
        <v>0</v>
      </c>
      <c r="M1017" t="b">
        <f>ISNUMBER(SEARCH("The Colbert Report",'Réponses de formulaire'!$AG105))</f>
        <v>0</v>
      </c>
      <c r="N1017" t="b">
        <f>ISNUMBER(SEARCH("The Daily Show",'Réponses de formulaire'!$AG105))</f>
        <v>0</v>
      </c>
      <c r="O1017" t="b">
        <f>ISNUMBER(SEARCH("Aucune",'Réponses de formulaire'!$AG105))</f>
        <v>0</v>
      </c>
    </row>
    <row r="1018" spans="2:15" ht="12.75" customHeight="1" x14ac:dyDescent="0.2">
      <c r="B1018" t="b">
        <f>ISNUMBER(SEARCH("Le Grand Journal  ",'Réponses de formulaire'!$AG106))</f>
        <v>1</v>
      </c>
      <c r="C1018" t="b">
        <f>ISNUMBER(SEARCH("Le Petit Journal  ",'Réponses de formulaire'!$AG106))</f>
        <v>1</v>
      </c>
      <c r="D1018" t="b">
        <f>ISNUMBER(SEARCH("Les Guignols de l’Info  ",'Réponses de formulaire'!$AG106))</f>
        <v>1</v>
      </c>
      <c r="E1018" t="b">
        <f>ISNUMBER(SEARCH("Salut les terriens  ",'Réponses de formulaire'!$AG106))</f>
        <v>0</v>
      </c>
      <c r="F1018" t="b">
        <f>ISNUMBER(SEARCH("Sans chichis ",'Réponses de formulaire'!$AG106))</f>
        <v>0</v>
      </c>
      <c r="G1018" t="b">
        <f>ISNUMBER(SEARCH("Dan Late Show  ",'Réponses de formulaire'!$AG106))</f>
        <v>0</v>
      </c>
      <c r="H1018" t="b">
        <f>ISNUMBER(SEARCH("On n’est pas couché  ",'Réponses de formulaire'!$AG106))</f>
        <v>1</v>
      </c>
      <c r="I1018" t="b">
        <f>ISNUMBER(SEARCH("Vivement Dimanche",'Réponses de formulaire'!$AG106))</f>
        <v>0</v>
      </c>
      <c r="J1018" t="b">
        <f>ISNUMBER(SEARCH("Saturday Night Live",'Réponses de formulaire'!$AG106))</f>
        <v>1</v>
      </c>
      <c r="K1018" t="b">
        <f>ISNUMBER(SEARCH("The Tonight Show starring Jimmy Fallon",'Réponses de formulaire'!$AG106))</f>
        <v>1</v>
      </c>
      <c r="L1018" t="b">
        <f>ISNUMBER(SEARCH("The Tonight Show with Jay Leno",'Réponses de formulaire'!$AG106))</f>
        <v>0</v>
      </c>
      <c r="M1018" t="b">
        <f>ISNUMBER(SEARCH("The Colbert Report",'Réponses de formulaire'!$AG106))</f>
        <v>0</v>
      </c>
      <c r="N1018" t="b">
        <f>ISNUMBER(SEARCH("The Daily Show",'Réponses de formulaire'!$AG106))</f>
        <v>0</v>
      </c>
      <c r="O1018" t="b">
        <f>ISNUMBER(SEARCH("Aucune",'Réponses de formulaire'!$AG106))</f>
        <v>0</v>
      </c>
    </row>
    <row r="1019" spans="2:15" ht="12.75" customHeight="1" x14ac:dyDescent="0.2">
      <c r="B1019" t="b">
        <f>ISNUMBER(SEARCH("Le Grand Journal  ",'Réponses de formulaire'!$AG107))</f>
        <v>0</v>
      </c>
      <c r="C1019" t="b">
        <f>ISNUMBER(SEARCH("Le Petit Journal  ",'Réponses de formulaire'!$AG107))</f>
        <v>1</v>
      </c>
      <c r="D1019" t="b">
        <f>ISNUMBER(SEARCH("Les Guignols de l’Info  ",'Réponses de formulaire'!$AG107))</f>
        <v>0</v>
      </c>
      <c r="E1019" t="b">
        <f>ISNUMBER(SEARCH("Salut les terriens  ",'Réponses de formulaire'!$AG107))</f>
        <v>0</v>
      </c>
      <c r="F1019" t="b">
        <f>ISNUMBER(SEARCH("Sans chichis ",'Réponses de formulaire'!$AG107))</f>
        <v>0</v>
      </c>
      <c r="G1019" t="b">
        <f>ISNUMBER(SEARCH("Dan Late Show  ",'Réponses de formulaire'!$AG107))</f>
        <v>0</v>
      </c>
      <c r="H1019" t="b">
        <f>ISNUMBER(SEARCH("On n’est pas couché  ",'Réponses de formulaire'!$AG107))</f>
        <v>1</v>
      </c>
      <c r="I1019" t="b">
        <f>ISNUMBER(SEARCH("Vivement Dimanche",'Réponses de formulaire'!$AG107))</f>
        <v>1</v>
      </c>
      <c r="J1019" t="b">
        <f>ISNUMBER(SEARCH("Saturday Night Live",'Réponses de formulaire'!$AG107))</f>
        <v>0</v>
      </c>
      <c r="K1019" t="b">
        <f>ISNUMBER(SEARCH("The Tonight Show starring Jimmy Fallon",'Réponses de formulaire'!$AG107))</f>
        <v>0</v>
      </c>
      <c r="L1019" t="b">
        <f>ISNUMBER(SEARCH("The Tonight Show with Jay Leno",'Réponses de formulaire'!$AG107))</f>
        <v>0</v>
      </c>
      <c r="M1019" t="b">
        <f>ISNUMBER(SEARCH("The Colbert Report",'Réponses de formulaire'!$AG107))</f>
        <v>0</v>
      </c>
      <c r="N1019" t="b">
        <f>ISNUMBER(SEARCH("The Daily Show",'Réponses de formulaire'!$AG107))</f>
        <v>0</v>
      </c>
      <c r="O1019" t="b">
        <f>ISNUMBER(SEARCH("Aucune",'Réponses de formulaire'!$AG107))</f>
        <v>0</v>
      </c>
    </row>
    <row r="1020" spans="2:15" ht="12.75" customHeight="1" x14ac:dyDescent="0.2">
      <c r="B1020" t="b">
        <f>ISNUMBER(SEARCH("Le Grand Journal  ",'Réponses de formulaire'!$AG108))</f>
        <v>0</v>
      </c>
      <c r="C1020" t="b">
        <f>ISNUMBER(SEARCH("Le Petit Journal  ",'Réponses de formulaire'!$AG108))</f>
        <v>1</v>
      </c>
      <c r="D1020" t="b">
        <f>ISNUMBER(SEARCH("Les Guignols de l’Info  ",'Réponses de formulaire'!$AG108))</f>
        <v>0</v>
      </c>
      <c r="E1020" t="b">
        <f>ISNUMBER(SEARCH("Salut les terriens  ",'Réponses de formulaire'!$AG108))</f>
        <v>0</v>
      </c>
      <c r="F1020" t="b">
        <f>ISNUMBER(SEARCH("Sans chichis ",'Réponses de formulaire'!$AG108))</f>
        <v>1</v>
      </c>
      <c r="G1020" t="b">
        <f>ISNUMBER(SEARCH("Dan Late Show  ",'Réponses de formulaire'!$AG108))</f>
        <v>0</v>
      </c>
      <c r="H1020" t="b">
        <f>ISNUMBER(SEARCH("On n’est pas couché  ",'Réponses de formulaire'!$AG108))</f>
        <v>0</v>
      </c>
      <c r="I1020" t="b">
        <f>ISNUMBER(SEARCH("Vivement Dimanche",'Réponses de formulaire'!$AG108))</f>
        <v>0</v>
      </c>
      <c r="J1020" t="b">
        <f>ISNUMBER(SEARCH("Saturday Night Live",'Réponses de formulaire'!$AG108))</f>
        <v>0</v>
      </c>
      <c r="K1020" t="b">
        <f>ISNUMBER(SEARCH("The Tonight Show starring Jimmy Fallon",'Réponses de formulaire'!$AG108))</f>
        <v>0</v>
      </c>
      <c r="L1020" t="b">
        <f>ISNUMBER(SEARCH("The Tonight Show with Jay Leno",'Réponses de formulaire'!$AG108))</f>
        <v>0</v>
      </c>
      <c r="M1020" t="b">
        <f>ISNUMBER(SEARCH("The Colbert Report",'Réponses de formulaire'!$AG108))</f>
        <v>0</v>
      </c>
      <c r="N1020" t="b">
        <f>ISNUMBER(SEARCH("The Daily Show",'Réponses de formulaire'!$AG108))</f>
        <v>0</v>
      </c>
      <c r="O1020" t="b">
        <f>ISNUMBER(SEARCH("Aucune",'Réponses de formulaire'!$AG108))</f>
        <v>0</v>
      </c>
    </row>
    <row r="1021" spans="2:15" ht="12.75" customHeight="1" x14ac:dyDescent="0.2">
      <c r="B1021" t="b">
        <f>ISNUMBER(SEARCH("Le Grand Journal  ",'Réponses de formulaire'!$AG109))</f>
        <v>1</v>
      </c>
      <c r="C1021" t="b">
        <f>ISNUMBER(SEARCH("Le Petit Journal  ",'Réponses de formulaire'!$AG109))</f>
        <v>0</v>
      </c>
      <c r="D1021" t="b">
        <f>ISNUMBER(SEARCH("Les Guignols de l’Info  ",'Réponses de formulaire'!$AG109))</f>
        <v>1</v>
      </c>
      <c r="E1021" t="b">
        <f>ISNUMBER(SEARCH("Salut les terriens  ",'Réponses de formulaire'!$AG109))</f>
        <v>1</v>
      </c>
      <c r="F1021" t="b">
        <f>ISNUMBER(SEARCH("Sans chichis ",'Réponses de formulaire'!$AG109))</f>
        <v>1</v>
      </c>
      <c r="G1021" t="b">
        <f>ISNUMBER(SEARCH("Dan Late Show  ",'Réponses de formulaire'!$AG109))</f>
        <v>0</v>
      </c>
      <c r="H1021" t="b">
        <f>ISNUMBER(SEARCH("On n’est pas couché  ",'Réponses de formulaire'!$AG109))</f>
        <v>0</v>
      </c>
      <c r="I1021" t="b">
        <f>ISNUMBER(SEARCH("Vivement Dimanche",'Réponses de formulaire'!$AG109))</f>
        <v>0</v>
      </c>
      <c r="J1021" t="b">
        <f>ISNUMBER(SEARCH("Saturday Night Live",'Réponses de formulaire'!$AG109))</f>
        <v>0</v>
      </c>
      <c r="K1021" t="b">
        <f>ISNUMBER(SEARCH("The Tonight Show starring Jimmy Fallon",'Réponses de formulaire'!$AG109))</f>
        <v>0</v>
      </c>
      <c r="L1021" t="b">
        <f>ISNUMBER(SEARCH("The Tonight Show with Jay Leno",'Réponses de formulaire'!$AG109))</f>
        <v>0</v>
      </c>
      <c r="M1021" t="b">
        <f>ISNUMBER(SEARCH("The Colbert Report",'Réponses de formulaire'!$AG109))</f>
        <v>0</v>
      </c>
      <c r="N1021" t="b">
        <f>ISNUMBER(SEARCH("The Daily Show",'Réponses de formulaire'!$AG109))</f>
        <v>0</v>
      </c>
      <c r="O1021" t="b">
        <f>ISNUMBER(SEARCH("Aucune",'Réponses de formulaire'!$AG109))</f>
        <v>0</v>
      </c>
    </row>
    <row r="1022" spans="2:15" ht="12.75" customHeight="1" x14ac:dyDescent="0.2">
      <c r="B1022" t="b">
        <f>ISNUMBER(SEARCH("Le Grand Journal  ",'Réponses de formulaire'!$AG110))</f>
        <v>0</v>
      </c>
      <c r="C1022" t="b">
        <f>ISNUMBER(SEARCH("Le Petit Journal  ",'Réponses de formulaire'!$AG110))</f>
        <v>0</v>
      </c>
      <c r="D1022" t="b">
        <f>ISNUMBER(SEARCH("Les Guignols de l’Info  ",'Réponses de formulaire'!$AG110))</f>
        <v>0</v>
      </c>
      <c r="E1022" t="b">
        <f>ISNUMBER(SEARCH("Salut les terriens  ",'Réponses de formulaire'!$AG110))</f>
        <v>0</v>
      </c>
      <c r="F1022" t="b">
        <f>ISNUMBER(SEARCH("Sans chichis ",'Réponses de formulaire'!$AG110))</f>
        <v>1</v>
      </c>
      <c r="G1022" t="b">
        <f>ISNUMBER(SEARCH("Dan Late Show  ",'Réponses de formulaire'!$AG110))</f>
        <v>0</v>
      </c>
      <c r="H1022" t="b">
        <f>ISNUMBER(SEARCH("On n’est pas couché  ",'Réponses de formulaire'!$AG110))</f>
        <v>0</v>
      </c>
      <c r="I1022" t="b">
        <f>ISNUMBER(SEARCH("Vivement Dimanche",'Réponses de formulaire'!$AG110))</f>
        <v>0</v>
      </c>
      <c r="J1022" t="b">
        <f>ISNUMBER(SEARCH("Saturday Night Live",'Réponses de formulaire'!$AG110))</f>
        <v>0</v>
      </c>
      <c r="K1022" t="b">
        <f>ISNUMBER(SEARCH("The Tonight Show starring Jimmy Fallon",'Réponses de formulaire'!$AG110))</f>
        <v>0</v>
      </c>
      <c r="L1022" t="b">
        <f>ISNUMBER(SEARCH("The Tonight Show with Jay Leno",'Réponses de formulaire'!$AG110))</f>
        <v>0</v>
      </c>
      <c r="M1022" t="b">
        <f>ISNUMBER(SEARCH("The Colbert Report",'Réponses de formulaire'!$AG110))</f>
        <v>0</v>
      </c>
      <c r="N1022" t="b">
        <f>ISNUMBER(SEARCH("The Daily Show",'Réponses de formulaire'!$AG110))</f>
        <v>0</v>
      </c>
      <c r="O1022" t="b">
        <f>ISNUMBER(SEARCH("Aucune",'Réponses de formulaire'!$AG110))</f>
        <v>0</v>
      </c>
    </row>
    <row r="1023" spans="2:15" ht="12.75" customHeight="1" x14ac:dyDescent="0.2">
      <c r="B1023" t="b">
        <f>ISNUMBER(SEARCH("Le Grand Journal  ",'Réponses de formulaire'!$AG111))</f>
        <v>0</v>
      </c>
      <c r="C1023" t="b">
        <f>ISNUMBER(SEARCH("Le Petit Journal  ",'Réponses de formulaire'!$AG111))</f>
        <v>1</v>
      </c>
      <c r="D1023" t="b">
        <f>ISNUMBER(SEARCH("Les Guignols de l’Info  ",'Réponses de formulaire'!$AG111))</f>
        <v>0</v>
      </c>
      <c r="E1023" t="b">
        <f>ISNUMBER(SEARCH("Salut les terriens  ",'Réponses de formulaire'!$AG111))</f>
        <v>0</v>
      </c>
      <c r="F1023" t="b">
        <f>ISNUMBER(SEARCH("Sans chichis ",'Réponses de formulaire'!$AG111))</f>
        <v>0</v>
      </c>
      <c r="G1023" t="b">
        <f>ISNUMBER(SEARCH("Dan Late Show  ",'Réponses de formulaire'!$AG111))</f>
        <v>0</v>
      </c>
      <c r="H1023" t="b">
        <f>ISNUMBER(SEARCH("On n’est pas couché  ",'Réponses de formulaire'!$AG111))</f>
        <v>0</v>
      </c>
      <c r="I1023" t="b">
        <f>ISNUMBER(SEARCH("Vivement Dimanche",'Réponses de formulaire'!$AG111))</f>
        <v>0</v>
      </c>
      <c r="J1023" t="b">
        <f>ISNUMBER(SEARCH("Saturday Night Live",'Réponses de formulaire'!$AG111))</f>
        <v>0</v>
      </c>
      <c r="K1023" t="b">
        <f>ISNUMBER(SEARCH("The Tonight Show starring Jimmy Fallon",'Réponses de formulaire'!$AG111))</f>
        <v>0</v>
      </c>
      <c r="L1023" t="b">
        <f>ISNUMBER(SEARCH("The Tonight Show with Jay Leno",'Réponses de formulaire'!$AG111))</f>
        <v>0</v>
      </c>
      <c r="M1023" t="b">
        <f>ISNUMBER(SEARCH("The Colbert Report",'Réponses de formulaire'!$AG111))</f>
        <v>0</v>
      </c>
      <c r="N1023" t="b">
        <f>ISNUMBER(SEARCH("The Daily Show",'Réponses de formulaire'!$AG111))</f>
        <v>0</v>
      </c>
      <c r="O1023" t="b">
        <f>ISNUMBER(SEARCH("Aucune",'Réponses de formulaire'!$AG111))</f>
        <v>0</v>
      </c>
    </row>
    <row r="1024" spans="2:15" ht="12.75" customHeight="1" x14ac:dyDescent="0.2">
      <c r="B1024" t="b">
        <f>ISNUMBER(SEARCH("Le Grand Journal  ",'Réponses de formulaire'!$AG112))</f>
        <v>1</v>
      </c>
      <c r="C1024" t="b">
        <f>ISNUMBER(SEARCH("Le Petit Journal  ",'Réponses de formulaire'!$AG112))</f>
        <v>1</v>
      </c>
      <c r="D1024" t="b">
        <f>ISNUMBER(SEARCH("Les Guignols de l’Info  ",'Réponses de formulaire'!$AG112))</f>
        <v>0</v>
      </c>
      <c r="E1024" t="b">
        <f>ISNUMBER(SEARCH("Salut les terriens  ",'Réponses de formulaire'!$AG112))</f>
        <v>0</v>
      </c>
      <c r="F1024" t="b">
        <f>ISNUMBER(SEARCH("Sans chichis ",'Réponses de formulaire'!$AG112))</f>
        <v>1</v>
      </c>
      <c r="G1024" t="b">
        <f>ISNUMBER(SEARCH("Dan Late Show  ",'Réponses de formulaire'!$AG112))</f>
        <v>0</v>
      </c>
      <c r="H1024" t="b">
        <f>ISNUMBER(SEARCH("On n’est pas couché  ",'Réponses de formulaire'!$AG112))</f>
        <v>0</v>
      </c>
      <c r="I1024" t="b">
        <f>ISNUMBER(SEARCH("Vivement Dimanche",'Réponses de formulaire'!$AG112))</f>
        <v>0</v>
      </c>
      <c r="J1024" t="b">
        <f>ISNUMBER(SEARCH("Saturday Night Live",'Réponses de formulaire'!$AG112))</f>
        <v>0</v>
      </c>
      <c r="K1024" t="b">
        <f>ISNUMBER(SEARCH("The Tonight Show starring Jimmy Fallon",'Réponses de formulaire'!$AG112))</f>
        <v>0</v>
      </c>
      <c r="L1024" t="b">
        <f>ISNUMBER(SEARCH("The Tonight Show with Jay Leno",'Réponses de formulaire'!$AG112))</f>
        <v>0</v>
      </c>
      <c r="M1024" t="b">
        <f>ISNUMBER(SEARCH("The Colbert Report",'Réponses de formulaire'!$AG112))</f>
        <v>0</v>
      </c>
      <c r="N1024" t="b">
        <f>ISNUMBER(SEARCH("The Daily Show",'Réponses de formulaire'!$AG112))</f>
        <v>0</v>
      </c>
      <c r="O1024" t="b">
        <f>ISNUMBER(SEARCH("Aucune",'Réponses de formulaire'!$AG112))</f>
        <v>0</v>
      </c>
    </row>
    <row r="1025" spans="2:15" ht="12.75" customHeight="1" x14ac:dyDescent="0.2">
      <c r="B1025" t="b">
        <f>ISNUMBER(SEARCH("Le Grand Journal  ",'Réponses de formulaire'!$AG113))</f>
        <v>0</v>
      </c>
      <c r="C1025" t="b">
        <f>ISNUMBER(SEARCH("Le Petit Journal  ",'Réponses de formulaire'!$AG113))</f>
        <v>1</v>
      </c>
      <c r="D1025" t="b">
        <f>ISNUMBER(SEARCH("Les Guignols de l’Info  ",'Réponses de formulaire'!$AG113))</f>
        <v>0</v>
      </c>
      <c r="E1025" t="b">
        <f>ISNUMBER(SEARCH("Salut les terriens  ",'Réponses de formulaire'!$AG113))</f>
        <v>0</v>
      </c>
      <c r="F1025" t="b">
        <f>ISNUMBER(SEARCH("Sans chichis ",'Réponses de formulaire'!$AG113))</f>
        <v>0</v>
      </c>
      <c r="G1025" t="b">
        <f>ISNUMBER(SEARCH("Dan Late Show  ",'Réponses de formulaire'!$AG113))</f>
        <v>0</v>
      </c>
      <c r="H1025" t="b">
        <f>ISNUMBER(SEARCH("On n’est pas couché  ",'Réponses de formulaire'!$AG113))</f>
        <v>1</v>
      </c>
      <c r="I1025" t="b">
        <f>ISNUMBER(SEARCH("Vivement Dimanche",'Réponses de formulaire'!$AG113))</f>
        <v>0</v>
      </c>
      <c r="J1025" t="b">
        <f>ISNUMBER(SEARCH("Saturday Night Live",'Réponses de formulaire'!$AG113))</f>
        <v>0</v>
      </c>
      <c r="K1025" t="b">
        <f>ISNUMBER(SEARCH("The Tonight Show starring Jimmy Fallon",'Réponses de formulaire'!$AG113))</f>
        <v>0</v>
      </c>
      <c r="L1025" t="b">
        <f>ISNUMBER(SEARCH("The Tonight Show with Jay Leno",'Réponses de formulaire'!$AG113))</f>
        <v>0</v>
      </c>
      <c r="M1025" t="b">
        <f>ISNUMBER(SEARCH("The Colbert Report",'Réponses de formulaire'!$AG113))</f>
        <v>0</v>
      </c>
      <c r="N1025" t="b">
        <f>ISNUMBER(SEARCH("The Daily Show",'Réponses de formulaire'!$AG113))</f>
        <v>0</v>
      </c>
      <c r="O1025" t="b">
        <f>ISNUMBER(SEARCH("Aucune",'Réponses de formulaire'!$AG113))</f>
        <v>0</v>
      </c>
    </row>
    <row r="1026" spans="2:15" ht="12.75" customHeight="1" x14ac:dyDescent="0.2">
      <c r="B1026" t="b">
        <f>ISNUMBER(SEARCH("Le Grand Journal  ",'Réponses de formulaire'!$AG114))</f>
        <v>0</v>
      </c>
      <c r="C1026" t="b">
        <f>ISNUMBER(SEARCH("Le Petit Journal  ",'Réponses de formulaire'!$AG114))</f>
        <v>0</v>
      </c>
      <c r="D1026" t="b">
        <f>ISNUMBER(SEARCH("Les Guignols de l’Info  ",'Réponses de formulaire'!$AG114))</f>
        <v>0</v>
      </c>
      <c r="E1026" t="b">
        <f>ISNUMBER(SEARCH("Salut les terriens  ",'Réponses de formulaire'!$AG114))</f>
        <v>0</v>
      </c>
      <c r="F1026" t="b">
        <f>ISNUMBER(SEARCH("Sans chichis ",'Réponses de formulaire'!$AG114))</f>
        <v>0</v>
      </c>
      <c r="G1026" t="b">
        <f>ISNUMBER(SEARCH("Dan Late Show  ",'Réponses de formulaire'!$AG114))</f>
        <v>0</v>
      </c>
      <c r="H1026" t="b">
        <f>ISNUMBER(SEARCH("On n’est pas couché  ",'Réponses de formulaire'!$AG114))</f>
        <v>0</v>
      </c>
      <c r="I1026" t="b">
        <f>ISNUMBER(SEARCH("Vivement Dimanche",'Réponses de formulaire'!$AG114))</f>
        <v>0</v>
      </c>
      <c r="J1026" t="b">
        <f>ISNUMBER(SEARCH("Saturday Night Live",'Réponses de formulaire'!$AG114))</f>
        <v>0</v>
      </c>
      <c r="K1026" t="b">
        <f>ISNUMBER(SEARCH("The Tonight Show starring Jimmy Fallon",'Réponses de formulaire'!$AG114))</f>
        <v>0</v>
      </c>
      <c r="L1026" t="b">
        <f>ISNUMBER(SEARCH("The Tonight Show with Jay Leno",'Réponses de formulaire'!$AG114))</f>
        <v>0</v>
      </c>
      <c r="M1026" t="b">
        <f>ISNUMBER(SEARCH("The Colbert Report",'Réponses de formulaire'!$AG114))</f>
        <v>0</v>
      </c>
      <c r="N1026" t="b">
        <f>ISNUMBER(SEARCH("The Daily Show",'Réponses de formulaire'!$AG114))</f>
        <v>0</v>
      </c>
      <c r="O1026" t="b">
        <f>ISNUMBER(SEARCH("Aucune",'Réponses de formulaire'!$AG114))</f>
        <v>1</v>
      </c>
    </row>
    <row r="1027" spans="2:15" ht="12.75" customHeight="1" x14ac:dyDescent="0.2">
      <c r="B1027" t="b">
        <f>ISNUMBER(SEARCH("Le Grand Journal  ",'Réponses de formulaire'!$AG115))</f>
        <v>0</v>
      </c>
      <c r="C1027" t="b">
        <f>ISNUMBER(SEARCH("Le Petit Journal  ",'Réponses de formulaire'!$AG115))</f>
        <v>0</v>
      </c>
      <c r="D1027" t="b">
        <f>ISNUMBER(SEARCH("Les Guignols de l’Info  ",'Réponses de formulaire'!$AG115))</f>
        <v>0</v>
      </c>
      <c r="E1027" t="b">
        <f>ISNUMBER(SEARCH("Salut les terriens  ",'Réponses de formulaire'!$AG115))</f>
        <v>0</v>
      </c>
      <c r="F1027" t="b">
        <f>ISNUMBER(SEARCH("Sans chichis ",'Réponses de formulaire'!$AG115))</f>
        <v>0</v>
      </c>
      <c r="G1027" t="b">
        <f>ISNUMBER(SEARCH("Dan Late Show  ",'Réponses de formulaire'!$AG115))</f>
        <v>0</v>
      </c>
      <c r="H1027" t="b">
        <f>ISNUMBER(SEARCH("On n’est pas couché  ",'Réponses de formulaire'!$AG115))</f>
        <v>0</v>
      </c>
      <c r="I1027" t="b">
        <f>ISNUMBER(SEARCH("Vivement Dimanche",'Réponses de formulaire'!$AG115))</f>
        <v>0</v>
      </c>
      <c r="J1027" t="b">
        <f>ISNUMBER(SEARCH("Saturday Night Live",'Réponses de formulaire'!$AG115))</f>
        <v>0</v>
      </c>
      <c r="K1027" t="b">
        <f>ISNUMBER(SEARCH("The Tonight Show starring Jimmy Fallon",'Réponses de formulaire'!$AG115))</f>
        <v>0</v>
      </c>
      <c r="L1027" t="b">
        <f>ISNUMBER(SEARCH("The Tonight Show with Jay Leno",'Réponses de formulaire'!$AG115))</f>
        <v>0</v>
      </c>
      <c r="M1027" t="b">
        <f>ISNUMBER(SEARCH("The Colbert Report",'Réponses de formulaire'!$AG115))</f>
        <v>0</v>
      </c>
      <c r="N1027" t="b">
        <f>ISNUMBER(SEARCH("The Daily Show",'Réponses de formulaire'!$AG115))</f>
        <v>0</v>
      </c>
      <c r="O1027" t="b">
        <f>ISNUMBER(SEARCH("Aucune",'Réponses de formulaire'!$AG115))</f>
        <v>1</v>
      </c>
    </row>
    <row r="1028" spans="2:15" ht="12.75" customHeight="1" x14ac:dyDescent="0.2">
      <c r="B1028" t="b">
        <f>ISNUMBER(SEARCH("Le Grand Journal  ",'Réponses de formulaire'!$AG116))</f>
        <v>0</v>
      </c>
      <c r="C1028" t="b">
        <f>ISNUMBER(SEARCH("Le Petit Journal  ",'Réponses de formulaire'!$AG116))</f>
        <v>0</v>
      </c>
      <c r="D1028" t="b">
        <f>ISNUMBER(SEARCH("Les Guignols de l’Info  ",'Réponses de formulaire'!$AG116))</f>
        <v>0</v>
      </c>
      <c r="E1028" t="b">
        <f>ISNUMBER(SEARCH("Salut les terriens  ",'Réponses de formulaire'!$AG116))</f>
        <v>0</v>
      </c>
      <c r="F1028" t="b">
        <f>ISNUMBER(SEARCH("Sans chichis ",'Réponses de formulaire'!$AG116))</f>
        <v>0</v>
      </c>
      <c r="G1028" t="b">
        <f>ISNUMBER(SEARCH("Dan Late Show  ",'Réponses de formulaire'!$AG116))</f>
        <v>1</v>
      </c>
      <c r="H1028" t="b">
        <f>ISNUMBER(SEARCH("On n’est pas couché  ",'Réponses de formulaire'!$AG116))</f>
        <v>1</v>
      </c>
      <c r="I1028" t="b">
        <f>ISNUMBER(SEARCH("Vivement Dimanche",'Réponses de formulaire'!$AG116))</f>
        <v>1</v>
      </c>
      <c r="J1028" t="b">
        <f>ISNUMBER(SEARCH("Saturday Night Live",'Réponses de formulaire'!$AG116))</f>
        <v>0</v>
      </c>
      <c r="K1028" t="b">
        <f>ISNUMBER(SEARCH("The Tonight Show starring Jimmy Fallon",'Réponses de formulaire'!$AG116))</f>
        <v>1</v>
      </c>
      <c r="L1028" t="b">
        <f>ISNUMBER(SEARCH("The Tonight Show with Jay Leno",'Réponses de formulaire'!$AG116))</f>
        <v>0</v>
      </c>
      <c r="M1028" t="b">
        <f>ISNUMBER(SEARCH("The Colbert Report",'Réponses de formulaire'!$AG116))</f>
        <v>0</v>
      </c>
      <c r="N1028" t="b">
        <f>ISNUMBER(SEARCH("The Daily Show",'Réponses de formulaire'!$AG116))</f>
        <v>0</v>
      </c>
      <c r="O1028" t="b">
        <f>ISNUMBER(SEARCH("Aucune",'Réponses de formulaire'!$AG116))</f>
        <v>0</v>
      </c>
    </row>
    <row r="1029" spans="2:15" ht="12.75" customHeight="1" x14ac:dyDescent="0.2">
      <c r="B1029" t="b">
        <f>ISNUMBER(SEARCH("Le Grand Journal  ",'Réponses de formulaire'!$AG117))</f>
        <v>0</v>
      </c>
      <c r="C1029" t="b">
        <f>ISNUMBER(SEARCH("Le Petit Journal  ",'Réponses de formulaire'!$AG117))</f>
        <v>1</v>
      </c>
      <c r="D1029" t="b">
        <f>ISNUMBER(SEARCH("Les Guignols de l’Info  ",'Réponses de formulaire'!$AG117))</f>
        <v>1</v>
      </c>
      <c r="E1029" t="b">
        <f>ISNUMBER(SEARCH("Salut les terriens  ",'Réponses de formulaire'!$AG117))</f>
        <v>0</v>
      </c>
      <c r="F1029" t="b">
        <f>ISNUMBER(SEARCH("Sans chichis ",'Réponses de formulaire'!$AG117))</f>
        <v>1</v>
      </c>
      <c r="G1029" t="b">
        <f>ISNUMBER(SEARCH("Dan Late Show  ",'Réponses de formulaire'!$AG117))</f>
        <v>0</v>
      </c>
      <c r="H1029" t="b">
        <f>ISNUMBER(SEARCH("On n’est pas couché  ",'Réponses de formulaire'!$AG117))</f>
        <v>0</v>
      </c>
      <c r="I1029" t="b">
        <f>ISNUMBER(SEARCH("Vivement Dimanche",'Réponses de formulaire'!$AG117))</f>
        <v>1</v>
      </c>
      <c r="J1029" t="b">
        <f>ISNUMBER(SEARCH("Saturday Night Live",'Réponses de formulaire'!$AG117))</f>
        <v>0</v>
      </c>
      <c r="K1029" t="b">
        <f>ISNUMBER(SEARCH("The Tonight Show starring Jimmy Fallon",'Réponses de formulaire'!$AG117))</f>
        <v>0</v>
      </c>
      <c r="L1029" t="b">
        <f>ISNUMBER(SEARCH("The Tonight Show with Jay Leno",'Réponses de formulaire'!$AG117))</f>
        <v>0</v>
      </c>
      <c r="M1029" t="b">
        <f>ISNUMBER(SEARCH("The Colbert Report",'Réponses de formulaire'!$AG117))</f>
        <v>0</v>
      </c>
      <c r="N1029" t="b">
        <f>ISNUMBER(SEARCH("The Daily Show",'Réponses de formulaire'!$AG117))</f>
        <v>0</v>
      </c>
      <c r="O1029" t="b">
        <f>ISNUMBER(SEARCH("Aucune",'Réponses de formulaire'!$AG117))</f>
        <v>0</v>
      </c>
    </row>
    <row r="1030" spans="2:15" ht="12.75" customHeight="1" x14ac:dyDescent="0.2">
      <c r="B1030" t="b">
        <f>ISNUMBER(SEARCH("Le Grand Journal  ",'Réponses de formulaire'!$AG118))</f>
        <v>1</v>
      </c>
      <c r="C1030" t="b">
        <f>ISNUMBER(SEARCH("Le Petit Journal  ",'Réponses de formulaire'!$AG118))</f>
        <v>1</v>
      </c>
      <c r="D1030" t="b">
        <f>ISNUMBER(SEARCH("Les Guignols de l’Info  ",'Réponses de formulaire'!$AG118))</f>
        <v>1</v>
      </c>
      <c r="E1030" t="b">
        <f>ISNUMBER(SEARCH("Salut les terriens  ",'Réponses de formulaire'!$AG118))</f>
        <v>1</v>
      </c>
      <c r="F1030" t="b">
        <f>ISNUMBER(SEARCH("Sans chichis ",'Réponses de formulaire'!$AG118))</f>
        <v>1</v>
      </c>
      <c r="G1030" t="b">
        <f>ISNUMBER(SEARCH("Dan Late Show  ",'Réponses de formulaire'!$AG118))</f>
        <v>1</v>
      </c>
      <c r="H1030" t="b">
        <f>ISNUMBER(SEARCH("On n’est pas couché  ",'Réponses de formulaire'!$AG118))</f>
        <v>1</v>
      </c>
      <c r="I1030" t="b">
        <f>ISNUMBER(SEARCH("Vivement Dimanche",'Réponses de formulaire'!$AG118))</f>
        <v>0</v>
      </c>
      <c r="J1030" t="b">
        <f>ISNUMBER(SEARCH("Saturday Night Live",'Réponses de formulaire'!$AG118))</f>
        <v>0</v>
      </c>
      <c r="K1030" t="b">
        <f>ISNUMBER(SEARCH("The Tonight Show starring Jimmy Fallon",'Réponses de formulaire'!$AG118))</f>
        <v>0</v>
      </c>
      <c r="L1030" t="b">
        <f>ISNUMBER(SEARCH("The Tonight Show with Jay Leno",'Réponses de formulaire'!$AG118))</f>
        <v>0</v>
      </c>
      <c r="M1030" t="b">
        <f>ISNUMBER(SEARCH("The Colbert Report",'Réponses de formulaire'!$AG118))</f>
        <v>0</v>
      </c>
      <c r="N1030" t="b">
        <f>ISNUMBER(SEARCH("The Daily Show",'Réponses de formulaire'!$AG118))</f>
        <v>0</v>
      </c>
      <c r="O1030" t="b">
        <f>ISNUMBER(SEARCH("Aucune",'Réponses de formulaire'!$AG118))</f>
        <v>0</v>
      </c>
    </row>
    <row r="1031" spans="2:15" ht="12.75" customHeight="1" x14ac:dyDescent="0.2">
      <c r="B1031" t="b">
        <f>ISNUMBER(SEARCH("Le Grand Journal  ",'Réponses de formulaire'!$AG119))</f>
        <v>0</v>
      </c>
      <c r="C1031" t="b">
        <f>ISNUMBER(SEARCH("Le Petit Journal  ",'Réponses de formulaire'!$AG119))</f>
        <v>1</v>
      </c>
      <c r="D1031" t="b">
        <f>ISNUMBER(SEARCH("Les Guignols de l’Info  ",'Réponses de formulaire'!$AG119))</f>
        <v>0</v>
      </c>
      <c r="E1031" t="b">
        <f>ISNUMBER(SEARCH("Salut les terriens  ",'Réponses de formulaire'!$AG119))</f>
        <v>0</v>
      </c>
      <c r="F1031" t="b">
        <f>ISNUMBER(SEARCH("Sans chichis ",'Réponses de formulaire'!$AG119))</f>
        <v>0</v>
      </c>
      <c r="G1031" t="b">
        <f>ISNUMBER(SEARCH("Dan Late Show  ",'Réponses de formulaire'!$AG119))</f>
        <v>0</v>
      </c>
      <c r="H1031" t="b">
        <f>ISNUMBER(SEARCH("On n’est pas couché  ",'Réponses de formulaire'!$AG119))</f>
        <v>0</v>
      </c>
      <c r="I1031" t="b">
        <f>ISNUMBER(SEARCH("Vivement Dimanche",'Réponses de formulaire'!$AG119))</f>
        <v>0</v>
      </c>
      <c r="J1031" t="b">
        <f>ISNUMBER(SEARCH("Saturday Night Live",'Réponses de formulaire'!$AG119))</f>
        <v>0</v>
      </c>
      <c r="K1031" t="b">
        <f>ISNUMBER(SEARCH("The Tonight Show starring Jimmy Fallon",'Réponses de formulaire'!$AG119))</f>
        <v>0</v>
      </c>
      <c r="L1031" t="b">
        <f>ISNUMBER(SEARCH("The Tonight Show with Jay Leno",'Réponses de formulaire'!$AG119))</f>
        <v>0</v>
      </c>
      <c r="M1031" t="b">
        <f>ISNUMBER(SEARCH("The Colbert Report",'Réponses de formulaire'!$AG119))</f>
        <v>0</v>
      </c>
      <c r="N1031" t="b">
        <f>ISNUMBER(SEARCH("The Daily Show",'Réponses de formulaire'!$AG119))</f>
        <v>0</v>
      </c>
      <c r="O1031" t="b">
        <f>ISNUMBER(SEARCH("Aucune",'Réponses de formulaire'!$AG119))</f>
        <v>0</v>
      </c>
    </row>
    <row r="1032" spans="2:15" ht="12.75" customHeight="1" x14ac:dyDescent="0.2">
      <c r="B1032" t="b">
        <f>ISNUMBER(SEARCH("Le Grand Journal  ",'Réponses de formulaire'!$AG120))</f>
        <v>0</v>
      </c>
      <c r="C1032" t="b">
        <f>ISNUMBER(SEARCH("Le Petit Journal  ",'Réponses de formulaire'!$AG120))</f>
        <v>1</v>
      </c>
      <c r="D1032" t="b">
        <f>ISNUMBER(SEARCH("Les Guignols de l’Info  ",'Réponses de formulaire'!$AG120))</f>
        <v>0</v>
      </c>
      <c r="E1032" t="b">
        <f>ISNUMBER(SEARCH("Salut les terriens  ",'Réponses de formulaire'!$AG120))</f>
        <v>0</v>
      </c>
      <c r="F1032" t="b">
        <f>ISNUMBER(SEARCH("Sans chichis ",'Réponses de formulaire'!$AG120))</f>
        <v>0</v>
      </c>
      <c r="G1032" t="b">
        <f>ISNUMBER(SEARCH("Dan Late Show  ",'Réponses de formulaire'!$AG120))</f>
        <v>0</v>
      </c>
      <c r="H1032" t="b">
        <f>ISNUMBER(SEARCH("On n’est pas couché  ",'Réponses de formulaire'!$AG120))</f>
        <v>0</v>
      </c>
      <c r="I1032" t="b">
        <f>ISNUMBER(SEARCH("Vivement Dimanche",'Réponses de formulaire'!$AG120))</f>
        <v>0</v>
      </c>
      <c r="J1032" t="b">
        <f>ISNUMBER(SEARCH("Saturday Night Live",'Réponses de formulaire'!$AG120))</f>
        <v>0</v>
      </c>
      <c r="K1032" t="b">
        <f>ISNUMBER(SEARCH("The Tonight Show starring Jimmy Fallon",'Réponses de formulaire'!$AG120))</f>
        <v>0</v>
      </c>
      <c r="L1032" t="b">
        <f>ISNUMBER(SEARCH("The Tonight Show with Jay Leno",'Réponses de formulaire'!$AG120))</f>
        <v>0</v>
      </c>
      <c r="M1032" t="b">
        <f>ISNUMBER(SEARCH("The Colbert Report",'Réponses de formulaire'!$AG120))</f>
        <v>0</v>
      </c>
      <c r="N1032" t="b">
        <f>ISNUMBER(SEARCH("The Daily Show",'Réponses de formulaire'!$AG120))</f>
        <v>0</v>
      </c>
      <c r="O1032" t="b">
        <f>ISNUMBER(SEARCH("Aucune",'Réponses de formulaire'!$AG120))</f>
        <v>0</v>
      </c>
    </row>
    <row r="1033" spans="2:15" ht="12.75" customHeight="1" x14ac:dyDescent="0.2">
      <c r="B1033" t="b">
        <f>ISNUMBER(SEARCH("Le Grand Journal  ",'Réponses de formulaire'!$AG121))</f>
        <v>0</v>
      </c>
      <c r="C1033" t="b">
        <f>ISNUMBER(SEARCH("Le Petit Journal  ",'Réponses de formulaire'!$AG121))</f>
        <v>1</v>
      </c>
      <c r="D1033" t="b">
        <f>ISNUMBER(SEARCH("Les Guignols de l’Info  ",'Réponses de formulaire'!$AG121))</f>
        <v>0</v>
      </c>
      <c r="E1033" t="b">
        <f>ISNUMBER(SEARCH("Salut les terriens  ",'Réponses de formulaire'!$AG121))</f>
        <v>0</v>
      </c>
      <c r="F1033" t="b">
        <f>ISNUMBER(SEARCH("Sans chichis ",'Réponses de formulaire'!$AG121))</f>
        <v>1</v>
      </c>
      <c r="G1033" t="b">
        <f>ISNUMBER(SEARCH("Dan Late Show  ",'Réponses de formulaire'!$AG121))</f>
        <v>0</v>
      </c>
      <c r="H1033" t="b">
        <f>ISNUMBER(SEARCH("On n’est pas couché  ",'Réponses de formulaire'!$AG121))</f>
        <v>1</v>
      </c>
      <c r="I1033" t="b">
        <f>ISNUMBER(SEARCH("Vivement Dimanche",'Réponses de formulaire'!$AG121))</f>
        <v>0</v>
      </c>
      <c r="J1033" t="b">
        <f>ISNUMBER(SEARCH("Saturday Night Live",'Réponses de formulaire'!$AG121))</f>
        <v>0</v>
      </c>
      <c r="K1033" t="b">
        <f>ISNUMBER(SEARCH("The Tonight Show starring Jimmy Fallon",'Réponses de formulaire'!$AG121))</f>
        <v>0</v>
      </c>
      <c r="L1033" t="b">
        <f>ISNUMBER(SEARCH("The Tonight Show with Jay Leno",'Réponses de formulaire'!$AG121))</f>
        <v>0</v>
      </c>
      <c r="M1033" t="b">
        <f>ISNUMBER(SEARCH("The Colbert Report",'Réponses de formulaire'!$AG121))</f>
        <v>0</v>
      </c>
      <c r="N1033" t="b">
        <f>ISNUMBER(SEARCH("The Daily Show",'Réponses de formulaire'!$AG121))</f>
        <v>0</v>
      </c>
      <c r="O1033" t="b">
        <f>ISNUMBER(SEARCH("Aucune",'Réponses de formulaire'!$AG121))</f>
        <v>0</v>
      </c>
    </row>
    <row r="1034" spans="2:15" ht="12.75" customHeight="1" x14ac:dyDescent="0.2">
      <c r="B1034" t="b">
        <f>ISNUMBER(SEARCH("Le Grand Journal  ",'Réponses de formulaire'!$AG122))</f>
        <v>0</v>
      </c>
      <c r="C1034" t="b">
        <f>ISNUMBER(SEARCH("Le Petit Journal  ",'Réponses de formulaire'!$AG122))</f>
        <v>0</v>
      </c>
      <c r="D1034" t="b">
        <f>ISNUMBER(SEARCH("Les Guignols de l’Info  ",'Réponses de formulaire'!$AG122))</f>
        <v>1</v>
      </c>
      <c r="E1034" t="b">
        <f>ISNUMBER(SEARCH("Salut les terriens  ",'Réponses de formulaire'!$AG122))</f>
        <v>0</v>
      </c>
      <c r="F1034" t="b">
        <f>ISNUMBER(SEARCH("Sans chichis ",'Réponses de formulaire'!$AG122))</f>
        <v>0</v>
      </c>
      <c r="G1034" t="b">
        <f>ISNUMBER(SEARCH("Dan Late Show  ",'Réponses de formulaire'!$AG122))</f>
        <v>0</v>
      </c>
      <c r="H1034" t="b">
        <f>ISNUMBER(SEARCH("On n’est pas couché  ",'Réponses de formulaire'!$AG122))</f>
        <v>0</v>
      </c>
      <c r="I1034" t="b">
        <f>ISNUMBER(SEARCH("Vivement Dimanche",'Réponses de formulaire'!$AG122))</f>
        <v>0</v>
      </c>
      <c r="J1034" t="b">
        <f>ISNUMBER(SEARCH("Saturday Night Live",'Réponses de formulaire'!$AG122))</f>
        <v>0</v>
      </c>
      <c r="K1034" t="b">
        <f>ISNUMBER(SEARCH("The Tonight Show starring Jimmy Fallon",'Réponses de formulaire'!$AG122))</f>
        <v>0</v>
      </c>
      <c r="L1034" t="b">
        <f>ISNUMBER(SEARCH("The Tonight Show with Jay Leno",'Réponses de formulaire'!$AG122))</f>
        <v>0</v>
      </c>
      <c r="M1034" t="b">
        <f>ISNUMBER(SEARCH("The Colbert Report",'Réponses de formulaire'!$AG122))</f>
        <v>0</v>
      </c>
      <c r="N1034" t="b">
        <f>ISNUMBER(SEARCH("The Daily Show",'Réponses de formulaire'!$AG122))</f>
        <v>0</v>
      </c>
      <c r="O1034" t="b">
        <f>ISNUMBER(SEARCH("Aucune",'Réponses de formulaire'!$AG122))</f>
        <v>0</v>
      </c>
    </row>
    <row r="1035" spans="2:15" ht="12.75" customHeight="1" x14ac:dyDescent="0.2">
      <c r="B1035" t="b">
        <f>ISNUMBER(SEARCH("Le Grand Journal  ",'Réponses de formulaire'!$AG123))</f>
        <v>1</v>
      </c>
      <c r="C1035" t="b">
        <f>ISNUMBER(SEARCH("Le Petit Journal  ",'Réponses de formulaire'!$AG123))</f>
        <v>1</v>
      </c>
      <c r="D1035" t="b">
        <f>ISNUMBER(SEARCH("Les Guignols de l’Info  ",'Réponses de formulaire'!$AG123))</f>
        <v>0</v>
      </c>
      <c r="E1035" t="b">
        <f>ISNUMBER(SEARCH("Salut les terriens  ",'Réponses de formulaire'!$AG123))</f>
        <v>0</v>
      </c>
      <c r="F1035" t="b">
        <f>ISNUMBER(SEARCH("Sans chichis ",'Réponses de formulaire'!$AG123))</f>
        <v>0</v>
      </c>
      <c r="G1035" t="b">
        <f>ISNUMBER(SEARCH("Dan Late Show  ",'Réponses de formulaire'!$AG123))</f>
        <v>0</v>
      </c>
      <c r="H1035" t="b">
        <f>ISNUMBER(SEARCH("On n’est pas couché  ",'Réponses de formulaire'!$AG123))</f>
        <v>1</v>
      </c>
      <c r="I1035" t="b">
        <f>ISNUMBER(SEARCH("Vivement Dimanche",'Réponses de formulaire'!$AG123))</f>
        <v>0</v>
      </c>
      <c r="J1035" t="b">
        <f>ISNUMBER(SEARCH("Saturday Night Live",'Réponses de formulaire'!$AG123))</f>
        <v>0</v>
      </c>
      <c r="K1035" t="b">
        <f>ISNUMBER(SEARCH("The Tonight Show starring Jimmy Fallon",'Réponses de formulaire'!$AG123))</f>
        <v>0</v>
      </c>
      <c r="L1035" t="b">
        <f>ISNUMBER(SEARCH("The Tonight Show with Jay Leno",'Réponses de formulaire'!$AG123))</f>
        <v>0</v>
      </c>
      <c r="M1035" t="b">
        <f>ISNUMBER(SEARCH("The Colbert Report",'Réponses de formulaire'!$AG123))</f>
        <v>0</v>
      </c>
      <c r="N1035" t="b">
        <f>ISNUMBER(SEARCH("The Daily Show",'Réponses de formulaire'!$AG123))</f>
        <v>0</v>
      </c>
      <c r="O1035" t="b">
        <f>ISNUMBER(SEARCH("Aucune",'Réponses de formulaire'!$AG123))</f>
        <v>0</v>
      </c>
    </row>
    <row r="1036" spans="2:15" ht="12.75" customHeight="1" x14ac:dyDescent="0.2">
      <c r="B1036" t="b">
        <f>ISNUMBER(SEARCH("Le Grand Journal  ",'Réponses de formulaire'!$AG124))</f>
        <v>0</v>
      </c>
      <c r="C1036" t="b">
        <f>ISNUMBER(SEARCH("Le Petit Journal  ",'Réponses de formulaire'!$AG124))</f>
        <v>1</v>
      </c>
      <c r="D1036" t="b">
        <f>ISNUMBER(SEARCH("Les Guignols de l’Info  ",'Réponses de formulaire'!$AG124))</f>
        <v>0</v>
      </c>
      <c r="E1036" t="b">
        <f>ISNUMBER(SEARCH("Salut les terriens  ",'Réponses de formulaire'!$AG124))</f>
        <v>0</v>
      </c>
      <c r="F1036" t="b">
        <f>ISNUMBER(SEARCH("Sans chichis ",'Réponses de formulaire'!$AG124))</f>
        <v>1</v>
      </c>
      <c r="G1036" t="b">
        <f>ISNUMBER(SEARCH("Dan Late Show  ",'Réponses de formulaire'!$AG124))</f>
        <v>1</v>
      </c>
      <c r="H1036" t="b">
        <f>ISNUMBER(SEARCH("On n’est pas couché  ",'Réponses de formulaire'!$AG124))</f>
        <v>1</v>
      </c>
      <c r="I1036" t="b">
        <f>ISNUMBER(SEARCH("Vivement Dimanche",'Réponses de formulaire'!$AG124))</f>
        <v>0</v>
      </c>
      <c r="J1036" t="b">
        <f>ISNUMBER(SEARCH("Saturday Night Live",'Réponses de formulaire'!$AG124))</f>
        <v>0</v>
      </c>
      <c r="K1036" t="b">
        <f>ISNUMBER(SEARCH("The Tonight Show starring Jimmy Fallon",'Réponses de formulaire'!$AG124))</f>
        <v>0</v>
      </c>
      <c r="L1036" t="b">
        <f>ISNUMBER(SEARCH("The Tonight Show with Jay Leno",'Réponses de formulaire'!$AG124))</f>
        <v>0</v>
      </c>
      <c r="M1036" t="b">
        <f>ISNUMBER(SEARCH("The Colbert Report",'Réponses de formulaire'!$AG124))</f>
        <v>0</v>
      </c>
      <c r="N1036" t="b">
        <f>ISNUMBER(SEARCH("The Daily Show",'Réponses de formulaire'!$AG124))</f>
        <v>0</v>
      </c>
      <c r="O1036" t="b">
        <f>ISNUMBER(SEARCH("Aucune",'Réponses de formulaire'!$AG124))</f>
        <v>0</v>
      </c>
    </row>
    <row r="1037" spans="2:15" ht="12.75" customHeight="1" x14ac:dyDescent="0.2">
      <c r="B1037" t="b">
        <f>ISNUMBER(SEARCH("Le Grand Journal  ",'Réponses de formulaire'!$AG125))</f>
        <v>0</v>
      </c>
      <c r="C1037" t="b">
        <f>ISNUMBER(SEARCH("Le Petit Journal  ",'Réponses de formulaire'!$AG125))</f>
        <v>0</v>
      </c>
      <c r="D1037" t="b">
        <f>ISNUMBER(SEARCH("Les Guignols de l’Info  ",'Réponses de formulaire'!$AG125))</f>
        <v>0</v>
      </c>
      <c r="E1037" t="b">
        <f>ISNUMBER(SEARCH("Salut les terriens  ",'Réponses de formulaire'!$AG125))</f>
        <v>0</v>
      </c>
      <c r="F1037" t="b">
        <f>ISNUMBER(SEARCH("Sans chichis ",'Réponses de formulaire'!$AG125))</f>
        <v>1</v>
      </c>
      <c r="G1037" t="b">
        <f>ISNUMBER(SEARCH("Dan Late Show  ",'Réponses de formulaire'!$AG125))</f>
        <v>0</v>
      </c>
      <c r="H1037" t="b">
        <f>ISNUMBER(SEARCH("On n’est pas couché  ",'Réponses de formulaire'!$AG125))</f>
        <v>1</v>
      </c>
      <c r="I1037" t="b">
        <f>ISNUMBER(SEARCH("Vivement Dimanche",'Réponses de formulaire'!$AG125))</f>
        <v>0</v>
      </c>
      <c r="J1037" t="b">
        <f>ISNUMBER(SEARCH("Saturday Night Live",'Réponses de formulaire'!$AG125))</f>
        <v>0</v>
      </c>
      <c r="K1037" t="b">
        <f>ISNUMBER(SEARCH("The Tonight Show starring Jimmy Fallon",'Réponses de formulaire'!$AG125))</f>
        <v>0</v>
      </c>
      <c r="L1037" t="b">
        <f>ISNUMBER(SEARCH("The Tonight Show with Jay Leno",'Réponses de formulaire'!$AG125))</f>
        <v>0</v>
      </c>
      <c r="M1037" t="b">
        <f>ISNUMBER(SEARCH("The Colbert Report",'Réponses de formulaire'!$AG125))</f>
        <v>0</v>
      </c>
      <c r="N1037" t="b">
        <f>ISNUMBER(SEARCH("The Daily Show",'Réponses de formulaire'!$AG125))</f>
        <v>0</v>
      </c>
      <c r="O1037" t="b">
        <f>ISNUMBER(SEARCH("Aucune",'Réponses de formulaire'!$AG125))</f>
        <v>0</v>
      </c>
    </row>
    <row r="1038" spans="2:15" ht="12.75" customHeight="1" x14ac:dyDescent="0.2">
      <c r="B1038" t="b">
        <f>ISNUMBER(SEARCH("Le Grand Journal  ",'Réponses de formulaire'!$AG126))</f>
        <v>0</v>
      </c>
      <c r="C1038" t="b">
        <f>ISNUMBER(SEARCH("Le Petit Journal  ",'Réponses de formulaire'!$AG126))</f>
        <v>1</v>
      </c>
      <c r="D1038" t="b">
        <f>ISNUMBER(SEARCH("Les Guignols de l’Info  ",'Réponses de formulaire'!$AG126))</f>
        <v>0</v>
      </c>
      <c r="E1038" t="b">
        <f>ISNUMBER(SEARCH("Salut les terriens  ",'Réponses de formulaire'!$AG126))</f>
        <v>0</v>
      </c>
      <c r="F1038" t="b">
        <f>ISNUMBER(SEARCH("Sans chichis ",'Réponses de formulaire'!$AG126))</f>
        <v>0</v>
      </c>
      <c r="G1038" t="b">
        <f>ISNUMBER(SEARCH("Dan Late Show  ",'Réponses de formulaire'!$AG126))</f>
        <v>0</v>
      </c>
      <c r="H1038" t="b">
        <f>ISNUMBER(SEARCH("On n’est pas couché  ",'Réponses de formulaire'!$AG126))</f>
        <v>0</v>
      </c>
      <c r="I1038" t="b">
        <f>ISNUMBER(SEARCH("Vivement Dimanche",'Réponses de formulaire'!$AG126))</f>
        <v>0</v>
      </c>
      <c r="J1038" t="b">
        <f>ISNUMBER(SEARCH("Saturday Night Live",'Réponses de formulaire'!$AG126))</f>
        <v>0</v>
      </c>
      <c r="K1038" t="b">
        <f>ISNUMBER(SEARCH("The Tonight Show starring Jimmy Fallon",'Réponses de formulaire'!$AG126))</f>
        <v>0</v>
      </c>
      <c r="L1038" t="b">
        <f>ISNUMBER(SEARCH("The Tonight Show with Jay Leno",'Réponses de formulaire'!$AG126))</f>
        <v>0</v>
      </c>
      <c r="M1038" t="b">
        <f>ISNUMBER(SEARCH("The Colbert Report",'Réponses de formulaire'!$AG126))</f>
        <v>0</v>
      </c>
      <c r="N1038" t="b">
        <f>ISNUMBER(SEARCH("The Daily Show",'Réponses de formulaire'!$AG126))</f>
        <v>0</v>
      </c>
      <c r="O1038" t="b">
        <f>ISNUMBER(SEARCH("Aucune",'Réponses de formulaire'!$AG126))</f>
        <v>0</v>
      </c>
    </row>
    <row r="1039" spans="2:15" ht="12.75" customHeight="1" x14ac:dyDescent="0.2">
      <c r="B1039" t="b">
        <f>ISNUMBER(SEARCH("Le Grand Journal  ",'Réponses de formulaire'!$AG127))</f>
        <v>0</v>
      </c>
      <c r="C1039" t="b">
        <f>ISNUMBER(SEARCH("Le Petit Journal  ",'Réponses de formulaire'!$AG127))</f>
        <v>1</v>
      </c>
      <c r="D1039" t="b">
        <f>ISNUMBER(SEARCH("Les Guignols de l’Info  ",'Réponses de formulaire'!$AG127))</f>
        <v>0</v>
      </c>
      <c r="E1039" t="b">
        <f>ISNUMBER(SEARCH("Salut les terriens  ",'Réponses de formulaire'!$AG127))</f>
        <v>0</v>
      </c>
      <c r="F1039" t="b">
        <f>ISNUMBER(SEARCH("Sans chichis ",'Réponses de formulaire'!$AG127))</f>
        <v>1</v>
      </c>
      <c r="G1039" t="b">
        <f>ISNUMBER(SEARCH("Dan Late Show  ",'Réponses de formulaire'!$AG127))</f>
        <v>0</v>
      </c>
      <c r="H1039" t="b">
        <f>ISNUMBER(SEARCH("On n’est pas couché  ",'Réponses de formulaire'!$AG127))</f>
        <v>1</v>
      </c>
      <c r="I1039" t="b">
        <f>ISNUMBER(SEARCH("Vivement Dimanche",'Réponses de formulaire'!$AG127))</f>
        <v>0</v>
      </c>
      <c r="J1039" t="b">
        <f>ISNUMBER(SEARCH("Saturday Night Live",'Réponses de formulaire'!$AG127))</f>
        <v>0</v>
      </c>
      <c r="K1039" t="b">
        <f>ISNUMBER(SEARCH("The Tonight Show starring Jimmy Fallon",'Réponses de formulaire'!$AG127))</f>
        <v>0</v>
      </c>
      <c r="L1039" t="b">
        <f>ISNUMBER(SEARCH("The Tonight Show with Jay Leno",'Réponses de formulaire'!$AG127))</f>
        <v>0</v>
      </c>
      <c r="M1039" t="b">
        <f>ISNUMBER(SEARCH("The Colbert Report",'Réponses de formulaire'!$AG127))</f>
        <v>0</v>
      </c>
      <c r="N1039" t="b">
        <f>ISNUMBER(SEARCH("The Daily Show",'Réponses de formulaire'!$AG127))</f>
        <v>0</v>
      </c>
      <c r="O1039" t="b">
        <f>ISNUMBER(SEARCH("Aucune",'Réponses de formulaire'!$AG127))</f>
        <v>0</v>
      </c>
    </row>
    <row r="1040" spans="2:15" ht="12.75" customHeight="1" x14ac:dyDescent="0.2">
      <c r="B1040" t="b">
        <f>ISNUMBER(SEARCH("Le Grand Journal  ",'Réponses de formulaire'!$AG128))</f>
        <v>1</v>
      </c>
      <c r="C1040" t="b">
        <f>ISNUMBER(SEARCH("Le Petit Journal  ",'Réponses de formulaire'!$AG128))</f>
        <v>1</v>
      </c>
      <c r="D1040" t="b">
        <f>ISNUMBER(SEARCH("Les Guignols de l’Info  ",'Réponses de formulaire'!$AG128))</f>
        <v>1</v>
      </c>
      <c r="E1040" t="b">
        <f>ISNUMBER(SEARCH("Salut les terriens  ",'Réponses de formulaire'!$AG128))</f>
        <v>0</v>
      </c>
      <c r="F1040" t="b">
        <f>ISNUMBER(SEARCH("Sans chichis ",'Réponses de formulaire'!$AG128))</f>
        <v>0</v>
      </c>
      <c r="G1040" t="b">
        <f>ISNUMBER(SEARCH("Dan Late Show  ",'Réponses de formulaire'!$AG128))</f>
        <v>0</v>
      </c>
      <c r="H1040" t="b">
        <f>ISNUMBER(SEARCH("On n’est pas couché  ",'Réponses de formulaire'!$AG128))</f>
        <v>1</v>
      </c>
      <c r="I1040" t="b">
        <f>ISNUMBER(SEARCH("Vivement Dimanche",'Réponses de formulaire'!$AG128))</f>
        <v>0</v>
      </c>
      <c r="J1040" t="b">
        <f>ISNUMBER(SEARCH("Saturday Night Live",'Réponses de formulaire'!$AG128))</f>
        <v>0</v>
      </c>
      <c r="K1040" t="b">
        <f>ISNUMBER(SEARCH("The Tonight Show starring Jimmy Fallon",'Réponses de formulaire'!$AG128))</f>
        <v>0</v>
      </c>
      <c r="L1040" t="b">
        <f>ISNUMBER(SEARCH("The Tonight Show with Jay Leno",'Réponses de formulaire'!$AG128))</f>
        <v>0</v>
      </c>
      <c r="M1040" t="b">
        <f>ISNUMBER(SEARCH("The Colbert Report",'Réponses de formulaire'!$AG128))</f>
        <v>0</v>
      </c>
      <c r="N1040" t="b">
        <f>ISNUMBER(SEARCH("The Daily Show",'Réponses de formulaire'!$AG128))</f>
        <v>0</v>
      </c>
      <c r="O1040" t="b">
        <f>ISNUMBER(SEARCH("Aucune",'Réponses de formulaire'!$AG128))</f>
        <v>0</v>
      </c>
    </row>
    <row r="1041" spans="2:15" ht="12.75" customHeight="1" x14ac:dyDescent="0.2">
      <c r="B1041" t="b">
        <f>ISNUMBER(SEARCH("Le Grand Journal  ",'Réponses de formulaire'!$AG129))</f>
        <v>0</v>
      </c>
      <c r="C1041" t="b">
        <f>ISNUMBER(SEARCH("Le Petit Journal  ",'Réponses de formulaire'!$AG129))</f>
        <v>0</v>
      </c>
      <c r="D1041" t="b">
        <f>ISNUMBER(SEARCH("Les Guignols de l’Info  ",'Réponses de formulaire'!$AG129))</f>
        <v>0</v>
      </c>
      <c r="E1041" t="b">
        <f>ISNUMBER(SEARCH("Salut les terriens  ",'Réponses de formulaire'!$AG129))</f>
        <v>0</v>
      </c>
      <c r="F1041" t="b">
        <f>ISNUMBER(SEARCH("Sans chichis ",'Réponses de formulaire'!$AG129))</f>
        <v>1</v>
      </c>
      <c r="G1041" t="b">
        <f>ISNUMBER(SEARCH("Dan Late Show  ",'Réponses de formulaire'!$AG129))</f>
        <v>0</v>
      </c>
      <c r="H1041" t="b">
        <f>ISNUMBER(SEARCH("On n’est pas couché  ",'Réponses de formulaire'!$AG129))</f>
        <v>0</v>
      </c>
      <c r="I1041" t="b">
        <f>ISNUMBER(SEARCH("Vivement Dimanche",'Réponses de formulaire'!$AG129))</f>
        <v>0</v>
      </c>
      <c r="J1041" t="b">
        <f>ISNUMBER(SEARCH("Saturday Night Live",'Réponses de formulaire'!$AG129))</f>
        <v>0</v>
      </c>
      <c r="K1041" t="b">
        <f>ISNUMBER(SEARCH("The Tonight Show starring Jimmy Fallon",'Réponses de formulaire'!$AG129))</f>
        <v>0</v>
      </c>
      <c r="L1041" t="b">
        <f>ISNUMBER(SEARCH("The Tonight Show with Jay Leno",'Réponses de formulaire'!$AG129))</f>
        <v>0</v>
      </c>
      <c r="M1041" t="b">
        <f>ISNUMBER(SEARCH("The Colbert Report",'Réponses de formulaire'!$AG129))</f>
        <v>0</v>
      </c>
      <c r="N1041" t="b">
        <f>ISNUMBER(SEARCH("The Daily Show",'Réponses de formulaire'!$AG129))</f>
        <v>0</v>
      </c>
      <c r="O1041" t="b">
        <f>ISNUMBER(SEARCH("Aucune",'Réponses de formulaire'!$AG129))</f>
        <v>0</v>
      </c>
    </row>
    <row r="1042" spans="2:15" ht="12.75" customHeight="1" x14ac:dyDescent="0.2">
      <c r="B1042" t="b">
        <f>ISNUMBER(SEARCH("Le Grand Journal  ",'Réponses de formulaire'!$AG130))</f>
        <v>1</v>
      </c>
      <c r="C1042" t="b">
        <f>ISNUMBER(SEARCH("Le Petit Journal  ",'Réponses de formulaire'!$AG130))</f>
        <v>0</v>
      </c>
      <c r="D1042" t="b">
        <f>ISNUMBER(SEARCH("Les Guignols de l’Info  ",'Réponses de formulaire'!$AG130))</f>
        <v>0</v>
      </c>
      <c r="E1042" t="b">
        <f>ISNUMBER(SEARCH("Salut les terriens  ",'Réponses de formulaire'!$AG130))</f>
        <v>0</v>
      </c>
      <c r="F1042" t="b">
        <f>ISNUMBER(SEARCH("Sans chichis ",'Réponses de formulaire'!$AG130))</f>
        <v>0</v>
      </c>
      <c r="G1042" t="b">
        <f>ISNUMBER(SEARCH("Dan Late Show  ",'Réponses de formulaire'!$AG130))</f>
        <v>0</v>
      </c>
      <c r="H1042" t="b">
        <f>ISNUMBER(SEARCH("On n’est pas couché  ",'Réponses de formulaire'!$AG130))</f>
        <v>0</v>
      </c>
      <c r="I1042" t="b">
        <f>ISNUMBER(SEARCH("Vivement Dimanche",'Réponses de formulaire'!$AG130))</f>
        <v>0</v>
      </c>
      <c r="J1042" t="b">
        <f>ISNUMBER(SEARCH("Saturday Night Live",'Réponses de formulaire'!$AG130))</f>
        <v>0</v>
      </c>
      <c r="K1042" t="b">
        <f>ISNUMBER(SEARCH("The Tonight Show starring Jimmy Fallon",'Réponses de formulaire'!$AG130))</f>
        <v>0</v>
      </c>
      <c r="L1042" t="b">
        <f>ISNUMBER(SEARCH("The Tonight Show with Jay Leno",'Réponses de formulaire'!$AG130))</f>
        <v>0</v>
      </c>
      <c r="M1042" t="b">
        <f>ISNUMBER(SEARCH("The Colbert Report",'Réponses de formulaire'!$AG130))</f>
        <v>0</v>
      </c>
      <c r="N1042" t="b">
        <f>ISNUMBER(SEARCH("The Daily Show",'Réponses de formulaire'!$AG130))</f>
        <v>0</v>
      </c>
      <c r="O1042" t="b">
        <f>ISNUMBER(SEARCH("Aucune",'Réponses de formulaire'!$AG130))</f>
        <v>1</v>
      </c>
    </row>
    <row r="1043" spans="2:15" ht="12.75" customHeight="1" x14ac:dyDescent="0.2">
      <c r="B1043" t="b">
        <f>ISNUMBER(SEARCH("Le Grand Journal  ",'Réponses de formulaire'!$AG131))</f>
        <v>0</v>
      </c>
      <c r="C1043" t="b">
        <f>ISNUMBER(SEARCH("Le Petit Journal  ",'Réponses de formulaire'!$AG131))</f>
        <v>1</v>
      </c>
      <c r="D1043" t="b">
        <f>ISNUMBER(SEARCH("Les Guignols de l’Info  ",'Réponses de formulaire'!$AG131))</f>
        <v>0</v>
      </c>
      <c r="E1043" t="b">
        <f>ISNUMBER(SEARCH("Salut les terriens  ",'Réponses de formulaire'!$AG131))</f>
        <v>0</v>
      </c>
      <c r="F1043" t="b">
        <f>ISNUMBER(SEARCH("Sans chichis ",'Réponses de formulaire'!$AG131))</f>
        <v>0</v>
      </c>
      <c r="G1043" t="b">
        <f>ISNUMBER(SEARCH("Dan Late Show  ",'Réponses de formulaire'!$AG131))</f>
        <v>1</v>
      </c>
      <c r="H1043" t="b">
        <f>ISNUMBER(SEARCH("On n’est pas couché  ",'Réponses de formulaire'!$AG131))</f>
        <v>0</v>
      </c>
      <c r="I1043" t="b">
        <f>ISNUMBER(SEARCH("Vivement Dimanche",'Réponses de formulaire'!$AG131))</f>
        <v>0</v>
      </c>
      <c r="J1043" t="b">
        <f>ISNUMBER(SEARCH("Saturday Night Live",'Réponses de formulaire'!$AG131))</f>
        <v>0</v>
      </c>
      <c r="K1043" t="b">
        <f>ISNUMBER(SEARCH("The Tonight Show starring Jimmy Fallon",'Réponses de formulaire'!$AG131))</f>
        <v>0</v>
      </c>
      <c r="L1043" t="b">
        <f>ISNUMBER(SEARCH("The Tonight Show with Jay Leno",'Réponses de formulaire'!$AG131))</f>
        <v>0</v>
      </c>
      <c r="M1043" t="b">
        <f>ISNUMBER(SEARCH("The Colbert Report",'Réponses de formulaire'!$AG131))</f>
        <v>0</v>
      </c>
      <c r="N1043" t="b">
        <f>ISNUMBER(SEARCH("The Daily Show",'Réponses de formulaire'!$AG131))</f>
        <v>0</v>
      </c>
      <c r="O1043" t="b">
        <f>ISNUMBER(SEARCH("Aucune",'Réponses de formulaire'!$AG131))</f>
        <v>0</v>
      </c>
    </row>
    <row r="1044" spans="2:15" ht="12.75" customHeight="1" x14ac:dyDescent="0.2">
      <c r="B1044" t="b">
        <f>ISNUMBER(SEARCH("Le Grand Journal  ",'Réponses de formulaire'!$AG132))</f>
        <v>0</v>
      </c>
      <c r="C1044" t="b">
        <f>ISNUMBER(SEARCH("Le Petit Journal  ",'Réponses de formulaire'!$AG132))</f>
        <v>1</v>
      </c>
      <c r="D1044" t="b">
        <f>ISNUMBER(SEARCH("Les Guignols de l’Info  ",'Réponses de formulaire'!$AG132))</f>
        <v>1</v>
      </c>
      <c r="E1044" t="b">
        <f>ISNUMBER(SEARCH("Salut les terriens  ",'Réponses de formulaire'!$AG132))</f>
        <v>0</v>
      </c>
      <c r="F1044" t="b">
        <f>ISNUMBER(SEARCH("Sans chichis ",'Réponses de formulaire'!$AG132))</f>
        <v>0</v>
      </c>
      <c r="G1044" t="b">
        <f>ISNUMBER(SEARCH("Dan Late Show  ",'Réponses de formulaire'!$AG132))</f>
        <v>1</v>
      </c>
      <c r="H1044" t="b">
        <f>ISNUMBER(SEARCH("On n’est pas couché  ",'Réponses de formulaire'!$AG132))</f>
        <v>1</v>
      </c>
      <c r="I1044" t="b">
        <f>ISNUMBER(SEARCH("Vivement Dimanche",'Réponses de formulaire'!$AG132))</f>
        <v>0</v>
      </c>
      <c r="J1044" t="b">
        <f>ISNUMBER(SEARCH("Saturday Night Live",'Réponses de formulaire'!$AG132))</f>
        <v>0</v>
      </c>
      <c r="K1044" t="b">
        <f>ISNUMBER(SEARCH("The Tonight Show starring Jimmy Fallon",'Réponses de formulaire'!$AG132))</f>
        <v>0</v>
      </c>
      <c r="L1044" t="b">
        <f>ISNUMBER(SEARCH("The Tonight Show with Jay Leno",'Réponses de formulaire'!$AG132))</f>
        <v>0</v>
      </c>
      <c r="M1044" t="b">
        <f>ISNUMBER(SEARCH("The Colbert Report",'Réponses de formulaire'!$AG132))</f>
        <v>0</v>
      </c>
      <c r="N1044" t="b">
        <f>ISNUMBER(SEARCH("The Daily Show",'Réponses de formulaire'!$AG132))</f>
        <v>0</v>
      </c>
      <c r="O1044" t="b">
        <f>ISNUMBER(SEARCH("Aucune",'Réponses de formulaire'!$AG132))</f>
        <v>0</v>
      </c>
    </row>
    <row r="1045" spans="2:15" ht="12.75" customHeight="1" x14ac:dyDescent="0.2">
      <c r="B1045" t="b">
        <f>ISNUMBER(SEARCH("Le Grand Journal  ",'Réponses de formulaire'!$AG133))</f>
        <v>0</v>
      </c>
      <c r="C1045" t="b">
        <f>ISNUMBER(SEARCH("Le Petit Journal  ",'Réponses de formulaire'!$AG133))</f>
        <v>1</v>
      </c>
      <c r="D1045" t="b">
        <f>ISNUMBER(SEARCH("Les Guignols de l’Info  ",'Réponses de formulaire'!$AG133))</f>
        <v>1</v>
      </c>
      <c r="E1045" t="b">
        <f>ISNUMBER(SEARCH("Salut les terriens  ",'Réponses de formulaire'!$AG133))</f>
        <v>0</v>
      </c>
      <c r="F1045" t="b">
        <f>ISNUMBER(SEARCH("Sans chichis ",'Réponses de formulaire'!$AG133))</f>
        <v>0</v>
      </c>
      <c r="G1045" t="b">
        <f>ISNUMBER(SEARCH("Dan Late Show  ",'Réponses de formulaire'!$AG133))</f>
        <v>0</v>
      </c>
      <c r="H1045" t="b">
        <f>ISNUMBER(SEARCH("On n’est pas couché  ",'Réponses de formulaire'!$AG133))</f>
        <v>1</v>
      </c>
      <c r="I1045" t="b">
        <f>ISNUMBER(SEARCH("Vivement Dimanche",'Réponses de formulaire'!$AG133))</f>
        <v>0</v>
      </c>
      <c r="J1045" t="b">
        <f>ISNUMBER(SEARCH("Saturday Night Live",'Réponses de formulaire'!$AG133))</f>
        <v>0</v>
      </c>
      <c r="K1045" t="b">
        <f>ISNUMBER(SEARCH("The Tonight Show starring Jimmy Fallon",'Réponses de formulaire'!$AG133))</f>
        <v>0</v>
      </c>
      <c r="L1045" t="b">
        <f>ISNUMBER(SEARCH("The Tonight Show with Jay Leno",'Réponses de formulaire'!$AG133))</f>
        <v>0</v>
      </c>
      <c r="M1045" t="b">
        <f>ISNUMBER(SEARCH("The Colbert Report",'Réponses de formulaire'!$AG133))</f>
        <v>0</v>
      </c>
      <c r="N1045" t="b">
        <f>ISNUMBER(SEARCH("The Daily Show",'Réponses de formulaire'!$AG133))</f>
        <v>0</v>
      </c>
      <c r="O1045" t="b">
        <f>ISNUMBER(SEARCH("Aucune",'Réponses de formulaire'!$AG133))</f>
        <v>0</v>
      </c>
    </row>
    <row r="1046" spans="2:15" ht="12.75" customHeight="1" x14ac:dyDescent="0.2">
      <c r="B1046" t="b">
        <f>ISNUMBER(SEARCH("Le Grand Journal  ",'Réponses de formulaire'!$AG134))</f>
        <v>1</v>
      </c>
      <c r="C1046" t="b">
        <f>ISNUMBER(SEARCH("Le Petit Journal  ",'Réponses de formulaire'!$AG134))</f>
        <v>1</v>
      </c>
      <c r="D1046" t="b">
        <f>ISNUMBER(SEARCH("Les Guignols de l’Info  ",'Réponses de formulaire'!$AG134))</f>
        <v>1</v>
      </c>
      <c r="E1046" t="b">
        <f>ISNUMBER(SEARCH("Salut les terriens  ",'Réponses de formulaire'!$AG134))</f>
        <v>0</v>
      </c>
      <c r="F1046" t="b">
        <f>ISNUMBER(SEARCH("Sans chichis ",'Réponses de formulaire'!$AG134))</f>
        <v>1</v>
      </c>
      <c r="G1046" t="b">
        <f>ISNUMBER(SEARCH("Dan Late Show  ",'Réponses de formulaire'!$AG134))</f>
        <v>0</v>
      </c>
      <c r="H1046" t="b">
        <f>ISNUMBER(SEARCH("On n’est pas couché  ",'Réponses de formulaire'!$AG134))</f>
        <v>0</v>
      </c>
      <c r="I1046" t="b">
        <f>ISNUMBER(SEARCH("Vivement Dimanche",'Réponses de formulaire'!$AG134))</f>
        <v>0</v>
      </c>
      <c r="J1046" t="b">
        <f>ISNUMBER(SEARCH("Saturday Night Live",'Réponses de formulaire'!$AG134))</f>
        <v>0</v>
      </c>
      <c r="K1046" t="b">
        <f>ISNUMBER(SEARCH("The Tonight Show starring Jimmy Fallon",'Réponses de formulaire'!$AG134))</f>
        <v>0</v>
      </c>
      <c r="L1046" t="b">
        <f>ISNUMBER(SEARCH("The Tonight Show with Jay Leno",'Réponses de formulaire'!$AG134))</f>
        <v>0</v>
      </c>
      <c r="M1046" t="b">
        <f>ISNUMBER(SEARCH("The Colbert Report",'Réponses de formulaire'!$AG134))</f>
        <v>0</v>
      </c>
      <c r="N1046" t="b">
        <f>ISNUMBER(SEARCH("The Daily Show",'Réponses de formulaire'!$AG134))</f>
        <v>0</v>
      </c>
      <c r="O1046" t="b">
        <f>ISNUMBER(SEARCH("Aucune",'Réponses de formulaire'!$AG134))</f>
        <v>0</v>
      </c>
    </row>
    <row r="1047" spans="2:15" ht="12.75" customHeight="1" x14ac:dyDescent="0.2">
      <c r="B1047" t="b">
        <f>ISNUMBER(SEARCH("Le Grand Journal  ",'Réponses de formulaire'!$AG135))</f>
        <v>0</v>
      </c>
      <c r="C1047" t="b">
        <f>ISNUMBER(SEARCH("Le Petit Journal  ",'Réponses de formulaire'!$AG135))</f>
        <v>0</v>
      </c>
      <c r="D1047" t="b">
        <f>ISNUMBER(SEARCH("Les Guignols de l’Info  ",'Réponses de formulaire'!$AG135))</f>
        <v>0</v>
      </c>
      <c r="E1047" t="b">
        <f>ISNUMBER(SEARCH("Salut les terriens  ",'Réponses de formulaire'!$AG135))</f>
        <v>0</v>
      </c>
      <c r="F1047" t="b">
        <f>ISNUMBER(SEARCH("Sans chichis ",'Réponses de formulaire'!$AG135))</f>
        <v>0</v>
      </c>
      <c r="G1047" t="b">
        <f>ISNUMBER(SEARCH("Dan Late Show  ",'Réponses de formulaire'!$AG135))</f>
        <v>0</v>
      </c>
      <c r="H1047" t="b">
        <f>ISNUMBER(SEARCH("On n’est pas couché  ",'Réponses de formulaire'!$AG135))</f>
        <v>1</v>
      </c>
      <c r="I1047" t="b">
        <f>ISNUMBER(SEARCH("Vivement Dimanche",'Réponses de formulaire'!$AG135))</f>
        <v>0</v>
      </c>
      <c r="J1047" t="b">
        <f>ISNUMBER(SEARCH("Saturday Night Live",'Réponses de formulaire'!$AG135))</f>
        <v>0</v>
      </c>
      <c r="K1047" t="b">
        <f>ISNUMBER(SEARCH("The Tonight Show starring Jimmy Fallon",'Réponses de formulaire'!$AG135))</f>
        <v>0</v>
      </c>
      <c r="L1047" t="b">
        <f>ISNUMBER(SEARCH("The Tonight Show with Jay Leno",'Réponses de formulaire'!$AG135))</f>
        <v>0</v>
      </c>
      <c r="M1047" t="b">
        <f>ISNUMBER(SEARCH("The Colbert Report",'Réponses de formulaire'!$AG135))</f>
        <v>0</v>
      </c>
      <c r="N1047" t="b">
        <f>ISNUMBER(SEARCH("The Daily Show",'Réponses de formulaire'!$AG135))</f>
        <v>0</v>
      </c>
      <c r="O1047" t="b">
        <f>ISNUMBER(SEARCH("Aucune",'Réponses de formulaire'!$AG135))</f>
        <v>0</v>
      </c>
    </row>
    <row r="1048" spans="2:15" ht="12.75" customHeight="1" x14ac:dyDescent="0.2">
      <c r="B1048" t="b">
        <f>ISNUMBER(SEARCH("Le Grand Journal  ",'Réponses de formulaire'!$AG136))</f>
        <v>0</v>
      </c>
      <c r="C1048" t="b">
        <f>ISNUMBER(SEARCH("Le Petit Journal  ",'Réponses de formulaire'!$AG136))</f>
        <v>1</v>
      </c>
      <c r="D1048" t="b">
        <f>ISNUMBER(SEARCH("Les Guignols de l’Info  ",'Réponses de formulaire'!$AG136))</f>
        <v>1</v>
      </c>
      <c r="E1048" t="b">
        <f>ISNUMBER(SEARCH("Salut les terriens  ",'Réponses de formulaire'!$AG136))</f>
        <v>0</v>
      </c>
      <c r="F1048" t="b">
        <f>ISNUMBER(SEARCH("Sans chichis ",'Réponses de formulaire'!$AG136))</f>
        <v>0</v>
      </c>
      <c r="G1048" t="b">
        <f>ISNUMBER(SEARCH("Dan Late Show  ",'Réponses de formulaire'!$AG136))</f>
        <v>0</v>
      </c>
      <c r="H1048" t="b">
        <f>ISNUMBER(SEARCH("On n’est pas couché  ",'Réponses de formulaire'!$AG136))</f>
        <v>0</v>
      </c>
      <c r="I1048" t="b">
        <f>ISNUMBER(SEARCH("Vivement Dimanche",'Réponses de formulaire'!$AG136))</f>
        <v>0</v>
      </c>
      <c r="J1048" t="b">
        <f>ISNUMBER(SEARCH("Saturday Night Live",'Réponses de formulaire'!$AG136))</f>
        <v>0</v>
      </c>
      <c r="K1048" t="b">
        <f>ISNUMBER(SEARCH("The Tonight Show starring Jimmy Fallon",'Réponses de formulaire'!$AG136))</f>
        <v>0</v>
      </c>
      <c r="L1048" t="b">
        <f>ISNUMBER(SEARCH("The Tonight Show with Jay Leno",'Réponses de formulaire'!$AG136))</f>
        <v>0</v>
      </c>
      <c r="M1048" t="b">
        <f>ISNUMBER(SEARCH("The Colbert Report",'Réponses de formulaire'!$AG136))</f>
        <v>0</v>
      </c>
      <c r="N1048" t="b">
        <f>ISNUMBER(SEARCH("The Daily Show",'Réponses de formulaire'!$AG136))</f>
        <v>0</v>
      </c>
      <c r="O1048" t="b">
        <f>ISNUMBER(SEARCH("Aucune",'Réponses de formulaire'!$AG136))</f>
        <v>0</v>
      </c>
    </row>
    <row r="1049" spans="2:15" ht="12.75" customHeight="1" x14ac:dyDescent="0.2">
      <c r="B1049" t="b">
        <f>ISNUMBER(SEARCH("Le Grand Journal  ",'Réponses de formulaire'!$AG137))</f>
        <v>0</v>
      </c>
      <c r="C1049" t="b">
        <f>ISNUMBER(SEARCH("Le Petit Journal  ",'Réponses de formulaire'!$AG137))</f>
        <v>1</v>
      </c>
      <c r="D1049" t="b">
        <f>ISNUMBER(SEARCH("Les Guignols de l’Info  ",'Réponses de formulaire'!$AG137))</f>
        <v>1</v>
      </c>
      <c r="E1049" t="b">
        <f>ISNUMBER(SEARCH("Salut les terriens  ",'Réponses de formulaire'!$AG137))</f>
        <v>0</v>
      </c>
      <c r="F1049" t="b">
        <f>ISNUMBER(SEARCH("Sans chichis ",'Réponses de formulaire'!$AG137))</f>
        <v>0</v>
      </c>
      <c r="G1049" t="b">
        <f>ISNUMBER(SEARCH("Dan Late Show  ",'Réponses de formulaire'!$AG137))</f>
        <v>0</v>
      </c>
      <c r="H1049" t="b">
        <f>ISNUMBER(SEARCH("On n’est pas couché  ",'Réponses de formulaire'!$AG137))</f>
        <v>0</v>
      </c>
      <c r="I1049" t="b">
        <f>ISNUMBER(SEARCH("Vivement Dimanche",'Réponses de formulaire'!$AG137))</f>
        <v>1</v>
      </c>
      <c r="J1049" t="b">
        <f>ISNUMBER(SEARCH("Saturday Night Live",'Réponses de formulaire'!$AG137))</f>
        <v>1</v>
      </c>
      <c r="K1049" t="b">
        <f>ISNUMBER(SEARCH("The Tonight Show starring Jimmy Fallon",'Réponses de formulaire'!$AG137))</f>
        <v>1</v>
      </c>
      <c r="L1049" t="b">
        <f>ISNUMBER(SEARCH("The Tonight Show with Jay Leno",'Réponses de formulaire'!$AG137))</f>
        <v>1</v>
      </c>
      <c r="M1049" t="b">
        <f>ISNUMBER(SEARCH("The Colbert Report",'Réponses de formulaire'!$AG137))</f>
        <v>1</v>
      </c>
      <c r="N1049" t="b">
        <f>ISNUMBER(SEARCH("The Daily Show",'Réponses de formulaire'!$AG137))</f>
        <v>0</v>
      </c>
      <c r="O1049" t="b">
        <f>ISNUMBER(SEARCH("Aucune",'Réponses de formulaire'!$AG137))</f>
        <v>0</v>
      </c>
    </row>
    <row r="1050" spans="2:15" ht="12.75" customHeight="1" x14ac:dyDescent="0.2">
      <c r="B1050" t="b">
        <f>ISNUMBER(SEARCH("Le Grand Journal  ",'Réponses de formulaire'!$AG138))</f>
        <v>0</v>
      </c>
      <c r="C1050" t="b">
        <f>ISNUMBER(SEARCH("Le Petit Journal  ",'Réponses de formulaire'!$AG138))</f>
        <v>0</v>
      </c>
      <c r="D1050" t="b">
        <f>ISNUMBER(SEARCH("Les Guignols de l’Info  ",'Réponses de formulaire'!$AG138))</f>
        <v>0</v>
      </c>
      <c r="E1050" t="b">
        <f>ISNUMBER(SEARCH("Salut les terriens  ",'Réponses de formulaire'!$AG138))</f>
        <v>0</v>
      </c>
      <c r="F1050" t="b">
        <f>ISNUMBER(SEARCH("Sans chichis ",'Réponses de formulaire'!$AG138))</f>
        <v>0</v>
      </c>
      <c r="G1050" t="b">
        <f>ISNUMBER(SEARCH("Dan Late Show  ",'Réponses de formulaire'!$AG138))</f>
        <v>0</v>
      </c>
      <c r="H1050" t="b">
        <f>ISNUMBER(SEARCH("On n’est pas couché  ",'Réponses de formulaire'!$AG138))</f>
        <v>0</v>
      </c>
      <c r="I1050" t="b">
        <f>ISNUMBER(SEARCH("Vivement Dimanche",'Réponses de formulaire'!$AG138))</f>
        <v>0</v>
      </c>
      <c r="J1050" t="b">
        <f>ISNUMBER(SEARCH("Saturday Night Live",'Réponses de formulaire'!$AG138))</f>
        <v>0</v>
      </c>
      <c r="K1050" t="b">
        <f>ISNUMBER(SEARCH("The Tonight Show starring Jimmy Fallon",'Réponses de formulaire'!$AG138))</f>
        <v>0</v>
      </c>
      <c r="L1050" t="b">
        <f>ISNUMBER(SEARCH("The Tonight Show with Jay Leno",'Réponses de formulaire'!$AG138))</f>
        <v>0</v>
      </c>
      <c r="M1050" t="b">
        <f>ISNUMBER(SEARCH("The Colbert Report",'Réponses de formulaire'!$AG138))</f>
        <v>0</v>
      </c>
      <c r="N1050" t="b">
        <f>ISNUMBER(SEARCH("The Daily Show",'Réponses de formulaire'!$AG138))</f>
        <v>0</v>
      </c>
      <c r="O1050" t="b">
        <f>ISNUMBER(SEARCH("Aucune",'Réponses de formulaire'!$AG138))</f>
        <v>1</v>
      </c>
    </row>
    <row r="1051" spans="2:15" ht="12.75" customHeight="1" x14ac:dyDescent="0.2">
      <c r="B1051" t="b">
        <f>ISNUMBER(SEARCH("Le Grand Journal  ",'Réponses de formulaire'!$AG139))</f>
        <v>1</v>
      </c>
      <c r="C1051" t="b">
        <f>ISNUMBER(SEARCH("Le Petit Journal  ",'Réponses de formulaire'!$AG139))</f>
        <v>1</v>
      </c>
      <c r="D1051" t="b">
        <f>ISNUMBER(SEARCH("Les Guignols de l’Info  ",'Réponses de formulaire'!$AG139))</f>
        <v>1</v>
      </c>
      <c r="E1051" t="b">
        <f>ISNUMBER(SEARCH("Salut les terriens  ",'Réponses de formulaire'!$AG139))</f>
        <v>0</v>
      </c>
      <c r="F1051" t="b">
        <f>ISNUMBER(SEARCH("Sans chichis ",'Réponses de formulaire'!$AG139))</f>
        <v>1</v>
      </c>
      <c r="G1051" t="b">
        <f>ISNUMBER(SEARCH("Dan Late Show  ",'Réponses de formulaire'!$AG139))</f>
        <v>0</v>
      </c>
      <c r="H1051" t="b">
        <f>ISNUMBER(SEARCH("On n’est pas couché  ",'Réponses de formulaire'!$AG139))</f>
        <v>0</v>
      </c>
      <c r="I1051" t="b">
        <f>ISNUMBER(SEARCH("Vivement Dimanche",'Réponses de formulaire'!$AG139))</f>
        <v>0</v>
      </c>
      <c r="J1051" t="b">
        <f>ISNUMBER(SEARCH("Saturday Night Live",'Réponses de formulaire'!$AG139))</f>
        <v>0</v>
      </c>
      <c r="K1051" t="b">
        <f>ISNUMBER(SEARCH("The Tonight Show starring Jimmy Fallon",'Réponses de formulaire'!$AG139))</f>
        <v>0</v>
      </c>
      <c r="L1051" t="b">
        <f>ISNUMBER(SEARCH("The Tonight Show with Jay Leno",'Réponses de formulaire'!$AG139))</f>
        <v>0</v>
      </c>
      <c r="M1051" t="b">
        <f>ISNUMBER(SEARCH("The Colbert Report",'Réponses de formulaire'!$AG139))</f>
        <v>0</v>
      </c>
      <c r="N1051" t="b">
        <f>ISNUMBER(SEARCH("The Daily Show",'Réponses de formulaire'!$AG139))</f>
        <v>0</v>
      </c>
      <c r="O1051" t="b">
        <f>ISNUMBER(SEARCH("Aucune",'Réponses de formulaire'!$AG139))</f>
        <v>0</v>
      </c>
    </row>
    <row r="1052" spans="2:15" ht="12.75" customHeight="1" x14ac:dyDescent="0.2">
      <c r="B1052" t="b">
        <f>ISNUMBER(SEARCH("Le Grand Journal  ",'Réponses de formulaire'!$AG140))</f>
        <v>1</v>
      </c>
      <c r="C1052" t="b">
        <f>ISNUMBER(SEARCH("Le Petit Journal  ",'Réponses de formulaire'!$AG140))</f>
        <v>1</v>
      </c>
      <c r="D1052" t="b">
        <f>ISNUMBER(SEARCH("Les Guignols de l’Info  ",'Réponses de formulaire'!$AG140))</f>
        <v>1</v>
      </c>
      <c r="E1052" t="b">
        <f>ISNUMBER(SEARCH("Salut les terriens  ",'Réponses de formulaire'!$AG140))</f>
        <v>0</v>
      </c>
      <c r="F1052" t="b">
        <f>ISNUMBER(SEARCH("Sans chichis ",'Réponses de formulaire'!$AG140))</f>
        <v>1</v>
      </c>
      <c r="G1052" t="b">
        <f>ISNUMBER(SEARCH("Dan Late Show  ",'Réponses de formulaire'!$AG140))</f>
        <v>0</v>
      </c>
      <c r="H1052" t="b">
        <f>ISNUMBER(SEARCH("On n’est pas couché  ",'Réponses de formulaire'!$AG140))</f>
        <v>1</v>
      </c>
      <c r="I1052" t="b">
        <f>ISNUMBER(SEARCH("Vivement Dimanche",'Réponses de formulaire'!$AG140))</f>
        <v>0</v>
      </c>
      <c r="J1052" t="b">
        <f>ISNUMBER(SEARCH("Saturday Night Live",'Réponses de formulaire'!$AG140))</f>
        <v>0</v>
      </c>
      <c r="K1052" t="b">
        <f>ISNUMBER(SEARCH("The Tonight Show starring Jimmy Fallon",'Réponses de formulaire'!$AG140))</f>
        <v>0</v>
      </c>
      <c r="L1052" t="b">
        <f>ISNUMBER(SEARCH("The Tonight Show with Jay Leno",'Réponses de formulaire'!$AG140))</f>
        <v>0</v>
      </c>
      <c r="M1052" t="b">
        <f>ISNUMBER(SEARCH("The Colbert Report",'Réponses de formulaire'!$AG140))</f>
        <v>0</v>
      </c>
      <c r="N1052" t="b">
        <f>ISNUMBER(SEARCH("The Daily Show",'Réponses de formulaire'!$AG140))</f>
        <v>0</v>
      </c>
      <c r="O1052" t="b">
        <f>ISNUMBER(SEARCH("Aucune",'Réponses de formulaire'!$AG140))</f>
        <v>0</v>
      </c>
    </row>
    <row r="1053" spans="2:15" ht="12.75" customHeight="1" x14ac:dyDescent="0.2">
      <c r="B1053" t="b">
        <f>ISNUMBER(SEARCH("Le Grand Journal  ",'Réponses de formulaire'!$AG141))</f>
        <v>0</v>
      </c>
      <c r="C1053" t="b">
        <f>ISNUMBER(SEARCH("Le Petit Journal  ",'Réponses de formulaire'!$AG141))</f>
        <v>0</v>
      </c>
      <c r="D1053" t="b">
        <f>ISNUMBER(SEARCH("Les Guignols de l’Info  ",'Réponses de formulaire'!$AG141))</f>
        <v>0</v>
      </c>
      <c r="E1053" t="b">
        <f>ISNUMBER(SEARCH("Salut les terriens  ",'Réponses de formulaire'!$AG141))</f>
        <v>0</v>
      </c>
      <c r="F1053" t="b">
        <f>ISNUMBER(SEARCH("Sans chichis ",'Réponses de formulaire'!$AG141))</f>
        <v>0</v>
      </c>
      <c r="G1053" t="b">
        <f>ISNUMBER(SEARCH("Dan Late Show  ",'Réponses de formulaire'!$AG141))</f>
        <v>0</v>
      </c>
      <c r="H1053" t="b">
        <f>ISNUMBER(SEARCH("On n’est pas couché  ",'Réponses de formulaire'!$AG141))</f>
        <v>0</v>
      </c>
      <c r="I1053" t="b">
        <f>ISNUMBER(SEARCH("Vivement Dimanche",'Réponses de formulaire'!$AG141))</f>
        <v>0</v>
      </c>
      <c r="J1053" t="b">
        <f>ISNUMBER(SEARCH("Saturday Night Live",'Réponses de formulaire'!$AG141))</f>
        <v>0</v>
      </c>
      <c r="K1053" t="b">
        <f>ISNUMBER(SEARCH("The Tonight Show starring Jimmy Fallon",'Réponses de formulaire'!$AG141))</f>
        <v>0</v>
      </c>
      <c r="L1053" t="b">
        <f>ISNUMBER(SEARCH("The Tonight Show with Jay Leno",'Réponses de formulaire'!$AG141))</f>
        <v>0</v>
      </c>
      <c r="M1053" t="b">
        <f>ISNUMBER(SEARCH("The Colbert Report",'Réponses de formulaire'!$AG141))</f>
        <v>0</v>
      </c>
      <c r="N1053" t="b">
        <f>ISNUMBER(SEARCH("The Daily Show",'Réponses de formulaire'!$AG141))</f>
        <v>0</v>
      </c>
      <c r="O1053" t="b">
        <f>ISNUMBER(SEARCH("Aucune",'Réponses de formulaire'!$AG141))</f>
        <v>1</v>
      </c>
    </row>
    <row r="1054" spans="2:15" ht="12.75" customHeight="1" x14ac:dyDescent="0.2">
      <c r="B1054" t="b">
        <f>ISNUMBER(SEARCH("Le Grand Journal  ",'Réponses de formulaire'!$AG142))</f>
        <v>1</v>
      </c>
      <c r="C1054" t="b">
        <f>ISNUMBER(SEARCH("Le Petit Journal  ",'Réponses de formulaire'!$AG142))</f>
        <v>1</v>
      </c>
      <c r="D1054" t="b">
        <f>ISNUMBER(SEARCH("Les Guignols de l’Info  ",'Réponses de formulaire'!$AG142))</f>
        <v>1</v>
      </c>
      <c r="E1054" t="b">
        <f>ISNUMBER(SEARCH("Salut les terriens  ",'Réponses de formulaire'!$AG142))</f>
        <v>0</v>
      </c>
      <c r="F1054" t="b">
        <f>ISNUMBER(SEARCH("Sans chichis ",'Réponses de formulaire'!$AG142))</f>
        <v>0</v>
      </c>
      <c r="G1054" t="b">
        <f>ISNUMBER(SEARCH("Dan Late Show  ",'Réponses de formulaire'!$AG142))</f>
        <v>1</v>
      </c>
      <c r="H1054" t="b">
        <f>ISNUMBER(SEARCH("On n’est pas couché  ",'Réponses de formulaire'!$AG142))</f>
        <v>0</v>
      </c>
      <c r="I1054" t="b">
        <f>ISNUMBER(SEARCH("Vivement Dimanche",'Réponses de formulaire'!$AG142))</f>
        <v>0</v>
      </c>
      <c r="J1054" t="b">
        <f>ISNUMBER(SEARCH("Saturday Night Live",'Réponses de formulaire'!$AG142))</f>
        <v>0</v>
      </c>
      <c r="K1054" t="b">
        <f>ISNUMBER(SEARCH("The Tonight Show starring Jimmy Fallon",'Réponses de formulaire'!$AG142))</f>
        <v>0</v>
      </c>
      <c r="L1054" t="b">
        <f>ISNUMBER(SEARCH("The Tonight Show with Jay Leno",'Réponses de formulaire'!$AG142))</f>
        <v>0</v>
      </c>
      <c r="M1054" t="b">
        <f>ISNUMBER(SEARCH("The Colbert Report",'Réponses de formulaire'!$AG142))</f>
        <v>0</v>
      </c>
      <c r="N1054" t="b">
        <f>ISNUMBER(SEARCH("The Daily Show",'Réponses de formulaire'!$AG142))</f>
        <v>0</v>
      </c>
      <c r="O1054" t="b">
        <f>ISNUMBER(SEARCH("Aucune",'Réponses de formulaire'!$AG142))</f>
        <v>0</v>
      </c>
    </row>
    <row r="1055" spans="2:15" ht="12.75" customHeight="1" x14ac:dyDescent="0.2">
      <c r="B1055" t="b">
        <f>ISNUMBER(SEARCH("Le Grand Journal  ",'Réponses de formulaire'!$AG143))</f>
        <v>1</v>
      </c>
      <c r="C1055" t="b">
        <f>ISNUMBER(SEARCH("Le Petit Journal  ",'Réponses de formulaire'!$AG143))</f>
        <v>1</v>
      </c>
      <c r="D1055" t="b">
        <f>ISNUMBER(SEARCH("Les Guignols de l’Info  ",'Réponses de formulaire'!$AG143))</f>
        <v>1</v>
      </c>
      <c r="E1055" t="b">
        <f>ISNUMBER(SEARCH("Salut les terriens  ",'Réponses de formulaire'!$AG143))</f>
        <v>0</v>
      </c>
      <c r="F1055" t="b">
        <f>ISNUMBER(SEARCH("Sans chichis ",'Réponses de formulaire'!$AG143))</f>
        <v>0</v>
      </c>
      <c r="G1055" t="b">
        <f>ISNUMBER(SEARCH("Dan Late Show  ",'Réponses de formulaire'!$AG143))</f>
        <v>0</v>
      </c>
      <c r="H1055" t="b">
        <f>ISNUMBER(SEARCH("On n’est pas couché  ",'Réponses de formulaire'!$AG143))</f>
        <v>1</v>
      </c>
      <c r="I1055" t="b">
        <f>ISNUMBER(SEARCH("Vivement Dimanche",'Réponses de formulaire'!$AG143))</f>
        <v>0</v>
      </c>
      <c r="J1055" t="b">
        <f>ISNUMBER(SEARCH("Saturday Night Live",'Réponses de formulaire'!$AG143))</f>
        <v>0</v>
      </c>
      <c r="K1055" t="b">
        <f>ISNUMBER(SEARCH("The Tonight Show starring Jimmy Fallon",'Réponses de formulaire'!$AG143))</f>
        <v>1</v>
      </c>
      <c r="L1055" t="b">
        <f>ISNUMBER(SEARCH("The Tonight Show with Jay Leno",'Réponses de formulaire'!$AG143))</f>
        <v>0</v>
      </c>
      <c r="M1055" t="b">
        <f>ISNUMBER(SEARCH("The Colbert Report",'Réponses de formulaire'!$AG143))</f>
        <v>0</v>
      </c>
      <c r="N1055" t="b">
        <f>ISNUMBER(SEARCH("The Daily Show",'Réponses de formulaire'!$AG143))</f>
        <v>0</v>
      </c>
      <c r="O1055" t="b">
        <f>ISNUMBER(SEARCH("Aucune",'Réponses de formulaire'!$AG143))</f>
        <v>0</v>
      </c>
    </row>
    <row r="1056" spans="2:15" ht="12.75" customHeight="1" x14ac:dyDescent="0.2">
      <c r="B1056" t="b">
        <f>ISNUMBER(SEARCH("Le Grand Journal  ",'Réponses de formulaire'!$AG144))</f>
        <v>1</v>
      </c>
      <c r="C1056" t="b">
        <f>ISNUMBER(SEARCH("Le Petit Journal  ",'Réponses de formulaire'!$AG144))</f>
        <v>1</v>
      </c>
      <c r="D1056" t="b">
        <f>ISNUMBER(SEARCH("Les Guignols de l’Info  ",'Réponses de formulaire'!$AG144))</f>
        <v>0</v>
      </c>
      <c r="E1056" t="b">
        <f>ISNUMBER(SEARCH("Salut les terriens  ",'Réponses de formulaire'!$AG144))</f>
        <v>0</v>
      </c>
      <c r="F1056" t="b">
        <f>ISNUMBER(SEARCH("Sans chichis ",'Réponses de formulaire'!$AG144))</f>
        <v>0</v>
      </c>
      <c r="G1056" t="b">
        <f>ISNUMBER(SEARCH("Dan Late Show  ",'Réponses de formulaire'!$AG144))</f>
        <v>1</v>
      </c>
      <c r="H1056" t="b">
        <f>ISNUMBER(SEARCH("On n’est pas couché  ",'Réponses de formulaire'!$AG144))</f>
        <v>0</v>
      </c>
      <c r="I1056" t="b">
        <f>ISNUMBER(SEARCH("Vivement Dimanche",'Réponses de formulaire'!$AG144))</f>
        <v>0</v>
      </c>
      <c r="J1056" t="b">
        <f>ISNUMBER(SEARCH("Saturday Night Live",'Réponses de formulaire'!$AG144))</f>
        <v>0</v>
      </c>
      <c r="K1056" t="b">
        <f>ISNUMBER(SEARCH("The Tonight Show starring Jimmy Fallon",'Réponses de formulaire'!$AG144))</f>
        <v>0</v>
      </c>
      <c r="L1056" t="b">
        <f>ISNUMBER(SEARCH("The Tonight Show with Jay Leno",'Réponses de formulaire'!$AG144))</f>
        <v>0</v>
      </c>
      <c r="M1056" t="b">
        <f>ISNUMBER(SEARCH("The Colbert Report",'Réponses de formulaire'!$AG144))</f>
        <v>0</v>
      </c>
      <c r="N1056" t="b">
        <f>ISNUMBER(SEARCH("The Daily Show",'Réponses de formulaire'!$AG144))</f>
        <v>0</v>
      </c>
      <c r="O1056" t="b">
        <f>ISNUMBER(SEARCH("Aucune",'Réponses de formulaire'!$AG144))</f>
        <v>0</v>
      </c>
    </row>
    <row r="1057" spans="2:15" ht="12.75" customHeight="1" x14ac:dyDescent="0.2">
      <c r="B1057" t="b">
        <f>ISNUMBER(SEARCH("Le Grand Journal  ",'Réponses de formulaire'!$AG145))</f>
        <v>0</v>
      </c>
      <c r="C1057" t="b">
        <f>ISNUMBER(SEARCH("Le Petit Journal  ",'Réponses de formulaire'!$AG145))</f>
        <v>1</v>
      </c>
      <c r="D1057" t="b">
        <f>ISNUMBER(SEARCH("Les Guignols de l’Info  ",'Réponses de formulaire'!$AG145))</f>
        <v>1</v>
      </c>
      <c r="E1057" t="b">
        <f>ISNUMBER(SEARCH("Salut les terriens  ",'Réponses de formulaire'!$AG145))</f>
        <v>1</v>
      </c>
      <c r="F1057" t="b">
        <f>ISNUMBER(SEARCH("Sans chichis ",'Réponses de formulaire'!$AG145))</f>
        <v>0</v>
      </c>
      <c r="G1057" t="b">
        <f>ISNUMBER(SEARCH("Dan Late Show  ",'Réponses de formulaire'!$AG145))</f>
        <v>0</v>
      </c>
      <c r="H1057" t="b">
        <f>ISNUMBER(SEARCH("On n’est pas couché  ",'Réponses de formulaire'!$AG145))</f>
        <v>0</v>
      </c>
      <c r="I1057" t="b">
        <f>ISNUMBER(SEARCH("Vivement Dimanche",'Réponses de formulaire'!$AG145))</f>
        <v>0</v>
      </c>
      <c r="J1057" t="b">
        <f>ISNUMBER(SEARCH("Saturday Night Live",'Réponses de formulaire'!$AG145))</f>
        <v>0</v>
      </c>
      <c r="K1057" t="b">
        <f>ISNUMBER(SEARCH("The Tonight Show starring Jimmy Fallon",'Réponses de formulaire'!$AG145))</f>
        <v>0</v>
      </c>
      <c r="L1057" t="b">
        <f>ISNUMBER(SEARCH("The Tonight Show with Jay Leno",'Réponses de formulaire'!$AG145))</f>
        <v>0</v>
      </c>
      <c r="M1057" t="b">
        <f>ISNUMBER(SEARCH("The Colbert Report",'Réponses de formulaire'!$AG145))</f>
        <v>0</v>
      </c>
      <c r="N1057" t="b">
        <f>ISNUMBER(SEARCH("The Daily Show",'Réponses de formulaire'!$AG145))</f>
        <v>0</v>
      </c>
      <c r="O1057" t="b">
        <f>ISNUMBER(SEARCH("Aucune",'Réponses de formulaire'!$AG145))</f>
        <v>0</v>
      </c>
    </row>
    <row r="1058" spans="2:15" ht="12.75" customHeight="1" x14ac:dyDescent="0.2">
      <c r="B1058" t="b">
        <f>ISNUMBER(SEARCH("Le Grand Journal  ",'Réponses de formulaire'!$AG146))</f>
        <v>1</v>
      </c>
      <c r="C1058" t="b">
        <f>ISNUMBER(SEARCH("Le Petit Journal  ",'Réponses de formulaire'!$AG146))</f>
        <v>1</v>
      </c>
      <c r="D1058" t="b">
        <f>ISNUMBER(SEARCH("Les Guignols de l’Info  ",'Réponses de formulaire'!$AG146))</f>
        <v>0</v>
      </c>
      <c r="E1058" t="b">
        <f>ISNUMBER(SEARCH("Salut les terriens  ",'Réponses de formulaire'!$AG146))</f>
        <v>0</v>
      </c>
      <c r="F1058" t="b">
        <f>ISNUMBER(SEARCH("Sans chichis ",'Réponses de formulaire'!$AG146))</f>
        <v>0</v>
      </c>
      <c r="G1058" t="b">
        <f>ISNUMBER(SEARCH("Dan Late Show  ",'Réponses de formulaire'!$AG146))</f>
        <v>0</v>
      </c>
      <c r="H1058" t="b">
        <f>ISNUMBER(SEARCH("On n’est pas couché  ",'Réponses de formulaire'!$AG146))</f>
        <v>1</v>
      </c>
      <c r="I1058" t="b">
        <f>ISNUMBER(SEARCH("Vivement Dimanche",'Réponses de formulaire'!$AG146))</f>
        <v>0</v>
      </c>
      <c r="J1058" t="b">
        <f>ISNUMBER(SEARCH("Saturday Night Live",'Réponses de formulaire'!$AG146))</f>
        <v>0</v>
      </c>
      <c r="K1058" t="b">
        <f>ISNUMBER(SEARCH("The Tonight Show starring Jimmy Fallon",'Réponses de formulaire'!$AG146))</f>
        <v>1</v>
      </c>
      <c r="L1058" t="b">
        <f>ISNUMBER(SEARCH("The Tonight Show with Jay Leno",'Réponses de formulaire'!$AG146))</f>
        <v>0</v>
      </c>
      <c r="M1058" t="b">
        <f>ISNUMBER(SEARCH("The Colbert Report",'Réponses de formulaire'!$AG146))</f>
        <v>1</v>
      </c>
      <c r="N1058" t="b">
        <f>ISNUMBER(SEARCH("The Daily Show",'Réponses de formulaire'!$AG146))</f>
        <v>0</v>
      </c>
      <c r="O1058" t="b">
        <f>ISNUMBER(SEARCH("Aucune",'Réponses de formulaire'!$AG146))</f>
        <v>0</v>
      </c>
    </row>
    <row r="1059" spans="2:15" ht="12.75" customHeight="1" x14ac:dyDescent="0.2">
      <c r="B1059" t="b">
        <f>ISNUMBER(SEARCH("Le Grand Journal  ",'Réponses de formulaire'!$AG147))</f>
        <v>0</v>
      </c>
      <c r="C1059" t="b">
        <f>ISNUMBER(SEARCH("Le Petit Journal  ",'Réponses de formulaire'!$AG147))</f>
        <v>0</v>
      </c>
      <c r="D1059" t="b">
        <f>ISNUMBER(SEARCH("Les Guignols de l’Info  ",'Réponses de formulaire'!$AG147))</f>
        <v>0</v>
      </c>
      <c r="E1059" t="b">
        <f>ISNUMBER(SEARCH("Salut les terriens  ",'Réponses de formulaire'!$AG147))</f>
        <v>0</v>
      </c>
      <c r="F1059" t="b">
        <f>ISNUMBER(SEARCH("Sans chichis ",'Réponses de formulaire'!$AG147))</f>
        <v>0</v>
      </c>
      <c r="G1059" t="b">
        <f>ISNUMBER(SEARCH("Dan Late Show  ",'Réponses de formulaire'!$AG147))</f>
        <v>0</v>
      </c>
      <c r="H1059" t="b">
        <f>ISNUMBER(SEARCH("On n’est pas couché  ",'Réponses de formulaire'!$AG147))</f>
        <v>0</v>
      </c>
      <c r="I1059" t="b">
        <f>ISNUMBER(SEARCH("Vivement Dimanche",'Réponses de formulaire'!$AG147))</f>
        <v>0</v>
      </c>
      <c r="J1059" t="b">
        <f>ISNUMBER(SEARCH("Saturday Night Live",'Réponses de formulaire'!$AG147))</f>
        <v>0</v>
      </c>
      <c r="K1059" t="b">
        <f>ISNUMBER(SEARCH("The Tonight Show starring Jimmy Fallon",'Réponses de formulaire'!$AG147))</f>
        <v>0</v>
      </c>
      <c r="L1059" t="b">
        <f>ISNUMBER(SEARCH("The Tonight Show with Jay Leno",'Réponses de formulaire'!$AG147))</f>
        <v>0</v>
      </c>
      <c r="M1059" t="b">
        <f>ISNUMBER(SEARCH("The Colbert Report",'Réponses de formulaire'!$AG147))</f>
        <v>0</v>
      </c>
      <c r="N1059" t="b">
        <f>ISNUMBER(SEARCH("The Daily Show",'Réponses de formulaire'!$AG147))</f>
        <v>0</v>
      </c>
      <c r="O1059" t="b">
        <f>ISNUMBER(SEARCH("Aucune",'Réponses de formulaire'!$AG147))</f>
        <v>1</v>
      </c>
    </row>
    <row r="1060" spans="2:15" ht="12.75" customHeight="1" x14ac:dyDescent="0.2">
      <c r="B1060" t="b">
        <f>ISNUMBER(SEARCH("Le Grand Journal  ",'Réponses de formulaire'!$AG148))</f>
        <v>0</v>
      </c>
      <c r="C1060" t="b">
        <f>ISNUMBER(SEARCH("Le Petit Journal  ",'Réponses de formulaire'!$AG148))</f>
        <v>0</v>
      </c>
      <c r="D1060" t="b">
        <f>ISNUMBER(SEARCH("Les Guignols de l’Info  ",'Réponses de formulaire'!$AG148))</f>
        <v>1</v>
      </c>
      <c r="E1060" t="b">
        <f>ISNUMBER(SEARCH("Salut les terriens  ",'Réponses de formulaire'!$AG148))</f>
        <v>0</v>
      </c>
      <c r="F1060" t="b">
        <f>ISNUMBER(SEARCH("Sans chichis ",'Réponses de formulaire'!$AG148))</f>
        <v>0</v>
      </c>
      <c r="G1060" t="b">
        <f>ISNUMBER(SEARCH("Dan Late Show  ",'Réponses de formulaire'!$AG148))</f>
        <v>0</v>
      </c>
      <c r="H1060" t="b">
        <f>ISNUMBER(SEARCH("On n’est pas couché  ",'Réponses de formulaire'!$AG148))</f>
        <v>1</v>
      </c>
      <c r="I1060" t="b">
        <f>ISNUMBER(SEARCH("Vivement Dimanche",'Réponses de formulaire'!$AG148))</f>
        <v>0</v>
      </c>
      <c r="J1060" t="b">
        <f>ISNUMBER(SEARCH("Saturday Night Live",'Réponses de formulaire'!$AG148))</f>
        <v>0</v>
      </c>
      <c r="K1060" t="b">
        <f>ISNUMBER(SEARCH("The Tonight Show starring Jimmy Fallon",'Réponses de formulaire'!$AG148))</f>
        <v>0</v>
      </c>
      <c r="L1060" t="b">
        <f>ISNUMBER(SEARCH("The Tonight Show with Jay Leno",'Réponses de formulaire'!$AG148))</f>
        <v>0</v>
      </c>
      <c r="M1060" t="b">
        <f>ISNUMBER(SEARCH("The Colbert Report",'Réponses de formulaire'!$AG148))</f>
        <v>0</v>
      </c>
      <c r="N1060" t="b">
        <f>ISNUMBER(SEARCH("The Daily Show",'Réponses de formulaire'!$AG148))</f>
        <v>0</v>
      </c>
      <c r="O1060" t="b">
        <f>ISNUMBER(SEARCH("Aucune",'Réponses de formulaire'!$AG148))</f>
        <v>0</v>
      </c>
    </row>
    <row r="1061" spans="2:15" ht="12.75" customHeight="1" x14ac:dyDescent="0.2">
      <c r="B1061" t="b">
        <f>ISNUMBER(SEARCH("Le Grand Journal  ",'Réponses de formulaire'!$AG149))</f>
        <v>1</v>
      </c>
      <c r="C1061" t="b">
        <f>ISNUMBER(SEARCH("Le Petit Journal  ",'Réponses de formulaire'!$AG149))</f>
        <v>1</v>
      </c>
      <c r="D1061" t="b">
        <f>ISNUMBER(SEARCH("Les Guignols de l’Info  ",'Réponses de formulaire'!$AG149))</f>
        <v>0</v>
      </c>
      <c r="E1061" t="b">
        <f>ISNUMBER(SEARCH("Salut les terriens  ",'Réponses de formulaire'!$AG149))</f>
        <v>0</v>
      </c>
      <c r="F1061" t="b">
        <f>ISNUMBER(SEARCH("Sans chichis ",'Réponses de formulaire'!$AG149))</f>
        <v>0</v>
      </c>
      <c r="G1061" t="b">
        <f>ISNUMBER(SEARCH("Dan Late Show  ",'Réponses de formulaire'!$AG149))</f>
        <v>0</v>
      </c>
      <c r="H1061" t="b">
        <f>ISNUMBER(SEARCH("On n’est pas couché  ",'Réponses de formulaire'!$AG149))</f>
        <v>1</v>
      </c>
      <c r="I1061" t="b">
        <f>ISNUMBER(SEARCH("Vivement Dimanche",'Réponses de formulaire'!$AG149))</f>
        <v>0</v>
      </c>
      <c r="J1061" t="b">
        <f>ISNUMBER(SEARCH("Saturday Night Live",'Réponses de formulaire'!$AG149))</f>
        <v>0</v>
      </c>
      <c r="K1061" t="b">
        <f>ISNUMBER(SEARCH("The Tonight Show starring Jimmy Fallon",'Réponses de formulaire'!$AG149))</f>
        <v>0</v>
      </c>
      <c r="L1061" t="b">
        <f>ISNUMBER(SEARCH("The Tonight Show with Jay Leno",'Réponses de formulaire'!$AG149))</f>
        <v>0</v>
      </c>
      <c r="M1061" t="b">
        <f>ISNUMBER(SEARCH("The Colbert Report",'Réponses de formulaire'!$AG149))</f>
        <v>0</v>
      </c>
      <c r="N1061" t="b">
        <f>ISNUMBER(SEARCH("The Daily Show",'Réponses de formulaire'!$AG149))</f>
        <v>0</v>
      </c>
      <c r="O1061" t="b">
        <f>ISNUMBER(SEARCH("Aucune",'Réponses de formulaire'!$AG149))</f>
        <v>0</v>
      </c>
    </row>
    <row r="1062" spans="2:15" ht="12.75" customHeight="1" x14ac:dyDescent="0.2">
      <c r="B1062" t="b">
        <f>ISNUMBER(SEARCH("Le Grand Journal  ",'Réponses de formulaire'!$AG150))</f>
        <v>0</v>
      </c>
      <c r="C1062" t="b">
        <f>ISNUMBER(SEARCH("Le Petit Journal  ",'Réponses de formulaire'!$AG150))</f>
        <v>1</v>
      </c>
      <c r="D1062" t="b">
        <f>ISNUMBER(SEARCH("Les Guignols de l’Info  ",'Réponses de formulaire'!$AG150))</f>
        <v>1</v>
      </c>
      <c r="E1062" t="b">
        <f>ISNUMBER(SEARCH("Salut les terriens  ",'Réponses de formulaire'!$AG150))</f>
        <v>0</v>
      </c>
      <c r="F1062" t="b">
        <f>ISNUMBER(SEARCH("Sans chichis ",'Réponses de formulaire'!$AG150))</f>
        <v>0</v>
      </c>
      <c r="G1062" t="b">
        <f>ISNUMBER(SEARCH("Dan Late Show  ",'Réponses de formulaire'!$AG150))</f>
        <v>0</v>
      </c>
      <c r="H1062" t="b">
        <f>ISNUMBER(SEARCH("On n’est pas couché  ",'Réponses de formulaire'!$AG150))</f>
        <v>1</v>
      </c>
      <c r="I1062" t="b">
        <f>ISNUMBER(SEARCH("Vivement Dimanche",'Réponses de formulaire'!$AG150))</f>
        <v>0</v>
      </c>
      <c r="J1062" t="b">
        <f>ISNUMBER(SEARCH("Saturday Night Live",'Réponses de formulaire'!$AG150))</f>
        <v>0</v>
      </c>
      <c r="K1062" t="b">
        <f>ISNUMBER(SEARCH("The Tonight Show starring Jimmy Fallon",'Réponses de formulaire'!$AG150))</f>
        <v>0</v>
      </c>
      <c r="L1062" t="b">
        <f>ISNUMBER(SEARCH("The Tonight Show with Jay Leno",'Réponses de formulaire'!$AG150))</f>
        <v>0</v>
      </c>
      <c r="M1062" t="b">
        <f>ISNUMBER(SEARCH("The Colbert Report",'Réponses de formulaire'!$AG150))</f>
        <v>0</v>
      </c>
      <c r="N1062" t="b">
        <f>ISNUMBER(SEARCH("The Daily Show",'Réponses de formulaire'!$AG150))</f>
        <v>0</v>
      </c>
      <c r="O1062" t="b">
        <f>ISNUMBER(SEARCH("Aucune",'Réponses de formulaire'!$AG150))</f>
        <v>0</v>
      </c>
    </row>
    <row r="1063" spans="2:15" ht="12.75" customHeight="1" x14ac:dyDescent="0.2">
      <c r="B1063" t="b">
        <f>ISNUMBER(SEARCH("Le Grand Journal  ",'Réponses de formulaire'!$W151))</f>
        <v>0</v>
      </c>
      <c r="C1063" t="b">
        <f>ISNUMBER(SEARCH("Le Petit Journal  ",'Réponses de formulaire'!$W151))</f>
        <v>0</v>
      </c>
      <c r="D1063" t="b">
        <f>ISNUMBER(SEARCH("Les Guignols de l’Info  ",'Réponses de formulaire'!$W151))</f>
        <v>0</v>
      </c>
      <c r="E1063" t="b">
        <f>ISNUMBER(SEARCH("Salut les terriens  ",'Réponses de formulaire'!$W151))</f>
        <v>0</v>
      </c>
      <c r="F1063" t="b">
        <f>ISNUMBER(SEARCH("Sans chichis ",'Réponses de formulaire'!$W151))</f>
        <v>0</v>
      </c>
      <c r="G1063" t="b">
        <f>ISNUMBER(SEARCH("Dan Late Show  ",'Réponses de formulaire'!$W151))</f>
        <v>0</v>
      </c>
      <c r="H1063" t="b">
        <f>ISNUMBER(SEARCH("On n’est pas couché  ",'Réponses de formulaire'!$W151))</f>
        <v>0</v>
      </c>
      <c r="I1063" t="b">
        <f>ISNUMBER(SEARCH("Vivement Dimanche",'Réponses de formulaire'!$W151))</f>
        <v>0</v>
      </c>
      <c r="J1063" t="b">
        <f>ISNUMBER(SEARCH("Saturday Night Live",'Réponses de formulaire'!$W151))</f>
        <v>0</v>
      </c>
      <c r="K1063" t="b">
        <f>ISNUMBER(SEARCH("The Tonight Show starring Jimmy Fallon",'Réponses de formulaire'!$W151))</f>
        <v>0</v>
      </c>
      <c r="L1063" t="b">
        <f>ISNUMBER(SEARCH("The Tonight Show with Jay Leno",'Réponses de formulaire'!$W151))</f>
        <v>0</v>
      </c>
      <c r="M1063" t="b">
        <f>ISNUMBER(SEARCH("The Colbert Report",'Réponses de formulaire'!$W151))</f>
        <v>0</v>
      </c>
      <c r="N1063" t="b">
        <f>ISNUMBER(SEARCH("The Daily Show",'Réponses de formulaire'!$W151))</f>
        <v>0</v>
      </c>
      <c r="O1063" t="b">
        <f>ISNUMBER(SEARCH("Aucune",'Réponses de formulaire'!$W151))</f>
        <v>0</v>
      </c>
    </row>
    <row r="1064" spans="2:15" ht="12.75" customHeight="1" x14ac:dyDescent="0.2">
      <c r="B1064" t="b">
        <f>ISNUMBER(SEARCH("Le Grand Journal  ",'Réponses de formulaire'!$AG152))</f>
        <v>1</v>
      </c>
      <c r="C1064" t="b">
        <f>ISNUMBER(SEARCH("Le Petit Journal  ",'Réponses de formulaire'!$AG152))</f>
        <v>1</v>
      </c>
      <c r="D1064" t="b">
        <f>ISNUMBER(SEARCH("Les Guignols de l’Info  ",'Réponses de formulaire'!$AG152))</f>
        <v>1</v>
      </c>
      <c r="E1064" t="b">
        <f>ISNUMBER(SEARCH("Salut les terriens  ",'Réponses de formulaire'!$AG152))</f>
        <v>0</v>
      </c>
      <c r="F1064" t="b">
        <f>ISNUMBER(SEARCH("Sans chichis ",'Réponses de formulaire'!$AG152))</f>
        <v>0</v>
      </c>
      <c r="G1064" t="b">
        <f>ISNUMBER(SEARCH("Dan Late Show  ",'Réponses de formulaire'!$AG152))</f>
        <v>0</v>
      </c>
      <c r="H1064" t="b">
        <f>ISNUMBER(SEARCH("On n’est pas couché  ",'Réponses de formulaire'!$AG152))</f>
        <v>0</v>
      </c>
      <c r="I1064" t="b">
        <f>ISNUMBER(SEARCH("Vivement Dimanche",'Réponses de formulaire'!$AG152))</f>
        <v>0</v>
      </c>
      <c r="J1064" t="b">
        <f>ISNUMBER(SEARCH("Saturday Night Live",'Réponses de formulaire'!$AG152))</f>
        <v>0</v>
      </c>
      <c r="K1064" t="b">
        <f>ISNUMBER(SEARCH("The Tonight Show starring Jimmy Fallon",'Réponses de formulaire'!$AG152))</f>
        <v>0</v>
      </c>
      <c r="L1064" t="b">
        <f>ISNUMBER(SEARCH("The Tonight Show with Jay Leno",'Réponses de formulaire'!$AG152))</f>
        <v>0</v>
      </c>
      <c r="M1064" t="b">
        <f>ISNUMBER(SEARCH("The Colbert Report",'Réponses de formulaire'!$AG152))</f>
        <v>0</v>
      </c>
      <c r="N1064" t="b">
        <f>ISNUMBER(SEARCH("The Daily Show",'Réponses de formulaire'!$AG152))</f>
        <v>0</v>
      </c>
      <c r="O1064" t="b">
        <f>ISNUMBER(SEARCH("Aucune",'Réponses de formulaire'!$AG152))</f>
        <v>0</v>
      </c>
    </row>
    <row r="1065" spans="2:15" ht="12.75" customHeight="1" x14ac:dyDescent="0.2">
      <c r="B1065" t="b">
        <f>ISNUMBER(SEARCH("Le Grand Journal  ",'Réponses de formulaire'!$AG153))</f>
        <v>1</v>
      </c>
      <c r="C1065" t="b">
        <f>ISNUMBER(SEARCH("Le Petit Journal  ",'Réponses de formulaire'!$AG153))</f>
        <v>1</v>
      </c>
      <c r="D1065" t="b">
        <f>ISNUMBER(SEARCH("Les Guignols de l’Info  ",'Réponses de formulaire'!$AG153))</f>
        <v>1</v>
      </c>
      <c r="E1065" t="b">
        <f>ISNUMBER(SEARCH("Salut les terriens  ",'Réponses de formulaire'!$AG153))</f>
        <v>0</v>
      </c>
      <c r="F1065" t="b">
        <f>ISNUMBER(SEARCH("Sans chichis ",'Réponses de formulaire'!$AG153))</f>
        <v>0</v>
      </c>
      <c r="G1065" t="b">
        <f>ISNUMBER(SEARCH("Dan Late Show  ",'Réponses de formulaire'!$AG153))</f>
        <v>0</v>
      </c>
      <c r="H1065" t="b">
        <f>ISNUMBER(SEARCH("On n’est pas couché  ",'Réponses de formulaire'!$AG153))</f>
        <v>1</v>
      </c>
      <c r="I1065" t="b">
        <f>ISNUMBER(SEARCH("Vivement Dimanche",'Réponses de formulaire'!$AG153))</f>
        <v>0</v>
      </c>
      <c r="J1065" t="b">
        <f>ISNUMBER(SEARCH("Saturday Night Live",'Réponses de formulaire'!$AG153))</f>
        <v>0</v>
      </c>
      <c r="K1065" t="b">
        <f>ISNUMBER(SEARCH("The Tonight Show starring Jimmy Fallon",'Réponses de formulaire'!$AG153))</f>
        <v>0</v>
      </c>
      <c r="L1065" t="b">
        <f>ISNUMBER(SEARCH("The Tonight Show with Jay Leno",'Réponses de formulaire'!$AG153))</f>
        <v>0</v>
      </c>
      <c r="M1065" t="b">
        <f>ISNUMBER(SEARCH("The Colbert Report",'Réponses de formulaire'!$AG153))</f>
        <v>0</v>
      </c>
      <c r="N1065" t="b">
        <f>ISNUMBER(SEARCH("The Daily Show",'Réponses de formulaire'!$AG153))</f>
        <v>0</v>
      </c>
      <c r="O1065" t="b">
        <f>ISNUMBER(SEARCH("Aucune",'Réponses de formulaire'!$AG153))</f>
        <v>0</v>
      </c>
    </row>
    <row r="1066" spans="2:15" ht="12.75" customHeight="1" x14ac:dyDescent="0.2">
      <c r="B1066" t="b">
        <f>ISNUMBER(SEARCH("Le Grand Journal  ",'Réponses de formulaire'!$AG154))</f>
        <v>0</v>
      </c>
      <c r="C1066" t="b">
        <f>ISNUMBER(SEARCH("Le Petit Journal  ",'Réponses de formulaire'!$AG154))</f>
        <v>0</v>
      </c>
      <c r="D1066" t="b">
        <f>ISNUMBER(SEARCH("Les Guignols de l’Info  ",'Réponses de formulaire'!$AG154))</f>
        <v>0</v>
      </c>
      <c r="E1066" t="b">
        <f>ISNUMBER(SEARCH("Salut les terriens  ",'Réponses de formulaire'!$AG154))</f>
        <v>0</v>
      </c>
      <c r="F1066" t="b">
        <f>ISNUMBER(SEARCH("Sans chichis ",'Réponses de formulaire'!$AG154))</f>
        <v>1</v>
      </c>
      <c r="G1066" t="b">
        <f>ISNUMBER(SEARCH("Dan Late Show  ",'Réponses de formulaire'!$AG154))</f>
        <v>0</v>
      </c>
      <c r="H1066" t="b">
        <f>ISNUMBER(SEARCH("On n’est pas couché  ",'Réponses de formulaire'!$AG154))</f>
        <v>1</v>
      </c>
      <c r="I1066" t="b">
        <f>ISNUMBER(SEARCH("Vivement Dimanche",'Réponses de formulaire'!$AG154))</f>
        <v>0</v>
      </c>
      <c r="J1066" t="b">
        <f>ISNUMBER(SEARCH("Saturday Night Live",'Réponses de formulaire'!$AG154))</f>
        <v>0</v>
      </c>
      <c r="K1066" t="b">
        <f>ISNUMBER(SEARCH("The Tonight Show starring Jimmy Fallon",'Réponses de formulaire'!$AG154))</f>
        <v>0</v>
      </c>
      <c r="L1066" t="b">
        <f>ISNUMBER(SEARCH("The Tonight Show with Jay Leno",'Réponses de formulaire'!$AG154))</f>
        <v>0</v>
      </c>
      <c r="M1066" t="b">
        <f>ISNUMBER(SEARCH("The Colbert Report",'Réponses de formulaire'!$AG154))</f>
        <v>0</v>
      </c>
      <c r="N1066" t="b">
        <f>ISNUMBER(SEARCH("The Daily Show",'Réponses de formulaire'!$AG154))</f>
        <v>0</v>
      </c>
      <c r="O1066" t="b">
        <f>ISNUMBER(SEARCH("Aucune",'Réponses de formulaire'!$AG154))</f>
        <v>0</v>
      </c>
    </row>
    <row r="1067" spans="2:15" ht="12.75" customHeight="1" x14ac:dyDescent="0.2">
      <c r="B1067" t="b">
        <f>ISNUMBER(SEARCH("Le Grand Journal  ",'Réponses de formulaire'!$AG155))</f>
        <v>0</v>
      </c>
      <c r="C1067" t="b">
        <f>ISNUMBER(SEARCH("Le Petit Journal  ",'Réponses de formulaire'!$AG155))</f>
        <v>1</v>
      </c>
      <c r="D1067" t="b">
        <f>ISNUMBER(SEARCH("Les Guignols de l’Info  ",'Réponses de formulaire'!$AG155))</f>
        <v>0</v>
      </c>
      <c r="E1067" t="b">
        <f>ISNUMBER(SEARCH("Salut les terriens  ",'Réponses de formulaire'!$AG155))</f>
        <v>1</v>
      </c>
      <c r="F1067" t="b">
        <f>ISNUMBER(SEARCH("Sans chichis ",'Réponses de formulaire'!$AG155))</f>
        <v>0</v>
      </c>
      <c r="G1067" t="b">
        <f>ISNUMBER(SEARCH("Dan Late Show  ",'Réponses de formulaire'!$AG155))</f>
        <v>0</v>
      </c>
      <c r="H1067" t="b">
        <f>ISNUMBER(SEARCH("On n’est pas couché  ",'Réponses de formulaire'!$AG155))</f>
        <v>1</v>
      </c>
      <c r="I1067" t="b">
        <f>ISNUMBER(SEARCH("Vivement Dimanche",'Réponses de formulaire'!$AG155))</f>
        <v>1</v>
      </c>
      <c r="J1067" t="b">
        <f>ISNUMBER(SEARCH("Saturday Night Live",'Réponses de formulaire'!$AG155))</f>
        <v>0</v>
      </c>
      <c r="K1067" t="b">
        <f>ISNUMBER(SEARCH("The Tonight Show starring Jimmy Fallon",'Réponses de formulaire'!$AG155))</f>
        <v>0</v>
      </c>
      <c r="L1067" t="b">
        <f>ISNUMBER(SEARCH("The Tonight Show with Jay Leno",'Réponses de formulaire'!$AG155))</f>
        <v>0</v>
      </c>
      <c r="M1067" t="b">
        <f>ISNUMBER(SEARCH("The Colbert Report",'Réponses de formulaire'!$AG155))</f>
        <v>0</v>
      </c>
      <c r="N1067" t="b">
        <f>ISNUMBER(SEARCH("The Daily Show",'Réponses de formulaire'!$AG155))</f>
        <v>0</v>
      </c>
      <c r="O1067" t="b">
        <f>ISNUMBER(SEARCH("Aucune",'Réponses de formulaire'!$AG155))</f>
        <v>0</v>
      </c>
    </row>
    <row r="1068" spans="2:15" ht="12.75" customHeight="1" x14ac:dyDescent="0.2">
      <c r="B1068" t="b">
        <f>ISNUMBER(SEARCH("Le Grand Journal  ",'Réponses de formulaire'!$AG156))</f>
        <v>1</v>
      </c>
      <c r="C1068" t="b">
        <f>ISNUMBER(SEARCH("Le Petit Journal  ",'Réponses de formulaire'!$AG156))</f>
        <v>1</v>
      </c>
      <c r="D1068" t="b">
        <f>ISNUMBER(SEARCH("Les Guignols de l’Info  ",'Réponses de formulaire'!$AG156))</f>
        <v>1</v>
      </c>
      <c r="E1068" t="b">
        <f>ISNUMBER(SEARCH("Salut les terriens  ",'Réponses de formulaire'!$AG156))</f>
        <v>0</v>
      </c>
      <c r="F1068" t="b">
        <f>ISNUMBER(SEARCH("Sans chichis ",'Réponses de formulaire'!$AG156))</f>
        <v>0</v>
      </c>
      <c r="G1068" t="b">
        <f>ISNUMBER(SEARCH("Dan Late Show  ",'Réponses de formulaire'!$AG156))</f>
        <v>0</v>
      </c>
      <c r="H1068" t="b">
        <f>ISNUMBER(SEARCH("On n’est pas couché  ",'Réponses de formulaire'!$AG156))</f>
        <v>0</v>
      </c>
      <c r="I1068" t="b">
        <f>ISNUMBER(SEARCH("Vivement Dimanche",'Réponses de formulaire'!$AG156))</f>
        <v>1</v>
      </c>
      <c r="J1068" t="b">
        <f>ISNUMBER(SEARCH("Saturday Night Live",'Réponses de formulaire'!$AG156))</f>
        <v>0</v>
      </c>
      <c r="K1068" t="b">
        <f>ISNUMBER(SEARCH("The Tonight Show starring Jimmy Fallon",'Réponses de formulaire'!$AG156))</f>
        <v>0</v>
      </c>
      <c r="L1068" t="b">
        <f>ISNUMBER(SEARCH("The Tonight Show with Jay Leno",'Réponses de formulaire'!$AG156))</f>
        <v>0</v>
      </c>
      <c r="M1068" t="b">
        <f>ISNUMBER(SEARCH("The Colbert Report",'Réponses de formulaire'!$AG156))</f>
        <v>0</v>
      </c>
      <c r="N1068" t="b">
        <f>ISNUMBER(SEARCH("The Daily Show",'Réponses de formulaire'!$AG156))</f>
        <v>0</v>
      </c>
      <c r="O1068" t="b">
        <f>ISNUMBER(SEARCH("Aucune",'Réponses de formulaire'!$AG156))</f>
        <v>0</v>
      </c>
    </row>
    <row r="1069" spans="2:15" ht="12.75" customHeight="1" x14ac:dyDescent="0.2">
      <c r="B1069" t="b">
        <f>ISNUMBER(SEARCH("Le Grand Journal  ",'Réponses de formulaire'!$AG157))</f>
        <v>1</v>
      </c>
      <c r="C1069" t="b">
        <f>ISNUMBER(SEARCH("Le Petit Journal  ",'Réponses de formulaire'!$AG157))</f>
        <v>1</v>
      </c>
      <c r="D1069" t="b">
        <f>ISNUMBER(SEARCH("Les Guignols de l’Info  ",'Réponses de formulaire'!$AG157))</f>
        <v>0</v>
      </c>
      <c r="E1069" t="b">
        <f>ISNUMBER(SEARCH("Salut les terriens  ",'Réponses de formulaire'!$AG157))</f>
        <v>0</v>
      </c>
      <c r="F1069" t="b">
        <f>ISNUMBER(SEARCH("Sans chichis ",'Réponses de formulaire'!$AG157))</f>
        <v>0</v>
      </c>
      <c r="G1069" t="b">
        <f>ISNUMBER(SEARCH("Dan Late Show  ",'Réponses de formulaire'!$AG157))</f>
        <v>0</v>
      </c>
      <c r="H1069" t="b">
        <f>ISNUMBER(SEARCH("On n’est pas couché  ",'Réponses de formulaire'!$AG157))</f>
        <v>0</v>
      </c>
      <c r="I1069" t="b">
        <f>ISNUMBER(SEARCH("Vivement Dimanche",'Réponses de formulaire'!$AG157))</f>
        <v>0</v>
      </c>
      <c r="J1069" t="b">
        <f>ISNUMBER(SEARCH("Saturday Night Live",'Réponses de formulaire'!$AG157))</f>
        <v>0</v>
      </c>
      <c r="K1069" t="b">
        <f>ISNUMBER(SEARCH("The Tonight Show starring Jimmy Fallon",'Réponses de formulaire'!$AG157))</f>
        <v>0</v>
      </c>
      <c r="L1069" t="b">
        <f>ISNUMBER(SEARCH("The Tonight Show with Jay Leno",'Réponses de formulaire'!$AG157))</f>
        <v>0</v>
      </c>
      <c r="M1069" t="b">
        <f>ISNUMBER(SEARCH("The Colbert Report",'Réponses de formulaire'!$AG157))</f>
        <v>0</v>
      </c>
      <c r="N1069" t="b">
        <f>ISNUMBER(SEARCH("The Daily Show",'Réponses de formulaire'!$AG157))</f>
        <v>0</v>
      </c>
      <c r="O1069" t="b">
        <f>ISNUMBER(SEARCH("Aucune",'Réponses de formulaire'!$AG157))</f>
        <v>0</v>
      </c>
    </row>
    <row r="1070" spans="2:15" ht="12.75" customHeight="1" x14ac:dyDescent="0.2">
      <c r="B1070" t="b">
        <f>ISNUMBER(SEARCH("Le Grand Journal  ",'Réponses de formulaire'!$AG158))</f>
        <v>0</v>
      </c>
      <c r="C1070" t="b">
        <f>ISNUMBER(SEARCH("Le Petit Journal  ",'Réponses de formulaire'!$AG158))</f>
        <v>1</v>
      </c>
      <c r="D1070" t="b">
        <f>ISNUMBER(SEARCH("Les Guignols de l’Info  ",'Réponses de formulaire'!$AG158))</f>
        <v>0</v>
      </c>
      <c r="E1070" t="b">
        <f>ISNUMBER(SEARCH("Salut les terriens  ",'Réponses de formulaire'!$AG158))</f>
        <v>1</v>
      </c>
      <c r="F1070" t="b">
        <f>ISNUMBER(SEARCH("Sans chichis ",'Réponses de formulaire'!$AG158))</f>
        <v>0</v>
      </c>
      <c r="G1070" t="b">
        <f>ISNUMBER(SEARCH("Dan Late Show  ",'Réponses de formulaire'!$AG158))</f>
        <v>0</v>
      </c>
      <c r="H1070" t="b">
        <f>ISNUMBER(SEARCH("On n’est pas couché  ",'Réponses de formulaire'!$AG158))</f>
        <v>0</v>
      </c>
      <c r="I1070" t="b">
        <f>ISNUMBER(SEARCH("Vivement Dimanche",'Réponses de formulaire'!$AG158))</f>
        <v>0</v>
      </c>
      <c r="J1070" t="b">
        <f>ISNUMBER(SEARCH("Saturday Night Live",'Réponses de formulaire'!$AG158))</f>
        <v>0</v>
      </c>
      <c r="K1070" t="b">
        <f>ISNUMBER(SEARCH("The Tonight Show starring Jimmy Fallon",'Réponses de formulaire'!$AG158))</f>
        <v>0</v>
      </c>
      <c r="L1070" t="b">
        <f>ISNUMBER(SEARCH("The Tonight Show with Jay Leno",'Réponses de formulaire'!$AG158))</f>
        <v>0</v>
      </c>
      <c r="M1070" t="b">
        <f>ISNUMBER(SEARCH("The Colbert Report",'Réponses de formulaire'!$AG158))</f>
        <v>0</v>
      </c>
      <c r="N1070" t="b">
        <f>ISNUMBER(SEARCH("The Daily Show",'Réponses de formulaire'!$AG158))</f>
        <v>0</v>
      </c>
      <c r="O1070" t="b">
        <f>ISNUMBER(SEARCH("Aucune",'Réponses de formulaire'!$AG158))</f>
        <v>0</v>
      </c>
    </row>
    <row r="1071" spans="2:15" ht="12.75" customHeight="1" x14ac:dyDescent="0.2">
      <c r="B1071" t="b">
        <f>ISNUMBER(SEARCH("Le Grand Journal  ",'Réponses de formulaire'!$AG159))</f>
        <v>0</v>
      </c>
      <c r="C1071" t="b">
        <f>ISNUMBER(SEARCH("Le Petit Journal  ",'Réponses de formulaire'!$AG159))</f>
        <v>1</v>
      </c>
      <c r="D1071" t="b">
        <f>ISNUMBER(SEARCH("Les Guignols de l’Info  ",'Réponses de formulaire'!$AG159))</f>
        <v>0</v>
      </c>
      <c r="E1071" t="b">
        <f>ISNUMBER(SEARCH("Salut les terriens  ",'Réponses de formulaire'!$AG159))</f>
        <v>0</v>
      </c>
      <c r="F1071" t="b">
        <f>ISNUMBER(SEARCH("Sans chichis ",'Réponses de formulaire'!$AG159))</f>
        <v>0</v>
      </c>
      <c r="G1071" t="b">
        <f>ISNUMBER(SEARCH("Dan Late Show  ",'Réponses de formulaire'!$AG159))</f>
        <v>1</v>
      </c>
      <c r="H1071" t="b">
        <f>ISNUMBER(SEARCH("On n’est pas couché  ",'Réponses de formulaire'!$AG159))</f>
        <v>0</v>
      </c>
      <c r="I1071" t="b">
        <f>ISNUMBER(SEARCH("Vivement Dimanche",'Réponses de formulaire'!$AG159))</f>
        <v>0</v>
      </c>
      <c r="J1071" t="b">
        <f>ISNUMBER(SEARCH("Saturday Night Live",'Réponses de formulaire'!$AG159))</f>
        <v>0</v>
      </c>
      <c r="K1071" t="b">
        <f>ISNUMBER(SEARCH("The Tonight Show starring Jimmy Fallon",'Réponses de formulaire'!$AG159))</f>
        <v>1</v>
      </c>
      <c r="L1071" t="b">
        <f>ISNUMBER(SEARCH("The Tonight Show with Jay Leno",'Réponses de formulaire'!$AG159))</f>
        <v>0</v>
      </c>
      <c r="M1071" t="b">
        <f>ISNUMBER(SEARCH("The Colbert Report",'Réponses de formulaire'!$AG159))</f>
        <v>0</v>
      </c>
      <c r="N1071" t="b">
        <f>ISNUMBER(SEARCH("The Daily Show",'Réponses de formulaire'!$AG159))</f>
        <v>0</v>
      </c>
      <c r="O1071" t="b">
        <f>ISNUMBER(SEARCH("Aucune",'Réponses de formulaire'!$AG159))</f>
        <v>0</v>
      </c>
    </row>
    <row r="1072" spans="2:15" ht="12.75" customHeight="1" x14ac:dyDescent="0.2">
      <c r="B1072" t="b">
        <f>ISNUMBER(SEARCH("Le Grand Journal  ",'Réponses de formulaire'!$AG160))</f>
        <v>1</v>
      </c>
      <c r="C1072" t="b">
        <f>ISNUMBER(SEARCH("Le Petit Journal  ",'Réponses de formulaire'!$AG160))</f>
        <v>1</v>
      </c>
      <c r="D1072" t="b">
        <f>ISNUMBER(SEARCH("Les Guignols de l’Info  ",'Réponses de formulaire'!$AG160))</f>
        <v>0</v>
      </c>
      <c r="E1072" t="b">
        <f>ISNUMBER(SEARCH("Salut les terriens  ",'Réponses de formulaire'!$AG160))</f>
        <v>0</v>
      </c>
      <c r="F1072" t="b">
        <f>ISNUMBER(SEARCH("Sans chichis ",'Réponses de formulaire'!$AG160))</f>
        <v>0</v>
      </c>
      <c r="G1072" t="b">
        <f>ISNUMBER(SEARCH("Dan Late Show  ",'Réponses de formulaire'!$AG160))</f>
        <v>0</v>
      </c>
      <c r="H1072" t="b">
        <f>ISNUMBER(SEARCH("On n’est pas couché  ",'Réponses de formulaire'!$AG160))</f>
        <v>1</v>
      </c>
      <c r="I1072" t="b">
        <f>ISNUMBER(SEARCH("Vivement Dimanche",'Réponses de formulaire'!$AG160))</f>
        <v>0</v>
      </c>
      <c r="J1072" t="b">
        <f>ISNUMBER(SEARCH("Saturday Night Live",'Réponses de formulaire'!$AG160))</f>
        <v>0</v>
      </c>
      <c r="K1072" t="b">
        <f>ISNUMBER(SEARCH("The Tonight Show starring Jimmy Fallon",'Réponses de formulaire'!$AG160))</f>
        <v>0</v>
      </c>
      <c r="L1072" t="b">
        <f>ISNUMBER(SEARCH("The Tonight Show with Jay Leno",'Réponses de formulaire'!$AG160))</f>
        <v>0</v>
      </c>
      <c r="M1072" t="b">
        <f>ISNUMBER(SEARCH("The Colbert Report",'Réponses de formulaire'!$AG160))</f>
        <v>0</v>
      </c>
      <c r="N1072" t="b">
        <f>ISNUMBER(SEARCH("The Daily Show",'Réponses de formulaire'!$AG160))</f>
        <v>0</v>
      </c>
      <c r="O1072" t="b">
        <f>ISNUMBER(SEARCH("Aucune",'Réponses de formulaire'!$AG160))</f>
        <v>0</v>
      </c>
    </row>
    <row r="1073" spans="2:15" ht="12.75" customHeight="1" x14ac:dyDescent="0.2">
      <c r="B1073" t="b">
        <f>ISNUMBER(SEARCH("Le Grand Journal  ",'Réponses de formulaire'!$AG161))</f>
        <v>0</v>
      </c>
      <c r="C1073" t="b">
        <f>ISNUMBER(SEARCH("Le Petit Journal  ",'Réponses de formulaire'!$AG161))</f>
        <v>0</v>
      </c>
      <c r="D1073" t="b">
        <f>ISNUMBER(SEARCH("Les Guignols de l’Info  ",'Réponses de formulaire'!$AG161))</f>
        <v>0</v>
      </c>
      <c r="E1073" t="b">
        <f>ISNUMBER(SEARCH("Salut les terriens  ",'Réponses de formulaire'!$AG161))</f>
        <v>0</v>
      </c>
      <c r="F1073" t="b">
        <f>ISNUMBER(SEARCH("Sans chichis ",'Réponses de formulaire'!$AG161))</f>
        <v>0</v>
      </c>
      <c r="G1073" t="b">
        <f>ISNUMBER(SEARCH("Dan Late Show  ",'Réponses de formulaire'!$AG161))</f>
        <v>0</v>
      </c>
      <c r="H1073" t="b">
        <f>ISNUMBER(SEARCH("On n’est pas couché  ",'Réponses de formulaire'!$AG161))</f>
        <v>0</v>
      </c>
      <c r="I1073" t="b">
        <f>ISNUMBER(SEARCH("Vivement Dimanche",'Réponses de formulaire'!$AG161))</f>
        <v>0</v>
      </c>
      <c r="J1073" t="b">
        <f>ISNUMBER(SEARCH("Saturday Night Live",'Réponses de formulaire'!$AG161))</f>
        <v>0</v>
      </c>
      <c r="K1073" t="b">
        <f>ISNUMBER(SEARCH("The Tonight Show starring Jimmy Fallon",'Réponses de formulaire'!$AG161))</f>
        <v>0</v>
      </c>
      <c r="L1073" t="b">
        <f>ISNUMBER(SEARCH("The Tonight Show with Jay Leno",'Réponses de formulaire'!$AG161))</f>
        <v>0</v>
      </c>
      <c r="M1073" t="b">
        <f>ISNUMBER(SEARCH("The Colbert Report",'Réponses de formulaire'!$AG161))</f>
        <v>0</v>
      </c>
      <c r="N1073" t="b">
        <f>ISNUMBER(SEARCH("The Daily Show",'Réponses de formulaire'!$AG161))</f>
        <v>0</v>
      </c>
      <c r="O1073" t="b">
        <f>ISNUMBER(SEARCH("Aucune",'Réponses de formulaire'!$AG161))</f>
        <v>1</v>
      </c>
    </row>
    <row r="1074" spans="2:15" ht="12.75" customHeight="1" x14ac:dyDescent="0.2">
      <c r="B1074" t="b">
        <f>ISNUMBER(SEARCH("Le Grand Journal  ",'Réponses de formulaire'!$AG162))</f>
        <v>0</v>
      </c>
      <c r="C1074" t="b">
        <f>ISNUMBER(SEARCH("Le Petit Journal  ",'Réponses de formulaire'!$AG162))</f>
        <v>1</v>
      </c>
      <c r="D1074" t="b">
        <f>ISNUMBER(SEARCH("Les Guignols de l’Info  ",'Réponses de formulaire'!$AG162))</f>
        <v>0</v>
      </c>
      <c r="E1074" t="b">
        <f>ISNUMBER(SEARCH("Salut les terriens  ",'Réponses de formulaire'!$AG162))</f>
        <v>0</v>
      </c>
      <c r="F1074" t="b">
        <f>ISNUMBER(SEARCH("Sans chichis ",'Réponses de formulaire'!$AG162))</f>
        <v>0</v>
      </c>
      <c r="G1074" t="b">
        <f>ISNUMBER(SEARCH("Dan Late Show  ",'Réponses de formulaire'!$AG162))</f>
        <v>0</v>
      </c>
      <c r="H1074" t="b">
        <f>ISNUMBER(SEARCH("On n’est pas couché  ",'Réponses de formulaire'!$AG162))</f>
        <v>0</v>
      </c>
      <c r="I1074" t="b">
        <f>ISNUMBER(SEARCH("Vivement Dimanche",'Réponses de formulaire'!$AG162))</f>
        <v>0</v>
      </c>
      <c r="J1074" t="b">
        <f>ISNUMBER(SEARCH("Saturday Night Live",'Réponses de formulaire'!$AG162))</f>
        <v>0</v>
      </c>
      <c r="K1074" t="b">
        <f>ISNUMBER(SEARCH("The Tonight Show starring Jimmy Fallon",'Réponses de formulaire'!$AG162))</f>
        <v>0</v>
      </c>
      <c r="L1074" t="b">
        <f>ISNUMBER(SEARCH("The Tonight Show with Jay Leno",'Réponses de formulaire'!$AG162))</f>
        <v>0</v>
      </c>
      <c r="M1074" t="b">
        <f>ISNUMBER(SEARCH("The Colbert Report",'Réponses de formulaire'!$AG162))</f>
        <v>0</v>
      </c>
      <c r="N1074" t="b">
        <f>ISNUMBER(SEARCH("The Daily Show",'Réponses de formulaire'!$AG162))</f>
        <v>0</v>
      </c>
      <c r="O1074" t="b">
        <f>ISNUMBER(SEARCH("Aucune",'Réponses de formulaire'!$AG162))</f>
        <v>0</v>
      </c>
    </row>
    <row r="1075" spans="2:15" ht="12.75" customHeight="1" x14ac:dyDescent="0.2">
      <c r="B1075" t="b">
        <f>ISNUMBER(SEARCH("Le Grand Journal  ",'Réponses de formulaire'!$AG163))</f>
        <v>0</v>
      </c>
      <c r="C1075" t="b">
        <f>ISNUMBER(SEARCH("Le Petit Journal  ",'Réponses de formulaire'!$AG163))</f>
        <v>1</v>
      </c>
      <c r="D1075" t="b">
        <f>ISNUMBER(SEARCH("Les Guignols de l’Info  ",'Réponses de formulaire'!$AG163))</f>
        <v>0</v>
      </c>
      <c r="E1075" t="b">
        <f>ISNUMBER(SEARCH("Salut les terriens  ",'Réponses de formulaire'!$AG163))</f>
        <v>0</v>
      </c>
      <c r="F1075" t="b">
        <f>ISNUMBER(SEARCH("Sans chichis ",'Réponses de formulaire'!$AG163))</f>
        <v>0</v>
      </c>
      <c r="G1075" t="b">
        <f>ISNUMBER(SEARCH("Dan Late Show  ",'Réponses de formulaire'!$AG163))</f>
        <v>0</v>
      </c>
      <c r="H1075" t="b">
        <f>ISNUMBER(SEARCH("On n’est pas couché  ",'Réponses de formulaire'!$AG163))</f>
        <v>0</v>
      </c>
      <c r="I1075" t="b">
        <f>ISNUMBER(SEARCH("Vivement Dimanche",'Réponses de formulaire'!$AG163))</f>
        <v>0</v>
      </c>
      <c r="J1075" t="b">
        <f>ISNUMBER(SEARCH("Saturday Night Live",'Réponses de formulaire'!$AG163))</f>
        <v>0</v>
      </c>
      <c r="K1075" t="b">
        <f>ISNUMBER(SEARCH("The Tonight Show starring Jimmy Fallon",'Réponses de formulaire'!$AG163))</f>
        <v>0</v>
      </c>
      <c r="L1075" t="b">
        <f>ISNUMBER(SEARCH("The Tonight Show with Jay Leno",'Réponses de formulaire'!$AG163))</f>
        <v>0</v>
      </c>
      <c r="M1075" t="b">
        <f>ISNUMBER(SEARCH("The Colbert Report",'Réponses de formulaire'!$AG163))</f>
        <v>0</v>
      </c>
      <c r="N1075" t="b">
        <f>ISNUMBER(SEARCH("The Daily Show",'Réponses de formulaire'!$AG163))</f>
        <v>0</v>
      </c>
      <c r="O1075" t="b">
        <f>ISNUMBER(SEARCH("Aucune",'Réponses de formulaire'!$AG163))</f>
        <v>0</v>
      </c>
    </row>
    <row r="1076" spans="2:15" ht="12.75" customHeight="1" x14ac:dyDescent="0.2">
      <c r="B1076" t="b">
        <f>ISNUMBER(SEARCH("Le Grand Journal  ",'Réponses de formulaire'!$AG164))</f>
        <v>0</v>
      </c>
      <c r="C1076" t="b">
        <f>ISNUMBER(SEARCH("Le Petit Journal  ",'Réponses de formulaire'!$AG164))</f>
        <v>1</v>
      </c>
      <c r="D1076" t="b">
        <f>ISNUMBER(SEARCH("Les Guignols de l’Info  ",'Réponses de formulaire'!$AG164))</f>
        <v>1</v>
      </c>
      <c r="E1076" t="b">
        <f>ISNUMBER(SEARCH("Salut les terriens  ",'Réponses de formulaire'!$AG164))</f>
        <v>0</v>
      </c>
      <c r="F1076" t="b">
        <f>ISNUMBER(SEARCH("Sans chichis ",'Réponses de formulaire'!$AG164))</f>
        <v>0</v>
      </c>
      <c r="G1076" t="b">
        <f>ISNUMBER(SEARCH("Dan Late Show  ",'Réponses de formulaire'!$AG164))</f>
        <v>0</v>
      </c>
      <c r="H1076" t="b">
        <f>ISNUMBER(SEARCH("On n’est pas couché  ",'Réponses de formulaire'!$AG164))</f>
        <v>1</v>
      </c>
      <c r="I1076" t="b">
        <f>ISNUMBER(SEARCH("Vivement Dimanche",'Réponses de formulaire'!$AG164))</f>
        <v>0</v>
      </c>
      <c r="J1076" t="b">
        <f>ISNUMBER(SEARCH("Saturday Night Live",'Réponses de formulaire'!$AG164))</f>
        <v>0</v>
      </c>
      <c r="K1076" t="b">
        <f>ISNUMBER(SEARCH("The Tonight Show starring Jimmy Fallon",'Réponses de formulaire'!$AG164))</f>
        <v>0</v>
      </c>
      <c r="L1076" t="b">
        <f>ISNUMBER(SEARCH("The Tonight Show with Jay Leno",'Réponses de formulaire'!$AG164))</f>
        <v>0</v>
      </c>
      <c r="M1076" t="b">
        <f>ISNUMBER(SEARCH("The Colbert Report",'Réponses de formulaire'!$AG164))</f>
        <v>0</v>
      </c>
      <c r="N1076" t="b">
        <f>ISNUMBER(SEARCH("The Daily Show",'Réponses de formulaire'!$AG164))</f>
        <v>0</v>
      </c>
      <c r="O1076" t="b">
        <f>ISNUMBER(SEARCH("Aucune",'Réponses de formulaire'!$AG164))</f>
        <v>0</v>
      </c>
    </row>
    <row r="1077" spans="2:15" ht="12.75" customHeight="1" x14ac:dyDescent="0.2">
      <c r="B1077" t="b">
        <f>ISNUMBER(SEARCH("Le Grand Journal  ",'Réponses de formulaire'!$AG165))</f>
        <v>1</v>
      </c>
      <c r="C1077" t="b">
        <f>ISNUMBER(SEARCH("Le Petit Journal  ",'Réponses de formulaire'!$AG165))</f>
        <v>1</v>
      </c>
      <c r="D1077" t="b">
        <f>ISNUMBER(SEARCH("Les Guignols de l’Info  ",'Réponses de formulaire'!$AG165))</f>
        <v>1</v>
      </c>
      <c r="E1077" t="b">
        <f>ISNUMBER(SEARCH("Salut les terriens  ",'Réponses de formulaire'!$AG165))</f>
        <v>0</v>
      </c>
      <c r="F1077" t="b">
        <f>ISNUMBER(SEARCH("Sans chichis ",'Réponses de formulaire'!$AG165))</f>
        <v>0</v>
      </c>
      <c r="G1077" t="b">
        <f>ISNUMBER(SEARCH("Dan Late Show  ",'Réponses de formulaire'!$AG165))</f>
        <v>0</v>
      </c>
      <c r="H1077" t="b">
        <f>ISNUMBER(SEARCH("On n’est pas couché  ",'Réponses de formulaire'!$AG165))</f>
        <v>0</v>
      </c>
      <c r="I1077" t="b">
        <f>ISNUMBER(SEARCH("Vivement Dimanche",'Réponses de formulaire'!$AG165))</f>
        <v>0</v>
      </c>
      <c r="J1077" t="b">
        <f>ISNUMBER(SEARCH("Saturday Night Live",'Réponses de formulaire'!$AG165))</f>
        <v>0</v>
      </c>
      <c r="K1077" t="b">
        <f>ISNUMBER(SEARCH("The Tonight Show starring Jimmy Fallon",'Réponses de formulaire'!$AG165))</f>
        <v>0</v>
      </c>
      <c r="L1077" t="b">
        <f>ISNUMBER(SEARCH("The Tonight Show with Jay Leno",'Réponses de formulaire'!$AG165))</f>
        <v>0</v>
      </c>
      <c r="M1077" t="b">
        <f>ISNUMBER(SEARCH("The Colbert Report",'Réponses de formulaire'!$AG165))</f>
        <v>0</v>
      </c>
      <c r="N1077" t="b">
        <f>ISNUMBER(SEARCH("The Daily Show",'Réponses de formulaire'!$AG165))</f>
        <v>0</v>
      </c>
      <c r="O1077" t="b">
        <f>ISNUMBER(SEARCH("Aucune",'Réponses de formulaire'!$AG165))</f>
        <v>0</v>
      </c>
    </row>
    <row r="1078" spans="2:15" ht="12.75" customHeight="1" x14ac:dyDescent="0.2">
      <c r="B1078" t="b">
        <f>ISNUMBER(SEARCH("Le Grand Journal  ",'Réponses de formulaire'!$AG166))</f>
        <v>0</v>
      </c>
      <c r="C1078" t="b">
        <f>ISNUMBER(SEARCH("Le Petit Journal  ",'Réponses de formulaire'!$AG166))</f>
        <v>1</v>
      </c>
      <c r="D1078" t="b">
        <f>ISNUMBER(SEARCH("Les Guignols de l’Info  ",'Réponses de formulaire'!$AG166))</f>
        <v>0</v>
      </c>
      <c r="E1078" t="b">
        <f>ISNUMBER(SEARCH("Salut les terriens  ",'Réponses de formulaire'!$AG166))</f>
        <v>0</v>
      </c>
      <c r="F1078" t="b">
        <f>ISNUMBER(SEARCH("Sans chichis ",'Réponses de formulaire'!$AG166))</f>
        <v>0</v>
      </c>
      <c r="G1078" t="b">
        <f>ISNUMBER(SEARCH("Dan Late Show  ",'Réponses de formulaire'!$AG166))</f>
        <v>0</v>
      </c>
      <c r="H1078" t="b">
        <f>ISNUMBER(SEARCH("On n’est pas couché  ",'Réponses de formulaire'!$AG166))</f>
        <v>1</v>
      </c>
      <c r="I1078" t="b">
        <f>ISNUMBER(SEARCH("Vivement Dimanche",'Réponses de formulaire'!$AG166))</f>
        <v>0</v>
      </c>
      <c r="J1078" t="b">
        <f>ISNUMBER(SEARCH("Saturday Night Live",'Réponses de formulaire'!$AG166))</f>
        <v>0</v>
      </c>
      <c r="K1078" t="b">
        <f>ISNUMBER(SEARCH("The Tonight Show starring Jimmy Fallon",'Réponses de formulaire'!$AG166))</f>
        <v>0</v>
      </c>
      <c r="L1078" t="b">
        <f>ISNUMBER(SEARCH("The Tonight Show with Jay Leno",'Réponses de formulaire'!$AG166))</f>
        <v>0</v>
      </c>
      <c r="M1078" t="b">
        <f>ISNUMBER(SEARCH("The Colbert Report",'Réponses de formulaire'!$AG166))</f>
        <v>0</v>
      </c>
      <c r="N1078" t="b">
        <f>ISNUMBER(SEARCH("The Daily Show",'Réponses de formulaire'!$AG166))</f>
        <v>0</v>
      </c>
      <c r="O1078" t="b">
        <f>ISNUMBER(SEARCH("Aucune",'Réponses de formulaire'!$AG166))</f>
        <v>0</v>
      </c>
    </row>
    <row r="1079" spans="2:15" ht="12.75" customHeight="1" x14ac:dyDescent="0.2">
      <c r="B1079" t="b">
        <f>ISNUMBER(SEARCH("Le Grand Journal  ",'Réponses de formulaire'!$AG167))</f>
        <v>0</v>
      </c>
      <c r="C1079" t="b">
        <f>ISNUMBER(SEARCH("Le Petit Journal  ",'Réponses de formulaire'!$AG167))</f>
        <v>0</v>
      </c>
      <c r="D1079" t="b">
        <f>ISNUMBER(SEARCH("Les Guignols de l’Info  ",'Réponses de formulaire'!$AG167))</f>
        <v>1</v>
      </c>
      <c r="E1079" t="b">
        <f>ISNUMBER(SEARCH("Salut les terriens  ",'Réponses de formulaire'!$AG167))</f>
        <v>0</v>
      </c>
      <c r="F1079" t="b">
        <f>ISNUMBER(SEARCH("Sans chichis ",'Réponses de formulaire'!$AG167))</f>
        <v>1</v>
      </c>
      <c r="G1079" t="b">
        <f>ISNUMBER(SEARCH("Dan Late Show  ",'Réponses de formulaire'!$AG167))</f>
        <v>1</v>
      </c>
      <c r="H1079" t="b">
        <f>ISNUMBER(SEARCH("On n’est pas couché  ",'Réponses de formulaire'!$AG167))</f>
        <v>1</v>
      </c>
      <c r="I1079" t="b">
        <f>ISNUMBER(SEARCH("Vivement Dimanche",'Réponses de formulaire'!$AG167))</f>
        <v>1</v>
      </c>
      <c r="J1079" t="b">
        <f>ISNUMBER(SEARCH("Saturday Night Live",'Réponses de formulaire'!$AG167))</f>
        <v>0</v>
      </c>
      <c r="K1079" t="b">
        <f>ISNUMBER(SEARCH("The Tonight Show starring Jimmy Fallon",'Réponses de formulaire'!$AG167))</f>
        <v>0</v>
      </c>
      <c r="L1079" t="b">
        <f>ISNUMBER(SEARCH("The Tonight Show with Jay Leno",'Réponses de formulaire'!$AG167))</f>
        <v>0</v>
      </c>
      <c r="M1079" t="b">
        <f>ISNUMBER(SEARCH("The Colbert Report",'Réponses de formulaire'!$AG167))</f>
        <v>0</v>
      </c>
      <c r="N1079" t="b">
        <f>ISNUMBER(SEARCH("The Daily Show",'Réponses de formulaire'!$AG167))</f>
        <v>0</v>
      </c>
      <c r="O1079" t="b">
        <f>ISNUMBER(SEARCH("Aucune",'Réponses de formulaire'!$AG167))</f>
        <v>0</v>
      </c>
    </row>
    <row r="1080" spans="2:15" ht="12.75" customHeight="1" x14ac:dyDescent="0.2">
      <c r="B1080" t="b">
        <f>ISNUMBER(SEARCH("Le Grand Journal  ",'Réponses de formulaire'!$AG168))</f>
        <v>0</v>
      </c>
      <c r="C1080" t="b">
        <f>ISNUMBER(SEARCH("Le Petit Journal  ",'Réponses de formulaire'!$AG168))</f>
        <v>1</v>
      </c>
      <c r="D1080" t="b">
        <f>ISNUMBER(SEARCH("Les Guignols de l’Info  ",'Réponses de formulaire'!$AG168))</f>
        <v>0</v>
      </c>
      <c r="E1080" t="b">
        <f>ISNUMBER(SEARCH("Salut les terriens  ",'Réponses de formulaire'!$AG168))</f>
        <v>0</v>
      </c>
      <c r="F1080" t="b">
        <f>ISNUMBER(SEARCH("Sans chichis ",'Réponses de formulaire'!$AG168))</f>
        <v>0</v>
      </c>
      <c r="G1080" t="b">
        <f>ISNUMBER(SEARCH("Dan Late Show  ",'Réponses de formulaire'!$AG168))</f>
        <v>0</v>
      </c>
      <c r="H1080" t="b">
        <f>ISNUMBER(SEARCH("On n’est pas couché  ",'Réponses de formulaire'!$AG168))</f>
        <v>0</v>
      </c>
      <c r="I1080" t="b">
        <f>ISNUMBER(SEARCH("Vivement Dimanche",'Réponses de formulaire'!$AG168))</f>
        <v>0</v>
      </c>
      <c r="J1080" t="b">
        <f>ISNUMBER(SEARCH("Saturday Night Live",'Réponses de formulaire'!$AG168))</f>
        <v>0</v>
      </c>
      <c r="K1080" t="b">
        <f>ISNUMBER(SEARCH("The Tonight Show starring Jimmy Fallon",'Réponses de formulaire'!$AG168))</f>
        <v>0</v>
      </c>
      <c r="L1080" t="b">
        <f>ISNUMBER(SEARCH("The Tonight Show with Jay Leno",'Réponses de formulaire'!$AG168))</f>
        <v>0</v>
      </c>
      <c r="M1080" t="b">
        <f>ISNUMBER(SEARCH("The Colbert Report",'Réponses de formulaire'!$AG168))</f>
        <v>0</v>
      </c>
      <c r="N1080" t="b">
        <f>ISNUMBER(SEARCH("The Daily Show",'Réponses de formulaire'!$AG168))</f>
        <v>0</v>
      </c>
      <c r="O1080" t="b">
        <f>ISNUMBER(SEARCH("Aucune",'Réponses de formulaire'!$AG168))</f>
        <v>0</v>
      </c>
    </row>
    <row r="1081" spans="2:15" ht="12.75" customHeight="1" x14ac:dyDescent="0.2">
      <c r="B1081" t="b">
        <f>ISNUMBER(SEARCH("Le Grand Journal  ",'Réponses de formulaire'!$AG169))</f>
        <v>0</v>
      </c>
      <c r="C1081" t="b">
        <f>ISNUMBER(SEARCH("Le Petit Journal  ",'Réponses de formulaire'!$AG169))</f>
        <v>1</v>
      </c>
      <c r="D1081" t="b">
        <f>ISNUMBER(SEARCH("Les Guignols de l’Info  ",'Réponses de formulaire'!$AG169))</f>
        <v>1</v>
      </c>
      <c r="E1081" t="b">
        <f>ISNUMBER(SEARCH("Salut les terriens  ",'Réponses de formulaire'!$AG169))</f>
        <v>0</v>
      </c>
      <c r="F1081" t="b">
        <f>ISNUMBER(SEARCH("Sans chichis ",'Réponses de formulaire'!$AG169))</f>
        <v>0</v>
      </c>
      <c r="G1081" t="b">
        <f>ISNUMBER(SEARCH("Dan Late Show  ",'Réponses de formulaire'!$AG169))</f>
        <v>0</v>
      </c>
      <c r="H1081" t="b">
        <f>ISNUMBER(SEARCH("On n’est pas couché  ",'Réponses de formulaire'!$AG169))</f>
        <v>0</v>
      </c>
      <c r="I1081" t="b">
        <f>ISNUMBER(SEARCH("Vivement Dimanche",'Réponses de formulaire'!$AG169))</f>
        <v>0</v>
      </c>
      <c r="J1081" t="b">
        <f>ISNUMBER(SEARCH("Saturday Night Live",'Réponses de formulaire'!$AG169))</f>
        <v>0</v>
      </c>
      <c r="K1081" t="b">
        <f>ISNUMBER(SEARCH("The Tonight Show starring Jimmy Fallon",'Réponses de formulaire'!$AG169))</f>
        <v>0</v>
      </c>
      <c r="L1081" t="b">
        <f>ISNUMBER(SEARCH("The Tonight Show with Jay Leno",'Réponses de formulaire'!$AG169))</f>
        <v>0</v>
      </c>
      <c r="M1081" t="b">
        <f>ISNUMBER(SEARCH("The Colbert Report",'Réponses de formulaire'!$AG169))</f>
        <v>0</v>
      </c>
      <c r="N1081" t="b">
        <f>ISNUMBER(SEARCH("The Daily Show",'Réponses de formulaire'!$AG169))</f>
        <v>0</v>
      </c>
      <c r="O1081" t="b">
        <f>ISNUMBER(SEARCH("Aucune",'Réponses de formulaire'!$AG169))</f>
        <v>0</v>
      </c>
    </row>
    <row r="1082" spans="2:15" ht="12.75" customHeight="1" x14ac:dyDescent="0.2">
      <c r="B1082" t="b">
        <f>ISNUMBER(SEARCH("Le Grand Journal  ",'Réponses de formulaire'!$AG170))</f>
        <v>0</v>
      </c>
      <c r="C1082" t="b">
        <f>ISNUMBER(SEARCH("Le Petit Journal  ",'Réponses de formulaire'!$AG170))</f>
        <v>1</v>
      </c>
      <c r="D1082" t="b">
        <f>ISNUMBER(SEARCH("Les Guignols de l’Info  ",'Réponses de formulaire'!$AG170))</f>
        <v>1</v>
      </c>
      <c r="E1082" t="b">
        <f>ISNUMBER(SEARCH("Salut les terriens  ",'Réponses de formulaire'!$AG170))</f>
        <v>0</v>
      </c>
      <c r="F1082" t="b">
        <f>ISNUMBER(SEARCH("Sans chichis ",'Réponses de formulaire'!$AG170))</f>
        <v>0</v>
      </c>
      <c r="G1082" t="b">
        <f>ISNUMBER(SEARCH("Dan Late Show  ",'Réponses de formulaire'!$AG170))</f>
        <v>0</v>
      </c>
      <c r="H1082" t="b">
        <f>ISNUMBER(SEARCH("On n’est pas couché  ",'Réponses de formulaire'!$AG170))</f>
        <v>1</v>
      </c>
      <c r="I1082" t="b">
        <f>ISNUMBER(SEARCH("Vivement Dimanche",'Réponses de formulaire'!$AG170))</f>
        <v>0</v>
      </c>
      <c r="J1082" t="b">
        <f>ISNUMBER(SEARCH("Saturday Night Live",'Réponses de formulaire'!$AG170))</f>
        <v>0</v>
      </c>
      <c r="K1082" t="b">
        <f>ISNUMBER(SEARCH("The Tonight Show starring Jimmy Fallon",'Réponses de formulaire'!$AG170))</f>
        <v>0</v>
      </c>
      <c r="L1082" t="b">
        <f>ISNUMBER(SEARCH("The Tonight Show with Jay Leno",'Réponses de formulaire'!$AG170))</f>
        <v>0</v>
      </c>
      <c r="M1082" t="b">
        <f>ISNUMBER(SEARCH("The Colbert Report",'Réponses de formulaire'!$AG170))</f>
        <v>0</v>
      </c>
      <c r="N1082" t="b">
        <f>ISNUMBER(SEARCH("The Daily Show",'Réponses de formulaire'!$AG170))</f>
        <v>0</v>
      </c>
      <c r="O1082" t="b">
        <f>ISNUMBER(SEARCH("Aucune",'Réponses de formulaire'!$AG170))</f>
        <v>0</v>
      </c>
    </row>
    <row r="1083" spans="2:15" ht="12.75" customHeight="1" x14ac:dyDescent="0.2">
      <c r="B1083" t="b">
        <f>ISNUMBER(SEARCH("Le Grand Journal  ",'Réponses de formulaire'!$AG171))</f>
        <v>1</v>
      </c>
      <c r="C1083" t="b">
        <f>ISNUMBER(SEARCH("Le Petit Journal  ",'Réponses de formulaire'!$AG171))</f>
        <v>1</v>
      </c>
      <c r="D1083" t="b">
        <f>ISNUMBER(SEARCH("Les Guignols de l’Info  ",'Réponses de formulaire'!$AG171))</f>
        <v>1</v>
      </c>
      <c r="E1083" t="b">
        <f>ISNUMBER(SEARCH("Salut les terriens  ",'Réponses de formulaire'!$AG171))</f>
        <v>0</v>
      </c>
      <c r="F1083" t="b">
        <f>ISNUMBER(SEARCH("Sans chichis ",'Réponses de formulaire'!$AG171))</f>
        <v>0</v>
      </c>
      <c r="G1083" t="b">
        <f>ISNUMBER(SEARCH("Dan Late Show  ",'Réponses de formulaire'!$AG171))</f>
        <v>0</v>
      </c>
      <c r="H1083" t="b">
        <f>ISNUMBER(SEARCH("On n’est pas couché  ",'Réponses de formulaire'!$AG171))</f>
        <v>0</v>
      </c>
      <c r="I1083" t="b">
        <f>ISNUMBER(SEARCH("Vivement Dimanche",'Réponses de formulaire'!$AG171))</f>
        <v>0</v>
      </c>
      <c r="J1083" t="b">
        <f>ISNUMBER(SEARCH("Saturday Night Live",'Réponses de formulaire'!$AG171))</f>
        <v>0</v>
      </c>
      <c r="K1083" t="b">
        <f>ISNUMBER(SEARCH("The Tonight Show starring Jimmy Fallon",'Réponses de formulaire'!$AG171))</f>
        <v>1</v>
      </c>
      <c r="L1083" t="b">
        <f>ISNUMBER(SEARCH("The Tonight Show with Jay Leno",'Réponses de formulaire'!$AG171))</f>
        <v>0</v>
      </c>
      <c r="M1083" t="b">
        <f>ISNUMBER(SEARCH("The Colbert Report",'Réponses de formulaire'!$AG171))</f>
        <v>0</v>
      </c>
      <c r="N1083" t="b">
        <f>ISNUMBER(SEARCH("The Daily Show",'Réponses de formulaire'!$AG171))</f>
        <v>0</v>
      </c>
      <c r="O1083" t="b">
        <f>ISNUMBER(SEARCH("Aucune",'Réponses de formulaire'!$AG171))</f>
        <v>0</v>
      </c>
    </row>
    <row r="1084" spans="2:15" ht="12.75" customHeight="1" x14ac:dyDescent="0.2">
      <c r="B1084" t="b">
        <f>ISNUMBER(SEARCH("Le Grand Journal  ",'Réponses de formulaire'!$AG172))</f>
        <v>1</v>
      </c>
      <c r="C1084" t="b">
        <f>ISNUMBER(SEARCH("Le Petit Journal  ",'Réponses de formulaire'!$AG172))</f>
        <v>1</v>
      </c>
      <c r="D1084" t="b">
        <f>ISNUMBER(SEARCH("Les Guignols de l’Info  ",'Réponses de formulaire'!$AG172))</f>
        <v>1</v>
      </c>
      <c r="E1084" t="b">
        <f>ISNUMBER(SEARCH("Salut les terriens  ",'Réponses de formulaire'!$AG172))</f>
        <v>0</v>
      </c>
      <c r="F1084" t="b">
        <f>ISNUMBER(SEARCH("Sans chichis ",'Réponses de formulaire'!$AG172))</f>
        <v>0</v>
      </c>
      <c r="G1084" t="b">
        <f>ISNUMBER(SEARCH("Dan Late Show  ",'Réponses de formulaire'!$AG172))</f>
        <v>0</v>
      </c>
      <c r="H1084" t="b">
        <f>ISNUMBER(SEARCH("On n’est pas couché  ",'Réponses de formulaire'!$AG172))</f>
        <v>0</v>
      </c>
      <c r="I1084" t="b">
        <f>ISNUMBER(SEARCH("Vivement Dimanche",'Réponses de formulaire'!$AG172))</f>
        <v>0</v>
      </c>
      <c r="J1084" t="b">
        <f>ISNUMBER(SEARCH("Saturday Night Live",'Réponses de formulaire'!$AG172))</f>
        <v>0</v>
      </c>
      <c r="K1084" t="b">
        <f>ISNUMBER(SEARCH("The Tonight Show starring Jimmy Fallon",'Réponses de formulaire'!$AG172))</f>
        <v>1</v>
      </c>
      <c r="L1084" t="b">
        <f>ISNUMBER(SEARCH("The Tonight Show with Jay Leno",'Réponses de formulaire'!$AG172))</f>
        <v>0</v>
      </c>
      <c r="M1084" t="b">
        <f>ISNUMBER(SEARCH("The Colbert Report",'Réponses de formulaire'!$AG172))</f>
        <v>0</v>
      </c>
      <c r="N1084" t="b">
        <f>ISNUMBER(SEARCH("The Daily Show",'Réponses de formulaire'!$AG172))</f>
        <v>0</v>
      </c>
      <c r="O1084" t="b">
        <f>ISNUMBER(SEARCH("Aucune",'Réponses de formulaire'!$AG172))</f>
        <v>0</v>
      </c>
    </row>
    <row r="1085" spans="2:15" ht="12.75" customHeight="1" x14ac:dyDescent="0.2">
      <c r="B1085" t="b">
        <f>ISNUMBER(SEARCH("Le Grand Journal  ",'Réponses de formulaire'!$AG173))</f>
        <v>0</v>
      </c>
      <c r="C1085" t="b">
        <f>ISNUMBER(SEARCH("Le Petit Journal  ",'Réponses de formulaire'!$AG173))</f>
        <v>1</v>
      </c>
      <c r="D1085" t="b">
        <f>ISNUMBER(SEARCH("Les Guignols de l’Info  ",'Réponses de formulaire'!$AG173))</f>
        <v>1</v>
      </c>
      <c r="E1085" t="b">
        <f>ISNUMBER(SEARCH("Salut les terriens  ",'Réponses de formulaire'!$AG173))</f>
        <v>0</v>
      </c>
      <c r="F1085" t="b">
        <f>ISNUMBER(SEARCH("Sans chichis ",'Réponses de formulaire'!$AG173))</f>
        <v>1</v>
      </c>
      <c r="G1085" t="b">
        <f>ISNUMBER(SEARCH("Dan Late Show  ",'Réponses de formulaire'!$AG173))</f>
        <v>0</v>
      </c>
      <c r="H1085" t="b">
        <f>ISNUMBER(SEARCH("On n’est pas couché  ",'Réponses de formulaire'!$AG173))</f>
        <v>0</v>
      </c>
      <c r="I1085" t="b">
        <f>ISNUMBER(SEARCH("Vivement Dimanche",'Réponses de formulaire'!$AG173))</f>
        <v>0</v>
      </c>
      <c r="J1085" t="b">
        <f>ISNUMBER(SEARCH("Saturday Night Live",'Réponses de formulaire'!$AG173))</f>
        <v>0</v>
      </c>
      <c r="K1085" t="b">
        <f>ISNUMBER(SEARCH("The Tonight Show starring Jimmy Fallon",'Réponses de formulaire'!$AG173))</f>
        <v>0</v>
      </c>
      <c r="L1085" t="b">
        <f>ISNUMBER(SEARCH("The Tonight Show with Jay Leno",'Réponses de formulaire'!$AG173))</f>
        <v>0</v>
      </c>
      <c r="M1085" t="b">
        <f>ISNUMBER(SEARCH("The Colbert Report",'Réponses de formulaire'!$AG173))</f>
        <v>0</v>
      </c>
      <c r="N1085" t="b">
        <f>ISNUMBER(SEARCH("The Daily Show",'Réponses de formulaire'!$AG173))</f>
        <v>1</v>
      </c>
      <c r="O1085" t="b">
        <f>ISNUMBER(SEARCH("Aucune",'Réponses de formulaire'!$AG173))</f>
        <v>0</v>
      </c>
    </row>
    <row r="1086" spans="2:15" ht="12.75" customHeight="1" x14ac:dyDescent="0.2">
      <c r="B1086" t="b">
        <f>ISNUMBER(SEARCH("Le Grand Journal  ",'Réponses de formulaire'!$AG174))</f>
        <v>1</v>
      </c>
      <c r="C1086" t="b">
        <f>ISNUMBER(SEARCH("Le Petit Journal  ",'Réponses de formulaire'!$AG174))</f>
        <v>1</v>
      </c>
      <c r="D1086" t="b">
        <f>ISNUMBER(SEARCH("Les Guignols de l’Info  ",'Réponses de formulaire'!$AG174))</f>
        <v>1</v>
      </c>
      <c r="E1086" t="b">
        <f>ISNUMBER(SEARCH("Salut les terriens  ",'Réponses de formulaire'!$AG174))</f>
        <v>0</v>
      </c>
      <c r="F1086" t="b">
        <f>ISNUMBER(SEARCH("Sans chichis ",'Réponses de formulaire'!$AG174))</f>
        <v>0</v>
      </c>
      <c r="G1086" t="b">
        <f>ISNUMBER(SEARCH("Dan Late Show  ",'Réponses de formulaire'!$AG174))</f>
        <v>0</v>
      </c>
      <c r="H1086" t="b">
        <f>ISNUMBER(SEARCH("On n’est pas couché  ",'Réponses de formulaire'!$AG174))</f>
        <v>1</v>
      </c>
      <c r="I1086" t="b">
        <f>ISNUMBER(SEARCH("Vivement Dimanche",'Réponses de formulaire'!$AG174))</f>
        <v>1</v>
      </c>
      <c r="J1086" t="b">
        <f>ISNUMBER(SEARCH("Saturday Night Live",'Réponses de formulaire'!$AG174))</f>
        <v>0</v>
      </c>
      <c r="K1086" t="b">
        <f>ISNUMBER(SEARCH("The Tonight Show starring Jimmy Fallon",'Réponses de formulaire'!$AG174))</f>
        <v>1</v>
      </c>
      <c r="L1086" t="b">
        <f>ISNUMBER(SEARCH("The Tonight Show with Jay Leno",'Réponses de formulaire'!$AG174))</f>
        <v>0</v>
      </c>
      <c r="M1086" t="b">
        <f>ISNUMBER(SEARCH("The Colbert Report",'Réponses de formulaire'!$AG174))</f>
        <v>0</v>
      </c>
      <c r="N1086" t="b">
        <f>ISNUMBER(SEARCH("The Daily Show",'Réponses de formulaire'!$AG174))</f>
        <v>1</v>
      </c>
      <c r="O1086" t="b">
        <f>ISNUMBER(SEARCH("Aucune",'Réponses de formulaire'!$AG174))</f>
        <v>0</v>
      </c>
    </row>
    <row r="1087" spans="2:15" ht="12.75" customHeight="1" x14ac:dyDescent="0.2">
      <c r="B1087" t="b">
        <f>ISNUMBER(SEARCH("Le Grand Journal  ",'Réponses de formulaire'!$AG175))</f>
        <v>0</v>
      </c>
      <c r="C1087" t="b">
        <f>ISNUMBER(SEARCH("Le Petit Journal  ",'Réponses de formulaire'!$AG175))</f>
        <v>1</v>
      </c>
      <c r="D1087" t="b">
        <f>ISNUMBER(SEARCH("Les Guignols de l’Info  ",'Réponses de formulaire'!$AG175))</f>
        <v>1</v>
      </c>
      <c r="E1087" t="b">
        <f>ISNUMBER(SEARCH("Salut les terriens  ",'Réponses de formulaire'!$AG175))</f>
        <v>1</v>
      </c>
      <c r="F1087" t="b">
        <f>ISNUMBER(SEARCH("Sans chichis ",'Réponses de formulaire'!$AG175))</f>
        <v>0</v>
      </c>
      <c r="G1087" t="b">
        <f>ISNUMBER(SEARCH("Dan Late Show  ",'Réponses de formulaire'!$AG175))</f>
        <v>0</v>
      </c>
      <c r="H1087" t="b">
        <f>ISNUMBER(SEARCH("On n’est pas couché  ",'Réponses de formulaire'!$AG175))</f>
        <v>0</v>
      </c>
      <c r="I1087" t="b">
        <f>ISNUMBER(SEARCH("Vivement Dimanche",'Réponses de formulaire'!$AG175))</f>
        <v>0</v>
      </c>
      <c r="J1087" t="b">
        <f>ISNUMBER(SEARCH("Saturday Night Live",'Réponses de formulaire'!$AG175))</f>
        <v>0</v>
      </c>
      <c r="K1087" t="b">
        <f>ISNUMBER(SEARCH("The Tonight Show starring Jimmy Fallon",'Réponses de formulaire'!$AG175))</f>
        <v>0</v>
      </c>
      <c r="L1087" t="b">
        <f>ISNUMBER(SEARCH("The Tonight Show with Jay Leno",'Réponses de formulaire'!$AG175))</f>
        <v>0</v>
      </c>
      <c r="M1087" t="b">
        <f>ISNUMBER(SEARCH("The Colbert Report",'Réponses de formulaire'!$AG175))</f>
        <v>0</v>
      </c>
      <c r="N1087" t="b">
        <f>ISNUMBER(SEARCH("The Daily Show",'Réponses de formulaire'!$AG175))</f>
        <v>0</v>
      </c>
      <c r="O1087" t="b">
        <f>ISNUMBER(SEARCH("Aucune",'Réponses de formulaire'!$AG175))</f>
        <v>0</v>
      </c>
    </row>
    <row r="1088" spans="2:15" ht="12.75" customHeight="1" x14ac:dyDescent="0.2">
      <c r="B1088" t="b">
        <f>ISNUMBER(SEARCH("Le Grand Journal  ",'Réponses de formulaire'!$AG176))</f>
        <v>1</v>
      </c>
      <c r="C1088" t="b">
        <f>ISNUMBER(SEARCH("Le Petit Journal  ",'Réponses de formulaire'!$AG176))</f>
        <v>1</v>
      </c>
      <c r="D1088" t="b">
        <f>ISNUMBER(SEARCH("Les Guignols de l’Info  ",'Réponses de formulaire'!$AG176))</f>
        <v>1</v>
      </c>
      <c r="E1088" t="b">
        <f>ISNUMBER(SEARCH("Salut les terriens  ",'Réponses de formulaire'!$AG176))</f>
        <v>1</v>
      </c>
      <c r="F1088" t="b">
        <f>ISNUMBER(SEARCH("Sans chichis ",'Réponses de formulaire'!$AG176))</f>
        <v>0</v>
      </c>
      <c r="G1088" t="b">
        <f>ISNUMBER(SEARCH("Dan Late Show  ",'Réponses de formulaire'!$AG176))</f>
        <v>0</v>
      </c>
      <c r="H1088" t="b">
        <f>ISNUMBER(SEARCH("On n’est pas couché  ",'Réponses de formulaire'!$AG176))</f>
        <v>1</v>
      </c>
      <c r="I1088" t="b">
        <f>ISNUMBER(SEARCH("Vivement Dimanche",'Réponses de formulaire'!$AG176))</f>
        <v>0</v>
      </c>
      <c r="J1088" t="b">
        <f>ISNUMBER(SEARCH("Saturday Night Live",'Réponses de formulaire'!$AG176))</f>
        <v>0</v>
      </c>
      <c r="K1088" t="b">
        <f>ISNUMBER(SEARCH("The Tonight Show starring Jimmy Fallon",'Réponses de formulaire'!$AG176))</f>
        <v>0</v>
      </c>
      <c r="L1088" t="b">
        <f>ISNUMBER(SEARCH("The Tonight Show with Jay Leno",'Réponses de formulaire'!$AG176))</f>
        <v>0</v>
      </c>
      <c r="M1088" t="b">
        <f>ISNUMBER(SEARCH("The Colbert Report",'Réponses de formulaire'!$AG176))</f>
        <v>0</v>
      </c>
      <c r="N1088" t="b">
        <f>ISNUMBER(SEARCH("The Daily Show",'Réponses de formulaire'!$AG176))</f>
        <v>0</v>
      </c>
      <c r="O1088" t="b">
        <f>ISNUMBER(SEARCH("Aucune",'Réponses de formulaire'!$AG176))</f>
        <v>0</v>
      </c>
    </row>
    <row r="1089" spans="2:15" ht="12.75" customHeight="1" x14ac:dyDescent="0.2">
      <c r="B1089" t="b">
        <f>ISNUMBER(SEARCH("Le Grand Journal  ",'Réponses de formulaire'!$AG177))</f>
        <v>0</v>
      </c>
      <c r="C1089" t="b">
        <f>ISNUMBER(SEARCH("Le Petit Journal  ",'Réponses de formulaire'!$AG177))</f>
        <v>1</v>
      </c>
      <c r="D1089" t="b">
        <f>ISNUMBER(SEARCH("Les Guignols de l’Info  ",'Réponses de formulaire'!$AG177))</f>
        <v>1</v>
      </c>
      <c r="E1089" t="b">
        <f>ISNUMBER(SEARCH("Salut les terriens  ",'Réponses de formulaire'!$AG177))</f>
        <v>0</v>
      </c>
      <c r="F1089" t="b">
        <f>ISNUMBER(SEARCH("Sans chichis ",'Réponses de formulaire'!$AG177))</f>
        <v>0</v>
      </c>
      <c r="G1089" t="b">
        <f>ISNUMBER(SEARCH("Dan Late Show  ",'Réponses de formulaire'!$AG177))</f>
        <v>0</v>
      </c>
      <c r="H1089" t="b">
        <f>ISNUMBER(SEARCH("On n’est pas couché  ",'Réponses de formulaire'!$AG177))</f>
        <v>1</v>
      </c>
      <c r="I1089" t="b">
        <f>ISNUMBER(SEARCH("Vivement Dimanche",'Réponses de formulaire'!$AG177))</f>
        <v>0</v>
      </c>
      <c r="J1089" t="b">
        <f>ISNUMBER(SEARCH("Saturday Night Live",'Réponses de formulaire'!$AG177))</f>
        <v>0</v>
      </c>
      <c r="K1089" t="b">
        <f>ISNUMBER(SEARCH("The Tonight Show starring Jimmy Fallon",'Réponses de formulaire'!$AG177))</f>
        <v>0</v>
      </c>
      <c r="L1089" t="b">
        <f>ISNUMBER(SEARCH("The Tonight Show with Jay Leno",'Réponses de formulaire'!$AG177))</f>
        <v>0</v>
      </c>
      <c r="M1089" t="b">
        <f>ISNUMBER(SEARCH("The Colbert Report",'Réponses de formulaire'!$AG177))</f>
        <v>0</v>
      </c>
      <c r="N1089" t="b">
        <f>ISNUMBER(SEARCH("The Daily Show",'Réponses de formulaire'!$AG177))</f>
        <v>0</v>
      </c>
      <c r="O1089" t="b">
        <f>ISNUMBER(SEARCH("Aucune",'Réponses de formulaire'!$AG177))</f>
        <v>0</v>
      </c>
    </row>
    <row r="1090" spans="2:15" ht="12.75" customHeight="1" x14ac:dyDescent="0.2">
      <c r="B1090" t="b">
        <f>ISNUMBER(SEARCH("Le Grand Journal  ",'Réponses de formulaire'!$AG178))</f>
        <v>0</v>
      </c>
      <c r="C1090" t="b">
        <f>ISNUMBER(SEARCH("Le Petit Journal  ",'Réponses de formulaire'!$AG178))</f>
        <v>0</v>
      </c>
      <c r="D1090" t="b">
        <f>ISNUMBER(SEARCH("Les Guignols de l’Info  ",'Réponses de formulaire'!$AG178))</f>
        <v>1</v>
      </c>
      <c r="E1090" t="b">
        <f>ISNUMBER(SEARCH("Salut les terriens  ",'Réponses de formulaire'!$AG178))</f>
        <v>0</v>
      </c>
      <c r="F1090" t="b">
        <f>ISNUMBER(SEARCH("Sans chichis ",'Réponses de formulaire'!$AG178))</f>
        <v>0</v>
      </c>
      <c r="G1090" t="b">
        <f>ISNUMBER(SEARCH("Dan Late Show  ",'Réponses de formulaire'!$AG178))</f>
        <v>0</v>
      </c>
      <c r="H1090" t="b">
        <f>ISNUMBER(SEARCH("On n’est pas couché  ",'Réponses de formulaire'!$AG178))</f>
        <v>0</v>
      </c>
      <c r="I1090" t="b">
        <f>ISNUMBER(SEARCH("Vivement Dimanche",'Réponses de formulaire'!$AG178))</f>
        <v>0</v>
      </c>
      <c r="J1090" t="b">
        <f>ISNUMBER(SEARCH("Saturday Night Live",'Réponses de formulaire'!$AG178))</f>
        <v>0</v>
      </c>
      <c r="K1090" t="b">
        <f>ISNUMBER(SEARCH("The Tonight Show starring Jimmy Fallon",'Réponses de formulaire'!$AG178))</f>
        <v>0</v>
      </c>
      <c r="L1090" t="b">
        <f>ISNUMBER(SEARCH("The Tonight Show with Jay Leno",'Réponses de formulaire'!$AG178))</f>
        <v>0</v>
      </c>
      <c r="M1090" t="b">
        <f>ISNUMBER(SEARCH("The Colbert Report",'Réponses de formulaire'!$AG178))</f>
        <v>0</v>
      </c>
      <c r="N1090" t="b">
        <f>ISNUMBER(SEARCH("The Daily Show",'Réponses de formulaire'!$AG178))</f>
        <v>0</v>
      </c>
      <c r="O1090" t="b">
        <f>ISNUMBER(SEARCH("Aucune",'Réponses de formulaire'!$AG178))</f>
        <v>0</v>
      </c>
    </row>
    <row r="1091" spans="2:15" ht="12.75" customHeight="1" x14ac:dyDescent="0.2">
      <c r="B1091" t="b">
        <f>ISNUMBER(SEARCH("Le Grand Journal  ",'Réponses de formulaire'!$AG179))</f>
        <v>1</v>
      </c>
      <c r="C1091" t="b">
        <f>ISNUMBER(SEARCH("Le Petit Journal  ",'Réponses de formulaire'!$AG179))</f>
        <v>1</v>
      </c>
      <c r="D1091" t="b">
        <f>ISNUMBER(SEARCH("Les Guignols de l’Info  ",'Réponses de formulaire'!$AG179))</f>
        <v>1</v>
      </c>
      <c r="E1091" t="b">
        <f>ISNUMBER(SEARCH("Salut les terriens  ",'Réponses de formulaire'!$AG179))</f>
        <v>0</v>
      </c>
      <c r="F1091" t="b">
        <f>ISNUMBER(SEARCH("Sans chichis ",'Réponses de formulaire'!$AG179))</f>
        <v>0</v>
      </c>
      <c r="G1091" t="b">
        <f>ISNUMBER(SEARCH("Dan Late Show  ",'Réponses de formulaire'!$AG179))</f>
        <v>0</v>
      </c>
      <c r="H1091" t="b">
        <f>ISNUMBER(SEARCH("On n’est pas couché  ",'Réponses de formulaire'!$AG179))</f>
        <v>1</v>
      </c>
      <c r="I1091" t="b">
        <f>ISNUMBER(SEARCH("Vivement Dimanche",'Réponses de formulaire'!$AG179))</f>
        <v>0</v>
      </c>
      <c r="J1091" t="b">
        <f>ISNUMBER(SEARCH("Saturday Night Live",'Réponses de formulaire'!$AG179))</f>
        <v>0</v>
      </c>
      <c r="K1091" t="b">
        <f>ISNUMBER(SEARCH("The Tonight Show starring Jimmy Fallon",'Réponses de formulaire'!$AG179))</f>
        <v>0</v>
      </c>
      <c r="L1091" t="b">
        <f>ISNUMBER(SEARCH("The Tonight Show with Jay Leno",'Réponses de formulaire'!$AG179))</f>
        <v>0</v>
      </c>
      <c r="M1091" t="b">
        <f>ISNUMBER(SEARCH("The Colbert Report",'Réponses de formulaire'!$AG179))</f>
        <v>0</v>
      </c>
      <c r="N1091" t="b">
        <f>ISNUMBER(SEARCH("The Daily Show",'Réponses de formulaire'!$AG179))</f>
        <v>0</v>
      </c>
      <c r="O1091" t="b">
        <f>ISNUMBER(SEARCH("Aucune",'Réponses de formulaire'!$AG179))</f>
        <v>0</v>
      </c>
    </row>
    <row r="1092" spans="2:15" ht="12.75" customHeight="1" x14ac:dyDescent="0.2">
      <c r="B1092" t="b">
        <f>ISNUMBER(SEARCH("Le Grand Journal  ",'Réponses de formulaire'!$AG180))</f>
        <v>1</v>
      </c>
      <c r="C1092" t="b">
        <f>ISNUMBER(SEARCH("Le Petit Journal  ",'Réponses de formulaire'!$AG180))</f>
        <v>1</v>
      </c>
      <c r="D1092" t="b">
        <f>ISNUMBER(SEARCH("Les Guignols de l’Info  ",'Réponses de formulaire'!$AG180))</f>
        <v>1</v>
      </c>
      <c r="E1092" t="b">
        <f>ISNUMBER(SEARCH("Salut les terriens  ",'Réponses de formulaire'!$AG180))</f>
        <v>0</v>
      </c>
      <c r="F1092" t="b">
        <f>ISNUMBER(SEARCH("Sans chichis ",'Réponses de formulaire'!$AG180))</f>
        <v>0</v>
      </c>
      <c r="G1092" t="b">
        <f>ISNUMBER(SEARCH("Dan Late Show  ",'Réponses de formulaire'!$AG180))</f>
        <v>1</v>
      </c>
      <c r="H1092" t="b">
        <f>ISNUMBER(SEARCH("On n’est pas couché  ",'Réponses de formulaire'!$AG180))</f>
        <v>1</v>
      </c>
      <c r="I1092" t="b">
        <f>ISNUMBER(SEARCH("Vivement Dimanche",'Réponses de formulaire'!$AG180))</f>
        <v>0</v>
      </c>
      <c r="J1092" t="b">
        <f>ISNUMBER(SEARCH("Saturday Night Live",'Réponses de formulaire'!$AG180))</f>
        <v>0</v>
      </c>
      <c r="K1092" t="b">
        <f>ISNUMBER(SEARCH("The Tonight Show starring Jimmy Fallon",'Réponses de formulaire'!$AG180))</f>
        <v>0</v>
      </c>
      <c r="L1092" t="b">
        <f>ISNUMBER(SEARCH("The Tonight Show with Jay Leno",'Réponses de formulaire'!$AG180))</f>
        <v>0</v>
      </c>
      <c r="M1092" t="b">
        <f>ISNUMBER(SEARCH("The Colbert Report",'Réponses de formulaire'!$AG180))</f>
        <v>0</v>
      </c>
      <c r="N1092" t="b">
        <f>ISNUMBER(SEARCH("The Daily Show",'Réponses de formulaire'!$AG180))</f>
        <v>0</v>
      </c>
      <c r="O1092" t="b">
        <f>ISNUMBER(SEARCH("Aucune",'Réponses de formulaire'!$AG180))</f>
        <v>0</v>
      </c>
    </row>
    <row r="1093" spans="2:15" ht="12.75" customHeight="1" x14ac:dyDescent="0.2">
      <c r="B1093" t="b">
        <f>ISNUMBER(SEARCH("Le Grand Journal  ",'Réponses de formulaire'!$AG181))</f>
        <v>0</v>
      </c>
      <c r="C1093" t="b">
        <f>ISNUMBER(SEARCH("Le Petit Journal  ",'Réponses de formulaire'!$AG181))</f>
        <v>1</v>
      </c>
      <c r="D1093" t="b">
        <f>ISNUMBER(SEARCH("Les Guignols de l’Info  ",'Réponses de formulaire'!$AG181))</f>
        <v>0</v>
      </c>
      <c r="E1093" t="b">
        <f>ISNUMBER(SEARCH("Salut les terriens  ",'Réponses de formulaire'!$AG181))</f>
        <v>0</v>
      </c>
      <c r="F1093" t="b">
        <f>ISNUMBER(SEARCH("Sans chichis ",'Réponses de formulaire'!$AG181))</f>
        <v>0</v>
      </c>
      <c r="G1093" t="b">
        <f>ISNUMBER(SEARCH("Dan Late Show  ",'Réponses de formulaire'!$AG181))</f>
        <v>0</v>
      </c>
      <c r="H1093" t="b">
        <f>ISNUMBER(SEARCH("On n’est pas couché  ",'Réponses de formulaire'!$AG181))</f>
        <v>1</v>
      </c>
      <c r="I1093" t="b">
        <f>ISNUMBER(SEARCH("Vivement Dimanche",'Réponses de formulaire'!$AG181))</f>
        <v>0</v>
      </c>
      <c r="J1093" t="b">
        <f>ISNUMBER(SEARCH("Saturday Night Live",'Réponses de formulaire'!$AG181))</f>
        <v>0</v>
      </c>
      <c r="K1093" t="b">
        <f>ISNUMBER(SEARCH("The Tonight Show starring Jimmy Fallon",'Réponses de formulaire'!$AG181))</f>
        <v>0</v>
      </c>
      <c r="L1093" t="b">
        <f>ISNUMBER(SEARCH("The Tonight Show with Jay Leno",'Réponses de formulaire'!$AG181))</f>
        <v>0</v>
      </c>
      <c r="M1093" t="b">
        <f>ISNUMBER(SEARCH("The Colbert Report",'Réponses de formulaire'!$AG181))</f>
        <v>0</v>
      </c>
      <c r="N1093" t="b">
        <f>ISNUMBER(SEARCH("The Daily Show",'Réponses de formulaire'!$AG181))</f>
        <v>0</v>
      </c>
      <c r="O1093" t="b">
        <f>ISNUMBER(SEARCH("Aucune",'Réponses de formulaire'!$AG181))</f>
        <v>0</v>
      </c>
    </row>
    <row r="1094" spans="2:15" ht="12.75" customHeight="1" x14ac:dyDescent="0.2">
      <c r="B1094" t="b">
        <f>ISNUMBER(SEARCH("Le Grand Journal  ",'Réponses de formulaire'!$AG182))</f>
        <v>0</v>
      </c>
      <c r="C1094" t="b">
        <f>ISNUMBER(SEARCH("Le Petit Journal  ",'Réponses de formulaire'!$AG182))</f>
        <v>1</v>
      </c>
      <c r="D1094" t="b">
        <f>ISNUMBER(SEARCH("Les Guignols de l’Info  ",'Réponses de formulaire'!$AG182))</f>
        <v>1</v>
      </c>
      <c r="E1094" t="b">
        <f>ISNUMBER(SEARCH("Salut les terriens  ",'Réponses de formulaire'!$AG182))</f>
        <v>0</v>
      </c>
      <c r="F1094" t="b">
        <f>ISNUMBER(SEARCH("Sans chichis ",'Réponses de formulaire'!$AG182))</f>
        <v>0</v>
      </c>
      <c r="G1094" t="b">
        <f>ISNUMBER(SEARCH("Dan Late Show  ",'Réponses de formulaire'!$AG182))</f>
        <v>0</v>
      </c>
      <c r="H1094" t="b">
        <f>ISNUMBER(SEARCH("On n’est pas couché  ",'Réponses de formulaire'!$AG182))</f>
        <v>1</v>
      </c>
      <c r="I1094" t="b">
        <f>ISNUMBER(SEARCH("Vivement Dimanche",'Réponses de formulaire'!$AG182))</f>
        <v>0</v>
      </c>
      <c r="J1094" t="b">
        <f>ISNUMBER(SEARCH("Saturday Night Live",'Réponses de formulaire'!$AG182))</f>
        <v>0</v>
      </c>
      <c r="K1094" t="b">
        <f>ISNUMBER(SEARCH("The Tonight Show starring Jimmy Fallon",'Réponses de formulaire'!$AG182))</f>
        <v>0</v>
      </c>
      <c r="L1094" t="b">
        <f>ISNUMBER(SEARCH("The Tonight Show with Jay Leno",'Réponses de formulaire'!$AG182))</f>
        <v>0</v>
      </c>
      <c r="M1094" t="b">
        <f>ISNUMBER(SEARCH("The Colbert Report",'Réponses de formulaire'!$AG182))</f>
        <v>0</v>
      </c>
      <c r="N1094" t="b">
        <f>ISNUMBER(SEARCH("The Daily Show",'Réponses de formulaire'!$AG182))</f>
        <v>1</v>
      </c>
      <c r="O1094" t="b">
        <f>ISNUMBER(SEARCH("Aucune",'Réponses de formulaire'!$AG182))</f>
        <v>0</v>
      </c>
    </row>
    <row r="1095" spans="2:15" ht="12.75" customHeight="1" x14ac:dyDescent="0.2">
      <c r="B1095" t="b">
        <f>ISNUMBER(SEARCH("Le Grand Journal  ",'Réponses de formulaire'!$AG183))</f>
        <v>1</v>
      </c>
      <c r="C1095" t="b">
        <f>ISNUMBER(SEARCH("Le Petit Journal  ",'Réponses de formulaire'!$AG183))</f>
        <v>1</v>
      </c>
      <c r="D1095" t="b">
        <f>ISNUMBER(SEARCH("Les Guignols de l’Info  ",'Réponses de formulaire'!$AG183))</f>
        <v>0</v>
      </c>
      <c r="E1095" t="b">
        <f>ISNUMBER(SEARCH("Salut les terriens  ",'Réponses de formulaire'!$AG183))</f>
        <v>0</v>
      </c>
      <c r="F1095" t="b">
        <f>ISNUMBER(SEARCH("Sans chichis ",'Réponses de formulaire'!$AG183))</f>
        <v>0</v>
      </c>
      <c r="G1095" t="b">
        <f>ISNUMBER(SEARCH("Dan Late Show  ",'Réponses de formulaire'!$AG183))</f>
        <v>0</v>
      </c>
      <c r="H1095" t="b">
        <f>ISNUMBER(SEARCH("On n’est pas couché  ",'Réponses de formulaire'!$AG183))</f>
        <v>1</v>
      </c>
      <c r="I1095" t="b">
        <f>ISNUMBER(SEARCH("Vivement Dimanche",'Réponses de formulaire'!$AG183))</f>
        <v>0</v>
      </c>
      <c r="J1095" t="b">
        <f>ISNUMBER(SEARCH("Saturday Night Live",'Réponses de formulaire'!$AG183))</f>
        <v>0</v>
      </c>
      <c r="K1095" t="b">
        <f>ISNUMBER(SEARCH("The Tonight Show starring Jimmy Fallon",'Réponses de formulaire'!$AG183))</f>
        <v>0</v>
      </c>
      <c r="L1095" t="b">
        <f>ISNUMBER(SEARCH("The Tonight Show with Jay Leno",'Réponses de formulaire'!$AG183))</f>
        <v>0</v>
      </c>
      <c r="M1095" t="b">
        <f>ISNUMBER(SEARCH("The Colbert Report",'Réponses de formulaire'!$AG183))</f>
        <v>0</v>
      </c>
      <c r="N1095" t="b">
        <f>ISNUMBER(SEARCH("The Daily Show",'Réponses de formulaire'!$AG183))</f>
        <v>0</v>
      </c>
      <c r="O1095" t="b">
        <f>ISNUMBER(SEARCH("Aucune",'Réponses de formulaire'!$AG183))</f>
        <v>0</v>
      </c>
    </row>
    <row r="1096" spans="2:15" ht="12.75" customHeight="1" x14ac:dyDescent="0.2">
      <c r="B1096" t="b">
        <f>ISNUMBER(SEARCH("Le Grand Journal  ",'Réponses de formulaire'!$AG184))</f>
        <v>0</v>
      </c>
      <c r="C1096" t="b">
        <f>ISNUMBER(SEARCH("Le Petit Journal  ",'Réponses de formulaire'!$AG184))</f>
        <v>0</v>
      </c>
      <c r="D1096" t="b">
        <f>ISNUMBER(SEARCH("Les Guignols de l’Info  ",'Réponses de formulaire'!$AG184))</f>
        <v>1</v>
      </c>
      <c r="E1096" t="b">
        <f>ISNUMBER(SEARCH("Salut les terriens  ",'Réponses de formulaire'!$AG184))</f>
        <v>0</v>
      </c>
      <c r="F1096" t="b">
        <f>ISNUMBER(SEARCH("Sans chichis ",'Réponses de formulaire'!$AG184))</f>
        <v>0</v>
      </c>
      <c r="G1096" t="b">
        <f>ISNUMBER(SEARCH("Dan Late Show  ",'Réponses de formulaire'!$AG184))</f>
        <v>0</v>
      </c>
      <c r="H1096" t="b">
        <f>ISNUMBER(SEARCH("On n’est pas couché  ",'Réponses de formulaire'!$AG184))</f>
        <v>1</v>
      </c>
      <c r="I1096" t="b">
        <f>ISNUMBER(SEARCH("Vivement Dimanche",'Réponses de formulaire'!$AG184))</f>
        <v>0</v>
      </c>
      <c r="J1096" t="b">
        <f>ISNUMBER(SEARCH("Saturday Night Live",'Réponses de formulaire'!$AG184))</f>
        <v>0</v>
      </c>
      <c r="K1096" t="b">
        <f>ISNUMBER(SEARCH("The Tonight Show starring Jimmy Fallon",'Réponses de formulaire'!$AG184))</f>
        <v>0</v>
      </c>
      <c r="L1096" t="b">
        <f>ISNUMBER(SEARCH("The Tonight Show with Jay Leno",'Réponses de formulaire'!$AG184))</f>
        <v>0</v>
      </c>
      <c r="M1096" t="b">
        <f>ISNUMBER(SEARCH("The Colbert Report",'Réponses de formulaire'!$AG184))</f>
        <v>0</v>
      </c>
      <c r="N1096" t="b">
        <f>ISNUMBER(SEARCH("The Daily Show",'Réponses de formulaire'!$AG184))</f>
        <v>0</v>
      </c>
      <c r="O1096" t="b">
        <f>ISNUMBER(SEARCH("Aucune",'Réponses de formulaire'!$AG184))</f>
        <v>0</v>
      </c>
    </row>
    <row r="1097" spans="2:15" ht="12.75" customHeight="1" x14ac:dyDescent="0.2">
      <c r="B1097" t="b">
        <f>ISNUMBER(SEARCH("Le Grand Journal  ",'Réponses de formulaire'!$AG185))</f>
        <v>0</v>
      </c>
      <c r="C1097" t="b">
        <f>ISNUMBER(SEARCH("Le Petit Journal  ",'Réponses de formulaire'!$AG185))</f>
        <v>1</v>
      </c>
      <c r="D1097" t="b">
        <f>ISNUMBER(SEARCH("Les Guignols de l’Info  ",'Réponses de formulaire'!$AG185))</f>
        <v>0</v>
      </c>
      <c r="E1097" t="b">
        <f>ISNUMBER(SEARCH("Salut les terriens  ",'Réponses de formulaire'!$AG185))</f>
        <v>0</v>
      </c>
      <c r="F1097" t="b">
        <f>ISNUMBER(SEARCH("Sans chichis ",'Réponses de formulaire'!$AG185))</f>
        <v>1</v>
      </c>
      <c r="G1097" t="b">
        <f>ISNUMBER(SEARCH("Dan Late Show  ",'Réponses de formulaire'!$AG185))</f>
        <v>0</v>
      </c>
      <c r="H1097" t="b">
        <f>ISNUMBER(SEARCH("On n’est pas couché  ",'Réponses de formulaire'!$AG185))</f>
        <v>1</v>
      </c>
      <c r="I1097" t="b">
        <f>ISNUMBER(SEARCH("Vivement Dimanche",'Réponses de formulaire'!$AG185))</f>
        <v>0</v>
      </c>
      <c r="J1097" t="b">
        <f>ISNUMBER(SEARCH("Saturday Night Live",'Réponses de formulaire'!$AG185))</f>
        <v>0</v>
      </c>
      <c r="K1097" t="b">
        <f>ISNUMBER(SEARCH("The Tonight Show starring Jimmy Fallon",'Réponses de formulaire'!$AG185))</f>
        <v>0</v>
      </c>
      <c r="L1097" t="b">
        <f>ISNUMBER(SEARCH("The Tonight Show with Jay Leno",'Réponses de formulaire'!$AG185))</f>
        <v>0</v>
      </c>
      <c r="M1097" t="b">
        <f>ISNUMBER(SEARCH("The Colbert Report",'Réponses de formulaire'!$AG185))</f>
        <v>0</v>
      </c>
      <c r="N1097" t="b">
        <f>ISNUMBER(SEARCH("The Daily Show",'Réponses de formulaire'!$AG185))</f>
        <v>0</v>
      </c>
      <c r="O1097" t="b">
        <f>ISNUMBER(SEARCH("Aucune",'Réponses de formulaire'!$AG185))</f>
        <v>0</v>
      </c>
    </row>
    <row r="1098" spans="2:15" ht="12.75" customHeight="1" x14ac:dyDescent="0.2">
      <c r="B1098" t="b">
        <f>ISNUMBER(SEARCH("Le Grand Journal  ",'Réponses de formulaire'!$AG186))</f>
        <v>0</v>
      </c>
      <c r="C1098" t="b">
        <f>ISNUMBER(SEARCH("Le Petit Journal  ",'Réponses de formulaire'!$AG186))</f>
        <v>0</v>
      </c>
      <c r="D1098" t="b">
        <f>ISNUMBER(SEARCH("Les Guignols de l’Info  ",'Réponses de formulaire'!$AG186))</f>
        <v>0</v>
      </c>
      <c r="E1098" t="b">
        <f>ISNUMBER(SEARCH("Salut les terriens  ",'Réponses de formulaire'!$AG186))</f>
        <v>0</v>
      </c>
      <c r="F1098" t="b">
        <f>ISNUMBER(SEARCH("Sans chichis ",'Réponses de formulaire'!$AG186))</f>
        <v>0</v>
      </c>
      <c r="G1098" t="b">
        <f>ISNUMBER(SEARCH("Dan Late Show  ",'Réponses de formulaire'!$AG186))</f>
        <v>0</v>
      </c>
      <c r="H1098" t="b">
        <f>ISNUMBER(SEARCH("On n’est pas couché  ",'Réponses de formulaire'!$AG186))</f>
        <v>0</v>
      </c>
      <c r="I1098" t="b">
        <f>ISNUMBER(SEARCH("Vivement Dimanche",'Réponses de formulaire'!$AG186))</f>
        <v>0</v>
      </c>
      <c r="J1098" t="b">
        <f>ISNUMBER(SEARCH("Saturday Night Live",'Réponses de formulaire'!$AG186))</f>
        <v>0</v>
      </c>
      <c r="K1098" t="b">
        <f>ISNUMBER(SEARCH("The Tonight Show starring Jimmy Fallon",'Réponses de formulaire'!$AG186))</f>
        <v>0</v>
      </c>
      <c r="L1098" t="b">
        <f>ISNUMBER(SEARCH("The Tonight Show with Jay Leno",'Réponses de formulaire'!$AG186))</f>
        <v>0</v>
      </c>
      <c r="M1098" t="b">
        <f>ISNUMBER(SEARCH("The Colbert Report",'Réponses de formulaire'!$AG186))</f>
        <v>0</v>
      </c>
      <c r="N1098" t="b">
        <f>ISNUMBER(SEARCH("The Daily Show",'Réponses de formulaire'!$AG186))</f>
        <v>1</v>
      </c>
      <c r="O1098" t="b">
        <f>ISNUMBER(SEARCH("Aucune",'Réponses de formulaire'!$AG186))</f>
        <v>0</v>
      </c>
    </row>
    <row r="1099" spans="2:15" ht="12.75" customHeight="1" x14ac:dyDescent="0.2">
      <c r="B1099" t="b">
        <f>ISNUMBER(SEARCH("Le Grand Journal  ",'Réponses de formulaire'!$AG187))</f>
        <v>0</v>
      </c>
      <c r="C1099" t="b">
        <f>ISNUMBER(SEARCH("Le Petit Journal  ",'Réponses de formulaire'!$AG187))</f>
        <v>0</v>
      </c>
      <c r="D1099" t="b">
        <f>ISNUMBER(SEARCH("Les Guignols de l’Info  ",'Réponses de formulaire'!$AG187))</f>
        <v>1</v>
      </c>
      <c r="E1099" t="b">
        <f>ISNUMBER(SEARCH("Salut les terriens  ",'Réponses de formulaire'!$AG187))</f>
        <v>0</v>
      </c>
      <c r="F1099" t="b">
        <f>ISNUMBER(SEARCH("Sans chichis ",'Réponses de formulaire'!$AG187))</f>
        <v>0</v>
      </c>
      <c r="G1099" t="b">
        <f>ISNUMBER(SEARCH("Dan Late Show  ",'Réponses de formulaire'!$AG187))</f>
        <v>0</v>
      </c>
      <c r="H1099" t="b">
        <f>ISNUMBER(SEARCH("On n’est pas couché  ",'Réponses de formulaire'!$AG187))</f>
        <v>1</v>
      </c>
      <c r="I1099" t="b">
        <f>ISNUMBER(SEARCH("Vivement Dimanche",'Réponses de formulaire'!$AG187))</f>
        <v>0</v>
      </c>
      <c r="J1099" t="b">
        <f>ISNUMBER(SEARCH("Saturday Night Live",'Réponses de formulaire'!$AG187))</f>
        <v>0</v>
      </c>
      <c r="K1099" t="b">
        <f>ISNUMBER(SEARCH("The Tonight Show starring Jimmy Fallon",'Réponses de formulaire'!$AG187))</f>
        <v>0</v>
      </c>
      <c r="L1099" t="b">
        <f>ISNUMBER(SEARCH("The Tonight Show with Jay Leno",'Réponses de formulaire'!$AG187))</f>
        <v>0</v>
      </c>
      <c r="M1099" t="b">
        <f>ISNUMBER(SEARCH("The Colbert Report",'Réponses de formulaire'!$AG187))</f>
        <v>0</v>
      </c>
      <c r="N1099" t="b">
        <f>ISNUMBER(SEARCH("The Daily Show",'Réponses de formulaire'!$AG187))</f>
        <v>0</v>
      </c>
      <c r="O1099" t="b">
        <f>ISNUMBER(SEARCH("Aucune",'Réponses de formulaire'!$AG187))</f>
        <v>0</v>
      </c>
    </row>
    <row r="1100" spans="2:15" ht="12.75" customHeight="1" x14ac:dyDescent="0.2">
      <c r="B1100" t="b">
        <f>ISNUMBER(SEARCH("Le Grand Journal  ",'Réponses de formulaire'!$AG188))</f>
        <v>1</v>
      </c>
      <c r="C1100" t="b">
        <f>ISNUMBER(SEARCH("Le Petit Journal  ",'Réponses de formulaire'!$AG188))</f>
        <v>1</v>
      </c>
      <c r="D1100" t="b">
        <f>ISNUMBER(SEARCH("Les Guignols de l’Info  ",'Réponses de formulaire'!$AG188))</f>
        <v>0</v>
      </c>
      <c r="E1100" t="b">
        <f>ISNUMBER(SEARCH("Salut les terriens  ",'Réponses de formulaire'!$AG188))</f>
        <v>0</v>
      </c>
      <c r="F1100" t="b">
        <f>ISNUMBER(SEARCH("Sans chichis ",'Réponses de formulaire'!$AG188))</f>
        <v>1</v>
      </c>
      <c r="G1100" t="b">
        <f>ISNUMBER(SEARCH("Dan Late Show  ",'Réponses de formulaire'!$AG188))</f>
        <v>0</v>
      </c>
      <c r="H1100" t="b">
        <f>ISNUMBER(SEARCH("On n’est pas couché  ",'Réponses de formulaire'!$AG188))</f>
        <v>0</v>
      </c>
      <c r="I1100" t="b">
        <f>ISNUMBER(SEARCH("Vivement Dimanche",'Réponses de formulaire'!$AG188))</f>
        <v>0</v>
      </c>
      <c r="J1100" t="b">
        <f>ISNUMBER(SEARCH("Saturday Night Live",'Réponses de formulaire'!$AG188))</f>
        <v>0</v>
      </c>
      <c r="K1100" t="b">
        <f>ISNUMBER(SEARCH("The Tonight Show starring Jimmy Fallon",'Réponses de formulaire'!$AG188))</f>
        <v>0</v>
      </c>
      <c r="L1100" t="b">
        <f>ISNUMBER(SEARCH("The Tonight Show with Jay Leno",'Réponses de formulaire'!$AG188))</f>
        <v>0</v>
      </c>
      <c r="M1100" t="b">
        <f>ISNUMBER(SEARCH("The Colbert Report",'Réponses de formulaire'!$AG188))</f>
        <v>0</v>
      </c>
      <c r="N1100" t="b">
        <f>ISNUMBER(SEARCH("The Daily Show",'Réponses de formulaire'!$AG188))</f>
        <v>0</v>
      </c>
      <c r="O1100" t="b">
        <f>ISNUMBER(SEARCH("Aucune",'Réponses de formulaire'!$AG188))</f>
        <v>0</v>
      </c>
    </row>
    <row r="1101" spans="2:15" ht="12.75" customHeight="1" x14ac:dyDescent="0.2">
      <c r="B1101" t="b">
        <f>ISNUMBER(SEARCH("Le Grand Journal  ",'Réponses de formulaire'!$AG189))</f>
        <v>0</v>
      </c>
      <c r="C1101" t="b">
        <f>ISNUMBER(SEARCH("Le Petit Journal  ",'Réponses de formulaire'!$AG189))</f>
        <v>1</v>
      </c>
      <c r="D1101" t="b">
        <f>ISNUMBER(SEARCH("Les Guignols de l’Info  ",'Réponses de formulaire'!$AG189))</f>
        <v>1</v>
      </c>
      <c r="E1101" t="b">
        <f>ISNUMBER(SEARCH("Salut les terriens  ",'Réponses de formulaire'!$AG189))</f>
        <v>0</v>
      </c>
      <c r="F1101" t="b">
        <f>ISNUMBER(SEARCH("Sans chichis ",'Réponses de formulaire'!$AG189))</f>
        <v>0</v>
      </c>
      <c r="G1101" t="b">
        <f>ISNUMBER(SEARCH("Dan Late Show  ",'Réponses de formulaire'!$AG189))</f>
        <v>0</v>
      </c>
      <c r="H1101" t="b">
        <f>ISNUMBER(SEARCH("On n’est pas couché  ",'Réponses de formulaire'!$AG189))</f>
        <v>0</v>
      </c>
      <c r="I1101" t="b">
        <f>ISNUMBER(SEARCH("Vivement Dimanche",'Réponses de formulaire'!$AG189))</f>
        <v>0</v>
      </c>
      <c r="J1101" t="b">
        <f>ISNUMBER(SEARCH("Saturday Night Live",'Réponses de formulaire'!$AG189))</f>
        <v>0</v>
      </c>
      <c r="K1101" t="b">
        <f>ISNUMBER(SEARCH("The Tonight Show starring Jimmy Fallon",'Réponses de formulaire'!$AG189))</f>
        <v>0</v>
      </c>
      <c r="L1101" t="b">
        <f>ISNUMBER(SEARCH("The Tonight Show with Jay Leno",'Réponses de formulaire'!$AG189))</f>
        <v>0</v>
      </c>
      <c r="M1101" t="b">
        <f>ISNUMBER(SEARCH("The Colbert Report",'Réponses de formulaire'!$AG189))</f>
        <v>0</v>
      </c>
      <c r="N1101" t="b">
        <f>ISNUMBER(SEARCH("The Daily Show",'Réponses de formulaire'!$AG189))</f>
        <v>0</v>
      </c>
      <c r="O1101" t="b">
        <f>ISNUMBER(SEARCH("Aucune",'Réponses de formulaire'!$AG189))</f>
        <v>0</v>
      </c>
    </row>
    <row r="1102" spans="2:15" ht="12.75" customHeight="1" x14ac:dyDescent="0.2">
      <c r="B1102" t="b">
        <f>ISNUMBER(SEARCH("Le Grand Journal  ",'Réponses de formulaire'!$AG190))</f>
        <v>0</v>
      </c>
      <c r="C1102" t="b">
        <f>ISNUMBER(SEARCH("Le Petit Journal  ",'Réponses de formulaire'!$AG190))</f>
        <v>1</v>
      </c>
      <c r="D1102" t="b">
        <f>ISNUMBER(SEARCH("Les Guignols de l’Info  ",'Réponses de formulaire'!$AG190))</f>
        <v>1</v>
      </c>
      <c r="E1102" t="b">
        <f>ISNUMBER(SEARCH("Salut les terriens  ",'Réponses de formulaire'!$AG190))</f>
        <v>0</v>
      </c>
      <c r="F1102" t="b">
        <f>ISNUMBER(SEARCH("Sans chichis ",'Réponses de formulaire'!$AG190))</f>
        <v>0</v>
      </c>
      <c r="G1102" t="b">
        <f>ISNUMBER(SEARCH("Dan Late Show  ",'Réponses de formulaire'!$AG190))</f>
        <v>0</v>
      </c>
      <c r="H1102" t="b">
        <f>ISNUMBER(SEARCH("On n’est pas couché  ",'Réponses de formulaire'!$AG190))</f>
        <v>1</v>
      </c>
      <c r="I1102" t="b">
        <f>ISNUMBER(SEARCH("Vivement Dimanche",'Réponses de formulaire'!$AG190))</f>
        <v>0</v>
      </c>
      <c r="J1102" t="b">
        <f>ISNUMBER(SEARCH("Saturday Night Live",'Réponses de formulaire'!$AG190))</f>
        <v>0</v>
      </c>
      <c r="K1102" t="b">
        <f>ISNUMBER(SEARCH("The Tonight Show starring Jimmy Fallon",'Réponses de formulaire'!$AG190))</f>
        <v>0</v>
      </c>
      <c r="L1102" t="b">
        <f>ISNUMBER(SEARCH("The Tonight Show with Jay Leno",'Réponses de formulaire'!$AG190))</f>
        <v>0</v>
      </c>
      <c r="M1102" t="b">
        <f>ISNUMBER(SEARCH("The Colbert Report",'Réponses de formulaire'!$AG190))</f>
        <v>0</v>
      </c>
      <c r="N1102" t="b">
        <f>ISNUMBER(SEARCH("The Daily Show",'Réponses de formulaire'!$AG190))</f>
        <v>0</v>
      </c>
      <c r="O1102" t="b">
        <f>ISNUMBER(SEARCH("Aucune",'Réponses de formulaire'!$AG190))</f>
        <v>0</v>
      </c>
    </row>
    <row r="1103" spans="2:15" ht="12.75" customHeight="1" x14ac:dyDescent="0.2">
      <c r="B1103" t="b">
        <f>ISNUMBER(SEARCH("Le Grand Journal  ",'Réponses de formulaire'!$AG191))</f>
        <v>0</v>
      </c>
      <c r="C1103" t="b">
        <f>ISNUMBER(SEARCH("Le Petit Journal  ",'Réponses de formulaire'!$AG191))</f>
        <v>1</v>
      </c>
      <c r="D1103" t="b">
        <f>ISNUMBER(SEARCH("Les Guignols de l’Info  ",'Réponses de formulaire'!$AG191))</f>
        <v>1</v>
      </c>
      <c r="E1103" t="b">
        <f>ISNUMBER(SEARCH("Salut les terriens  ",'Réponses de formulaire'!$AG191))</f>
        <v>0</v>
      </c>
      <c r="F1103" t="b">
        <f>ISNUMBER(SEARCH("Sans chichis ",'Réponses de formulaire'!$AG191))</f>
        <v>0</v>
      </c>
      <c r="G1103" t="b">
        <f>ISNUMBER(SEARCH("Dan Late Show  ",'Réponses de formulaire'!$AG191))</f>
        <v>0</v>
      </c>
      <c r="H1103" t="b">
        <f>ISNUMBER(SEARCH("On n’est pas couché  ",'Réponses de formulaire'!$AG191))</f>
        <v>0</v>
      </c>
      <c r="I1103" t="b">
        <f>ISNUMBER(SEARCH("Vivement Dimanche",'Réponses de formulaire'!$AG191))</f>
        <v>0</v>
      </c>
      <c r="J1103" t="b">
        <f>ISNUMBER(SEARCH("Saturday Night Live",'Réponses de formulaire'!$AG191))</f>
        <v>0</v>
      </c>
      <c r="K1103" t="b">
        <f>ISNUMBER(SEARCH("The Tonight Show starring Jimmy Fallon",'Réponses de formulaire'!$AG191))</f>
        <v>0</v>
      </c>
      <c r="L1103" t="b">
        <f>ISNUMBER(SEARCH("The Tonight Show with Jay Leno",'Réponses de formulaire'!$AG191))</f>
        <v>0</v>
      </c>
      <c r="M1103" t="b">
        <f>ISNUMBER(SEARCH("The Colbert Report",'Réponses de formulaire'!$AG191))</f>
        <v>0</v>
      </c>
      <c r="N1103" t="b">
        <f>ISNUMBER(SEARCH("The Daily Show",'Réponses de formulaire'!$AG191))</f>
        <v>0</v>
      </c>
      <c r="O1103" t="b">
        <f>ISNUMBER(SEARCH("Aucune",'Réponses de formulaire'!$AG191))</f>
        <v>0</v>
      </c>
    </row>
    <row r="1104" spans="2:15" ht="12.75" customHeight="1" x14ac:dyDescent="0.2">
      <c r="B1104" t="b">
        <f>ISNUMBER(SEARCH("Le Grand Journal  ",'Réponses de formulaire'!$AG192))</f>
        <v>0</v>
      </c>
      <c r="C1104" t="b">
        <f>ISNUMBER(SEARCH("Le Petit Journal  ",'Réponses de formulaire'!$AG192))</f>
        <v>0</v>
      </c>
      <c r="D1104" t="b">
        <f>ISNUMBER(SEARCH("Les Guignols de l’Info  ",'Réponses de formulaire'!$AG192))</f>
        <v>0</v>
      </c>
      <c r="E1104" t="b">
        <f>ISNUMBER(SEARCH("Salut les terriens  ",'Réponses de formulaire'!$AG192))</f>
        <v>0</v>
      </c>
      <c r="F1104" t="b">
        <f>ISNUMBER(SEARCH("Sans chichis ",'Réponses de formulaire'!$AG192))</f>
        <v>1</v>
      </c>
      <c r="G1104" t="b">
        <f>ISNUMBER(SEARCH("Dan Late Show  ",'Réponses de formulaire'!$AG192))</f>
        <v>0</v>
      </c>
      <c r="H1104" t="b">
        <f>ISNUMBER(SEARCH("On n’est pas couché  ",'Réponses de formulaire'!$AG192))</f>
        <v>0</v>
      </c>
      <c r="I1104" t="b">
        <f>ISNUMBER(SEARCH("Vivement Dimanche",'Réponses de formulaire'!$AG192))</f>
        <v>0</v>
      </c>
      <c r="J1104" t="b">
        <f>ISNUMBER(SEARCH("Saturday Night Live",'Réponses de formulaire'!$AG192))</f>
        <v>0</v>
      </c>
      <c r="K1104" t="b">
        <f>ISNUMBER(SEARCH("The Tonight Show starring Jimmy Fallon",'Réponses de formulaire'!$AG192))</f>
        <v>0</v>
      </c>
      <c r="L1104" t="b">
        <f>ISNUMBER(SEARCH("The Tonight Show with Jay Leno",'Réponses de formulaire'!$AG192))</f>
        <v>0</v>
      </c>
      <c r="M1104" t="b">
        <f>ISNUMBER(SEARCH("The Colbert Report",'Réponses de formulaire'!$AG192))</f>
        <v>0</v>
      </c>
      <c r="N1104" t="b">
        <f>ISNUMBER(SEARCH("The Daily Show",'Réponses de formulaire'!$AG192))</f>
        <v>0</v>
      </c>
      <c r="O1104" t="b">
        <f>ISNUMBER(SEARCH("Aucune",'Réponses de formulaire'!$AG192))</f>
        <v>0</v>
      </c>
    </row>
    <row r="1105" spans="2:15" ht="12.75" customHeight="1" x14ac:dyDescent="0.2">
      <c r="B1105" t="b">
        <f>ISNUMBER(SEARCH("Le Grand Journal  ",'Réponses de formulaire'!$AG193))</f>
        <v>1</v>
      </c>
      <c r="C1105" t="b">
        <f>ISNUMBER(SEARCH("Le Petit Journal  ",'Réponses de formulaire'!$AG193))</f>
        <v>1</v>
      </c>
      <c r="D1105" t="b">
        <f>ISNUMBER(SEARCH("Les Guignols de l’Info  ",'Réponses de formulaire'!$AG193))</f>
        <v>0</v>
      </c>
      <c r="E1105" t="b">
        <f>ISNUMBER(SEARCH("Salut les terriens  ",'Réponses de formulaire'!$AG193))</f>
        <v>0</v>
      </c>
      <c r="F1105" t="b">
        <f>ISNUMBER(SEARCH("Sans chichis ",'Réponses de formulaire'!$AG193))</f>
        <v>0</v>
      </c>
      <c r="G1105" t="b">
        <f>ISNUMBER(SEARCH("Dan Late Show  ",'Réponses de formulaire'!$AG193))</f>
        <v>0</v>
      </c>
      <c r="H1105" t="b">
        <f>ISNUMBER(SEARCH("On n’est pas couché  ",'Réponses de formulaire'!$AG193))</f>
        <v>1</v>
      </c>
      <c r="I1105" t="b">
        <f>ISNUMBER(SEARCH("Vivement Dimanche",'Réponses de formulaire'!$AG193))</f>
        <v>0</v>
      </c>
      <c r="J1105" t="b">
        <f>ISNUMBER(SEARCH("Saturday Night Live",'Réponses de formulaire'!$AG193))</f>
        <v>0</v>
      </c>
      <c r="K1105" t="b">
        <f>ISNUMBER(SEARCH("The Tonight Show starring Jimmy Fallon",'Réponses de formulaire'!$AG193))</f>
        <v>0</v>
      </c>
      <c r="L1105" t="b">
        <f>ISNUMBER(SEARCH("The Tonight Show with Jay Leno",'Réponses de formulaire'!$AG193))</f>
        <v>0</v>
      </c>
      <c r="M1105" t="b">
        <f>ISNUMBER(SEARCH("The Colbert Report",'Réponses de formulaire'!$AG193))</f>
        <v>0</v>
      </c>
      <c r="N1105" t="b">
        <f>ISNUMBER(SEARCH("The Daily Show",'Réponses de formulaire'!$AG193))</f>
        <v>0</v>
      </c>
      <c r="O1105" t="b">
        <f>ISNUMBER(SEARCH("Aucune",'Réponses de formulaire'!$AG193))</f>
        <v>0</v>
      </c>
    </row>
    <row r="1106" spans="2:15" ht="12.75" customHeight="1" x14ac:dyDescent="0.2">
      <c r="B1106" t="b">
        <f>ISNUMBER(SEARCH("Le Grand Journal  ",'Réponses de formulaire'!$AG194))</f>
        <v>0</v>
      </c>
      <c r="C1106" t="b">
        <f>ISNUMBER(SEARCH("Le Petit Journal  ",'Réponses de formulaire'!$AG194))</f>
        <v>0</v>
      </c>
      <c r="D1106" t="b">
        <f>ISNUMBER(SEARCH("Les Guignols de l’Info  ",'Réponses de formulaire'!$AG194))</f>
        <v>0</v>
      </c>
      <c r="E1106" t="b">
        <f>ISNUMBER(SEARCH("Salut les terriens  ",'Réponses de formulaire'!$AG194))</f>
        <v>0</v>
      </c>
      <c r="F1106" t="b">
        <f>ISNUMBER(SEARCH("Sans chichis ",'Réponses de formulaire'!$AG194))</f>
        <v>0</v>
      </c>
      <c r="G1106" t="b">
        <f>ISNUMBER(SEARCH("Dan Late Show  ",'Réponses de formulaire'!$AG194))</f>
        <v>0</v>
      </c>
      <c r="H1106" t="b">
        <f>ISNUMBER(SEARCH("On n’est pas couché  ",'Réponses de formulaire'!$AG194))</f>
        <v>0</v>
      </c>
      <c r="I1106" t="b">
        <f>ISNUMBER(SEARCH("Vivement Dimanche",'Réponses de formulaire'!$AG194))</f>
        <v>0</v>
      </c>
      <c r="J1106" t="b">
        <f>ISNUMBER(SEARCH("Saturday Night Live",'Réponses de formulaire'!$AG194))</f>
        <v>0</v>
      </c>
      <c r="K1106" t="b">
        <f>ISNUMBER(SEARCH("The Tonight Show starring Jimmy Fallon",'Réponses de formulaire'!$AG194))</f>
        <v>0</v>
      </c>
      <c r="L1106" t="b">
        <f>ISNUMBER(SEARCH("The Tonight Show with Jay Leno",'Réponses de formulaire'!$AG194))</f>
        <v>0</v>
      </c>
      <c r="M1106" t="b">
        <f>ISNUMBER(SEARCH("The Colbert Report",'Réponses de formulaire'!$AG194))</f>
        <v>0</v>
      </c>
      <c r="N1106" t="b">
        <f>ISNUMBER(SEARCH("The Daily Show",'Réponses de formulaire'!$AG194))</f>
        <v>0</v>
      </c>
      <c r="O1106" t="b">
        <f>ISNUMBER(SEARCH("Aucune",'Réponses de formulaire'!$AG194))</f>
        <v>1</v>
      </c>
    </row>
    <row r="1107" spans="2:15" ht="12.75" customHeight="1" x14ac:dyDescent="0.2">
      <c r="B1107" t="b">
        <f>ISNUMBER(SEARCH("Le Grand Journal  ",'Réponses de formulaire'!$AG195))</f>
        <v>1</v>
      </c>
      <c r="C1107" t="b">
        <f>ISNUMBER(SEARCH("Le Petit Journal  ",'Réponses de formulaire'!$AG195))</f>
        <v>1</v>
      </c>
      <c r="D1107" t="b">
        <f>ISNUMBER(SEARCH("Les Guignols de l’Info  ",'Réponses de formulaire'!$AG195))</f>
        <v>0</v>
      </c>
      <c r="E1107" t="b">
        <f>ISNUMBER(SEARCH("Salut les terriens  ",'Réponses de formulaire'!$AG195))</f>
        <v>1</v>
      </c>
      <c r="F1107" t="b">
        <f>ISNUMBER(SEARCH("Sans chichis ",'Réponses de formulaire'!$AG195))</f>
        <v>1</v>
      </c>
      <c r="G1107" t="b">
        <f>ISNUMBER(SEARCH("Dan Late Show  ",'Réponses de formulaire'!$AG195))</f>
        <v>0</v>
      </c>
      <c r="H1107" t="b">
        <f>ISNUMBER(SEARCH("On n’est pas couché  ",'Réponses de formulaire'!$AG195))</f>
        <v>0</v>
      </c>
      <c r="I1107" t="b">
        <f>ISNUMBER(SEARCH("Vivement Dimanche",'Réponses de formulaire'!$AG195))</f>
        <v>0</v>
      </c>
      <c r="J1107" t="b">
        <f>ISNUMBER(SEARCH("Saturday Night Live",'Réponses de formulaire'!$AG195))</f>
        <v>0</v>
      </c>
      <c r="K1107" t="b">
        <f>ISNUMBER(SEARCH("The Tonight Show starring Jimmy Fallon",'Réponses de formulaire'!$AG195))</f>
        <v>0</v>
      </c>
      <c r="L1107" t="b">
        <f>ISNUMBER(SEARCH("The Tonight Show with Jay Leno",'Réponses de formulaire'!$AG195))</f>
        <v>0</v>
      </c>
      <c r="M1107" t="b">
        <f>ISNUMBER(SEARCH("The Colbert Report",'Réponses de formulaire'!$AG195))</f>
        <v>0</v>
      </c>
      <c r="N1107" t="b">
        <f>ISNUMBER(SEARCH("The Daily Show",'Réponses de formulaire'!$AG195))</f>
        <v>0</v>
      </c>
      <c r="O1107" t="b">
        <f>ISNUMBER(SEARCH("Aucune",'Réponses de formulaire'!$AG195))</f>
        <v>0</v>
      </c>
    </row>
    <row r="1108" spans="2:15" ht="12.75" customHeight="1" x14ac:dyDescent="0.2">
      <c r="B1108" t="b">
        <f>ISNUMBER(SEARCH("Le Grand Journal  ",'Réponses de formulaire'!$AG196))</f>
        <v>0</v>
      </c>
      <c r="C1108" t="b">
        <f>ISNUMBER(SEARCH("Le Petit Journal  ",'Réponses de formulaire'!$AG196))</f>
        <v>1</v>
      </c>
      <c r="D1108" t="b">
        <f>ISNUMBER(SEARCH("Les Guignols de l’Info  ",'Réponses de formulaire'!$AG196))</f>
        <v>1</v>
      </c>
      <c r="E1108" t="b">
        <f>ISNUMBER(SEARCH("Salut les terriens  ",'Réponses de formulaire'!$AG196))</f>
        <v>0</v>
      </c>
      <c r="F1108" t="b">
        <f>ISNUMBER(SEARCH("Sans chichis ",'Réponses de formulaire'!$AG196))</f>
        <v>1</v>
      </c>
      <c r="G1108" t="b">
        <f>ISNUMBER(SEARCH("Dan Late Show  ",'Réponses de formulaire'!$AG196))</f>
        <v>0</v>
      </c>
      <c r="H1108" t="b">
        <f>ISNUMBER(SEARCH("On n’est pas couché  ",'Réponses de formulaire'!$AG196))</f>
        <v>1</v>
      </c>
      <c r="I1108" t="b">
        <f>ISNUMBER(SEARCH("Vivement Dimanche",'Réponses de formulaire'!$AG196))</f>
        <v>1</v>
      </c>
      <c r="J1108" t="b">
        <f>ISNUMBER(SEARCH("Saturday Night Live",'Réponses de formulaire'!$AG196))</f>
        <v>0</v>
      </c>
      <c r="K1108" t="b">
        <f>ISNUMBER(SEARCH("The Tonight Show starring Jimmy Fallon",'Réponses de formulaire'!$AG196))</f>
        <v>0</v>
      </c>
      <c r="L1108" t="b">
        <f>ISNUMBER(SEARCH("The Tonight Show with Jay Leno",'Réponses de formulaire'!$AG196))</f>
        <v>0</v>
      </c>
      <c r="M1108" t="b">
        <f>ISNUMBER(SEARCH("The Colbert Report",'Réponses de formulaire'!$AG196))</f>
        <v>0</v>
      </c>
      <c r="N1108" t="b">
        <f>ISNUMBER(SEARCH("The Daily Show",'Réponses de formulaire'!$AG196))</f>
        <v>0</v>
      </c>
      <c r="O1108" t="b">
        <f>ISNUMBER(SEARCH("Aucune",'Réponses de formulaire'!$AG196))</f>
        <v>0</v>
      </c>
    </row>
    <row r="1109" spans="2:15" ht="12.75" customHeight="1" x14ac:dyDescent="0.2">
      <c r="B1109" t="b">
        <f>ISNUMBER(SEARCH("Le Grand Journal  ",'Réponses de formulaire'!$AG197))</f>
        <v>1</v>
      </c>
      <c r="C1109" t="b">
        <f>ISNUMBER(SEARCH("Le Petit Journal  ",'Réponses de formulaire'!$AG197))</f>
        <v>1</v>
      </c>
      <c r="D1109" t="b">
        <f>ISNUMBER(SEARCH("Les Guignols de l’Info  ",'Réponses de formulaire'!$AG197))</f>
        <v>1</v>
      </c>
      <c r="E1109" t="b">
        <f>ISNUMBER(SEARCH("Salut les terriens  ",'Réponses de formulaire'!$AG197))</f>
        <v>1</v>
      </c>
      <c r="F1109" t="b">
        <f>ISNUMBER(SEARCH("Sans chichis ",'Réponses de formulaire'!$AG197))</f>
        <v>0</v>
      </c>
      <c r="G1109" t="b">
        <f>ISNUMBER(SEARCH("Dan Late Show  ",'Réponses de formulaire'!$AG197))</f>
        <v>0</v>
      </c>
      <c r="H1109" t="b">
        <f>ISNUMBER(SEARCH("On n’est pas couché  ",'Réponses de formulaire'!$AG197))</f>
        <v>1</v>
      </c>
      <c r="I1109" t="b">
        <f>ISNUMBER(SEARCH("Vivement Dimanche",'Réponses de formulaire'!$AG197))</f>
        <v>0</v>
      </c>
      <c r="J1109" t="b">
        <f>ISNUMBER(SEARCH("Saturday Night Live",'Réponses de formulaire'!$AG197))</f>
        <v>0</v>
      </c>
      <c r="K1109" t="b">
        <f>ISNUMBER(SEARCH("The Tonight Show starring Jimmy Fallon",'Réponses de formulaire'!$AG197))</f>
        <v>0</v>
      </c>
      <c r="L1109" t="b">
        <f>ISNUMBER(SEARCH("The Tonight Show with Jay Leno",'Réponses de formulaire'!$AG197))</f>
        <v>0</v>
      </c>
      <c r="M1109" t="b">
        <f>ISNUMBER(SEARCH("The Colbert Report",'Réponses de formulaire'!$AG197))</f>
        <v>0</v>
      </c>
      <c r="N1109" t="b">
        <f>ISNUMBER(SEARCH("The Daily Show",'Réponses de formulaire'!$AG197))</f>
        <v>0</v>
      </c>
      <c r="O1109" t="b">
        <f>ISNUMBER(SEARCH("Aucune",'Réponses de formulaire'!$AG197))</f>
        <v>0</v>
      </c>
    </row>
    <row r="1110" spans="2:15" ht="12.75" customHeight="1" x14ac:dyDescent="0.2">
      <c r="B1110" t="b">
        <f>ISNUMBER(SEARCH("Le Grand Journal  ",'Réponses de formulaire'!$AG198))</f>
        <v>0</v>
      </c>
      <c r="C1110" t="b">
        <f>ISNUMBER(SEARCH("Le Petit Journal  ",'Réponses de formulaire'!$AG198))</f>
        <v>1</v>
      </c>
      <c r="D1110" t="b">
        <f>ISNUMBER(SEARCH("Les Guignols de l’Info  ",'Réponses de formulaire'!$AG198))</f>
        <v>0</v>
      </c>
      <c r="E1110" t="b">
        <f>ISNUMBER(SEARCH("Salut les terriens  ",'Réponses de formulaire'!$AG198))</f>
        <v>0</v>
      </c>
      <c r="F1110" t="b">
        <f>ISNUMBER(SEARCH("Sans chichis ",'Réponses de formulaire'!$AG198))</f>
        <v>1</v>
      </c>
      <c r="G1110" t="b">
        <f>ISNUMBER(SEARCH("Dan Late Show  ",'Réponses de formulaire'!$AG198))</f>
        <v>0</v>
      </c>
      <c r="H1110" t="b">
        <f>ISNUMBER(SEARCH("On n’est pas couché  ",'Réponses de formulaire'!$AG198))</f>
        <v>0</v>
      </c>
      <c r="I1110" t="b">
        <f>ISNUMBER(SEARCH("Vivement Dimanche",'Réponses de formulaire'!$AG198))</f>
        <v>0</v>
      </c>
      <c r="J1110" t="b">
        <f>ISNUMBER(SEARCH("Saturday Night Live",'Réponses de formulaire'!$AG198))</f>
        <v>0</v>
      </c>
      <c r="K1110" t="b">
        <f>ISNUMBER(SEARCH("The Tonight Show starring Jimmy Fallon",'Réponses de formulaire'!$AG198))</f>
        <v>0</v>
      </c>
      <c r="L1110" t="b">
        <f>ISNUMBER(SEARCH("The Tonight Show with Jay Leno",'Réponses de formulaire'!$AG198))</f>
        <v>0</v>
      </c>
      <c r="M1110" t="b">
        <f>ISNUMBER(SEARCH("The Colbert Report",'Réponses de formulaire'!$AG198))</f>
        <v>0</v>
      </c>
      <c r="N1110" t="b">
        <f>ISNUMBER(SEARCH("The Daily Show",'Réponses de formulaire'!$AG198))</f>
        <v>0</v>
      </c>
      <c r="O1110" t="b">
        <f>ISNUMBER(SEARCH("Aucune",'Réponses de formulaire'!$AG198))</f>
        <v>0</v>
      </c>
    </row>
    <row r="1111" spans="2:15" ht="12.75" customHeight="1" x14ac:dyDescent="0.2">
      <c r="B1111" t="b">
        <f>ISNUMBER(SEARCH("Le Grand Journal  ",'Réponses de formulaire'!$AG199))</f>
        <v>1</v>
      </c>
      <c r="C1111" t="b">
        <f>ISNUMBER(SEARCH("Le Petit Journal  ",'Réponses de formulaire'!$AG199))</f>
        <v>1</v>
      </c>
      <c r="D1111" t="b">
        <f>ISNUMBER(SEARCH("Les Guignols de l’Info  ",'Réponses de formulaire'!$AG199))</f>
        <v>1</v>
      </c>
      <c r="E1111" t="b">
        <f>ISNUMBER(SEARCH("Salut les terriens  ",'Réponses de formulaire'!$AG199))</f>
        <v>0</v>
      </c>
      <c r="F1111" t="b">
        <f>ISNUMBER(SEARCH("Sans chichis ",'Réponses de formulaire'!$AG199))</f>
        <v>0</v>
      </c>
      <c r="G1111" t="b">
        <f>ISNUMBER(SEARCH("Dan Late Show  ",'Réponses de formulaire'!$AG199))</f>
        <v>0</v>
      </c>
      <c r="H1111" t="b">
        <f>ISNUMBER(SEARCH("On n’est pas couché  ",'Réponses de formulaire'!$AG199))</f>
        <v>0</v>
      </c>
      <c r="I1111" t="b">
        <f>ISNUMBER(SEARCH("Vivement Dimanche",'Réponses de formulaire'!$AG199))</f>
        <v>0</v>
      </c>
      <c r="J1111" t="b">
        <f>ISNUMBER(SEARCH("Saturday Night Live",'Réponses de formulaire'!$AG199))</f>
        <v>0</v>
      </c>
      <c r="K1111" t="b">
        <f>ISNUMBER(SEARCH("The Tonight Show starring Jimmy Fallon",'Réponses de formulaire'!$AG199))</f>
        <v>0</v>
      </c>
      <c r="L1111" t="b">
        <f>ISNUMBER(SEARCH("The Tonight Show with Jay Leno",'Réponses de formulaire'!$AG199))</f>
        <v>0</v>
      </c>
      <c r="M1111" t="b">
        <f>ISNUMBER(SEARCH("The Colbert Report",'Réponses de formulaire'!$AG199))</f>
        <v>0</v>
      </c>
      <c r="N1111" t="b">
        <f>ISNUMBER(SEARCH("The Daily Show",'Réponses de formulaire'!$AG199))</f>
        <v>0</v>
      </c>
      <c r="O1111" t="b">
        <f>ISNUMBER(SEARCH("Aucune",'Réponses de formulaire'!$AG199))</f>
        <v>0</v>
      </c>
    </row>
    <row r="1112" spans="2:15" ht="12.75" customHeight="1" x14ac:dyDescent="0.2">
      <c r="B1112" t="b">
        <f>ISNUMBER(SEARCH("Le Grand Journal  ",'Réponses de formulaire'!$AG200))</f>
        <v>0</v>
      </c>
      <c r="C1112" t="b">
        <f>ISNUMBER(SEARCH("Le Petit Journal  ",'Réponses de formulaire'!$AG200))</f>
        <v>0</v>
      </c>
      <c r="D1112" t="b">
        <f>ISNUMBER(SEARCH("Les Guignols de l’Info  ",'Réponses de formulaire'!$AG200))</f>
        <v>0</v>
      </c>
      <c r="E1112" t="b">
        <f>ISNUMBER(SEARCH("Salut les terriens  ",'Réponses de formulaire'!$AG200))</f>
        <v>0</v>
      </c>
      <c r="F1112" t="b">
        <f>ISNUMBER(SEARCH("Sans chichis ",'Réponses de formulaire'!$AG200))</f>
        <v>0</v>
      </c>
      <c r="G1112" t="b">
        <f>ISNUMBER(SEARCH("Dan Late Show  ",'Réponses de formulaire'!$AG200))</f>
        <v>0</v>
      </c>
      <c r="H1112" t="b">
        <f>ISNUMBER(SEARCH("On n’est pas couché  ",'Réponses de formulaire'!$AG200))</f>
        <v>0</v>
      </c>
      <c r="I1112" t="b">
        <f>ISNUMBER(SEARCH("Vivement Dimanche",'Réponses de formulaire'!$AG200))</f>
        <v>0</v>
      </c>
      <c r="J1112" t="b">
        <f>ISNUMBER(SEARCH("Saturday Night Live",'Réponses de formulaire'!$AG200))</f>
        <v>0</v>
      </c>
      <c r="K1112" t="b">
        <f>ISNUMBER(SEARCH("The Tonight Show starring Jimmy Fallon",'Réponses de formulaire'!$AG200))</f>
        <v>0</v>
      </c>
      <c r="L1112" t="b">
        <f>ISNUMBER(SEARCH("The Tonight Show with Jay Leno",'Réponses de formulaire'!$AG200))</f>
        <v>0</v>
      </c>
      <c r="M1112" t="b">
        <f>ISNUMBER(SEARCH("The Colbert Report",'Réponses de formulaire'!$AG200))</f>
        <v>0</v>
      </c>
      <c r="N1112" t="b">
        <f>ISNUMBER(SEARCH("The Daily Show",'Réponses de formulaire'!$AG200))</f>
        <v>0</v>
      </c>
      <c r="O1112" t="b">
        <f>ISNUMBER(SEARCH("Aucune",'Réponses de formulaire'!$AG200))</f>
        <v>0</v>
      </c>
    </row>
    <row r="1113" spans="2:15" ht="12.75" customHeight="1" x14ac:dyDescent="0.2">
      <c r="B1113" t="b">
        <f>ISNUMBER(SEARCH("Le Grand Journal  ",'Réponses de formulaire'!$AG201))</f>
        <v>0</v>
      </c>
      <c r="C1113" t="b">
        <f>ISNUMBER(SEARCH("Le Petit Journal  ",'Réponses de formulaire'!$AG201))</f>
        <v>0</v>
      </c>
      <c r="D1113" t="b">
        <f>ISNUMBER(SEARCH("Les Guignols de l’Info  ",'Réponses de formulaire'!$AG201))</f>
        <v>0</v>
      </c>
      <c r="E1113" t="b">
        <f>ISNUMBER(SEARCH("Salut les terriens  ",'Réponses de formulaire'!$AG201))</f>
        <v>0</v>
      </c>
      <c r="F1113" t="b">
        <f>ISNUMBER(SEARCH("Sans chichis ",'Réponses de formulaire'!$AG201))</f>
        <v>0</v>
      </c>
      <c r="G1113" t="b">
        <f>ISNUMBER(SEARCH("Dan Late Show  ",'Réponses de formulaire'!$AG201))</f>
        <v>0</v>
      </c>
      <c r="H1113" t="b">
        <f>ISNUMBER(SEARCH("On n’est pas couché  ",'Réponses de formulaire'!$AG201))</f>
        <v>0</v>
      </c>
      <c r="I1113" t="b">
        <f>ISNUMBER(SEARCH("Vivement Dimanche",'Réponses de formulaire'!$AG201))</f>
        <v>0</v>
      </c>
      <c r="J1113" t="b">
        <f>ISNUMBER(SEARCH("Saturday Night Live",'Réponses de formulaire'!$AG201))</f>
        <v>0</v>
      </c>
      <c r="K1113" t="b">
        <f>ISNUMBER(SEARCH("The Tonight Show starring Jimmy Fallon",'Réponses de formulaire'!$AG201))</f>
        <v>0</v>
      </c>
      <c r="L1113" t="b">
        <f>ISNUMBER(SEARCH("The Tonight Show with Jay Leno",'Réponses de formulaire'!$AG201))</f>
        <v>0</v>
      </c>
      <c r="M1113" t="b">
        <f>ISNUMBER(SEARCH("The Colbert Report",'Réponses de formulaire'!$AG201))</f>
        <v>0</v>
      </c>
      <c r="N1113" t="b">
        <f>ISNUMBER(SEARCH("The Daily Show",'Réponses de formulaire'!$AG201))</f>
        <v>0</v>
      </c>
      <c r="O1113" t="b">
        <f>ISNUMBER(SEARCH("Aucune",'Réponses de formulaire'!$AG201))</f>
        <v>0</v>
      </c>
    </row>
    <row r="1114" spans="2:15" ht="12.75" customHeight="1" x14ac:dyDescent="0.2">
      <c r="B1114" t="b">
        <f>ISNUMBER(SEARCH("Le Grand Journal  ",'Réponses de formulaire'!$AG202))</f>
        <v>0</v>
      </c>
      <c r="C1114" t="b">
        <f>ISNUMBER(SEARCH("Le Petit Journal  ",'Réponses de formulaire'!$AG202))</f>
        <v>0</v>
      </c>
      <c r="D1114" t="b">
        <f>ISNUMBER(SEARCH("Les Guignols de l’Info  ",'Réponses de formulaire'!$AG202))</f>
        <v>0</v>
      </c>
      <c r="E1114" t="b">
        <f>ISNUMBER(SEARCH("Salut les terriens  ",'Réponses de formulaire'!$AG202))</f>
        <v>0</v>
      </c>
      <c r="F1114" t="b">
        <f>ISNUMBER(SEARCH("Sans chichis ",'Réponses de formulaire'!$AG202))</f>
        <v>0</v>
      </c>
      <c r="G1114" t="b">
        <f>ISNUMBER(SEARCH("Dan Late Show  ",'Réponses de formulaire'!$AG202))</f>
        <v>0</v>
      </c>
      <c r="H1114" t="b">
        <f>ISNUMBER(SEARCH("On n’est pas couché  ",'Réponses de formulaire'!$AG202))</f>
        <v>1</v>
      </c>
      <c r="I1114" t="b">
        <f>ISNUMBER(SEARCH("Vivement Dimanche",'Réponses de formulaire'!$AG202))</f>
        <v>0</v>
      </c>
      <c r="J1114" t="b">
        <f>ISNUMBER(SEARCH("Saturday Night Live",'Réponses de formulaire'!$AG202))</f>
        <v>0</v>
      </c>
      <c r="K1114" t="b">
        <f>ISNUMBER(SEARCH("The Tonight Show starring Jimmy Fallon",'Réponses de formulaire'!$AG202))</f>
        <v>0</v>
      </c>
      <c r="L1114" t="b">
        <f>ISNUMBER(SEARCH("The Tonight Show with Jay Leno",'Réponses de formulaire'!$AG202))</f>
        <v>0</v>
      </c>
      <c r="M1114" t="b">
        <f>ISNUMBER(SEARCH("The Colbert Report",'Réponses de formulaire'!$AG202))</f>
        <v>0</v>
      </c>
      <c r="N1114" t="b">
        <f>ISNUMBER(SEARCH("The Daily Show",'Réponses de formulaire'!$AG202))</f>
        <v>0</v>
      </c>
      <c r="O1114" t="b">
        <f>ISNUMBER(SEARCH("Aucune",'Réponses de formulaire'!$AG202))</f>
        <v>0</v>
      </c>
    </row>
    <row r="1115" spans="2:15" ht="12.75" customHeight="1" x14ac:dyDescent="0.2">
      <c r="B1115" t="b">
        <f>ISNUMBER(SEARCH("Le Grand Journal  ",'Réponses de formulaire'!$AG203))</f>
        <v>0</v>
      </c>
      <c r="C1115" t="b">
        <f>ISNUMBER(SEARCH("Le Petit Journal  ",'Réponses de formulaire'!$AG203))</f>
        <v>0</v>
      </c>
      <c r="D1115" t="b">
        <f>ISNUMBER(SEARCH("Les Guignols de l’Info  ",'Réponses de formulaire'!$AG203))</f>
        <v>0</v>
      </c>
      <c r="E1115" t="b">
        <f>ISNUMBER(SEARCH("Salut les terriens  ",'Réponses de formulaire'!$AG203))</f>
        <v>0</v>
      </c>
      <c r="F1115" t="b">
        <f>ISNUMBER(SEARCH("Sans chichis ",'Réponses de formulaire'!$AG203))</f>
        <v>0</v>
      </c>
      <c r="G1115" t="b">
        <f>ISNUMBER(SEARCH("Dan Late Show  ",'Réponses de formulaire'!$AG203))</f>
        <v>0</v>
      </c>
      <c r="H1115" t="b">
        <f>ISNUMBER(SEARCH("On n’est pas couché  ",'Réponses de formulaire'!$AG203))</f>
        <v>0</v>
      </c>
      <c r="I1115" t="b">
        <f>ISNUMBER(SEARCH("Vivement Dimanche",'Réponses de formulaire'!$AG203))</f>
        <v>0</v>
      </c>
      <c r="J1115" t="b">
        <f>ISNUMBER(SEARCH("Saturday Night Live",'Réponses de formulaire'!$AG203))</f>
        <v>0</v>
      </c>
      <c r="K1115" t="b">
        <f>ISNUMBER(SEARCH("The Tonight Show starring Jimmy Fallon",'Réponses de formulaire'!$AG203))</f>
        <v>0</v>
      </c>
      <c r="L1115" t="b">
        <f>ISNUMBER(SEARCH("The Tonight Show with Jay Leno",'Réponses de formulaire'!$AG203))</f>
        <v>0</v>
      </c>
      <c r="M1115" t="b">
        <f>ISNUMBER(SEARCH("The Colbert Report",'Réponses de formulaire'!$AG203))</f>
        <v>0</v>
      </c>
      <c r="N1115" t="b">
        <f>ISNUMBER(SEARCH("The Daily Show",'Réponses de formulaire'!$AG203))</f>
        <v>0</v>
      </c>
      <c r="O1115" t="b">
        <f>ISNUMBER(SEARCH("Aucune",'Réponses de formulaire'!$AG203))</f>
        <v>0</v>
      </c>
    </row>
    <row r="1116" spans="2:15" ht="12.75" customHeight="1" x14ac:dyDescent="0.2">
      <c r="B1116" t="b">
        <f>ISNUMBER(SEARCH("Le Grand Journal  ",'Réponses de formulaire'!$AG204))</f>
        <v>1</v>
      </c>
      <c r="C1116" t="b">
        <f>ISNUMBER(SEARCH("Le Petit Journal  ",'Réponses de formulaire'!$AG204))</f>
        <v>1</v>
      </c>
      <c r="D1116" t="b">
        <f>ISNUMBER(SEARCH("Les Guignols de l’Info  ",'Réponses de formulaire'!$AG204))</f>
        <v>1</v>
      </c>
      <c r="E1116" t="b">
        <f>ISNUMBER(SEARCH("Salut les terriens  ",'Réponses de formulaire'!$AG204))</f>
        <v>0</v>
      </c>
      <c r="F1116" t="b">
        <f>ISNUMBER(SEARCH("Sans chichis ",'Réponses de formulaire'!$AG204))</f>
        <v>0</v>
      </c>
      <c r="G1116" t="b">
        <f>ISNUMBER(SEARCH("Dan Late Show  ",'Réponses de formulaire'!$AG204))</f>
        <v>0</v>
      </c>
      <c r="H1116" t="b">
        <f>ISNUMBER(SEARCH("On n’est pas couché  ",'Réponses de formulaire'!$AG204))</f>
        <v>0</v>
      </c>
      <c r="I1116" t="b">
        <f>ISNUMBER(SEARCH("Vivement Dimanche",'Réponses de formulaire'!$AG204))</f>
        <v>0</v>
      </c>
      <c r="J1116" t="b">
        <f>ISNUMBER(SEARCH("Saturday Night Live",'Réponses de formulaire'!$AG204))</f>
        <v>0</v>
      </c>
      <c r="K1116" t="b">
        <f>ISNUMBER(SEARCH("The Tonight Show starring Jimmy Fallon",'Réponses de formulaire'!$AG204))</f>
        <v>0</v>
      </c>
      <c r="L1116" t="b">
        <f>ISNUMBER(SEARCH("The Tonight Show with Jay Leno",'Réponses de formulaire'!$AG204))</f>
        <v>0</v>
      </c>
      <c r="M1116" t="b">
        <f>ISNUMBER(SEARCH("The Colbert Report",'Réponses de formulaire'!$AG204))</f>
        <v>0</v>
      </c>
      <c r="N1116" t="b">
        <f>ISNUMBER(SEARCH("The Daily Show",'Réponses de formulaire'!$AG204))</f>
        <v>0</v>
      </c>
      <c r="O1116" t="b">
        <f>ISNUMBER(SEARCH("Aucune",'Réponses de formulaire'!$AG204))</f>
        <v>0</v>
      </c>
    </row>
    <row r="1117" spans="2:15" ht="12.75" customHeight="1" x14ac:dyDescent="0.2">
      <c r="B1117" t="b">
        <f>ISNUMBER(SEARCH("Le Grand Journal  ",'Réponses de formulaire'!$AG205))</f>
        <v>1</v>
      </c>
      <c r="C1117" t="b">
        <f>ISNUMBER(SEARCH("Le Petit Journal  ",'Réponses de formulaire'!$AG205))</f>
        <v>1</v>
      </c>
      <c r="D1117" t="b">
        <f>ISNUMBER(SEARCH("Les Guignols de l’Info  ",'Réponses de formulaire'!$AG205))</f>
        <v>0</v>
      </c>
      <c r="E1117" t="b">
        <f>ISNUMBER(SEARCH("Salut les terriens  ",'Réponses de formulaire'!$AG205))</f>
        <v>0</v>
      </c>
      <c r="F1117" t="b">
        <f>ISNUMBER(SEARCH("Sans chichis ",'Réponses de formulaire'!$AG205))</f>
        <v>0</v>
      </c>
      <c r="G1117" t="b">
        <f>ISNUMBER(SEARCH("Dan Late Show  ",'Réponses de formulaire'!$AG205))</f>
        <v>0</v>
      </c>
      <c r="H1117" t="b">
        <f>ISNUMBER(SEARCH("On n’est pas couché  ",'Réponses de formulaire'!$AG205))</f>
        <v>1</v>
      </c>
      <c r="I1117" t="b">
        <f>ISNUMBER(SEARCH("Vivement Dimanche",'Réponses de formulaire'!$AG205))</f>
        <v>0</v>
      </c>
      <c r="J1117" t="b">
        <f>ISNUMBER(SEARCH("Saturday Night Live",'Réponses de formulaire'!$AG205))</f>
        <v>0</v>
      </c>
      <c r="K1117" t="b">
        <f>ISNUMBER(SEARCH("The Tonight Show starring Jimmy Fallon",'Réponses de formulaire'!$AG205))</f>
        <v>0</v>
      </c>
      <c r="L1117" t="b">
        <f>ISNUMBER(SEARCH("The Tonight Show with Jay Leno",'Réponses de formulaire'!$AG205))</f>
        <v>0</v>
      </c>
      <c r="M1117" t="b">
        <f>ISNUMBER(SEARCH("The Colbert Report",'Réponses de formulaire'!$AG205))</f>
        <v>0</v>
      </c>
      <c r="N1117" t="b">
        <f>ISNUMBER(SEARCH("The Daily Show",'Réponses de formulaire'!$AG205))</f>
        <v>0</v>
      </c>
      <c r="O1117" t="b">
        <f>ISNUMBER(SEARCH("Aucune",'Réponses de formulaire'!$AG205))</f>
        <v>0</v>
      </c>
    </row>
    <row r="1118" spans="2:15" ht="12.75" customHeight="1" x14ac:dyDescent="0.2">
      <c r="B1118" t="b">
        <f>ISNUMBER(SEARCH("Le Grand Journal  ",'Réponses de formulaire'!$AG206))</f>
        <v>0</v>
      </c>
      <c r="C1118" t="b">
        <f>ISNUMBER(SEARCH("Le Petit Journal  ",'Réponses de formulaire'!$AG206))</f>
        <v>1</v>
      </c>
      <c r="D1118" t="b">
        <f>ISNUMBER(SEARCH("Les Guignols de l’Info  ",'Réponses de formulaire'!$AG206))</f>
        <v>0</v>
      </c>
      <c r="E1118" t="b">
        <f>ISNUMBER(SEARCH("Salut les terriens  ",'Réponses de formulaire'!$AG206))</f>
        <v>0</v>
      </c>
      <c r="F1118" t="b">
        <f>ISNUMBER(SEARCH("Sans chichis ",'Réponses de formulaire'!$AG206))</f>
        <v>1</v>
      </c>
      <c r="G1118" t="b">
        <f>ISNUMBER(SEARCH("Dan Late Show  ",'Réponses de formulaire'!$AG206))</f>
        <v>0</v>
      </c>
      <c r="H1118" t="b">
        <f>ISNUMBER(SEARCH("On n’est pas couché  ",'Réponses de formulaire'!$AG206))</f>
        <v>0</v>
      </c>
      <c r="I1118" t="b">
        <f>ISNUMBER(SEARCH("Vivement Dimanche",'Réponses de formulaire'!$AG206))</f>
        <v>0</v>
      </c>
      <c r="J1118" t="b">
        <f>ISNUMBER(SEARCH("Saturday Night Live",'Réponses de formulaire'!$AG206))</f>
        <v>0</v>
      </c>
      <c r="K1118" t="b">
        <f>ISNUMBER(SEARCH("The Tonight Show starring Jimmy Fallon",'Réponses de formulaire'!$AG206))</f>
        <v>1</v>
      </c>
      <c r="L1118" t="b">
        <f>ISNUMBER(SEARCH("The Tonight Show with Jay Leno",'Réponses de formulaire'!$AG206))</f>
        <v>0</v>
      </c>
      <c r="M1118" t="b">
        <f>ISNUMBER(SEARCH("The Colbert Report",'Réponses de formulaire'!$AG206))</f>
        <v>0</v>
      </c>
      <c r="N1118" t="b">
        <f>ISNUMBER(SEARCH("The Daily Show",'Réponses de formulaire'!$AG206))</f>
        <v>0</v>
      </c>
      <c r="O1118" t="b">
        <f>ISNUMBER(SEARCH("Aucune",'Réponses de formulaire'!$AG206))</f>
        <v>0</v>
      </c>
    </row>
    <row r="1119" spans="2:15" ht="12.75" customHeight="1" x14ac:dyDescent="0.2">
      <c r="B1119" t="b">
        <f>ISNUMBER(SEARCH("Le Grand Journal  ",'Réponses de formulaire'!$AG207))</f>
        <v>0</v>
      </c>
      <c r="C1119" t="b">
        <f>ISNUMBER(SEARCH("Le Petit Journal  ",'Réponses de formulaire'!$AG207))</f>
        <v>1</v>
      </c>
      <c r="D1119" t="b">
        <f>ISNUMBER(SEARCH("Les Guignols de l’Info  ",'Réponses de formulaire'!$AG207))</f>
        <v>0</v>
      </c>
      <c r="E1119" t="b">
        <f>ISNUMBER(SEARCH("Salut les terriens  ",'Réponses de formulaire'!$AG207))</f>
        <v>0</v>
      </c>
      <c r="F1119" t="b">
        <f>ISNUMBER(SEARCH("Sans chichis ",'Réponses de formulaire'!$AG207))</f>
        <v>0</v>
      </c>
      <c r="G1119" t="b">
        <f>ISNUMBER(SEARCH("Dan Late Show  ",'Réponses de formulaire'!$AG207))</f>
        <v>0</v>
      </c>
      <c r="H1119" t="b">
        <f>ISNUMBER(SEARCH("On n’est pas couché  ",'Réponses de formulaire'!$AG207))</f>
        <v>1</v>
      </c>
      <c r="I1119" t="b">
        <f>ISNUMBER(SEARCH("Vivement Dimanche",'Réponses de formulaire'!$AG207))</f>
        <v>0</v>
      </c>
      <c r="J1119" t="b">
        <f>ISNUMBER(SEARCH("Saturday Night Live",'Réponses de formulaire'!$AG207))</f>
        <v>0</v>
      </c>
      <c r="K1119" t="b">
        <f>ISNUMBER(SEARCH("The Tonight Show starring Jimmy Fallon",'Réponses de formulaire'!$AG207))</f>
        <v>0</v>
      </c>
      <c r="L1119" t="b">
        <f>ISNUMBER(SEARCH("The Tonight Show with Jay Leno",'Réponses de formulaire'!$AG207))</f>
        <v>0</v>
      </c>
      <c r="M1119" t="b">
        <f>ISNUMBER(SEARCH("The Colbert Report",'Réponses de formulaire'!$AG207))</f>
        <v>0</v>
      </c>
      <c r="N1119" t="b">
        <f>ISNUMBER(SEARCH("The Daily Show",'Réponses de formulaire'!$AG207))</f>
        <v>0</v>
      </c>
      <c r="O1119" t="b">
        <f>ISNUMBER(SEARCH("Aucune",'Réponses de formulaire'!$AG207))</f>
        <v>0</v>
      </c>
    </row>
    <row r="1120" spans="2:15" ht="12.75" customHeight="1" x14ac:dyDescent="0.2">
      <c r="B1120" t="b">
        <f>ISNUMBER(SEARCH("Le Grand Journal  ",'Réponses de formulaire'!$AG208))</f>
        <v>1</v>
      </c>
      <c r="C1120" t="b">
        <f>ISNUMBER(SEARCH("Le Petit Journal  ",'Réponses de formulaire'!$AG208))</f>
        <v>1</v>
      </c>
      <c r="D1120" t="b">
        <f>ISNUMBER(SEARCH("Les Guignols de l’Info  ",'Réponses de formulaire'!$AG208))</f>
        <v>0</v>
      </c>
      <c r="E1120" t="b">
        <f>ISNUMBER(SEARCH("Salut les terriens  ",'Réponses de formulaire'!$AG208))</f>
        <v>0</v>
      </c>
      <c r="F1120" t="b">
        <f>ISNUMBER(SEARCH("Sans chichis ",'Réponses de formulaire'!$AG208))</f>
        <v>1</v>
      </c>
      <c r="G1120" t="b">
        <f>ISNUMBER(SEARCH("Dan Late Show  ",'Réponses de formulaire'!$AG208))</f>
        <v>0</v>
      </c>
      <c r="H1120" t="b">
        <f>ISNUMBER(SEARCH("On n’est pas couché  ",'Réponses de formulaire'!$AG208))</f>
        <v>1</v>
      </c>
      <c r="I1120" t="b">
        <f>ISNUMBER(SEARCH("Vivement Dimanche",'Réponses de formulaire'!$AG208))</f>
        <v>0</v>
      </c>
      <c r="J1120" t="b">
        <f>ISNUMBER(SEARCH("Saturday Night Live",'Réponses de formulaire'!$AG208))</f>
        <v>0</v>
      </c>
      <c r="K1120" t="b">
        <f>ISNUMBER(SEARCH("The Tonight Show starring Jimmy Fallon",'Réponses de formulaire'!$AG208))</f>
        <v>0</v>
      </c>
      <c r="L1120" t="b">
        <f>ISNUMBER(SEARCH("The Tonight Show with Jay Leno",'Réponses de formulaire'!$AG208))</f>
        <v>0</v>
      </c>
      <c r="M1120" t="b">
        <f>ISNUMBER(SEARCH("The Colbert Report",'Réponses de formulaire'!$AG208))</f>
        <v>0</v>
      </c>
      <c r="N1120" t="b">
        <f>ISNUMBER(SEARCH("The Daily Show",'Réponses de formulaire'!$AG208))</f>
        <v>0</v>
      </c>
      <c r="O1120" t="b">
        <f>ISNUMBER(SEARCH("Aucune",'Réponses de formulaire'!$AG208))</f>
        <v>0</v>
      </c>
    </row>
    <row r="1121" spans="2:15" ht="12.75" customHeight="1" x14ac:dyDescent="0.2">
      <c r="B1121" t="b">
        <f>ISNUMBER(SEARCH("Le Grand Journal  ",'Réponses de formulaire'!$AG209))</f>
        <v>0</v>
      </c>
      <c r="C1121" t="b">
        <f>ISNUMBER(SEARCH("Le Petit Journal  ",'Réponses de formulaire'!$AG209))</f>
        <v>0</v>
      </c>
      <c r="D1121" t="b">
        <f>ISNUMBER(SEARCH("Les Guignols de l’Info  ",'Réponses de formulaire'!$AG209))</f>
        <v>0</v>
      </c>
      <c r="E1121" t="b">
        <f>ISNUMBER(SEARCH("Salut les terriens  ",'Réponses de formulaire'!$AG209))</f>
        <v>0</v>
      </c>
      <c r="F1121" t="b">
        <f>ISNUMBER(SEARCH("Sans chichis ",'Réponses de formulaire'!$AG209))</f>
        <v>1</v>
      </c>
      <c r="G1121" t="b">
        <f>ISNUMBER(SEARCH("Dan Late Show  ",'Réponses de formulaire'!$AG209))</f>
        <v>0</v>
      </c>
      <c r="H1121" t="b">
        <f>ISNUMBER(SEARCH("On n’est pas couché  ",'Réponses de formulaire'!$AG209))</f>
        <v>1</v>
      </c>
      <c r="I1121" t="b">
        <f>ISNUMBER(SEARCH("Vivement Dimanche",'Réponses de formulaire'!$AG209))</f>
        <v>0</v>
      </c>
      <c r="J1121" t="b">
        <f>ISNUMBER(SEARCH("Saturday Night Live",'Réponses de formulaire'!$AG209))</f>
        <v>0</v>
      </c>
      <c r="K1121" t="b">
        <f>ISNUMBER(SEARCH("The Tonight Show starring Jimmy Fallon",'Réponses de formulaire'!$AG209))</f>
        <v>0</v>
      </c>
      <c r="L1121" t="b">
        <f>ISNUMBER(SEARCH("The Tonight Show with Jay Leno",'Réponses de formulaire'!$AG209))</f>
        <v>0</v>
      </c>
      <c r="M1121" t="b">
        <f>ISNUMBER(SEARCH("The Colbert Report",'Réponses de formulaire'!$AG209))</f>
        <v>0</v>
      </c>
      <c r="N1121" t="b">
        <f>ISNUMBER(SEARCH("The Daily Show",'Réponses de formulaire'!$AG209))</f>
        <v>0</v>
      </c>
      <c r="O1121" t="b">
        <f>ISNUMBER(SEARCH("Aucune",'Réponses de formulaire'!$AG209))</f>
        <v>0</v>
      </c>
    </row>
    <row r="1122" spans="2:15" ht="12.75" customHeight="1" x14ac:dyDescent="0.2">
      <c r="B1122" t="b">
        <f>ISNUMBER(SEARCH("Le Grand Journal  ",'Réponses de formulaire'!$W210))</f>
        <v>0</v>
      </c>
      <c r="C1122" t="b">
        <f>ISNUMBER(SEARCH("Le Petit Journal  ",'Réponses de formulaire'!$W210))</f>
        <v>0</v>
      </c>
      <c r="D1122" t="b">
        <f>ISNUMBER(SEARCH("Les Guignols de l’Info  ",'Réponses de formulaire'!$W210))</f>
        <v>0</v>
      </c>
      <c r="E1122" t="b">
        <f>ISNUMBER(SEARCH("Salut les terriens  ",'Réponses de formulaire'!$W210))</f>
        <v>0</v>
      </c>
      <c r="F1122" t="b">
        <f>ISNUMBER(SEARCH("Sans chichis ",'Réponses de formulaire'!$W210))</f>
        <v>0</v>
      </c>
      <c r="G1122" t="b">
        <f>ISNUMBER(SEARCH("Dan Late Show  ",'Réponses de formulaire'!$W210))</f>
        <v>0</v>
      </c>
      <c r="H1122" t="b">
        <f>ISNUMBER(SEARCH("On n’est pas couché  ",'Réponses de formulaire'!$W210))</f>
        <v>0</v>
      </c>
      <c r="I1122" t="b">
        <f>ISNUMBER(SEARCH("Vivement Dimanche",'Réponses de formulaire'!$W210))</f>
        <v>0</v>
      </c>
      <c r="J1122" t="b">
        <f>ISNUMBER(SEARCH("Saturday Night Live",'Réponses de formulaire'!$W210))</f>
        <v>0</v>
      </c>
      <c r="K1122" t="b">
        <f>ISNUMBER(SEARCH("The Tonight Show starring Jimmy Fallon",'Réponses de formulaire'!$W210))</f>
        <v>0</v>
      </c>
      <c r="L1122" t="b">
        <f>ISNUMBER(SEARCH("The Tonight Show with Jay Leno",'Réponses de formulaire'!$W210))</f>
        <v>0</v>
      </c>
      <c r="M1122" t="b">
        <f>ISNUMBER(SEARCH("The Colbert Report",'Réponses de formulaire'!$W210))</f>
        <v>0</v>
      </c>
      <c r="N1122" t="b">
        <f>ISNUMBER(SEARCH("The Daily Show",'Réponses de formulaire'!$W210))</f>
        <v>0</v>
      </c>
      <c r="O1122" t="b">
        <f>ISNUMBER(SEARCH("Aucune",'Réponses de formulaire'!$W210))</f>
        <v>0</v>
      </c>
    </row>
    <row r="1123" spans="2:15" ht="12.75" customHeight="1" x14ac:dyDescent="0.2">
      <c r="B1123" t="b">
        <f>ISNUMBER(SEARCH("Le Grand Journal  ",'Réponses de formulaire'!$AG211))</f>
        <v>1</v>
      </c>
      <c r="C1123" t="b">
        <f>ISNUMBER(SEARCH("Le Petit Journal  ",'Réponses de formulaire'!$AG211))</f>
        <v>1</v>
      </c>
      <c r="D1123" t="b">
        <f>ISNUMBER(SEARCH("Les Guignols de l’Info  ",'Réponses de formulaire'!$AG211))</f>
        <v>1</v>
      </c>
      <c r="E1123" t="b">
        <f>ISNUMBER(SEARCH("Salut les terriens  ",'Réponses de formulaire'!$AG211))</f>
        <v>0</v>
      </c>
      <c r="F1123" t="b">
        <f>ISNUMBER(SEARCH("Sans chichis ",'Réponses de formulaire'!$AG211))</f>
        <v>0</v>
      </c>
      <c r="G1123" t="b">
        <f>ISNUMBER(SEARCH("Dan Late Show  ",'Réponses de formulaire'!$AG211))</f>
        <v>0</v>
      </c>
      <c r="H1123" t="b">
        <f>ISNUMBER(SEARCH("On n’est pas couché  ",'Réponses de formulaire'!$AG211))</f>
        <v>0</v>
      </c>
      <c r="I1123" t="b">
        <f>ISNUMBER(SEARCH("Vivement Dimanche",'Réponses de formulaire'!$AG211))</f>
        <v>0</v>
      </c>
      <c r="J1123" t="b">
        <f>ISNUMBER(SEARCH("Saturday Night Live",'Réponses de formulaire'!$AG211))</f>
        <v>0</v>
      </c>
      <c r="K1123" t="b">
        <f>ISNUMBER(SEARCH("The Tonight Show starring Jimmy Fallon",'Réponses de formulaire'!$AG211))</f>
        <v>0</v>
      </c>
      <c r="L1123" t="b">
        <f>ISNUMBER(SEARCH("The Tonight Show with Jay Leno",'Réponses de formulaire'!$AG211))</f>
        <v>0</v>
      </c>
      <c r="M1123" t="b">
        <f>ISNUMBER(SEARCH("The Colbert Report",'Réponses de formulaire'!$AG211))</f>
        <v>0</v>
      </c>
      <c r="N1123" t="b">
        <f>ISNUMBER(SEARCH("The Daily Show",'Réponses de formulaire'!$AG211))</f>
        <v>0</v>
      </c>
      <c r="O1123" t="b">
        <f>ISNUMBER(SEARCH("Aucune",'Réponses de formulaire'!$AG211))</f>
        <v>0</v>
      </c>
    </row>
    <row r="1124" spans="2:15" ht="12.75" customHeight="1" x14ac:dyDescent="0.2">
      <c r="B1124" t="b">
        <f>ISNUMBER(SEARCH("Le Grand Journal  ",'Réponses de formulaire'!$AG212))</f>
        <v>1</v>
      </c>
      <c r="C1124" t="b">
        <f>ISNUMBER(SEARCH("Le Petit Journal  ",'Réponses de formulaire'!$AG212))</f>
        <v>1</v>
      </c>
      <c r="D1124" t="b">
        <f>ISNUMBER(SEARCH("Les Guignols de l’Info  ",'Réponses de formulaire'!$AG212))</f>
        <v>0</v>
      </c>
      <c r="E1124" t="b">
        <f>ISNUMBER(SEARCH("Salut les terriens  ",'Réponses de formulaire'!$AG212))</f>
        <v>0</v>
      </c>
      <c r="F1124" t="b">
        <f>ISNUMBER(SEARCH("Sans chichis ",'Réponses de formulaire'!$AG212))</f>
        <v>0</v>
      </c>
      <c r="G1124" t="b">
        <f>ISNUMBER(SEARCH("Dan Late Show  ",'Réponses de formulaire'!$AG212))</f>
        <v>0</v>
      </c>
      <c r="H1124" t="b">
        <f>ISNUMBER(SEARCH("On n’est pas couché  ",'Réponses de formulaire'!$AG212))</f>
        <v>1</v>
      </c>
      <c r="I1124" t="b">
        <f>ISNUMBER(SEARCH("Vivement Dimanche",'Réponses de formulaire'!$AG212))</f>
        <v>0</v>
      </c>
      <c r="J1124" t="b">
        <f>ISNUMBER(SEARCH("Saturday Night Live",'Réponses de formulaire'!$AG212))</f>
        <v>0</v>
      </c>
      <c r="K1124" t="b">
        <f>ISNUMBER(SEARCH("The Tonight Show starring Jimmy Fallon",'Réponses de formulaire'!$AG212))</f>
        <v>0</v>
      </c>
      <c r="L1124" t="b">
        <f>ISNUMBER(SEARCH("The Tonight Show with Jay Leno",'Réponses de formulaire'!$AG212))</f>
        <v>0</v>
      </c>
      <c r="M1124" t="b">
        <f>ISNUMBER(SEARCH("The Colbert Report",'Réponses de formulaire'!$AG212))</f>
        <v>0</v>
      </c>
      <c r="N1124" t="b">
        <f>ISNUMBER(SEARCH("The Daily Show",'Réponses de formulaire'!$AG212))</f>
        <v>0</v>
      </c>
      <c r="O1124" t="b">
        <f>ISNUMBER(SEARCH("Aucune",'Réponses de formulaire'!$AG212))</f>
        <v>0</v>
      </c>
    </row>
    <row r="1125" spans="2:15" ht="12.75" customHeight="1" x14ac:dyDescent="0.2">
      <c r="B1125" t="b">
        <f>ISNUMBER(SEARCH("Le Grand Journal  ",'Réponses de formulaire'!$AG213))</f>
        <v>0</v>
      </c>
      <c r="C1125" t="b">
        <f>ISNUMBER(SEARCH("Le Petit Journal  ",'Réponses de formulaire'!$AG213))</f>
        <v>1</v>
      </c>
      <c r="D1125" t="b">
        <f>ISNUMBER(SEARCH("Les Guignols de l’Info  ",'Réponses de formulaire'!$AG213))</f>
        <v>1</v>
      </c>
      <c r="E1125" t="b">
        <f>ISNUMBER(SEARCH("Salut les terriens  ",'Réponses de formulaire'!$AG213))</f>
        <v>0</v>
      </c>
      <c r="F1125" t="b">
        <f>ISNUMBER(SEARCH("Sans chichis ",'Réponses de formulaire'!$AG213))</f>
        <v>0</v>
      </c>
      <c r="G1125" t="b">
        <f>ISNUMBER(SEARCH("Dan Late Show  ",'Réponses de formulaire'!$AG213))</f>
        <v>0</v>
      </c>
      <c r="H1125" t="b">
        <f>ISNUMBER(SEARCH("On n’est pas couché  ",'Réponses de formulaire'!$AG213))</f>
        <v>1</v>
      </c>
      <c r="I1125" t="b">
        <f>ISNUMBER(SEARCH("Vivement Dimanche",'Réponses de formulaire'!$AG213))</f>
        <v>0</v>
      </c>
      <c r="J1125" t="b">
        <f>ISNUMBER(SEARCH("Saturday Night Live",'Réponses de formulaire'!$AG213))</f>
        <v>0</v>
      </c>
      <c r="K1125" t="b">
        <f>ISNUMBER(SEARCH("The Tonight Show starring Jimmy Fallon",'Réponses de formulaire'!$AG213))</f>
        <v>0</v>
      </c>
      <c r="L1125" t="b">
        <f>ISNUMBER(SEARCH("The Tonight Show with Jay Leno",'Réponses de formulaire'!$AG213))</f>
        <v>0</v>
      </c>
      <c r="M1125" t="b">
        <f>ISNUMBER(SEARCH("The Colbert Report",'Réponses de formulaire'!$AG213))</f>
        <v>0</v>
      </c>
      <c r="N1125" t="b">
        <f>ISNUMBER(SEARCH("The Daily Show",'Réponses de formulaire'!$AG213))</f>
        <v>0</v>
      </c>
      <c r="O1125" t="b">
        <f>ISNUMBER(SEARCH("Aucune",'Réponses de formulaire'!$AG213))</f>
        <v>0</v>
      </c>
    </row>
    <row r="1126" spans="2:15" ht="12.75" customHeight="1" x14ac:dyDescent="0.2">
      <c r="B1126" t="b">
        <f>ISNUMBER(SEARCH("Le Grand Journal  ",'Réponses de formulaire'!$AG214))</f>
        <v>1</v>
      </c>
      <c r="C1126" t="b">
        <f>ISNUMBER(SEARCH("Le Petit Journal  ",'Réponses de formulaire'!$AG214))</f>
        <v>1</v>
      </c>
      <c r="D1126" t="b">
        <f>ISNUMBER(SEARCH("Les Guignols de l’Info  ",'Réponses de formulaire'!$AG214))</f>
        <v>1</v>
      </c>
      <c r="E1126" t="b">
        <f>ISNUMBER(SEARCH("Salut les terriens  ",'Réponses de formulaire'!$AG214))</f>
        <v>0</v>
      </c>
      <c r="F1126" t="b">
        <f>ISNUMBER(SEARCH("Sans chichis ",'Réponses de formulaire'!$AG214))</f>
        <v>0</v>
      </c>
      <c r="G1126" t="b">
        <f>ISNUMBER(SEARCH("Dan Late Show  ",'Réponses de formulaire'!$AG214))</f>
        <v>0</v>
      </c>
      <c r="H1126" t="b">
        <f>ISNUMBER(SEARCH("On n’est pas couché  ",'Réponses de formulaire'!$AG214))</f>
        <v>1</v>
      </c>
      <c r="I1126" t="b">
        <f>ISNUMBER(SEARCH("Vivement Dimanche",'Réponses de formulaire'!$AG214))</f>
        <v>0</v>
      </c>
      <c r="J1126" t="b">
        <f>ISNUMBER(SEARCH("Saturday Night Live",'Réponses de formulaire'!$AG214))</f>
        <v>0</v>
      </c>
      <c r="K1126" t="b">
        <f>ISNUMBER(SEARCH("The Tonight Show starring Jimmy Fallon",'Réponses de formulaire'!$AG214))</f>
        <v>0</v>
      </c>
      <c r="L1126" t="b">
        <f>ISNUMBER(SEARCH("The Tonight Show with Jay Leno",'Réponses de formulaire'!$AG214))</f>
        <v>0</v>
      </c>
      <c r="M1126" t="b">
        <f>ISNUMBER(SEARCH("The Colbert Report",'Réponses de formulaire'!$AG214))</f>
        <v>0</v>
      </c>
      <c r="N1126" t="b">
        <f>ISNUMBER(SEARCH("The Daily Show",'Réponses de formulaire'!$AG214))</f>
        <v>0</v>
      </c>
      <c r="O1126" t="b">
        <f>ISNUMBER(SEARCH("Aucune",'Réponses de formulaire'!$AG214))</f>
        <v>0</v>
      </c>
    </row>
    <row r="1127" spans="2:15" ht="12.75" customHeight="1" x14ac:dyDescent="0.2">
      <c r="B1127" t="b">
        <f>ISNUMBER(SEARCH("Le Grand Journal  ",'Réponses de formulaire'!$AG215))</f>
        <v>0</v>
      </c>
      <c r="C1127" t="b">
        <f>ISNUMBER(SEARCH("Le Petit Journal  ",'Réponses de formulaire'!$AG215))</f>
        <v>1</v>
      </c>
      <c r="D1127" t="b">
        <f>ISNUMBER(SEARCH("Les Guignols de l’Info  ",'Réponses de formulaire'!$AG215))</f>
        <v>0</v>
      </c>
      <c r="E1127" t="b">
        <f>ISNUMBER(SEARCH("Salut les terriens  ",'Réponses de formulaire'!$AG215))</f>
        <v>0</v>
      </c>
      <c r="F1127" t="b">
        <f>ISNUMBER(SEARCH("Sans chichis ",'Réponses de formulaire'!$AG215))</f>
        <v>1</v>
      </c>
      <c r="G1127" t="b">
        <f>ISNUMBER(SEARCH("Dan Late Show  ",'Réponses de formulaire'!$AG215))</f>
        <v>0</v>
      </c>
      <c r="H1127" t="b">
        <f>ISNUMBER(SEARCH("On n’est pas couché  ",'Réponses de formulaire'!$AG215))</f>
        <v>0</v>
      </c>
      <c r="I1127" t="b">
        <f>ISNUMBER(SEARCH("Vivement Dimanche",'Réponses de formulaire'!$AG215))</f>
        <v>0</v>
      </c>
      <c r="J1127" t="b">
        <f>ISNUMBER(SEARCH("Saturday Night Live",'Réponses de formulaire'!$AG215))</f>
        <v>0</v>
      </c>
      <c r="K1127" t="b">
        <f>ISNUMBER(SEARCH("The Tonight Show starring Jimmy Fallon",'Réponses de formulaire'!$AG215))</f>
        <v>0</v>
      </c>
      <c r="L1127" t="b">
        <f>ISNUMBER(SEARCH("The Tonight Show with Jay Leno",'Réponses de formulaire'!$AG215))</f>
        <v>0</v>
      </c>
      <c r="M1127" t="b">
        <f>ISNUMBER(SEARCH("The Colbert Report",'Réponses de formulaire'!$AG215))</f>
        <v>0</v>
      </c>
      <c r="N1127" t="b">
        <f>ISNUMBER(SEARCH("The Daily Show",'Réponses de formulaire'!$AG215))</f>
        <v>0</v>
      </c>
      <c r="O1127" t="b">
        <f>ISNUMBER(SEARCH("Aucune",'Réponses de formulaire'!$AG215))</f>
        <v>0</v>
      </c>
    </row>
    <row r="1128" spans="2:15" ht="12.75" customHeight="1" x14ac:dyDescent="0.2">
      <c r="B1128" t="b">
        <f>ISNUMBER(SEARCH("Le Grand Journal  ",'Réponses de formulaire'!$AG216))</f>
        <v>0</v>
      </c>
      <c r="C1128" t="b">
        <f>ISNUMBER(SEARCH("Le Petit Journal  ",'Réponses de formulaire'!$AG216))</f>
        <v>1</v>
      </c>
      <c r="D1128" t="b">
        <f>ISNUMBER(SEARCH("Les Guignols de l’Info  ",'Réponses de formulaire'!$AG216))</f>
        <v>0</v>
      </c>
      <c r="E1128" t="b">
        <f>ISNUMBER(SEARCH("Salut les terriens  ",'Réponses de formulaire'!$AG216))</f>
        <v>0</v>
      </c>
      <c r="F1128" t="b">
        <f>ISNUMBER(SEARCH("Sans chichis ",'Réponses de formulaire'!$AG216))</f>
        <v>1</v>
      </c>
      <c r="G1128" t="b">
        <f>ISNUMBER(SEARCH("Dan Late Show  ",'Réponses de formulaire'!$AG216))</f>
        <v>0</v>
      </c>
      <c r="H1128" t="b">
        <f>ISNUMBER(SEARCH("On n’est pas couché  ",'Réponses de formulaire'!$AG216))</f>
        <v>1</v>
      </c>
      <c r="I1128" t="b">
        <f>ISNUMBER(SEARCH("Vivement Dimanche",'Réponses de formulaire'!$AG216))</f>
        <v>0</v>
      </c>
      <c r="J1128" t="b">
        <f>ISNUMBER(SEARCH("Saturday Night Live",'Réponses de formulaire'!$AG216))</f>
        <v>0</v>
      </c>
      <c r="K1128" t="b">
        <f>ISNUMBER(SEARCH("The Tonight Show starring Jimmy Fallon",'Réponses de formulaire'!$AG216))</f>
        <v>0</v>
      </c>
      <c r="L1128" t="b">
        <f>ISNUMBER(SEARCH("The Tonight Show with Jay Leno",'Réponses de formulaire'!$AG216))</f>
        <v>0</v>
      </c>
      <c r="M1128" t="b">
        <f>ISNUMBER(SEARCH("The Colbert Report",'Réponses de formulaire'!$AG216))</f>
        <v>0</v>
      </c>
      <c r="N1128" t="b">
        <f>ISNUMBER(SEARCH("The Daily Show",'Réponses de formulaire'!$AG216))</f>
        <v>0</v>
      </c>
      <c r="O1128" t="b">
        <f>ISNUMBER(SEARCH("Aucune",'Réponses de formulaire'!$AG216))</f>
        <v>0</v>
      </c>
    </row>
    <row r="1129" spans="2:15" ht="12.75" customHeight="1" x14ac:dyDescent="0.2">
      <c r="B1129" t="b">
        <f>ISNUMBER(SEARCH("Le Grand Journal  ",'Réponses de formulaire'!$AG217))</f>
        <v>0</v>
      </c>
      <c r="C1129" t="b">
        <f>ISNUMBER(SEARCH("Le Petit Journal  ",'Réponses de formulaire'!$AG217))</f>
        <v>1</v>
      </c>
      <c r="D1129" t="b">
        <f>ISNUMBER(SEARCH("Les Guignols de l’Info  ",'Réponses de formulaire'!$AG217))</f>
        <v>1</v>
      </c>
      <c r="E1129" t="b">
        <f>ISNUMBER(SEARCH("Salut les terriens  ",'Réponses de formulaire'!$AG217))</f>
        <v>1</v>
      </c>
      <c r="F1129" t="b">
        <f>ISNUMBER(SEARCH("Sans chichis ",'Réponses de formulaire'!$AG217))</f>
        <v>1</v>
      </c>
      <c r="G1129" t="b">
        <f>ISNUMBER(SEARCH("Dan Late Show  ",'Réponses de formulaire'!$AG217))</f>
        <v>1</v>
      </c>
      <c r="H1129" t="b">
        <f>ISNUMBER(SEARCH("On n’est pas couché  ",'Réponses de formulaire'!$AG217))</f>
        <v>1</v>
      </c>
      <c r="I1129" t="b">
        <f>ISNUMBER(SEARCH("Vivement Dimanche",'Réponses de formulaire'!$AG217))</f>
        <v>0</v>
      </c>
      <c r="J1129" t="b">
        <f>ISNUMBER(SEARCH("Saturday Night Live",'Réponses de formulaire'!$AG217))</f>
        <v>0</v>
      </c>
      <c r="K1129" t="b">
        <f>ISNUMBER(SEARCH("The Tonight Show starring Jimmy Fallon",'Réponses de formulaire'!$AG217))</f>
        <v>0</v>
      </c>
      <c r="L1129" t="b">
        <f>ISNUMBER(SEARCH("The Tonight Show with Jay Leno",'Réponses de formulaire'!$AG217))</f>
        <v>0</v>
      </c>
      <c r="M1129" t="b">
        <f>ISNUMBER(SEARCH("The Colbert Report",'Réponses de formulaire'!$AG217))</f>
        <v>0</v>
      </c>
      <c r="N1129" t="b">
        <f>ISNUMBER(SEARCH("The Daily Show",'Réponses de formulaire'!$AG217))</f>
        <v>0</v>
      </c>
      <c r="O1129" t="b">
        <f>ISNUMBER(SEARCH("Aucune",'Réponses de formulaire'!$AG217))</f>
        <v>0</v>
      </c>
    </row>
    <row r="1130" spans="2:15" ht="12.75" customHeight="1" x14ac:dyDescent="0.2">
      <c r="B1130" t="b">
        <f>ISNUMBER(SEARCH("Le Grand Journal  ",'Réponses de formulaire'!$AG218))</f>
        <v>0</v>
      </c>
      <c r="C1130" t="b">
        <f>ISNUMBER(SEARCH("Le Petit Journal  ",'Réponses de formulaire'!$AG218))</f>
        <v>1</v>
      </c>
      <c r="D1130" t="b">
        <f>ISNUMBER(SEARCH("Les Guignols de l’Info  ",'Réponses de formulaire'!$AG218))</f>
        <v>0</v>
      </c>
      <c r="E1130" t="b">
        <f>ISNUMBER(SEARCH("Salut les terriens  ",'Réponses de formulaire'!$AG218))</f>
        <v>0</v>
      </c>
      <c r="F1130" t="b">
        <f>ISNUMBER(SEARCH("Sans chichis ",'Réponses de formulaire'!$AG218))</f>
        <v>0</v>
      </c>
      <c r="G1130" t="b">
        <f>ISNUMBER(SEARCH("Dan Late Show  ",'Réponses de formulaire'!$AG218))</f>
        <v>0</v>
      </c>
      <c r="H1130" t="b">
        <f>ISNUMBER(SEARCH("On n’est pas couché  ",'Réponses de formulaire'!$AG218))</f>
        <v>0</v>
      </c>
      <c r="I1130" t="b">
        <f>ISNUMBER(SEARCH("Vivement Dimanche",'Réponses de formulaire'!$AG218))</f>
        <v>0</v>
      </c>
      <c r="J1130" t="b">
        <f>ISNUMBER(SEARCH("Saturday Night Live",'Réponses de formulaire'!$AG218))</f>
        <v>0</v>
      </c>
      <c r="K1130" t="b">
        <f>ISNUMBER(SEARCH("The Tonight Show starring Jimmy Fallon",'Réponses de formulaire'!$AG218))</f>
        <v>0</v>
      </c>
      <c r="L1130" t="b">
        <f>ISNUMBER(SEARCH("The Tonight Show with Jay Leno",'Réponses de formulaire'!$AG218))</f>
        <v>0</v>
      </c>
      <c r="M1130" t="b">
        <f>ISNUMBER(SEARCH("The Colbert Report",'Réponses de formulaire'!$AG218))</f>
        <v>0</v>
      </c>
      <c r="N1130" t="b">
        <f>ISNUMBER(SEARCH("The Daily Show",'Réponses de formulaire'!$AG218))</f>
        <v>0</v>
      </c>
      <c r="O1130" t="b">
        <f>ISNUMBER(SEARCH("Aucune",'Réponses de formulaire'!$AG218))</f>
        <v>0</v>
      </c>
    </row>
    <row r="1131" spans="2:15" ht="12.75" customHeight="1" x14ac:dyDescent="0.2">
      <c r="B1131" t="b">
        <f>ISNUMBER(SEARCH("Le Grand Journal  ",'Réponses de formulaire'!$W219))</f>
        <v>0</v>
      </c>
      <c r="C1131" t="b">
        <f>ISNUMBER(SEARCH("Le Petit Journal  ",'Réponses de formulaire'!$W219))</f>
        <v>0</v>
      </c>
      <c r="D1131" t="b">
        <f>ISNUMBER(SEARCH("Les Guignols de l’Info  ",'Réponses de formulaire'!$W219))</f>
        <v>0</v>
      </c>
      <c r="E1131" t="b">
        <f>ISNUMBER(SEARCH("Salut les terriens  ",'Réponses de formulaire'!$W219))</f>
        <v>0</v>
      </c>
      <c r="F1131" t="b">
        <f>ISNUMBER(SEARCH("Sans chichis ",'Réponses de formulaire'!$W219))</f>
        <v>0</v>
      </c>
      <c r="G1131" t="b">
        <f>ISNUMBER(SEARCH("Dan Late Show  ",'Réponses de formulaire'!$W219))</f>
        <v>0</v>
      </c>
      <c r="H1131" t="b">
        <f>ISNUMBER(SEARCH("On n’est pas couché  ",'Réponses de formulaire'!$W219))</f>
        <v>0</v>
      </c>
      <c r="I1131" t="b">
        <f>ISNUMBER(SEARCH("Vivement Dimanche",'Réponses de formulaire'!$W219))</f>
        <v>0</v>
      </c>
      <c r="J1131" t="b">
        <f>ISNUMBER(SEARCH("Saturday Night Live",'Réponses de formulaire'!$W219))</f>
        <v>0</v>
      </c>
      <c r="K1131" t="b">
        <f>ISNUMBER(SEARCH("The Tonight Show starring Jimmy Fallon",'Réponses de formulaire'!$W219))</f>
        <v>0</v>
      </c>
      <c r="L1131" t="b">
        <f>ISNUMBER(SEARCH("The Tonight Show with Jay Leno",'Réponses de formulaire'!$W219))</f>
        <v>0</v>
      </c>
      <c r="M1131" t="b">
        <f>ISNUMBER(SEARCH("The Colbert Report",'Réponses de formulaire'!$W219))</f>
        <v>0</v>
      </c>
      <c r="N1131" t="b">
        <f>ISNUMBER(SEARCH("The Daily Show",'Réponses de formulaire'!$W219))</f>
        <v>0</v>
      </c>
      <c r="O1131" t="b">
        <f>ISNUMBER(SEARCH("Aucune",'Réponses de formulaire'!$W219))</f>
        <v>0</v>
      </c>
    </row>
    <row r="1132" spans="2:15" ht="12.75" customHeight="1" x14ac:dyDescent="0.2">
      <c r="B1132" t="b">
        <f>ISNUMBER(SEARCH("Le Grand Journal  ",'Réponses de formulaire'!$AG220))</f>
        <v>0</v>
      </c>
      <c r="C1132" t="b">
        <f>ISNUMBER(SEARCH("Le Petit Journal  ",'Réponses de formulaire'!$AG220))</f>
        <v>0</v>
      </c>
      <c r="D1132" t="b">
        <f>ISNUMBER(SEARCH("Les Guignols de l’Info  ",'Réponses de formulaire'!$AG220))</f>
        <v>0</v>
      </c>
      <c r="E1132" t="b">
        <f>ISNUMBER(SEARCH("Salut les terriens  ",'Réponses de formulaire'!$AG220))</f>
        <v>0</v>
      </c>
      <c r="F1132" t="b">
        <f>ISNUMBER(SEARCH("Sans chichis ",'Réponses de formulaire'!$AG220))</f>
        <v>0</v>
      </c>
      <c r="G1132" t="b">
        <f>ISNUMBER(SEARCH("Dan Late Show  ",'Réponses de formulaire'!$AG220))</f>
        <v>0</v>
      </c>
      <c r="H1132" t="b">
        <f>ISNUMBER(SEARCH("On n’est pas couché  ",'Réponses de formulaire'!$AG220))</f>
        <v>1</v>
      </c>
      <c r="I1132" t="b">
        <f>ISNUMBER(SEARCH("Vivement Dimanche",'Réponses de formulaire'!$AG220))</f>
        <v>0</v>
      </c>
      <c r="J1132" t="b">
        <f>ISNUMBER(SEARCH("Saturday Night Live",'Réponses de formulaire'!$AG220))</f>
        <v>0</v>
      </c>
      <c r="K1132" t="b">
        <f>ISNUMBER(SEARCH("The Tonight Show starring Jimmy Fallon",'Réponses de formulaire'!$AG220))</f>
        <v>0</v>
      </c>
      <c r="L1132" t="b">
        <f>ISNUMBER(SEARCH("The Tonight Show with Jay Leno",'Réponses de formulaire'!$AG220))</f>
        <v>0</v>
      </c>
      <c r="M1132" t="b">
        <f>ISNUMBER(SEARCH("The Colbert Report",'Réponses de formulaire'!$AG220))</f>
        <v>0</v>
      </c>
      <c r="N1132" t="b">
        <f>ISNUMBER(SEARCH("The Daily Show",'Réponses de formulaire'!$AG220))</f>
        <v>0</v>
      </c>
      <c r="O1132" t="b">
        <f>ISNUMBER(SEARCH("Aucune",'Réponses de formulaire'!$AG220))</f>
        <v>0</v>
      </c>
    </row>
    <row r="1133" spans="2:15" ht="12.75" customHeight="1" x14ac:dyDescent="0.2">
      <c r="B1133" t="b">
        <f>ISNUMBER(SEARCH("Le Grand Journal  ",'Réponses de formulaire'!$AG221))</f>
        <v>0</v>
      </c>
      <c r="C1133" t="b">
        <f>ISNUMBER(SEARCH("Le Petit Journal  ",'Réponses de formulaire'!$AG221))</f>
        <v>0</v>
      </c>
      <c r="D1133" t="b">
        <f>ISNUMBER(SEARCH("Les Guignols de l’Info  ",'Réponses de formulaire'!$AG221))</f>
        <v>0</v>
      </c>
      <c r="E1133" t="b">
        <f>ISNUMBER(SEARCH("Salut les terriens  ",'Réponses de formulaire'!$AG221))</f>
        <v>0</v>
      </c>
      <c r="F1133" t="b">
        <f>ISNUMBER(SEARCH("Sans chichis ",'Réponses de formulaire'!$AG221))</f>
        <v>0</v>
      </c>
      <c r="G1133" t="b">
        <f>ISNUMBER(SEARCH("Dan Late Show  ",'Réponses de formulaire'!$AG221))</f>
        <v>0</v>
      </c>
      <c r="H1133" t="b">
        <f>ISNUMBER(SEARCH("On n’est pas couché  ",'Réponses de formulaire'!$AG221))</f>
        <v>1</v>
      </c>
      <c r="I1133" t="b">
        <f>ISNUMBER(SEARCH("Vivement Dimanche",'Réponses de formulaire'!$AG221))</f>
        <v>0</v>
      </c>
      <c r="J1133" t="b">
        <f>ISNUMBER(SEARCH("Saturday Night Live",'Réponses de formulaire'!$AG221))</f>
        <v>0</v>
      </c>
      <c r="K1133" t="b">
        <f>ISNUMBER(SEARCH("The Tonight Show starring Jimmy Fallon",'Réponses de formulaire'!$AG221))</f>
        <v>0</v>
      </c>
      <c r="L1133" t="b">
        <f>ISNUMBER(SEARCH("The Tonight Show with Jay Leno",'Réponses de formulaire'!$AG221))</f>
        <v>0</v>
      </c>
      <c r="M1133" t="b">
        <f>ISNUMBER(SEARCH("The Colbert Report",'Réponses de formulaire'!$AG221))</f>
        <v>0</v>
      </c>
      <c r="N1133" t="b">
        <f>ISNUMBER(SEARCH("The Daily Show",'Réponses de formulaire'!$AG221))</f>
        <v>0</v>
      </c>
      <c r="O1133" t="b">
        <f>ISNUMBER(SEARCH("Aucune",'Réponses de formulaire'!$AG221))</f>
        <v>0</v>
      </c>
    </row>
    <row r="1134" spans="2:15" ht="12.75" customHeight="1" x14ac:dyDescent="0.2">
      <c r="B1134" t="b">
        <f>ISNUMBER(SEARCH("Le Grand Journal  ",'Réponses de formulaire'!$AG222))</f>
        <v>1</v>
      </c>
      <c r="C1134" t="b">
        <f>ISNUMBER(SEARCH("Le Petit Journal  ",'Réponses de formulaire'!$AG222))</f>
        <v>0</v>
      </c>
      <c r="D1134" t="b">
        <f>ISNUMBER(SEARCH("Les Guignols de l’Info  ",'Réponses de formulaire'!$AG222))</f>
        <v>1</v>
      </c>
      <c r="E1134" t="b">
        <f>ISNUMBER(SEARCH("Salut les terriens  ",'Réponses de formulaire'!$AG222))</f>
        <v>0</v>
      </c>
      <c r="F1134" t="b">
        <f>ISNUMBER(SEARCH("Sans chichis ",'Réponses de formulaire'!$AG222))</f>
        <v>0</v>
      </c>
      <c r="G1134" t="b">
        <f>ISNUMBER(SEARCH("Dan Late Show  ",'Réponses de formulaire'!$AG222))</f>
        <v>0</v>
      </c>
      <c r="H1134" t="b">
        <f>ISNUMBER(SEARCH("On n’est pas couché  ",'Réponses de formulaire'!$AG222))</f>
        <v>1</v>
      </c>
      <c r="I1134" t="b">
        <f>ISNUMBER(SEARCH("Vivement Dimanche",'Réponses de formulaire'!$AG222))</f>
        <v>0</v>
      </c>
      <c r="J1134" t="b">
        <f>ISNUMBER(SEARCH("Saturday Night Live",'Réponses de formulaire'!$AG222))</f>
        <v>0</v>
      </c>
      <c r="K1134" t="b">
        <f>ISNUMBER(SEARCH("The Tonight Show starring Jimmy Fallon",'Réponses de formulaire'!$AG222))</f>
        <v>0</v>
      </c>
      <c r="L1134" t="b">
        <f>ISNUMBER(SEARCH("The Tonight Show with Jay Leno",'Réponses de formulaire'!$AG222))</f>
        <v>0</v>
      </c>
      <c r="M1134" t="b">
        <f>ISNUMBER(SEARCH("The Colbert Report",'Réponses de formulaire'!$AG222))</f>
        <v>0</v>
      </c>
      <c r="N1134" t="b">
        <f>ISNUMBER(SEARCH("The Daily Show",'Réponses de formulaire'!$AG222))</f>
        <v>0</v>
      </c>
      <c r="O1134" t="b">
        <f>ISNUMBER(SEARCH("Aucune",'Réponses de formulaire'!$AG222))</f>
        <v>0</v>
      </c>
    </row>
    <row r="1135" spans="2:15" ht="12.75" customHeight="1" x14ac:dyDescent="0.2">
      <c r="B1135" t="b">
        <f>ISNUMBER(SEARCH("Le Grand Journal  ",'Réponses de formulaire'!$AG223))</f>
        <v>0</v>
      </c>
      <c r="C1135" t="b">
        <f>ISNUMBER(SEARCH("Le Petit Journal  ",'Réponses de formulaire'!$AG223))</f>
        <v>1</v>
      </c>
      <c r="D1135" t="b">
        <f>ISNUMBER(SEARCH("Les Guignols de l’Info  ",'Réponses de formulaire'!$AG223))</f>
        <v>1</v>
      </c>
      <c r="E1135" t="b">
        <f>ISNUMBER(SEARCH("Salut les terriens  ",'Réponses de formulaire'!$AG223))</f>
        <v>0</v>
      </c>
      <c r="F1135" t="b">
        <f>ISNUMBER(SEARCH("Sans chichis ",'Réponses de formulaire'!$AG223))</f>
        <v>0</v>
      </c>
      <c r="G1135" t="b">
        <f>ISNUMBER(SEARCH("Dan Late Show  ",'Réponses de formulaire'!$AG223))</f>
        <v>0</v>
      </c>
      <c r="H1135" t="b">
        <f>ISNUMBER(SEARCH("On n’est pas couché  ",'Réponses de formulaire'!$AG223))</f>
        <v>0</v>
      </c>
      <c r="I1135" t="b">
        <f>ISNUMBER(SEARCH("Vivement Dimanche",'Réponses de formulaire'!$AG223))</f>
        <v>0</v>
      </c>
      <c r="J1135" t="b">
        <f>ISNUMBER(SEARCH("Saturday Night Live",'Réponses de formulaire'!$AG223))</f>
        <v>0</v>
      </c>
      <c r="K1135" t="b">
        <f>ISNUMBER(SEARCH("The Tonight Show starring Jimmy Fallon",'Réponses de formulaire'!$AG223))</f>
        <v>1</v>
      </c>
      <c r="L1135" t="b">
        <f>ISNUMBER(SEARCH("The Tonight Show with Jay Leno",'Réponses de formulaire'!$AG223))</f>
        <v>0</v>
      </c>
      <c r="M1135" t="b">
        <f>ISNUMBER(SEARCH("The Colbert Report",'Réponses de formulaire'!$AG223))</f>
        <v>0</v>
      </c>
      <c r="N1135" t="b">
        <f>ISNUMBER(SEARCH("The Daily Show",'Réponses de formulaire'!$AG223))</f>
        <v>0</v>
      </c>
      <c r="O1135" t="b">
        <f>ISNUMBER(SEARCH("Aucune",'Réponses de formulaire'!$AG223))</f>
        <v>0</v>
      </c>
    </row>
    <row r="1136" spans="2:15" ht="12.75" customHeight="1" x14ac:dyDescent="0.2">
      <c r="B1136" t="b">
        <f>ISNUMBER(SEARCH("Le Grand Journal  ",'Réponses de formulaire'!$AG224))</f>
        <v>0</v>
      </c>
      <c r="C1136" t="b">
        <f>ISNUMBER(SEARCH("Le Petit Journal  ",'Réponses de formulaire'!$AG224))</f>
        <v>0</v>
      </c>
      <c r="D1136" t="b">
        <f>ISNUMBER(SEARCH("Les Guignols de l’Info  ",'Réponses de formulaire'!$AG224))</f>
        <v>0</v>
      </c>
      <c r="E1136" t="b">
        <f>ISNUMBER(SEARCH("Salut les terriens  ",'Réponses de formulaire'!$AG224))</f>
        <v>0</v>
      </c>
      <c r="F1136" t="b">
        <f>ISNUMBER(SEARCH("Sans chichis ",'Réponses de formulaire'!$AG224))</f>
        <v>0</v>
      </c>
      <c r="G1136" t="b">
        <f>ISNUMBER(SEARCH("Dan Late Show  ",'Réponses de formulaire'!$AG224))</f>
        <v>0</v>
      </c>
      <c r="H1136" t="b">
        <f>ISNUMBER(SEARCH("On n’est pas couché  ",'Réponses de formulaire'!$AG224))</f>
        <v>0</v>
      </c>
      <c r="I1136" t="b">
        <f>ISNUMBER(SEARCH("Vivement Dimanche",'Réponses de formulaire'!$AG224))</f>
        <v>0</v>
      </c>
      <c r="J1136" t="b">
        <f>ISNUMBER(SEARCH("Saturday Night Live",'Réponses de formulaire'!$AG224))</f>
        <v>0</v>
      </c>
      <c r="K1136" t="b">
        <f>ISNUMBER(SEARCH("The Tonight Show starring Jimmy Fallon",'Réponses de formulaire'!$AG224))</f>
        <v>0</v>
      </c>
      <c r="L1136" t="b">
        <f>ISNUMBER(SEARCH("The Tonight Show with Jay Leno",'Réponses de formulaire'!$AG224))</f>
        <v>0</v>
      </c>
      <c r="M1136" t="b">
        <f>ISNUMBER(SEARCH("The Colbert Report",'Réponses de formulaire'!$AG224))</f>
        <v>0</v>
      </c>
      <c r="N1136" t="b">
        <f>ISNUMBER(SEARCH("The Daily Show",'Réponses de formulaire'!$AG224))</f>
        <v>0</v>
      </c>
      <c r="O1136" t="b">
        <f>ISNUMBER(SEARCH("Aucune",'Réponses de formulaire'!$AG224))</f>
        <v>1</v>
      </c>
    </row>
    <row r="1137" spans="2:15" ht="12.75" customHeight="1" x14ac:dyDescent="0.2">
      <c r="B1137" t="b">
        <f>ISNUMBER(SEARCH("Le Grand Journal  ",'Réponses de formulaire'!$AG225))</f>
        <v>0</v>
      </c>
      <c r="C1137" t="b">
        <f>ISNUMBER(SEARCH("Le Petit Journal  ",'Réponses de formulaire'!$AG225))</f>
        <v>0</v>
      </c>
      <c r="D1137" t="b">
        <f>ISNUMBER(SEARCH("Les Guignols de l’Info  ",'Réponses de formulaire'!$AG225))</f>
        <v>0</v>
      </c>
      <c r="E1137" t="b">
        <f>ISNUMBER(SEARCH("Salut les terriens  ",'Réponses de formulaire'!$AG225))</f>
        <v>0</v>
      </c>
      <c r="F1137" t="b">
        <f>ISNUMBER(SEARCH("Sans chichis ",'Réponses de formulaire'!$AG225))</f>
        <v>0</v>
      </c>
      <c r="G1137" t="b">
        <f>ISNUMBER(SEARCH("Dan Late Show  ",'Réponses de formulaire'!$AG225))</f>
        <v>1</v>
      </c>
      <c r="H1137" t="b">
        <f>ISNUMBER(SEARCH("On n’est pas couché  ",'Réponses de formulaire'!$AG225))</f>
        <v>1</v>
      </c>
      <c r="I1137" t="b">
        <f>ISNUMBER(SEARCH("Vivement Dimanche",'Réponses de formulaire'!$AG225))</f>
        <v>0</v>
      </c>
      <c r="J1137" t="b">
        <f>ISNUMBER(SEARCH("Saturday Night Live",'Réponses de formulaire'!$AG225))</f>
        <v>0</v>
      </c>
      <c r="K1137" t="b">
        <f>ISNUMBER(SEARCH("The Tonight Show starring Jimmy Fallon",'Réponses de formulaire'!$AG225))</f>
        <v>1</v>
      </c>
      <c r="L1137" t="b">
        <f>ISNUMBER(SEARCH("The Tonight Show with Jay Leno",'Réponses de formulaire'!$AG225))</f>
        <v>0</v>
      </c>
      <c r="M1137" t="b">
        <f>ISNUMBER(SEARCH("The Colbert Report",'Réponses de formulaire'!$AG225))</f>
        <v>0</v>
      </c>
      <c r="N1137" t="b">
        <f>ISNUMBER(SEARCH("The Daily Show",'Réponses de formulaire'!$AG225))</f>
        <v>0</v>
      </c>
      <c r="O1137" t="b">
        <f>ISNUMBER(SEARCH("Aucune",'Réponses de formulaire'!$AG225))</f>
        <v>0</v>
      </c>
    </row>
    <row r="1138" spans="2:15" ht="12.75" customHeight="1" x14ac:dyDescent="0.2">
      <c r="B1138" t="b">
        <f>ISNUMBER(SEARCH("Le Grand Journal  ",'Réponses de formulaire'!$AG226))</f>
        <v>0</v>
      </c>
      <c r="C1138" t="b">
        <f>ISNUMBER(SEARCH("Le Petit Journal  ",'Réponses de formulaire'!$AG226))</f>
        <v>0</v>
      </c>
      <c r="D1138" t="b">
        <f>ISNUMBER(SEARCH("Les Guignols de l’Info  ",'Réponses de formulaire'!$AG226))</f>
        <v>0</v>
      </c>
      <c r="E1138" t="b">
        <f>ISNUMBER(SEARCH("Salut les terriens  ",'Réponses de formulaire'!$AG226))</f>
        <v>0</v>
      </c>
      <c r="F1138" t="b">
        <f>ISNUMBER(SEARCH("Sans chichis ",'Réponses de formulaire'!$AG226))</f>
        <v>0</v>
      </c>
      <c r="G1138" t="b">
        <f>ISNUMBER(SEARCH("Dan Late Show  ",'Réponses de formulaire'!$AG226))</f>
        <v>0</v>
      </c>
      <c r="H1138" t="b">
        <f>ISNUMBER(SEARCH("On n’est pas couché  ",'Réponses de formulaire'!$AG226))</f>
        <v>0</v>
      </c>
      <c r="I1138" t="b">
        <f>ISNUMBER(SEARCH("Vivement Dimanche",'Réponses de formulaire'!$AG226))</f>
        <v>0</v>
      </c>
      <c r="J1138" t="b">
        <f>ISNUMBER(SEARCH("Saturday Night Live",'Réponses de formulaire'!$AG226))</f>
        <v>0</v>
      </c>
      <c r="K1138" t="b">
        <f>ISNUMBER(SEARCH("The Tonight Show starring Jimmy Fallon",'Réponses de formulaire'!$AG226))</f>
        <v>0</v>
      </c>
      <c r="L1138" t="b">
        <f>ISNUMBER(SEARCH("The Tonight Show with Jay Leno",'Réponses de formulaire'!$AG226))</f>
        <v>0</v>
      </c>
      <c r="M1138" t="b">
        <f>ISNUMBER(SEARCH("The Colbert Report",'Réponses de formulaire'!$AG226))</f>
        <v>0</v>
      </c>
      <c r="N1138" t="b">
        <f>ISNUMBER(SEARCH("The Daily Show",'Réponses de formulaire'!$AG226))</f>
        <v>0</v>
      </c>
      <c r="O1138" t="b">
        <f>ISNUMBER(SEARCH("Aucune",'Réponses de formulaire'!$AG226))</f>
        <v>1</v>
      </c>
    </row>
    <row r="1139" spans="2:15" ht="12.75" customHeight="1" x14ac:dyDescent="0.2">
      <c r="B1139" t="b">
        <f>ISNUMBER(SEARCH("Le Grand Journal  ",'Réponses de formulaire'!$AG227))</f>
        <v>0</v>
      </c>
      <c r="C1139" t="b">
        <f>ISNUMBER(SEARCH("Le Petit Journal  ",'Réponses de formulaire'!$AG227))</f>
        <v>1</v>
      </c>
      <c r="D1139" t="b">
        <f>ISNUMBER(SEARCH("Les Guignols de l’Info  ",'Réponses de formulaire'!$AG227))</f>
        <v>0</v>
      </c>
      <c r="E1139" t="b">
        <f>ISNUMBER(SEARCH("Salut les terriens  ",'Réponses de formulaire'!$AG227))</f>
        <v>0</v>
      </c>
      <c r="F1139" t="b">
        <f>ISNUMBER(SEARCH("Sans chichis ",'Réponses de formulaire'!$AG227))</f>
        <v>0</v>
      </c>
      <c r="G1139" t="b">
        <f>ISNUMBER(SEARCH("Dan Late Show  ",'Réponses de formulaire'!$AG227))</f>
        <v>0</v>
      </c>
      <c r="H1139" t="b">
        <f>ISNUMBER(SEARCH("On n’est pas couché  ",'Réponses de formulaire'!$AG227))</f>
        <v>1</v>
      </c>
      <c r="I1139" t="b">
        <f>ISNUMBER(SEARCH("Vivement Dimanche",'Réponses de formulaire'!$AG227))</f>
        <v>0</v>
      </c>
      <c r="J1139" t="b">
        <f>ISNUMBER(SEARCH("Saturday Night Live",'Réponses de formulaire'!$AG227))</f>
        <v>0</v>
      </c>
      <c r="K1139" t="b">
        <f>ISNUMBER(SEARCH("The Tonight Show starring Jimmy Fallon",'Réponses de formulaire'!$AG227))</f>
        <v>0</v>
      </c>
      <c r="L1139" t="b">
        <f>ISNUMBER(SEARCH("The Tonight Show with Jay Leno",'Réponses de formulaire'!$AG227))</f>
        <v>0</v>
      </c>
      <c r="M1139" t="b">
        <f>ISNUMBER(SEARCH("The Colbert Report",'Réponses de formulaire'!$AG227))</f>
        <v>0</v>
      </c>
      <c r="N1139" t="b">
        <f>ISNUMBER(SEARCH("The Daily Show",'Réponses de formulaire'!$AG227))</f>
        <v>0</v>
      </c>
      <c r="O1139" t="b">
        <f>ISNUMBER(SEARCH("Aucune",'Réponses de formulaire'!$AG227))</f>
        <v>0</v>
      </c>
    </row>
    <row r="1140" spans="2:15" ht="12.75" customHeight="1" x14ac:dyDescent="0.2">
      <c r="B1140" t="b">
        <f>ISNUMBER(SEARCH("Le Grand Journal  ",'Réponses de formulaire'!$AG228))</f>
        <v>0</v>
      </c>
      <c r="C1140" t="b">
        <f>ISNUMBER(SEARCH("Le Petit Journal  ",'Réponses de formulaire'!$AG228))</f>
        <v>0</v>
      </c>
      <c r="D1140" t="b">
        <f>ISNUMBER(SEARCH("Les Guignols de l’Info  ",'Réponses de formulaire'!$AG228))</f>
        <v>1</v>
      </c>
      <c r="E1140" t="b">
        <f>ISNUMBER(SEARCH("Salut les terriens  ",'Réponses de formulaire'!$AG228))</f>
        <v>0</v>
      </c>
      <c r="F1140" t="b">
        <f>ISNUMBER(SEARCH("Sans chichis ",'Réponses de formulaire'!$AG228))</f>
        <v>1</v>
      </c>
      <c r="G1140" t="b">
        <f>ISNUMBER(SEARCH("Dan Late Show  ",'Réponses de formulaire'!$AG228))</f>
        <v>0</v>
      </c>
      <c r="H1140" t="b">
        <f>ISNUMBER(SEARCH("On n’est pas couché  ",'Réponses de formulaire'!$AG228))</f>
        <v>0</v>
      </c>
      <c r="I1140" t="b">
        <f>ISNUMBER(SEARCH("Vivement Dimanche",'Réponses de formulaire'!$AG228))</f>
        <v>0</v>
      </c>
      <c r="J1140" t="b">
        <f>ISNUMBER(SEARCH("Saturday Night Live",'Réponses de formulaire'!$AG228))</f>
        <v>0</v>
      </c>
      <c r="K1140" t="b">
        <f>ISNUMBER(SEARCH("The Tonight Show starring Jimmy Fallon",'Réponses de formulaire'!$AG228))</f>
        <v>0</v>
      </c>
      <c r="L1140" t="b">
        <f>ISNUMBER(SEARCH("The Tonight Show with Jay Leno",'Réponses de formulaire'!$AG228))</f>
        <v>0</v>
      </c>
      <c r="M1140" t="b">
        <f>ISNUMBER(SEARCH("The Colbert Report",'Réponses de formulaire'!$AG228))</f>
        <v>0</v>
      </c>
      <c r="N1140" t="b">
        <f>ISNUMBER(SEARCH("The Daily Show",'Réponses de formulaire'!$AG228))</f>
        <v>0</v>
      </c>
      <c r="O1140" t="b">
        <f>ISNUMBER(SEARCH("Aucune",'Réponses de formulaire'!$AG228))</f>
        <v>0</v>
      </c>
    </row>
    <row r="1141" spans="2:15" ht="12.75" customHeight="1" x14ac:dyDescent="0.2">
      <c r="B1141" t="b">
        <f>ISNUMBER(SEARCH("Le Grand Journal  ",'Réponses de formulaire'!$AG229))</f>
        <v>1</v>
      </c>
      <c r="C1141" t="b">
        <f>ISNUMBER(SEARCH("Le Petit Journal  ",'Réponses de formulaire'!$AG229))</f>
        <v>0</v>
      </c>
      <c r="D1141" t="b">
        <f>ISNUMBER(SEARCH("Les Guignols de l’Info  ",'Réponses de formulaire'!$AG229))</f>
        <v>1</v>
      </c>
      <c r="E1141" t="b">
        <f>ISNUMBER(SEARCH("Salut les terriens  ",'Réponses de formulaire'!$AG229))</f>
        <v>0</v>
      </c>
      <c r="F1141" t="b">
        <f>ISNUMBER(SEARCH("Sans chichis ",'Réponses de formulaire'!$AG229))</f>
        <v>1</v>
      </c>
      <c r="G1141" t="b">
        <f>ISNUMBER(SEARCH("Dan Late Show  ",'Réponses de formulaire'!$AG229))</f>
        <v>0</v>
      </c>
      <c r="H1141" t="b">
        <f>ISNUMBER(SEARCH("On n’est pas couché  ",'Réponses de formulaire'!$AG229))</f>
        <v>1</v>
      </c>
      <c r="I1141" t="b">
        <f>ISNUMBER(SEARCH("Vivement Dimanche",'Réponses de formulaire'!$AG229))</f>
        <v>0</v>
      </c>
      <c r="J1141" t="b">
        <f>ISNUMBER(SEARCH("Saturday Night Live",'Réponses de formulaire'!$AG229))</f>
        <v>0</v>
      </c>
      <c r="K1141" t="b">
        <f>ISNUMBER(SEARCH("The Tonight Show starring Jimmy Fallon",'Réponses de formulaire'!$AG229))</f>
        <v>0</v>
      </c>
      <c r="L1141" t="b">
        <f>ISNUMBER(SEARCH("The Tonight Show with Jay Leno",'Réponses de formulaire'!$AG229))</f>
        <v>0</v>
      </c>
      <c r="M1141" t="b">
        <f>ISNUMBER(SEARCH("The Colbert Report",'Réponses de formulaire'!$AG229))</f>
        <v>0</v>
      </c>
      <c r="N1141" t="b">
        <f>ISNUMBER(SEARCH("The Daily Show",'Réponses de formulaire'!$AG229))</f>
        <v>0</v>
      </c>
      <c r="O1141" t="b">
        <f>ISNUMBER(SEARCH("Aucune",'Réponses de formulaire'!$AG229))</f>
        <v>0</v>
      </c>
    </row>
    <row r="1142" spans="2:15" ht="12.75" customHeight="1" x14ac:dyDescent="0.2">
      <c r="B1142" t="b">
        <f>ISNUMBER(SEARCH("Le Grand Journal  ",'Réponses de formulaire'!$AG230))</f>
        <v>0</v>
      </c>
      <c r="C1142" t="b">
        <f>ISNUMBER(SEARCH("Le Petit Journal  ",'Réponses de formulaire'!$AG230))</f>
        <v>0</v>
      </c>
      <c r="D1142" t="b">
        <f>ISNUMBER(SEARCH("Les Guignols de l’Info  ",'Réponses de formulaire'!$AG230))</f>
        <v>0</v>
      </c>
      <c r="E1142" t="b">
        <f>ISNUMBER(SEARCH("Salut les terriens  ",'Réponses de formulaire'!$AG230))</f>
        <v>0</v>
      </c>
      <c r="F1142" t="b">
        <f>ISNUMBER(SEARCH("Sans chichis ",'Réponses de formulaire'!$AG230))</f>
        <v>0</v>
      </c>
      <c r="G1142" t="b">
        <f>ISNUMBER(SEARCH("Dan Late Show  ",'Réponses de formulaire'!$AG230))</f>
        <v>0</v>
      </c>
      <c r="H1142" t="b">
        <f>ISNUMBER(SEARCH("On n’est pas couché  ",'Réponses de formulaire'!$AG230))</f>
        <v>1</v>
      </c>
      <c r="I1142" t="b">
        <f>ISNUMBER(SEARCH("Vivement Dimanche",'Réponses de formulaire'!$AG230))</f>
        <v>0</v>
      </c>
      <c r="J1142" t="b">
        <f>ISNUMBER(SEARCH("Saturday Night Live",'Réponses de formulaire'!$AG230))</f>
        <v>0</v>
      </c>
      <c r="K1142" t="b">
        <f>ISNUMBER(SEARCH("The Tonight Show starring Jimmy Fallon",'Réponses de formulaire'!$AG230))</f>
        <v>0</v>
      </c>
      <c r="L1142" t="b">
        <f>ISNUMBER(SEARCH("The Tonight Show with Jay Leno",'Réponses de formulaire'!$AG230))</f>
        <v>0</v>
      </c>
      <c r="M1142" t="b">
        <f>ISNUMBER(SEARCH("The Colbert Report",'Réponses de formulaire'!$AG230))</f>
        <v>0</v>
      </c>
      <c r="N1142" t="b">
        <f>ISNUMBER(SEARCH("The Daily Show",'Réponses de formulaire'!$AG230))</f>
        <v>0</v>
      </c>
      <c r="O1142" t="b">
        <f>ISNUMBER(SEARCH("Aucune",'Réponses de formulaire'!$AG230))</f>
        <v>0</v>
      </c>
    </row>
    <row r="1143" spans="2:15" ht="12.75" customHeight="1" x14ac:dyDescent="0.2">
      <c r="B1143" t="b">
        <f>ISNUMBER(SEARCH("Le Grand Journal  ",'Réponses de formulaire'!$AG231))</f>
        <v>0</v>
      </c>
      <c r="C1143" t="b">
        <f>ISNUMBER(SEARCH("Le Petit Journal  ",'Réponses de formulaire'!$AG231))</f>
        <v>1</v>
      </c>
      <c r="D1143" t="b">
        <f>ISNUMBER(SEARCH("Les Guignols de l’Info  ",'Réponses de formulaire'!$AG231))</f>
        <v>0</v>
      </c>
      <c r="E1143" t="b">
        <f>ISNUMBER(SEARCH("Salut les terriens  ",'Réponses de formulaire'!$AG231))</f>
        <v>0</v>
      </c>
      <c r="F1143" t="b">
        <f>ISNUMBER(SEARCH("Sans chichis ",'Réponses de formulaire'!$AG231))</f>
        <v>0</v>
      </c>
      <c r="G1143" t="b">
        <f>ISNUMBER(SEARCH("Dan Late Show  ",'Réponses de formulaire'!$AG231))</f>
        <v>0</v>
      </c>
      <c r="H1143" t="b">
        <f>ISNUMBER(SEARCH("On n’est pas couché  ",'Réponses de formulaire'!$AG231))</f>
        <v>0</v>
      </c>
      <c r="I1143" t="b">
        <f>ISNUMBER(SEARCH("Vivement Dimanche",'Réponses de formulaire'!$AG231))</f>
        <v>0</v>
      </c>
      <c r="J1143" t="b">
        <f>ISNUMBER(SEARCH("Saturday Night Live",'Réponses de formulaire'!$AG231))</f>
        <v>0</v>
      </c>
      <c r="K1143" t="b">
        <f>ISNUMBER(SEARCH("The Tonight Show starring Jimmy Fallon",'Réponses de formulaire'!$AG231))</f>
        <v>0</v>
      </c>
      <c r="L1143" t="b">
        <f>ISNUMBER(SEARCH("The Tonight Show with Jay Leno",'Réponses de formulaire'!$AG231))</f>
        <v>0</v>
      </c>
      <c r="M1143" t="b">
        <f>ISNUMBER(SEARCH("The Colbert Report",'Réponses de formulaire'!$AG231))</f>
        <v>0</v>
      </c>
      <c r="N1143" t="b">
        <f>ISNUMBER(SEARCH("The Daily Show",'Réponses de formulaire'!$AG231))</f>
        <v>0</v>
      </c>
      <c r="O1143" t="b">
        <f>ISNUMBER(SEARCH("Aucune",'Réponses de formulaire'!$AG231))</f>
        <v>0</v>
      </c>
    </row>
    <row r="1144" spans="2:15" ht="12.75" customHeight="1" x14ac:dyDescent="0.2">
      <c r="B1144" t="b">
        <f>ISNUMBER(SEARCH("Le Grand Journal  ",'Réponses de formulaire'!$AG232))</f>
        <v>1</v>
      </c>
      <c r="C1144" t="b">
        <f>ISNUMBER(SEARCH("Le Petit Journal  ",'Réponses de formulaire'!$AG232))</f>
        <v>1</v>
      </c>
      <c r="D1144" t="b">
        <f>ISNUMBER(SEARCH("Les Guignols de l’Info  ",'Réponses de formulaire'!$AG232))</f>
        <v>1</v>
      </c>
      <c r="E1144" t="b">
        <f>ISNUMBER(SEARCH("Salut les terriens  ",'Réponses de formulaire'!$AG232))</f>
        <v>0</v>
      </c>
      <c r="F1144" t="b">
        <f>ISNUMBER(SEARCH("Sans chichis ",'Réponses de formulaire'!$AG232))</f>
        <v>0</v>
      </c>
      <c r="G1144" t="b">
        <f>ISNUMBER(SEARCH("Dan Late Show  ",'Réponses de formulaire'!$AG232))</f>
        <v>1</v>
      </c>
      <c r="H1144" t="b">
        <f>ISNUMBER(SEARCH("On n’est pas couché  ",'Réponses de formulaire'!$AG232))</f>
        <v>0</v>
      </c>
      <c r="I1144" t="b">
        <f>ISNUMBER(SEARCH("Vivement Dimanche",'Réponses de formulaire'!$AG232))</f>
        <v>0</v>
      </c>
      <c r="J1144" t="b">
        <f>ISNUMBER(SEARCH("Saturday Night Live",'Réponses de formulaire'!$AG232))</f>
        <v>0</v>
      </c>
      <c r="K1144" t="b">
        <f>ISNUMBER(SEARCH("The Tonight Show starring Jimmy Fallon",'Réponses de formulaire'!$AG232))</f>
        <v>1</v>
      </c>
      <c r="L1144" t="b">
        <f>ISNUMBER(SEARCH("The Tonight Show with Jay Leno",'Réponses de formulaire'!$AG232))</f>
        <v>0</v>
      </c>
      <c r="M1144" t="b">
        <f>ISNUMBER(SEARCH("The Colbert Report",'Réponses de formulaire'!$AG232))</f>
        <v>0</v>
      </c>
      <c r="N1144" t="b">
        <f>ISNUMBER(SEARCH("The Daily Show",'Réponses de formulaire'!$AG232))</f>
        <v>0</v>
      </c>
      <c r="O1144" t="b">
        <f>ISNUMBER(SEARCH("Aucune",'Réponses de formulaire'!$AG232))</f>
        <v>0</v>
      </c>
    </row>
    <row r="1145" spans="2:15" ht="12.75" customHeight="1" x14ac:dyDescent="0.2">
      <c r="B1145" t="b">
        <f>ISNUMBER(SEARCH("Le Grand Journal  ",'Réponses de formulaire'!$AG233))</f>
        <v>0</v>
      </c>
      <c r="C1145" t="b">
        <f>ISNUMBER(SEARCH("Le Petit Journal  ",'Réponses de formulaire'!$AG233))</f>
        <v>0</v>
      </c>
      <c r="D1145" t="b">
        <f>ISNUMBER(SEARCH("Les Guignols de l’Info  ",'Réponses de formulaire'!$AG233))</f>
        <v>0</v>
      </c>
      <c r="E1145" t="b">
        <f>ISNUMBER(SEARCH("Salut les terriens  ",'Réponses de formulaire'!$AG233))</f>
        <v>0</v>
      </c>
      <c r="F1145" t="b">
        <f>ISNUMBER(SEARCH("Sans chichis ",'Réponses de formulaire'!$AG233))</f>
        <v>0</v>
      </c>
      <c r="G1145" t="b">
        <f>ISNUMBER(SEARCH("Dan Late Show  ",'Réponses de formulaire'!$AG233))</f>
        <v>1</v>
      </c>
      <c r="H1145" t="b">
        <f>ISNUMBER(SEARCH("On n’est pas couché  ",'Réponses de formulaire'!$AG233))</f>
        <v>0</v>
      </c>
      <c r="I1145" t="b">
        <f>ISNUMBER(SEARCH("Vivement Dimanche",'Réponses de formulaire'!$AG233))</f>
        <v>0</v>
      </c>
      <c r="J1145" t="b">
        <f>ISNUMBER(SEARCH("Saturday Night Live",'Réponses de formulaire'!$AG233))</f>
        <v>0</v>
      </c>
      <c r="K1145" t="b">
        <f>ISNUMBER(SEARCH("The Tonight Show starring Jimmy Fallon",'Réponses de formulaire'!$AG233))</f>
        <v>0</v>
      </c>
      <c r="L1145" t="b">
        <f>ISNUMBER(SEARCH("The Tonight Show with Jay Leno",'Réponses de formulaire'!$AG233))</f>
        <v>0</v>
      </c>
      <c r="M1145" t="b">
        <f>ISNUMBER(SEARCH("The Colbert Report",'Réponses de formulaire'!$AG233))</f>
        <v>1</v>
      </c>
      <c r="N1145" t="b">
        <f>ISNUMBER(SEARCH("The Daily Show",'Réponses de formulaire'!$AG233))</f>
        <v>0</v>
      </c>
      <c r="O1145" t="b">
        <f>ISNUMBER(SEARCH("Aucune",'Réponses de formulaire'!$AG233))</f>
        <v>0</v>
      </c>
    </row>
    <row r="1146" spans="2:15" ht="12.75" customHeight="1" x14ac:dyDescent="0.2">
      <c r="B1146" t="b">
        <f>ISNUMBER(SEARCH("Le Grand Journal  ",'Réponses de formulaire'!$AG234))</f>
        <v>1</v>
      </c>
      <c r="C1146" t="b">
        <f>ISNUMBER(SEARCH("Le Petit Journal  ",'Réponses de formulaire'!$AG234))</f>
        <v>1</v>
      </c>
      <c r="D1146" t="b">
        <f>ISNUMBER(SEARCH("Les Guignols de l’Info  ",'Réponses de formulaire'!$AG234))</f>
        <v>1</v>
      </c>
      <c r="E1146" t="b">
        <f>ISNUMBER(SEARCH("Salut les terriens  ",'Réponses de formulaire'!$AG234))</f>
        <v>1</v>
      </c>
      <c r="F1146" t="b">
        <f>ISNUMBER(SEARCH("Sans chichis ",'Réponses de formulaire'!$AG234))</f>
        <v>0</v>
      </c>
      <c r="G1146" t="b">
        <f>ISNUMBER(SEARCH("Dan Late Show  ",'Réponses de formulaire'!$AG234))</f>
        <v>0</v>
      </c>
      <c r="H1146" t="b">
        <f>ISNUMBER(SEARCH("On n’est pas couché  ",'Réponses de formulaire'!$AG234))</f>
        <v>1</v>
      </c>
      <c r="I1146" t="b">
        <f>ISNUMBER(SEARCH("Vivement Dimanche",'Réponses de formulaire'!$AG234))</f>
        <v>0</v>
      </c>
      <c r="J1146" t="b">
        <f>ISNUMBER(SEARCH("Saturday Night Live",'Réponses de formulaire'!$AG234))</f>
        <v>0</v>
      </c>
      <c r="K1146" t="b">
        <f>ISNUMBER(SEARCH("The Tonight Show starring Jimmy Fallon",'Réponses de formulaire'!$AG234))</f>
        <v>0</v>
      </c>
      <c r="L1146" t="b">
        <f>ISNUMBER(SEARCH("The Tonight Show with Jay Leno",'Réponses de formulaire'!$AG234))</f>
        <v>0</v>
      </c>
      <c r="M1146" t="b">
        <f>ISNUMBER(SEARCH("The Colbert Report",'Réponses de formulaire'!$AG234))</f>
        <v>0</v>
      </c>
      <c r="N1146" t="b">
        <f>ISNUMBER(SEARCH("The Daily Show",'Réponses de formulaire'!$AG234))</f>
        <v>0</v>
      </c>
      <c r="O1146" t="b">
        <f>ISNUMBER(SEARCH("Aucune",'Réponses de formulaire'!$AG234))</f>
        <v>0</v>
      </c>
    </row>
    <row r="1147" spans="2:15" ht="12.75" customHeight="1" x14ac:dyDescent="0.2">
      <c r="B1147" t="b">
        <f>ISNUMBER(SEARCH("Le Grand Journal  ",'Réponses de formulaire'!$AG235))</f>
        <v>0</v>
      </c>
      <c r="C1147" t="b">
        <f>ISNUMBER(SEARCH("Le Petit Journal  ",'Réponses de formulaire'!$AG235))</f>
        <v>1</v>
      </c>
      <c r="D1147" t="b">
        <f>ISNUMBER(SEARCH("Les Guignols de l’Info  ",'Réponses de formulaire'!$AG235))</f>
        <v>0</v>
      </c>
      <c r="E1147" t="b">
        <f>ISNUMBER(SEARCH("Salut les terriens  ",'Réponses de formulaire'!$AG235))</f>
        <v>0</v>
      </c>
      <c r="F1147" t="b">
        <f>ISNUMBER(SEARCH("Sans chichis ",'Réponses de formulaire'!$AG235))</f>
        <v>1</v>
      </c>
      <c r="G1147" t="b">
        <f>ISNUMBER(SEARCH("Dan Late Show  ",'Réponses de formulaire'!$AG235))</f>
        <v>0</v>
      </c>
      <c r="H1147" t="b">
        <f>ISNUMBER(SEARCH("On n’est pas couché  ",'Réponses de formulaire'!$AG235))</f>
        <v>1</v>
      </c>
      <c r="I1147" t="b">
        <f>ISNUMBER(SEARCH("Vivement Dimanche",'Réponses de formulaire'!$AG235))</f>
        <v>0</v>
      </c>
      <c r="J1147" t="b">
        <f>ISNUMBER(SEARCH("Saturday Night Live",'Réponses de formulaire'!$AG235))</f>
        <v>0</v>
      </c>
      <c r="K1147" t="b">
        <f>ISNUMBER(SEARCH("The Tonight Show starring Jimmy Fallon",'Réponses de formulaire'!$AG235))</f>
        <v>0</v>
      </c>
      <c r="L1147" t="b">
        <f>ISNUMBER(SEARCH("The Tonight Show with Jay Leno",'Réponses de formulaire'!$AG235))</f>
        <v>0</v>
      </c>
      <c r="M1147" t="b">
        <f>ISNUMBER(SEARCH("The Colbert Report",'Réponses de formulaire'!$AG235))</f>
        <v>0</v>
      </c>
      <c r="N1147" t="b">
        <f>ISNUMBER(SEARCH("The Daily Show",'Réponses de formulaire'!$AG235))</f>
        <v>0</v>
      </c>
      <c r="O1147" t="b">
        <f>ISNUMBER(SEARCH("Aucune",'Réponses de formulaire'!$AG235))</f>
        <v>0</v>
      </c>
    </row>
    <row r="1148" spans="2:15" ht="12.75" customHeight="1" x14ac:dyDescent="0.2">
      <c r="B1148" t="b">
        <f>ISNUMBER(SEARCH("Le Grand Journal  ",'Réponses de formulaire'!$AG236))</f>
        <v>0</v>
      </c>
      <c r="C1148" t="b">
        <f>ISNUMBER(SEARCH("Le Petit Journal  ",'Réponses de formulaire'!$AG236))</f>
        <v>1</v>
      </c>
      <c r="D1148" t="b">
        <f>ISNUMBER(SEARCH("Les Guignols de l’Info  ",'Réponses de formulaire'!$AG236))</f>
        <v>1</v>
      </c>
      <c r="E1148" t="b">
        <f>ISNUMBER(SEARCH("Salut les terriens  ",'Réponses de formulaire'!$AG236))</f>
        <v>0</v>
      </c>
      <c r="F1148" t="b">
        <f>ISNUMBER(SEARCH("Sans chichis ",'Réponses de formulaire'!$AG236))</f>
        <v>0</v>
      </c>
      <c r="G1148" t="b">
        <f>ISNUMBER(SEARCH("Dan Late Show  ",'Réponses de formulaire'!$AG236))</f>
        <v>0</v>
      </c>
      <c r="H1148" t="b">
        <f>ISNUMBER(SEARCH("On n’est pas couché  ",'Réponses de formulaire'!$AG236))</f>
        <v>0</v>
      </c>
      <c r="I1148" t="b">
        <f>ISNUMBER(SEARCH("Vivement Dimanche",'Réponses de formulaire'!$AG236))</f>
        <v>0</v>
      </c>
      <c r="J1148" t="b">
        <f>ISNUMBER(SEARCH("Saturday Night Live",'Réponses de formulaire'!$AG236))</f>
        <v>0</v>
      </c>
      <c r="K1148" t="b">
        <f>ISNUMBER(SEARCH("The Tonight Show starring Jimmy Fallon",'Réponses de formulaire'!$AG236))</f>
        <v>0</v>
      </c>
      <c r="L1148" t="b">
        <f>ISNUMBER(SEARCH("The Tonight Show with Jay Leno",'Réponses de formulaire'!$AG236))</f>
        <v>0</v>
      </c>
      <c r="M1148" t="b">
        <f>ISNUMBER(SEARCH("The Colbert Report",'Réponses de formulaire'!$AG236))</f>
        <v>0</v>
      </c>
      <c r="N1148" t="b">
        <f>ISNUMBER(SEARCH("The Daily Show",'Réponses de formulaire'!$AG236))</f>
        <v>0</v>
      </c>
      <c r="O1148" t="b">
        <f>ISNUMBER(SEARCH("Aucune",'Réponses de formulaire'!$AG236))</f>
        <v>0</v>
      </c>
    </row>
    <row r="1149" spans="2:15" ht="12.75" customHeight="1" x14ac:dyDescent="0.2">
      <c r="B1149" t="b">
        <f>ISNUMBER(SEARCH("Le Grand Journal  ",'Réponses de formulaire'!$AG237))</f>
        <v>0</v>
      </c>
      <c r="C1149" t="b">
        <f>ISNUMBER(SEARCH("Le Petit Journal  ",'Réponses de formulaire'!$AG237))</f>
        <v>0</v>
      </c>
      <c r="D1149" t="b">
        <f>ISNUMBER(SEARCH("Les Guignols de l’Info  ",'Réponses de formulaire'!$AG237))</f>
        <v>0</v>
      </c>
      <c r="E1149" t="b">
        <f>ISNUMBER(SEARCH("Salut les terriens  ",'Réponses de formulaire'!$AG237))</f>
        <v>0</v>
      </c>
      <c r="F1149" t="b">
        <f>ISNUMBER(SEARCH("Sans chichis ",'Réponses de formulaire'!$AG237))</f>
        <v>0</v>
      </c>
      <c r="G1149" t="b">
        <f>ISNUMBER(SEARCH("Dan Late Show  ",'Réponses de formulaire'!$AG237))</f>
        <v>0</v>
      </c>
      <c r="H1149" t="b">
        <f>ISNUMBER(SEARCH("On n’est pas couché  ",'Réponses de formulaire'!$AG237))</f>
        <v>0</v>
      </c>
      <c r="I1149" t="b">
        <f>ISNUMBER(SEARCH("Vivement Dimanche",'Réponses de formulaire'!$AG237))</f>
        <v>0</v>
      </c>
      <c r="J1149" t="b">
        <f>ISNUMBER(SEARCH("Saturday Night Live",'Réponses de formulaire'!$AG237))</f>
        <v>0</v>
      </c>
      <c r="K1149" t="b">
        <f>ISNUMBER(SEARCH("The Tonight Show starring Jimmy Fallon",'Réponses de formulaire'!$AG237))</f>
        <v>0</v>
      </c>
      <c r="L1149" t="b">
        <f>ISNUMBER(SEARCH("The Tonight Show with Jay Leno",'Réponses de formulaire'!$AG237))</f>
        <v>0</v>
      </c>
      <c r="M1149" t="b">
        <f>ISNUMBER(SEARCH("The Colbert Report",'Réponses de formulaire'!$AG237))</f>
        <v>0</v>
      </c>
      <c r="N1149" t="b">
        <f>ISNUMBER(SEARCH("The Daily Show",'Réponses de formulaire'!$AG237))</f>
        <v>0</v>
      </c>
      <c r="O1149" t="b">
        <f>ISNUMBER(SEARCH("Aucune",'Réponses de formulaire'!$AG237))</f>
        <v>1</v>
      </c>
    </row>
    <row r="1150" spans="2:15" ht="12.75" customHeight="1" x14ac:dyDescent="0.2">
      <c r="B1150" t="b">
        <f>ISNUMBER(SEARCH("Le Grand Journal  ",'Réponses de formulaire'!$AG238))</f>
        <v>0</v>
      </c>
      <c r="C1150" t="b">
        <f>ISNUMBER(SEARCH("Le Petit Journal  ",'Réponses de formulaire'!$AG238))</f>
        <v>1</v>
      </c>
      <c r="D1150" t="b">
        <f>ISNUMBER(SEARCH("Les Guignols de l’Info  ",'Réponses de formulaire'!$AG238))</f>
        <v>1</v>
      </c>
      <c r="E1150" t="b">
        <f>ISNUMBER(SEARCH("Salut les terriens  ",'Réponses de formulaire'!$AG238))</f>
        <v>0</v>
      </c>
      <c r="F1150" t="b">
        <f>ISNUMBER(SEARCH("Sans chichis ",'Réponses de formulaire'!$AG238))</f>
        <v>0</v>
      </c>
      <c r="G1150" t="b">
        <f>ISNUMBER(SEARCH("Dan Late Show  ",'Réponses de formulaire'!$AG238))</f>
        <v>0</v>
      </c>
      <c r="H1150" t="b">
        <f>ISNUMBER(SEARCH("On n’est pas couché  ",'Réponses de formulaire'!$AG238))</f>
        <v>0</v>
      </c>
      <c r="I1150" t="b">
        <f>ISNUMBER(SEARCH("Vivement Dimanche",'Réponses de formulaire'!$AG238))</f>
        <v>0</v>
      </c>
      <c r="J1150" t="b">
        <f>ISNUMBER(SEARCH("Saturday Night Live",'Réponses de formulaire'!$AG238))</f>
        <v>0</v>
      </c>
      <c r="K1150" t="b">
        <f>ISNUMBER(SEARCH("The Tonight Show starring Jimmy Fallon",'Réponses de formulaire'!$AG238))</f>
        <v>0</v>
      </c>
      <c r="L1150" t="b">
        <f>ISNUMBER(SEARCH("The Tonight Show with Jay Leno",'Réponses de formulaire'!$AG238))</f>
        <v>0</v>
      </c>
      <c r="M1150" t="b">
        <f>ISNUMBER(SEARCH("The Colbert Report",'Réponses de formulaire'!$AG238))</f>
        <v>0</v>
      </c>
      <c r="N1150" t="b">
        <f>ISNUMBER(SEARCH("The Daily Show",'Réponses de formulaire'!$AG238))</f>
        <v>0</v>
      </c>
      <c r="O1150" t="b">
        <f>ISNUMBER(SEARCH("Aucune",'Réponses de formulaire'!$AG238))</f>
        <v>0</v>
      </c>
    </row>
    <row r="1151" spans="2:15" ht="12.75" customHeight="1" x14ac:dyDescent="0.2">
      <c r="B1151" t="b">
        <f>ISNUMBER(SEARCH("Le Grand Journal  ",'Réponses de formulaire'!$AG239))</f>
        <v>0</v>
      </c>
      <c r="C1151" t="b">
        <f>ISNUMBER(SEARCH("Le Petit Journal  ",'Réponses de formulaire'!$AG239))</f>
        <v>0</v>
      </c>
      <c r="D1151" t="b">
        <f>ISNUMBER(SEARCH("Les Guignols de l’Info  ",'Réponses de formulaire'!$AG239))</f>
        <v>0</v>
      </c>
      <c r="E1151" t="b">
        <f>ISNUMBER(SEARCH("Salut les terriens  ",'Réponses de formulaire'!$AG239))</f>
        <v>0</v>
      </c>
      <c r="F1151" t="b">
        <f>ISNUMBER(SEARCH("Sans chichis ",'Réponses de formulaire'!$AG239))</f>
        <v>0</v>
      </c>
      <c r="G1151" t="b">
        <f>ISNUMBER(SEARCH("Dan Late Show  ",'Réponses de formulaire'!$AG239))</f>
        <v>0</v>
      </c>
      <c r="H1151" t="b">
        <f>ISNUMBER(SEARCH("On n’est pas couché  ",'Réponses de formulaire'!$AG239))</f>
        <v>0</v>
      </c>
      <c r="I1151" t="b">
        <f>ISNUMBER(SEARCH("Vivement Dimanche",'Réponses de formulaire'!$AG239))</f>
        <v>0</v>
      </c>
      <c r="J1151" t="b">
        <f>ISNUMBER(SEARCH("Saturday Night Live",'Réponses de formulaire'!$AG239))</f>
        <v>0</v>
      </c>
      <c r="K1151" t="b">
        <f>ISNUMBER(SEARCH("The Tonight Show starring Jimmy Fallon",'Réponses de formulaire'!$AG239))</f>
        <v>0</v>
      </c>
      <c r="L1151" t="b">
        <f>ISNUMBER(SEARCH("The Tonight Show with Jay Leno",'Réponses de formulaire'!$AG239))</f>
        <v>0</v>
      </c>
      <c r="M1151" t="b">
        <f>ISNUMBER(SEARCH("The Colbert Report",'Réponses de formulaire'!$AG239))</f>
        <v>0</v>
      </c>
      <c r="N1151" t="b">
        <f>ISNUMBER(SEARCH("The Daily Show",'Réponses de formulaire'!$AG239))</f>
        <v>0</v>
      </c>
      <c r="O1151" t="b">
        <f>ISNUMBER(SEARCH("Aucune",'Réponses de formulaire'!$AG239))</f>
        <v>1</v>
      </c>
    </row>
    <row r="1152" spans="2:15" ht="12.75" customHeight="1" x14ac:dyDescent="0.2">
      <c r="B1152" t="b">
        <f>ISNUMBER(SEARCH("Le Grand Journal  ",'Réponses de formulaire'!$AG240))</f>
        <v>0</v>
      </c>
      <c r="C1152" t="b">
        <f>ISNUMBER(SEARCH("Le Petit Journal  ",'Réponses de formulaire'!$AG240))</f>
        <v>1</v>
      </c>
      <c r="D1152" t="b">
        <f>ISNUMBER(SEARCH("Les Guignols de l’Info  ",'Réponses de formulaire'!$AG240))</f>
        <v>0</v>
      </c>
      <c r="E1152" t="b">
        <f>ISNUMBER(SEARCH("Salut les terriens  ",'Réponses de formulaire'!$AG240))</f>
        <v>0</v>
      </c>
      <c r="F1152" t="b">
        <f>ISNUMBER(SEARCH("Sans chichis ",'Réponses de formulaire'!$AG240))</f>
        <v>1</v>
      </c>
      <c r="G1152" t="b">
        <f>ISNUMBER(SEARCH("Dan Late Show  ",'Réponses de formulaire'!$AG240))</f>
        <v>1</v>
      </c>
      <c r="H1152" t="b">
        <f>ISNUMBER(SEARCH("On n’est pas couché  ",'Réponses de formulaire'!$AG240))</f>
        <v>1</v>
      </c>
      <c r="I1152" t="b">
        <f>ISNUMBER(SEARCH("Vivement Dimanche",'Réponses de formulaire'!$AG240))</f>
        <v>0</v>
      </c>
      <c r="J1152" t="b">
        <f>ISNUMBER(SEARCH("Saturday Night Live",'Réponses de formulaire'!$AG240))</f>
        <v>0</v>
      </c>
      <c r="K1152" t="b">
        <f>ISNUMBER(SEARCH("The Tonight Show starring Jimmy Fallon",'Réponses de formulaire'!$AG240))</f>
        <v>1</v>
      </c>
      <c r="L1152" t="b">
        <f>ISNUMBER(SEARCH("The Tonight Show with Jay Leno",'Réponses de formulaire'!$AG240))</f>
        <v>0</v>
      </c>
      <c r="M1152" t="b">
        <f>ISNUMBER(SEARCH("The Colbert Report",'Réponses de formulaire'!$AG240))</f>
        <v>0</v>
      </c>
      <c r="N1152" t="b">
        <f>ISNUMBER(SEARCH("The Daily Show",'Réponses de formulaire'!$AG240))</f>
        <v>0</v>
      </c>
      <c r="O1152" t="b">
        <f>ISNUMBER(SEARCH("Aucune",'Réponses de formulaire'!$AG240))</f>
        <v>0</v>
      </c>
    </row>
    <row r="1153" spans="2:15" ht="12.75" customHeight="1" x14ac:dyDescent="0.2">
      <c r="B1153" t="b">
        <f>ISNUMBER(SEARCH("Le Grand Journal  ",'Réponses de formulaire'!$AG241))</f>
        <v>0</v>
      </c>
      <c r="C1153" t="b">
        <f>ISNUMBER(SEARCH("Le Petit Journal  ",'Réponses de formulaire'!$AG241))</f>
        <v>1</v>
      </c>
      <c r="D1153" t="b">
        <f>ISNUMBER(SEARCH("Les Guignols de l’Info  ",'Réponses de formulaire'!$AG241))</f>
        <v>0</v>
      </c>
      <c r="E1153" t="b">
        <f>ISNUMBER(SEARCH("Salut les terriens  ",'Réponses de formulaire'!$AG241))</f>
        <v>0</v>
      </c>
      <c r="F1153" t="b">
        <f>ISNUMBER(SEARCH("Sans chichis ",'Réponses de formulaire'!$AG241))</f>
        <v>0</v>
      </c>
      <c r="G1153" t="b">
        <f>ISNUMBER(SEARCH("Dan Late Show  ",'Réponses de formulaire'!$AG241))</f>
        <v>0</v>
      </c>
      <c r="H1153" t="b">
        <f>ISNUMBER(SEARCH("On n’est pas couché  ",'Réponses de formulaire'!$AG241))</f>
        <v>1</v>
      </c>
      <c r="I1153" t="b">
        <f>ISNUMBER(SEARCH("Vivement Dimanche",'Réponses de formulaire'!$AG241))</f>
        <v>0</v>
      </c>
      <c r="J1153" t="b">
        <f>ISNUMBER(SEARCH("Saturday Night Live",'Réponses de formulaire'!$AG241))</f>
        <v>0</v>
      </c>
      <c r="K1153" t="b">
        <f>ISNUMBER(SEARCH("The Tonight Show starring Jimmy Fallon",'Réponses de formulaire'!$AG241))</f>
        <v>0</v>
      </c>
      <c r="L1153" t="b">
        <f>ISNUMBER(SEARCH("The Tonight Show with Jay Leno",'Réponses de formulaire'!$AG241))</f>
        <v>0</v>
      </c>
      <c r="M1153" t="b">
        <f>ISNUMBER(SEARCH("The Colbert Report",'Réponses de formulaire'!$AG241))</f>
        <v>1</v>
      </c>
      <c r="N1153" t="b">
        <f>ISNUMBER(SEARCH("The Daily Show",'Réponses de formulaire'!$AG241))</f>
        <v>0</v>
      </c>
      <c r="O1153" t="b">
        <f>ISNUMBER(SEARCH("Aucune",'Réponses de formulaire'!$AG241))</f>
        <v>0</v>
      </c>
    </row>
    <row r="1154" spans="2:15" ht="12.75" customHeight="1" x14ac:dyDescent="0.2">
      <c r="B1154" t="b">
        <f>ISNUMBER(SEARCH("Le Grand Journal  ",'Réponses de formulaire'!$AG242))</f>
        <v>1</v>
      </c>
      <c r="C1154" t="b">
        <f>ISNUMBER(SEARCH("Le Petit Journal  ",'Réponses de formulaire'!$AG242))</f>
        <v>1</v>
      </c>
      <c r="D1154" t="b">
        <f>ISNUMBER(SEARCH("Les Guignols de l’Info  ",'Réponses de formulaire'!$AG242))</f>
        <v>1</v>
      </c>
      <c r="E1154" t="b">
        <f>ISNUMBER(SEARCH("Salut les terriens  ",'Réponses de formulaire'!$AG242))</f>
        <v>0</v>
      </c>
      <c r="F1154" t="b">
        <f>ISNUMBER(SEARCH("Sans chichis ",'Réponses de formulaire'!$AG242))</f>
        <v>0</v>
      </c>
      <c r="G1154" t="b">
        <f>ISNUMBER(SEARCH("Dan Late Show  ",'Réponses de formulaire'!$AG242))</f>
        <v>0</v>
      </c>
      <c r="H1154" t="b">
        <f>ISNUMBER(SEARCH("On n’est pas couché  ",'Réponses de formulaire'!$AG242))</f>
        <v>1</v>
      </c>
      <c r="I1154" t="b">
        <f>ISNUMBER(SEARCH("Vivement Dimanche",'Réponses de formulaire'!$AG242))</f>
        <v>0</v>
      </c>
      <c r="J1154" t="b">
        <f>ISNUMBER(SEARCH("Saturday Night Live",'Réponses de formulaire'!$AG242))</f>
        <v>0</v>
      </c>
      <c r="K1154" t="b">
        <f>ISNUMBER(SEARCH("The Tonight Show starring Jimmy Fallon",'Réponses de formulaire'!$AG242))</f>
        <v>0</v>
      </c>
      <c r="L1154" t="b">
        <f>ISNUMBER(SEARCH("The Tonight Show with Jay Leno",'Réponses de formulaire'!$AG242))</f>
        <v>0</v>
      </c>
      <c r="M1154" t="b">
        <f>ISNUMBER(SEARCH("The Colbert Report",'Réponses de formulaire'!$AG242))</f>
        <v>0</v>
      </c>
      <c r="N1154" t="b">
        <f>ISNUMBER(SEARCH("The Daily Show",'Réponses de formulaire'!$AG242))</f>
        <v>0</v>
      </c>
      <c r="O1154" t="b">
        <f>ISNUMBER(SEARCH("Aucune",'Réponses de formulaire'!$AG242))</f>
        <v>0</v>
      </c>
    </row>
    <row r="1155" spans="2:15" ht="12.75" customHeight="1" x14ac:dyDescent="0.2">
      <c r="B1155" t="b">
        <f>ISNUMBER(SEARCH("Le Grand Journal  ",'Réponses de formulaire'!$AG243))</f>
        <v>0</v>
      </c>
      <c r="C1155" t="b">
        <f>ISNUMBER(SEARCH("Le Petit Journal  ",'Réponses de formulaire'!$AG243))</f>
        <v>1</v>
      </c>
      <c r="D1155" t="b">
        <f>ISNUMBER(SEARCH("Les Guignols de l’Info  ",'Réponses de formulaire'!$AG243))</f>
        <v>0</v>
      </c>
      <c r="E1155" t="b">
        <f>ISNUMBER(SEARCH("Salut les terriens  ",'Réponses de formulaire'!$AG243))</f>
        <v>0</v>
      </c>
      <c r="F1155" t="b">
        <f>ISNUMBER(SEARCH("Sans chichis ",'Réponses de formulaire'!$AG243))</f>
        <v>1</v>
      </c>
      <c r="G1155" t="b">
        <f>ISNUMBER(SEARCH("Dan Late Show  ",'Réponses de formulaire'!$AG243))</f>
        <v>0</v>
      </c>
      <c r="H1155" t="b">
        <f>ISNUMBER(SEARCH("On n’est pas couché  ",'Réponses de formulaire'!$AG243))</f>
        <v>0</v>
      </c>
      <c r="I1155" t="b">
        <f>ISNUMBER(SEARCH("Vivement Dimanche",'Réponses de formulaire'!$AG243))</f>
        <v>0</v>
      </c>
      <c r="J1155" t="b">
        <f>ISNUMBER(SEARCH("Saturday Night Live",'Réponses de formulaire'!$AG243))</f>
        <v>0</v>
      </c>
      <c r="K1155" t="b">
        <f>ISNUMBER(SEARCH("The Tonight Show starring Jimmy Fallon",'Réponses de formulaire'!$AG243))</f>
        <v>0</v>
      </c>
      <c r="L1155" t="b">
        <f>ISNUMBER(SEARCH("The Tonight Show with Jay Leno",'Réponses de formulaire'!$AG243))</f>
        <v>0</v>
      </c>
      <c r="M1155" t="b">
        <f>ISNUMBER(SEARCH("The Colbert Report",'Réponses de formulaire'!$AG243))</f>
        <v>0</v>
      </c>
      <c r="N1155" t="b">
        <f>ISNUMBER(SEARCH("The Daily Show",'Réponses de formulaire'!$AG243))</f>
        <v>0</v>
      </c>
      <c r="O1155" t="b">
        <f>ISNUMBER(SEARCH("Aucune",'Réponses de formulaire'!$AG243))</f>
        <v>0</v>
      </c>
    </row>
    <row r="1156" spans="2:15" ht="12.75" customHeight="1" x14ac:dyDescent="0.2">
      <c r="B1156" t="b">
        <f>ISNUMBER(SEARCH("Le Grand Journal  ",'Réponses de formulaire'!$AG244))</f>
        <v>0</v>
      </c>
      <c r="C1156" t="b">
        <f>ISNUMBER(SEARCH("Le Petit Journal  ",'Réponses de formulaire'!$AG244))</f>
        <v>1</v>
      </c>
      <c r="D1156" t="b">
        <f>ISNUMBER(SEARCH("Les Guignols de l’Info  ",'Réponses de formulaire'!$AG244))</f>
        <v>0</v>
      </c>
      <c r="E1156" t="b">
        <f>ISNUMBER(SEARCH("Salut les terriens  ",'Réponses de formulaire'!$AG244))</f>
        <v>0</v>
      </c>
      <c r="F1156" t="b">
        <f>ISNUMBER(SEARCH("Sans chichis ",'Réponses de formulaire'!$AG244))</f>
        <v>0</v>
      </c>
      <c r="G1156" t="b">
        <f>ISNUMBER(SEARCH("Dan Late Show  ",'Réponses de formulaire'!$AG244))</f>
        <v>0</v>
      </c>
      <c r="H1156" t="b">
        <f>ISNUMBER(SEARCH("On n’est pas couché  ",'Réponses de formulaire'!$AG244))</f>
        <v>0</v>
      </c>
      <c r="I1156" t="b">
        <f>ISNUMBER(SEARCH("Vivement Dimanche",'Réponses de formulaire'!$AG244))</f>
        <v>0</v>
      </c>
      <c r="J1156" t="b">
        <f>ISNUMBER(SEARCH("Saturday Night Live",'Réponses de formulaire'!$AG244))</f>
        <v>0</v>
      </c>
      <c r="K1156" t="b">
        <f>ISNUMBER(SEARCH("The Tonight Show starring Jimmy Fallon",'Réponses de formulaire'!$AG244))</f>
        <v>0</v>
      </c>
      <c r="L1156" t="b">
        <f>ISNUMBER(SEARCH("The Tonight Show with Jay Leno",'Réponses de formulaire'!$AG244))</f>
        <v>0</v>
      </c>
      <c r="M1156" t="b">
        <f>ISNUMBER(SEARCH("The Colbert Report",'Réponses de formulaire'!$AG244))</f>
        <v>0</v>
      </c>
      <c r="N1156" t="b">
        <f>ISNUMBER(SEARCH("The Daily Show",'Réponses de formulaire'!$AG244))</f>
        <v>0</v>
      </c>
      <c r="O1156" t="b">
        <f>ISNUMBER(SEARCH("Aucune",'Réponses de formulaire'!$AG244))</f>
        <v>0</v>
      </c>
    </row>
    <row r="1157" spans="2:15" ht="12.75" customHeight="1" x14ac:dyDescent="0.2">
      <c r="B1157" t="b">
        <f>ISNUMBER(SEARCH("Le Grand Journal  ",'Réponses de formulaire'!$AG245))</f>
        <v>1</v>
      </c>
      <c r="C1157" t="b">
        <f>ISNUMBER(SEARCH("Le Petit Journal  ",'Réponses de formulaire'!$AG245))</f>
        <v>0</v>
      </c>
      <c r="D1157" t="b">
        <f>ISNUMBER(SEARCH("Les Guignols de l’Info  ",'Réponses de formulaire'!$AG245))</f>
        <v>0</v>
      </c>
      <c r="E1157" t="b">
        <f>ISNUMBER(SEARCH("Salut les terriens  ",'Réponses de formulaire'!$AG245))</f>
        <v>0</v>
      </c>
      <c r="F1157" t="b">
        <f>ISNUMBER(SEARCH("Sans chichis ",'Réponses de formulaire'!$AG245))</f>
        <v>1</v>
      </c>
      <c r="G1157" t="b">
        <f>ISNUMBER(SEARCH("Dan Late Show  ",'Réponses de formulaire'!$AG245))</f>
        <v>0</v>
      </c>
      <c r="H1157" t="b">
        <f>ISNUMBER(SEARCH("On n’est pas couché  ",'Réponses de formulaire'!$AG245))</f>
        <v>0</v>
      </c>
      <c r="I1157" t="b">
        <f>ISNUMBER(SEARCH("Vivement Dimanche",'Réponses de formulaire'!$AG245))</f>
        <v>0</v>
      </c>
      <c r="J1157" t="b">
        <f>ISNUMBER(SEARCH("Saturday Night Live",'Réponses de formulaire'!$AG245))</f>
        <v>0</v>
      </c>
      <c r="K1157" t="b">
        <f>ISNUMBER(SEARCH("The Tonight Show starring Jimmy Fallon",'Réponses de formulaire'!$AG245))</f>
        <v>0</v>
      </c>
      <c r="L1157" t="b">
        <f>ISNUMBER(SEARCH("The Tonight Show with Jay Leno",'Réponses de formulaire'!$AG245))</f>
        <v>0</v>
      </c>
      <c r="M1157" t="b">
        <f>ISNUMBER(SEARCH("The Colbert Report",'Réponses de formulaire'!$AG245))</f>
        <v>0</v>
      </c>
      <c r="N1157" t="b">
        <f>ISNUMBER(SEARCH("The Daily Show",'Réponses de formulaire'!$AG245))</f>
        <v>0</v>
      </c>
      <c r="O1157" t="b">
        <f>ISNUMBER(SEARCH("Aucune",'Réponses de formulaire'!$AG245))</f>
        <v>0</v>
      </c>
    </row>
    <row r="1158" spans="2:15" ht="12.75" customHeight="1" x14ac:dyDescent="0.2">
      <c r="B1158" t="b">
        <f>ISNUMBER(SEARCH("Le Grand Journal  ",'Réponses de formulaire'!$AG246))</f>
        <v>1</v>
      </c>
      <c r="C1158" t="b">
        <f>ISNUMBER(SEARCH("Le Petit Journal  ",'Réponses de formulaire'!$AG246))</f>
        <v>1</v>
      </c>
      <c r="D1158" t="b">
        <f>ISNUMBER(SEARCH("Les Guignols de l’Info  ",'Réponses de formulaire'!$AG246))</f>
        <v>1</v>
      </c>
      <c r="E1158" t="b">
        <f>ISNUMBER(SEARCH("Salut les terriens  ",'Réponses de formulaire'!$AG246))</f>
        <v>0</v>
      </c>
      <c r="F1158" t="b">
        <f>ISNUMBER(SEARCH("Sans chichis ",'Réponses de formulaire'!$AG246))</f>
        <v>1</v>
      </c>
      <c r="G1158" t="b">
        <f>ISNUMBER(SEARCH("Dan Late Show  ",'Réponses de formulaire'!$AG246))</f>
        <v>0</v>
      </c>
      <c r="H1158" t="b">
        <f>ISNUMBER(SEARCH("On n’est pas couché  ",'Réponses de formulaire'!$AG246))</f>
        <v>0</v>
      </c>
      <c r="I1158" t="b">
        <f>ISNUMBER(SEARCH("Vivement Dimanche",'Réponses de formulaire'!$AG246))</f>
        <v>0</v>
      </c>
      <c r="J1158" t="b">
        <f>ISNUMBER(SEARCH("Saturday Night Live",'Réponses de formulaire'!$AG246))</f>
        <v>0</v>
      </c>
      <c r="K1158" t="b">
        <f>ISNUMBER(SEARCH("The Tonight Show starring Jimmy Fallon",'Réponses de formulaire'!$AG246))</f>
        <v>0</v>
      </c>
      <c r="L1158" t="b">
        <f>ISNUMBER(SEARCH("The Tonight Show with Jay Leno",'Réponses de formulaire'!$AG246))</f>
        <v>0</v>
      </c>
      <c r="M1158" t="b">
        <f>ISNUMBER(SEARCH("The Colbert Report",'Réponses de formulaire'!$AG246))</f>
        <v>0</v>
      </c>
      <c r="N1158" t="b">
        <f>ISNUMBER(SEARCH("The Daily Show",'Réponses de formulaire'!$AG246))</f>
        <v>0</v>
      </c>
      <c r="O1158" t="b">
        <f>ISNUMBER(SEARCH("Aucune",'Réponses de formulaire'!$AG246))</f>
        <v>0</v>
      </c>
    </row>
    <row r="1159" spans="2:15" ht="12.75" customHeight="1" x14ac:dyDescent="0.2">
      <c r="B1159" t="b">
        <f>ISNUMBER(SEARCH("Le Grand Journal  ",'Réponses de formulaire'!$AG247))</f>
        <v>0</v>
      </c>
      <c r="C1159" t="b">
        <f>ISNUMBER(SEARCH("Le Petit Journal  ",'Réponses de formulaire'!$AG247))</f>
        <v>0</v>
      </c>
      <c r="D1159" t="b">
        <f>ISNUMBER(SEARCH("Les Guignols de l’Info  ",'Réponses de formulaire'!$AG247))</f>
        <v>0</v>
      </c>
      <c r="E1159" t="b">
        <f>ISNUMBER(SEARCH("Salut les terriens  ",'Réponses de formulaire'!$AG247))</f>
        <v>0</v>
      </c>
      <c r="F1159" t="b">
        <f>ISNUMBER(SEARCH("Sans chichis ",'Réponses de formulaire'!$AG247))</f>
        <v>0</v>
      </c>
      <c r="G1159" t="b">
        <f>ISNUMBER(SEARCH("Dan Late Show  ",'Réponses de formulaire'!$AG247))</f>
        <v>0</v>
      </c>
      <c r="H1159" t="b">
        <f>ISNUMBER(SEARCH("On n’est pas couché  ",'Réponses de formulaire'!$AG247))</f>
        <v>0</v>
      </c>
      <c r="I1159" t="b">
        <f>ISNUMBER(SEARCH("Vivement Dimanche",'Réponses de formulaire'!$AG247))</f>
        <v>0</v>
      </c>
      <c r="J1159" t="b">
        <f>ISNUMBER(SEARCH("Saturday Night Live",'Réponses de formulaire'!$AG247))</f>
        <v>0</v>
      </c>
      <c r="K1159" t="b">
        <f>ISNUMBER(SEARCH("The Tonight Show starring Jimmy Fallon",'Réponses de formulaire'!$AG247))</f>
        <v>1</v>
      </c>
      <c r="L1159" t="b">
        <f>ISNUMBER(SEARCH("The Tonight Show with Jay Leno",'Réponses de formulaire'!$AG247))</f>
        <v>0</v>
      </c>
      <c r="M1159" t="b">
        <f>ISNUMBER(SEARCH("The Colbert Report",'Réponses de formulaire'!$AG247))</f>
        <v>1</v>
      </c>
      <c r="N1159" t="b">
        <f>ISNUMBER(SEARCH("The Daily Show",'Réponses de formulaire'!$AG247))</f>
        <v>0</v>
      </c>
      <c r="O1159" t="b">
        <f>ISNUMBER(SEARCH("Aucune",'Réponses de formulaire'!$AG247))</f>
        <v>0</v>
      </c>
    </row>
    <row r="1160" spans="2:15" ht="12.75" customHeight="1" x14ac:dyDescent="0.2">
      <c r="B1160" t="b">
        <f>ISNUMBER(SEARCH("Le Grand Journal  ",'Réponses de formulaire'!$AG248))</f>
        <v>1</v>
      </c>
      <c r="C1160" t="b">
        <f>ISNUMBER(SEARCH("Le Petit Journal  ",'Réponses de formulaire'!$AG248))</f>
        <v>1</v>
      </c>
      <c r="D1160" t="b">
        <f>ISNUMBER(SEARCH("Les Guignols de l’Info  ",'Réponses de formulaire'!$AG248))</f>
        <v>0</v>
      </c>
      <c r="E1160" t="b">
        <f>ISNUMBER(SEARCH("Salut les terriens  ",'Réponses de formulaire'!$AG248))</f>
        <v>0</v>
      </c>
      <c r="F1160" t="b">
        <f>ISNUMBER(SEARCH("Sans chichis ",'Réponses de formulaire'!$AG248))</f>
        <v>0</v>
      </c>
      <c r="G1160" t="b">
        <f>ISNUMBER(SEARCH("Dan Late Show  ",'Réponses de formulaire'!$AG248))</f>
        <v>1</v>
      </c>
      <c r="H1160" t="b">
        <f>ISNUMBER(SEARCH("On n’est pas couché  ",'Réponses de formulaire'!$AG248))</f>
        <v>0</v>
      </c>
      <c r="I1160" t="b">
        <f>ISNUMBER(SEARCH("Vivement Dimanche",'Réponses de formulaire'!$AG248))</f>
        <v>1</v>
      </c>
      <c r="J1160" t="b">
        <f>ISNUMBER(SEARCH("Saturday Night Live",'Réponses de formulaire'!$AG248))</f>
        <v>0</v>
      </c>
      <c r="K1160" t="b">
        <f>ISNUMBER(SEARCH("The Tonight Show starring Jimmy Fallon",'Réponses de formulaire'!$AG248))</f>
        <v>0</v>
      </c>
      <c r="L1160" t="b">
        <f>ISNUMBER(SEARCH("The Tonight Show with Jay Leno",'Réponses de formulaire'!$AG248))</f>
        <v>0</v>
      </c>
      <c r="M1160" t="b">
        <f>ISNUMBER(SEARCH("The Colbert Report",'Réponses de formulaire'!$AG248))</f>
        <v>0</v>
      </c>
      <c r="N1160" t="b">
        <f>ISNUMBER(SEARCH("The Daily Show",'Réponses de formulaire'!$AG248))</f>
        <v>0</v>
      </c>
      <c r="O1160" t="b">
        <f>ISNUMBER(SEARCH("Aucune",'Réponses de formulaire'!$AG248))</f>
        <v>0</v>
      </c>
    </row>
    <row r="1161" spans="2:15" ht="12.75" customHeight="1" x14ac:dyDescent="0.2">
      <c r="B1161" t="b">
        <f>ISNUMBER(SEARCH("Le Grand Journal  ",'Réponses de formulaire'!$AG249))</f>
        <v>1</v>
      </c>
      <c r="C1161" t="b">
        <f>ISNUMBER(SEARCH("Le Petit Journal  ",'Réponses de formulaire'!$AG249))</f>
        <v>1</v>
      </c>
      <c r="D1161" t="b">
        <f>ISNUMBER(SEARCH("Les Guignols de l’Info  ",'Réponses de formulaire'!$AG249))</f>
        <v>0</v>
      </c>
      <c r="E1161" t="b">
        <f>ISNUMBER(SEARCH("Salut les terriens  ",'Réponses de formulaire'!$AG249))</f>
        <v>0</v>
      </c>
      <c r="F1161" t="b">
        <f>ISNUMBER(SEARCH("Sans chichis ",'Réponses de formulaire'!$AG249))</f>
        <v>0</v>
      </c>
      <c r="G1161" t="b">
        <f>ISNUMBER(SEARCH("Dan Late Show  ",'Réponses de formulaire'!$AG249))</f>
        <v>0</v>
      </c>
      <c r="H1161" t="b">
        <f>ISNUMBER(SEARCH("On n’est pas couché  ",'Réponses de formulaire'!$AG249))</f>
        <v>1</v>
      </c>
      <c r="I1161" t="b">
        <f>ISNUMBER(SEARCH("Vivement Dimanche",'Réponses de formulaire'!$AG249))</f>
        <v>0</v>
      </c>
      <c r="J1161" t="b">
        <f>ISNUMBER(SEARCH("Saturday Night Live",'Réponses de formulaire'!$AG249))</f>
        <v>0</v>
      </c>
      <c r="K1161" t="b">
        <f>ISNUMBER(SEARCH("The Tonight Show starring Jimmy Fallon",'Réponses de formulaire'!$AG249))</f>
        <v>0</v>
      </c>
      <c r="L1161" t="b">
        <f>ISNUMBER(SEARCH("The Tonight Show with Jay Leno",'Réponses de formulaire'!$AG249))</f>
        <v>0</v>
      </c>
      <c r="M1161" t="b">
        <f>ISNUMBER(SEARCH("The Colbert Report",'Réponses de formulaire'!$AG249))</f>
        <v>0</v>
      </c>
      <c r="N1161" t="b">
        <f>ISNUMBER(SEARCH("The Daily Show",'Réponses de formulaire'!$AG249))</f>
        <v>0</v>
      </c>
      <c r="O1161" t="b">
        <f>ISNUMBER(SEARCH("Aucune",'Réponses de formulaire'!$AG249))</f>
        <v>0</v>
      </c>
    </row>
    <row r="1162" spans="2:15" ht="12.75" customHeight="1" x14ac:dyDescent="0.2">
      <c r="B1162" t="b">
        <f>ISNUMBER(SEARCH("Le Grand Journal  ",'Réponses de formulaire'!$AG250))</f>
        <v>0</v>
      </c>
      <c r="C1162" t="b">
        <f>ISNUMBER(SEARCH("Le Petit Journal  ",'Réponses de formulaire'!$AG250))</f>
        <v>0</v>
      </c>
      <c r="D1162" t="b">
        <f>ISNUMBER(SEARCH("Les Guignols de l’Info  ",'Réponses de formulaire'!$AG250))</f>
        <v>1</v>
      </c>
      <c r="E1162" t="b">
        <f>ISNUMBER(SEARCH("Salut les terriens  ",'Réponses de formulaire'!$AG250))</f>
        <v>0</v>
      </c>
      <c r="F1162" t="b">
        <f>ISNUMBER(SEARCH("Sans chichis ",'Réponses de formulaire'!$AG250))</f>
        <v>0</v>
      </c>
      <c r="G1162" t="b">
        <f>ISNUMBER(SEARCH("Dan Late Show  ",'Réponses de formulaire'!$AG250))</f>
        <v>0</v>
      </c>
      <c r="H1162" t="b">
        <f>ISNUMBER(SEARCH("On n’est pas couché  ",'Réponses de formulaire'!$AG250))</f>
        <v>0</v>
      </c>
      <c r="I1162" t="b">
        <f>ISNUMBER(SEARCH("Vivement Dimanche",'Réponses de formulaire'!$AG250))</f>
        <v>0</v>
      </c>
      <c r="J1162" t="b">
        <f>ISNUMBER(SEARCH("Saturday Night Live",'Réponses de formulaire'!$AG250))</f>
        <v>0</v>
      </c>
      <c r="K1162" t="b">
        <f>ISNUMBER(SEARCH("The Tonight Show starring Jimmy Fallon",'Réponses de formulaire'!$AG250))</f>
        <v>0</v>
      </c>
      <c r="L1162" t="b">
        <f>ISNUMBER(SEARCH("The Tonight Show with Jay Leno",'Réponses de formulaire'!$AG250))</f>
        <v>0</v>
      </c>
      <c r="M1162" t="b">
        <f>ISNUMBER(SEARCH("The Colbert Report",'Réponses de formulaire'!$AG250))</f>
        <v>0</v>
      </c>
      <c r="N1162" t="b">
        <f>ISNUMBER(SEARCH("The Daily Show",'Réponses de formulaire'!$AG250))</f>
        <v>0</v>
      </c>
      <c r="O1162" t="b">
        <f>ISNUMBER(SEARCH("Aucune",'Réponses de formulaire'!$AG250))</f>
        <v>0</v>
      </c>
    </row>
    <row r="1163" spans="2:15" ht="12.75" customHeight="1" x14ac:dyDescent="0.2">
      <c r="B1163" t="b">
        <f>ISNUMBER(SEARCH("Le Grand Journal  ",'Réponses de formulaire'!$AG251))</f>
        <v>0</v>
      </c>
      <c r="C1163" t="b">
        <f>ISNUMBER(SEARCH("Le Petit Journal  ",'Réponses de formulaire'!$AG251))</f>
        <v>1</v>
      </c>
      <c r="D1163" t="b">
        <f>ISNUMBER(SEARCH("Les Guignols de l’Info  ",'Réponses de formulaire'!$AG251))</f>
        <v>0</v>
      </c>
      <c r="E1163" t="b">
        <f>ISNUMBER(SEARCH("Salut les terriens  ",'Réponses de formulaire'!$AG251))</f>
        <v>0</v>
      </c>
      <c r="F1163" t="b">
        <f>ISNUMBER(SEARCH("Sans chichis ",'Réponses de formulaire'!$AG251))</f>
        <v>0</v>
      </c>
      <c r="G1163" t="b">
        <f>ISNUMBER(SEARCH("Dan Late Show  ",'Réponses de formulaire'!$AG251))</f>
        <v>0</v>
      </c>
      <c r="H1163" t="b">
        <f>ISNUMBER(SEARCH("On n’est pas couché  ",'Réponses de formulaire'!$AG251))</f>
        <v>0</v>
      </c>
      <c r="I1163" t="b">
        <f>ISNUMBER(SEARCH("Vivement Dimanche",'Réponses de formulaire'!$AG251))</f>
        <v>0</v>
      </c>
      <c r="J1163" t="b">
        <f>ISNUMBER(SEARCH("Saturday Night Live",'Réponses de formulaire'!$AG251))</f>
        <v>0</v>
      </c>
      <c r="K1163" t="b">
        <f>ISNUMBER(SEARCH("The Tonight Show starring Jimmy Fallon",'Réponses de formulaire'!$AG251))</f>
        <v>0</v>
      </c>
      <c r="L1163" t="b">
        <f>ISNUMBER(SEARCH("The Tonight Show with Jay Leno",'Réponses de formulaire'!$AG251))</f>
        <v>0</v>
      </c>
      <c r="M1163" t="b">
        <f>ISNUMBER(SEARCH("The Colbert Report",'Réponses de formulaire'!$AG251))</f>
        <v>0</v>
      </c>
      <c r="N1163" t="b">
        <f>ISNUMBER(SEARCH("The Daily Show",'Réponses de formulaire'!$AG251))</f>
        <v>0</v>
      </c>
      <c r="O1163" t="b">
        <f>ISNUMBER(SEARCH("Aucune",'Réponses de formulaire'!$AG251))</f>
        <v>0</v>
      </c>
    </row>
    <row r="1164" spans="2:15" ht="12.75" customHeight="1" x14ac:dyDescent="0.2">
      <c r="B1164" t="b">
        <f>ISNUMBER(SEARCH("Le Grand Journal  ",'Réponses de formulaire'!$AG252))</f>
        <v>1</v>
      </c>
      <c r="C1164" t="b">
        <f>ISNUMBER(SEARCH("Le Petit Journal  ",'Réponses de formulaire'!$AG252))</f>
        <v>1</v>
      </c>
      <c r="D1164" t="b">
        <f>ISNUMBER(SEARCH("Les Guignols de l’Info  ",'Réponses de formulaire'!$AG252))</f>
        <v>1</v>
      </c>
      <c r="E1164" t="b">
        <f>ISNUMBER(SEARCH("Salut les terriens  ",'Réponses de formulaire'!$AG252))</f>
        <v>1</v>
      </c>
      <c r="F1164" t="b">
        <f>ISNUMBER(SEARCH("Sans chichis ",'Réponses de formulaire'!$AG252))</f>
        <v>0</v>
      </c>
      <c r="G1164" t="b">
        <f>ISNUMBER(SEARCH("Dan Late Show  ",'Réponses de formulaire'!$AG252))</f>
        <v>0</v>
      </c>
      <c r="H1164" t="b">
        <f>ISNUMBER(SEARCH("On n’est pas couché  ",'Réponses de formulaire'!$AG252))</f>
        <v>1</v>
      </c>
      <c r="I1164" t="b">
        <f>ISNUMBER(SEARCH("Vivement Dimanche",'Réponses de formulaire'!$AG252))</f>
        <v>0</v>
      </c>
      <c r="J1164" t="b">
        <f>ISNUMBER(SEARCH("Saturday Night Live",'Réponses de formulaire'!$AG252))</f>
        <v>0</v>
      </c>
      <c r="K1164" t="b">
        <f>ISNUMBER(SEARCH("The Tonight Show starring Jimmy Fallon",'Réponses de formulaire'!$AG252))</f>
        <v>0</v>
      </c>
      <c r="L1164" t="b">
        <f>ISNUMBER(SEARCH("The Tonight Show with Jay Leno",'Réponses de formulaire'!$AG252))</f>
        <v>0</v>
      </c>
      <c r="M1164" t="b">
        <f>ISNUMBER(SEARCH("The Colbert Report",'Réponses de formulaire'!$AG252))</f>
        <v>0</v>
      </c>
      <c r="N1164" t="b">
        <f>ISNUMBER(SEARCH("The Daily Show",'Réponses de formulaire'!$AG252))</f>
        <v>0</v>
      </c>
      <c r="O1164" t="b">
        <f>ISNUMBER(SEARCH("Aucune",'Réponses de formulaire'!$AG252))</f>
        <v>0</v>
      </c>
    </row>
    <row r="1165" spans="2:15" ht="12.75" customHeight="1" x14ac:dyDescent="0.2">
      <c r="B1165" t="b">
        <f>ISNUMBER(SEARCH("Le Grand Journal  ",'Réponses de formulaire'!$AG253))</f>
        <v>1</v>
      </c>
      <c r="C1165" t="b">
        <f>ISNUMBER(SEARCH("Le Petit Journal  ",'Réponses de formulaire'!$AG253))</f>
        <v>1</v>
      </c>
      <c r="D1165" t="b">
        <f>ISNUMBER(SEARCH("Les Guignols de l’Info  ",'Réponses de formulaire'!$AG253))</f>
        <v>1</v>
      </c>
      <c r="E1165" t="b">
        <f>ISNUMBER(SEARCH("Salut les terriens  ",'Réponses de formulaire'!$AG253))</f>
        <v>0</v>
      </c>
      <c r="F1165" t="b">
        <f>ISNUMBER(SEARCH("Sans chichis ",'Réponses de formulaire'!$AG253))</f>
        <v>0</v>
      </c>
      <c r="G1165" t="b">
        <f>ISNUMBER(SEARCH("Dan Late Show  ",'Réponses de formulaire'!$AG253))</f>
        <v>0</v>
      </c>
      <c r="H1165" t="b">
        <f>ISNUMBER(SEARCH("On n’est pas couché  ",'Réponses de formulaire'!$AG253))</f>
        <v>0</v>
      </c>
      <c r="I1165" t="b">
        <f>ISNUMBER(SEARCH("Vivement Dimanche",'Réponses de formulaire'!$AG253))</f>
        <v>0</v>
      </c>
      <c r="J1165" t="b">
        <f>ISNUMBER(SEARCH("Saturday Night Live",'Réponses de formulaire'!$AG253))</f>
        <v>1</v>
      </c>
      <c r="K1165" t="b">
        <f>ISNUMBER(SEARCH("The Tonight Show starring Jimmy Fallon",'Réponses de formulaire'!$AG253))</f>
        <v>0</v>
      </c>
      <c r="L1165" t="b">
        <f>ISNUMBER(SEARCH("The Tonight Show with Jay Leno",'Réponses de formulaire'!$AG253))</f>
        <v>0</v>
      </c>
      <c r="M1165" t="b">
        <f>ISNUMBER(SEARCH("The Colbert Report",'Réponses de formulaire'!$AG253))</f>
        <v>1</v>
      </c>
      <c r="N1165" t="b">
        <f>ISNUMBER(SEARCH("The Daily Show",'Réponses de formulaire'!$AG253))</f>
        <v>0</v>
      </c>
      <c r="O1165" t="b">
        <f>ISNUMBER(SEARCH("Aucune",'Réponses de formulaire'!$AG253))</f>
        <v>0</v>
      </c>
    </row>
    <row r="1166" spans="2:15" ht="12.75" customHeight="1" x14ac:dyDescent="0.2">
      <c r="B1166" t="b">
        <f>ISNUMBER(SEARCH("Le Grand Journal  ",'Réponses de formulaire'!$AG254))</f>
        <v>0</v>
      </c>
      <c r="C1166" t="b">
        <f>ISNUMBER(SEARCH("Le Petit Journal  ",'Réponses de formulaire'!$AG254))</f>
        <v>0</v>
      </c>
      <c r="D1166" t="b">
        <f>ISNUMBER(SEARCH("Les Guignols de l’Info  ",'Réponses de formulaire'!$AG254))</f>
        <v>0</v>
      </c>
      <c r="E1166" t="b">
        <f>ISNUMBER(SEARCH("Salut les terriens  ",'Réponses de formulaire'!$AG254))</f>
        <v>0</v>
      </c>
      <c r="F1166" t="b">
        <f>ISNUMBER(SEARCH("Sans chichis ",'Réponses de formulaire'!$AG254))</f>
        <v>1</v>
      </c>
      <c r="G1166" t="b">
        <f>ISNUMBER(SEARCH("Dan Late Show  ",'Réponses de formulaire'!$AG254))</f>
        <v>0</v>
      </c>
      <c r="H1166" t="b">
        <f>ISNUMBER(SEARCH("On n’est pas couché  ",'Réponses de formulaire'!$AG254))</f>
        <v>1</v>
      </c>
      <c r="I1166" t="b">
        <f>ISNUMBER(SEARCH("Vivement Dimanche",'Réponses de formulaire'!$AG254))</f>
        <v>1</v>
      </c>
      <c r="J1166" t="b">
        <f>ISNUMBER(SEARCH("Saturday Night Live",'Réponses de formulaire'!$AG254))</f>
        <v>0</v>
      </c>
      <c r="K1166" t="b">
        <f>ISNUMBER(SEARCH("The Tonight Show starring Jimmy Fallon",'Réponses de formulaire'!$AG254))</f>
        <v>0</v>
      </c>
      <c r="L1166" t="b">
        <f>ISNUMBER(SEARCH("The Tonight Show with Jay Leno",'Réponses de formulaire'!$AG254))</f>
        <v>0</v>
      </c>
      <c r="M1166" t="b">
        <f>ISNUMBER(SEARCH("The Colbert Report",'Réponses de formulaire'!$AG254))</f>
        <v>0</v>
      </c>
      <c r="N1166" t="b">
        <f>ISNUMBER(SEARCH("The Daily Show",'Réponses de formulaire'!$AG254))</f>
        <v>0</v>
      </c>
      <c r="O1166" t="b">
        <f>ISNUMBER(SEARCH("Aucune",'Réponses de formulaire'!$AG254))</f>
        <v>0</v>
      </c>
    </row>
    <row r="1167" spans="2:15" ht="12.75" customHeight="1" x14ac:dyDescent="0.2">
      <c r="B1167" t="b">
        <f>ISNUMBER(SEARCH("Le Grand Journal  ",'Réponses de formulaire'!$AG255))</f>
        <v>0</v>
      </c>
      <c r="C1167" t="b">
        <f>ISNUMBER(SEARCH("Le Petit Journal  ",'Réponses de formulaire'!$AG255))</f>
        <v>1</v>
      </c>
      <c r="D1167" t="b">
        <f>ISNUMBER(SEARCH("Les Guignols de l’Info  ",'Réponses de formulaire'!$AG255))</f>
        <v>1</v>
      </c>
      <c r="E1167" t="b">
        <f>ISNUMBER(SEARCH("Salut les terriens  ",'Réponses de formulaire'!$AG255))</f>
        <v>0</v>
      </c>
      <c r="F1167" t="b">
        <f>ISNUMBER(SEARCH("Sans chichis ",'Réponses de formulaire'!$AG255))</f>
        <v>0</v>
      </c>
      <c r="G1167" t="b">
        <f>ISNUMBER(SEARCH("Dan Late Show  ",'Réponses de formulaire'!$AG255))</f>
        <v>0</v>
      </c>
      <c r="H1167" t="b">
        <f>ISNUMBER(SEARCH("On n’est pas couché  ",'Réponses de formulaire'!$AG255))</f>
        <v>0</v>
      </c>
      <c r="I1167" t="b">
        <f>ISNUMBER(SEARCH("Vivement Dimanche",'Réponses de formulaire'!$AG255))</f>
        <v>0</v>
      </c>
      <c r="J1167" t="b">
        <f>ISNUMBER(SEARCH("Saturday Night Live",'Réponses de formulaire'!$AG255))</f>
        <v>0</v>
      </c>
      <c r="K1167" t="b">
        <f>ISNUMBER(SEARCH("The Tonight Show starring Jimmy Fallon",'Réponses de formulaire'!$AG255))</f>
        <v>0</v>
      </c>
      <c r="L1167" t="b">
        <f>ISNUMBER(SEARCH("The Tonight Show with Jay Leno",'Réponses de formulaire'!$AG255))</f>
        <v>0</v>
      </c>
      <c r="M1167" t="b">
        <f>ISNUMBER(SEARCH("The Colbert Report",'Réponses de formulaire'!$AG255))</f>
        <v>0</v>
      </c>
      <c r="N1167" t="b">
        <f>ISNUMBER(SEARCH("The Daily Show",'Réponses de formulaire'!$AG255))</f>
        <v>0</v>
      </c>
      <c r="O1167" t="b">
        <f>ISNUMBER(SEARCH("Aucune",'Réponses de formulaire'!$AG255))</f>
        <v>0</v>
      </c>
    </row>
    <row r="1168" spans="2:15" ht="12.75" customHeight="1" x14ac:dyDescent="0.2">
      <c r="B1168" t="b">
        <f>ISNUMBER(SEARCH("Le Grand Journal  ",'Réponses de formulaire'!$AG256))</f>
        <v>1</v>
      </c>
      <c r="C1168" t="b">
        <f>ISNUMBER(SEARCH("Le Petit Journal  ",'Réponses de formulaire'!$AG256))</f>
        <v>0</v>
      </c>
      <c r="D1168" t="b">
        <f>ISNUMBER(SEARCH("Les Guignols de l’Info  ",'Réponses de formulaire'!$AG256))</f>
        <v>0</v>
      </c>
      <c r="E1168" t="b">
        <f>ISNUMBER(SEARCH("Salut les terriens  ",'Réponses de formulaire'!$AG256))</f>
        <v>0</v>
      </c>
      <c r="F1168" t="b">
        <f>ISNUMBER(SEARCH("Sans chichis ",'Réponses de formulaire'!$AG256))</f>
        <v>0</v>
      </c>
      <c r="G1168" t="b">
        <f>ISNUMBER(SEARCH("Dan Late Show  ",'Réponses de formulaire'!$AG256))</f>
        <v>0</v>
      </c>
      <c r="H1168" t="b">
        <f>ISNUMBER(SEARCH("On n’est pas couché  ",'Réponses de formulaire'!$AG256))</f>
        <v>0</v>
      </c>
      <c r="I1168" t="b">
        <f>ISNUMBER(SEARCH("Vivement Dimanche",'Réponses de formulaire'!$AG256))</f>
        <v>0</v>
      </c>
      <c r="J1168" t="b">
        <f>ISNUMBER(SEARCH("Saturday Night Live",'Réponses de formulaire'!$AG256))</f>
        <v>1</v>
      </c>
      <c r="K1168" t="b">
        <f>ISNUMBER(SEARCH("The Tonight Show starring Jimmy Fallon",'Réponses de formulaire'!$AG256))</f>
        <v>0</v>
      </c>
      <c r="L1168" t="b">
        <f>ISNUMBER(SEARCH("The Tonight Show with Jay Leno",'Réponses de formulaire'!$AG256))</f>
        <v>0</v>
      </c>
      <c r="M1168" t="b">
        <f>ISNUMBER(SEARCH("The Colbert Report",'Réponses de formulaire'!$AG256))</f>
        <v>0</v>
      </c>
      <c r="N1168" t="b">
        <f>ISNUMBER(SEARCH("The Daily Show",'Réponses de formulaire'!$AG256))</f>
        <v>0</v>
      </c>
      <c r="O1168" t="b">
        <f>ISNUMBER(SEARCH("Aucune",'Réponses de formulaire'!$AG256))</f>
        <v>0</v>
      </c>
    </row>
    <row r="1169" spans="2:15" ht="12.75" customHeight="1" x14ac:dyDescent="0.2">
      <c r="B1169" t="b">
        <f>ISNUMBER(SEARCH("Le Grand Journal  ",'Réponses de formulaire'!$AG257))</f>
        <v>0</v>
      </c>
      <c r="C1169" t="b">
        <f>ISNUMBER(SEARCH("Le Petit Journal  ",'Réponses de formulaire'!$AG257))</f>
        <v>0</v>
      </c>
      <c r="D1169" t="b">
        <f>ISNUMBER(SEARCH("Les Guignols de l’Info  ",'Réponses de formulaire'!$AG257))</f>
        <v>0</v>
      </c>
      <c r="E1169" t="b">
        <f>ISNUMBER(SEARCH("Salut les terriens  ",'Réponses de formulaire'!$AG257))</f>
        <v>0</v>
      </c>
      <c r="F1169" t="b">
        <f>ISNUMBER(SEARCH("Sans chichis ",'Réponses de formulaire'!$AG257))</f>
        <v>0</v>
      </c>
      <c r="G1169" t="b">
        <f>ISNUMBER(SEARCH("Dan Late Show  ",'Réponses de formulaire'!$AG257))</f>
        <v>0</v>
      </c>
      <c r="H1169" t="b">
        <f>ISNUMBER(SEARCH("On n’est pas couché  ",'Réponses de formulaire'!$AG257))</f>
        <v>1</v>
      </c>
      <c r="I1169" t="b">
        <f>ISNUMBER(SEARCH("Vivement Dimanche",'Réponses de formulaire'!$AG257))</f>
        <v>0</v>
      </c>
      <c r="J1169" t="b">
        <f>ISNUMBER(SEARCH("Saturday Night Live",'Réponses de formulaire'!$AG257))</f>
        <v>0</v>
      </c>
      <c r="K1169" t="b">
        <f>ISNUMBER(SEARCH("The Tonight Show starring Jimmy Fallon",'Réponses de formulaire'!$AG257))</f>
        <v>0</v>
      </c>
      <c r="L1169" t="b">
        <f>ISNUMBER(SEARCH("The Tonight Show with Jay Leno",'Réponses de formulaire'!$AG257))</f>
        <v>0</v>
      </c>
      <c r="M1169" t="b">
        <f>ISNUMBER(SEARCH("The Colbert Report",'Réponses de formulaire'!$AG257))</f>
        <v>0</v>
      </c>
      <c r="N1169" t="b">
        <f>ISNUMBER(SEARCH("The Daily Show",'Réponses de formulaire'!$AG257))</f>
        <v>0</v>
      </c>
      <c r="O1169" t="b">
        <f>ISNUMBER(SEARCH("Aucune",'Réponses de formulaire'!$AG257))</f>
        <v>0</v>
      </c>
    </row>
    <row r="1170" spans="2:15" ht="12.75" customHeight="1" x14ac:dyDescent="0.2">
      <c r="B1170" t="b">
        <f>ISNUMBER(SEARCH("Le Grand Journal  ",'Réponses de formulaire'!$AG258))</f>
        <v>0</v>
      </c>
      <c r="C1170" t="b">
        <f>ISNUMBER(SEARCH("Le Petit Journal  ",'Réponses de formulaire'!$AG258))</f>
        <v>0</v>
      </c>
      <c r="D1170" t="b">
        <f>ISNUMBER(SEARCH("Les Guignols de l’Info  ",'Réponses de formulaire'!$AG258))</f>
        <v>0</v>
      </c>
      <c r="E1170" t="b">
        <f>ISNUMBER(SEARCH("Salut les terriens  ",'Réponses de formulaire'!$AG258))</f>
        <v>0</v>
      </c>
      <c r="F1170" t="b">
        <f>ISNUMBER(SEARCH("Sans chichis ",'Réponses de formulaire'!$AG258))</f>
        <v>0</v>
      </c>
      <c r="G1170" t="b">
        <f>ISNUMBER(SEARCH("Dan Late Show  ",'Réponses de formulaire'!$AG258))</f>
        <v>0</v>
      </c>
      <c r="H1170" t="b">
        <f>ISNUMBER(SEARCH("On n’est pas couché  ",'Réponses de formulaire'!$AG258))</f>
        <v>1</v>
      </c>
      <c r="I1170" t="b">
        <f>ISNUMBER(SEARCH("Vivement Dimanche",'Réponses de formulaire'!$AG258))</f>
        <v>0</v>
      </c>
      <c r="J1170" t="b">
        <f>ISNUMBER(SEARCH("Saturday Night Live",'Réponses de formulaire'!$AG258))</f>
        <v>0</v>
      </c>
      <c r="K1170" t="b">
        <f>ISNUMBER(SEARCH("The Tonight Show starring Jimmy Fallon",'Réponses de formulaire'!$AG258))</f>
        <v>0</v>
      </c>
      <c r="L1170" t="b">
        <f>ISNUMBER(SEARCH("The Tonight Show with Jay Leno",'Réponses de formulaire'!$AG258))</f>
        <v>0</v>
      </c>
      <c r="M1170" t="b">
        <f>ISNUMBER(SEARCH("The Colbert Report",'Réponses de formulaire'!$AG258))</f>
        <v>0</v>
      </c>
      <c r="N1170" t="b">
        <f>ISNUMBER(SEARCH("The Daily Show",'Réponses de formulaire'!$AG258))</f>
        <v>0</v>
      </c>
      <c r="O1170" t="b">
        <f>ISNUMBER(SEARCH("Aucune",'Réponses de formulaire'!$AG258))</f>
        <v>0</v>
      </c>
    </row>
    <row r="1171" spans="2:15" ht="12.75" customHeight="1" x14ac:dyDescent="0.2">
      <c r="B1171" t="b">
        <f>ISNUMBER(SEARCH("Le Grand Journal  ",'Réponses de formulaire'!$AG259))</f>
        <v>1</v>
      </c>
      <c r="C1171" t="b">
        <f>ISNUMBER(SEARCH("Le Petit Journal  ",'Réponses de formulaire'!$AG259))</f>
        <v>1</v>
      </c>
      <c r="D1171" t="b">
        <f>ISNUMBER(SEARCH("Les Guignols de l’Info  ",'Réponses de formulaire'!$AG259))</f>
        <v>1</v>
      </c>
      <c r="E1171" t="b">
        <f>ISNUMBER(SEARCH("Salut les terriens  ",'Réponses de formulaire'!$AG259))</f>
        <v>0</v>
      </c>
      <c r="F1171" t="b">
        <f>ISNUMBER(SEARCH("Sans chichis ",'Réponses de formulaire'!$AG259))</f>
        <v>0</v>
      </c>
      <c r="G1171" t="b">
        <f>ISNUMBER(SEARCH("Dan Late Show  ",'Réponses de formulaire'!$AG259))</f>
        <v>0</v>
      </c>
      <c r="H1171" t="b">
        <f>ISNUMBER(SEARCH("On n’est pas couché  ",'Réponses de formulaire'!$AG259))</f>
        <v>0</v>
      </c>
      <c r="I1171" t="b">
        <f>ISNUMBER(SEARCH("Vivement Dimanche",'Réponses de formulaire'!$AG259))</f>
        <v>0</v>
      </c>
      <c r="J1171" t="b">
        <f>ISNUMBER(SEARCH("Saturday Night Live",'Réponses de formulaire'!$AG259))</f>
        <v>0</v>
      </c>
      <c r="K1171" t="b">
        <f>ISNUMBER(SEARCH("The Tonight Show starring Jimmy Fallon",'Réponses de formulaire'!$AG259))</f>
        <v>0</v>
      </c>
      <c r="L1171" t="b">
        <f>ISNUMBER(SEARCH("The Tonight Show with Jay Leno",'Réponses de formulaire'!$AG259))</f>
        <v>0</v>
      </c>
      <c r="M1171" t="b">
        <f>ISNUMBER(SEARCH("The Colbert Report",'Réponses de formulaire'!$AG259))</f>
        <v>0</v>
      </c>
      <c r="N1171" t="b">
        <f>ISNUMBER(SEARCH("The Daily Show",'Réponses de formulaire'!$AG259))</f>
        <v>0</v>
      </c>
      <c r="O1171" t="b">
        <f>ISNUMBER(SEARCH("Aucune",'Réponses de formulaire'!$AG259))</f>
        <v>0</v>
      </c>
    </row>
    <row r="1172" spans="2:15" ht="12.75" customHeight="1" x14ac:dyDescent="0.2">
      <c r="B1172" t="b">
        <f>ISNUMBER(SEARCH("Le Grand Journal  ",'Réponses de formulaire'!$AG260))</f>
        <v>0</v>
      </c>
      <c r="C1172" t="b">
        <f>ISNUMBER(SEARCH("Le Petit Journal  ",'Réponses de formulaire'!$AG260))</f>
        <v>0</v>
      </c>
      <c r="D1172" t="b">
        <f>ISNUMBER(SEARCH("Les Guignols de l’Info  ",'Réponses de formulaire'!$AG260))</f>
        <v>0</v>
      </c>
      <c r="E1172" t="b">
        <f>ISNUMBER(SEARCH("Salut les terriens  ",'Réponses de formulaire'!$AG260))</f>
        <v>0</v>
      </c>
      <c r="F1172" t="b">
        <f>ISNUMBER(SEARCH("Sans chichis ",'Réponses de formulaire'!$AG260))</f>
        <v>0</v>
      </c>
      <c r="G1172" t="b">
        <f>ISNUMBER(SEARCH("Dan Late Show  ",'Réponses de formulaire'!$AG260))</f>
        <v>0</v>
      </c>
      <c r="H1172" t="b">
        <f>ISNUMBER(SEARCH("On n’est pas couché  ",'Réponses de formulaire'!$AG260))</f>
        <v>1</v>
      </c>
      <c r="I1172" t="b">
        <f>ISNUMBER(SEARCH("Vivement Dimanche",'Réponses de formulaire'!$AG260))</f>
        <v>0</v>
      </c>
      <c r="J1172" t="b">
        <f>ISNUMBER(SEARCH("Saturday Night Live",'Réponses de formulaire'!$AG260))</f>
        <v>0</v>
      </c>
      <c r="K1172" t="b">
        <f>ISNUMBER(SEARCH("The Tonight Show starring Jimmy Fallon",'Réponses de formulaire'!$AG260))</f>
        <v>0</v>
      </c>
      <c r="L1172" t="b">
        <f>ISNUMBER(SEARCH("The Tonight Show with Jay Leno",'Réponses de formulaire'!$AG260))</f>
        <v>0</v>
      </c>
      <c r="M1172" t="b">
        <f>ISNUMBER(SEARCH("The Colbert Report",'Réponses de formulaire'!$AG260))</f>
        <v>0</v>
      </c>
      <c r="N1172" t="b">
        <f>ISNUMBER(SEARCH("The Daily Show",'Réponses de formulaire'!$AG260))</f>
        <v>0</v>
      </c>
      <c r="O1172" t="b">
        <f>ISNUMBER(SEARCH("Aucune",'Réponses de formulaire'!$AG260))</f>
        <v>0</v>
      </c>
    </row>
    <row r="1173" spans="2:15" ht="12.75" customHeight="1" x14ac:dyDescent="0.2">
      <c r="B1173" t="b">
        <f>ISNUMBER(SEARCH("Le Grand Journal  ",'Réponses de formulaire'!$AG261))</f>
        <v>1</v>
      </c>
      <c r="C1173" t="b">
        <f>ISNUMBER(SEARCH("Le Petit Journal  ",'Réponses de formulaire'!$AG261))</f>
        <v>1</v>
      </c>
      <c r="D1173" t="b">
        <f>ISNUMBER(SEARCH("Les Guignols de l’Info  ",'Réponses de formulaire'!$AG261))</f>
        <v>0</v>
      </c>
      <c r="E1173" t="b">
        <f>ISNUMBER(SEARCH("Salut les terriens  ",'Réponses de formulaire'!$AG261))</f>
        <v>0</v>
      </c>
      <c r="F1173" t="b">
        <f>ISNUMBER(SEARCH("Sans chichis ",'Réponses de formulaire'!$AG261))</f>
        <v>0</v>
      </c>
      <c r="G1173" t="b">
        <f>ISNUMBER(SEARCH("Dan Late Show  ",'Réponses de formulaire'!$AG261))</f>
        <v>0</v>
      </c>
      <c r="H1173" t="b">
        <f>ISNUMBER(SEARCH("On n’est pas couché  ",'Réponses de formulaire'!$AG261))</f>
        <v>0</v>
      </c>
      <c r="I1173" t="b">
        <f>ISNUMBER(SEARCH("Vivement Dimanche",'Réponses de formulaire'!$AG261))</f>
        <v>0</v>
      </c>
      <c r="J1173" t="b">
        <f>ISNUMBER(SEARCH("Saturday Night Live",'Réponses de formulaire'!$AG261))</f>
        <v>0</v>
      </c>
      <c r="K1173" t="b">
        <f>ISNUMBER(SEARCH("The Tonight Show starring Jimmy Fallon",'Réponses de formulaire'!$AG261))</f>
        <v>1</v>
      </c>
      <c r="L1173" t="b">
        <f>ISNUMBER(SEARCH("The Tonight Show with Jay Leno",'Réponses de formulaire'!$AG261))</f>
        <v>0</v>
      </c>
      <c r="M1173" t="b">
        <f>ISNUMBER(SEARCH("The Colbert Report",'Réponses de formulaire'!$AG261))</f>
        <v>0</v>
      </c>
      <c r="N1173" t="b">
        <f>ISNUMBER(SEARCH("The Daily Show",'Réponses de formulaire'!$AG261))</f>
        <v>0</v>
      </c>
      <c r="O1173" t="b">
        <f>ISNUMBER(SEARCH("Aucune",'Réponses de formulaire'!$AG261))</f>
        <v>0</v>
      </c>
    </row>
    <row r="1174" spans="2:15" ht="12.75" customHeight="1" x14ac:dyDescent="0.2">
      <c r="B1174" t="b">
        <f>ISNUMBER(SEARCH("Le Grand Journal  ",'Réponses de formulaire'!$AG262))</f>
        <v>0</v>
      </c>
      <c r="C1174" t="b">
        <f>ISNUMBER(SEARCH("Le Petit Journal  ",'Réponses de formulaire'!$AG262))</f>
        <v>0</v>
      </c>
      <c r="D1174" t="b">
        <f>ISNUMBER(SEARCH("Les Guignols de l’Info  ",'Réponses de formulaire'!$AG262))</f>
        <v>0</v>
      </c>
      <c r="E1174" t="b">
        <f>ISNUMBER(SEARCH("Salut les terriens  ",'Réponses de formulaire'!$AG262))</f>
        <v>0</v>
      </c>
      <c r="F1174" t="b">
        <f>ISNUMBER(SEARCH("Sans chichis ",'Réponses de formulaire'!$AG262))</f>
        <v>1</v>
      </c>
      <c r="G1174" t="b">
        <f>ISNUMBER(SEARCH("Dan Late Show  ",'Réponses de formulaire'!$AG262))</f>
        <v>0</v>
      </c>
      <c r="H1174" t="b">
        <f>ISNUMBER(SEARCH("On n’est pas couché  ",'Réponses de formulaire'!$AG262))</f>
        <v>1</v>
      </c>
      <c r="I1174" t="b">
        <f>ISNUMBER(SEARCH("Vivement Dimanche",'Réponses de formulaire'!$AG262))</f>
        <v>0</v>
      </c>
      <c r="J1174" t="b">
        <f>ISNUMBER(SEARCH("Saturday Night Live",'Réponses de formulaire'!$AG262))</f>
        <v>0</v>
      </c>
      <c r="K1174" t="b">
        <f>ISNUMBER(SEARCH("The Tonight Show starring Jimmy Fallon",'Réponses de formulaire'!$AG262))</f>
        <v>0</v>
      </c>
      <c r="L1174" t="b">
        <f>ISNUMBER(SEARCH("The Tonight Show with Jay Leno",'Réponses de formulaire'!$AG262))</f>
        <v>0</v>
      </c>
      <c r="M1174" t="b">
        <f>ISNUMBER(SEARCH("The Colbert Report",'Réponses de formulaire'!$AG262))</f>
        <v>0</v>
      </c>
      <c r="N1174" t="b">
        <f>ISNUMBER(SEARCH("The Daily Show",'Réponses de formulaire'!$AG262))</f>
        <v>0</v>
      </c>
      <c r="O1174" t="b">
        <f>ISNUMBER(SEARCH("Aucune",'Réponses de formulaire'!$AG262))</f>
        <v>0</v>
      </c>
    </row>
    <row r="1175" spans="2:15" ht="12.75" customHeight="1" x14ac:dyDescent="0.2">
      <c r="B1175" t="b">
        <f>ISNUMBER(SEARCH("Le Grand Journal  ",'Réponses de formulaire'!$AG263))</f>
        <v>0</v>
      </c>
      <c r="C1175" t="b">
        <f>ISNUMBER(SEARCH("Le Petit Journal  ",'Réponses de formulaire'!$AG263))</f>
        <v>0</v>
      </c>
      <c r="D1175" t="b">
        <f>ISNUMBER(SEARCH("Les Guignols de l’Info  ",'Réponses de formulaire'!$AG263))</f>
        <v>0</v>
      </c>
      <c r="E1175" t="b">
        <f>ISNUMBER(SEARCH("Salut les terriens  ",'Réponses de formulaire'!$AG263))</f>
        <v>0</v>
      </c>
      <c r="F1175" t="b">
        <f>ISNUMBER(SEARCH("Sans chichis ",'Réponses de formulaire'!$AG263))</f>
        <v>1</v>
      </c>
      <c r="G1175" t="b">
        <f>ISNUMBER(SEARCH("Dan Late Show  ",'Réponses de formulaire'!$AG263))</f>
        <v>1</v>
      </c>
      <c r="H1175" t="b">
        <f>ISNUMBER(SEARCH("On n’est pas couché  ",'Réponses de formulaire'!$AG263))</f>
        <v>1</v>
      </c>
      <c r="I1175" t="b">
        <f>ISNUMBER(SEARCH("Vivement Dimanche",'Réponses de formulaire'!$AG263))</f>
        <v>0</v>
      </c>
      <c r="J1175" t="b">
        <f>ISNUMBER(SEARCH("Saturday Night Live",'Réponses de formulaire'!$AG263))</f>
        <v>0</v>
      </c>
      <c r="K1175" t="b">
        <f>ISNUMBER(SEARCH("The Tonight Show starring Jimmy Fallon",'Réponses de formulaire'!$AG263))</f>
        <v>0</v>
      </c>
      <c r="L1175" t="b">
        <f>ISNUMBER(SEARCH("The Tonight Show with Jay Leno",'Réponses de formulaire'!$AG263))</f>
        <v>0</v>
      </c>
      <c r="M1175" t="b">
        <f>ISNUMBER(SEARCH("The Colbert Report",'Réponses de formulaire'!$AG263))</f>
        <v>0</v>
      </c>
      <c r="N1175" t="b">
        <f>ISNUMBER(SEARCH("The Daily Show",'Réponses de formulaire'!$AG263))</f>
        <v>0</v>
      </c>
      <c r="O1175" t="b">
        <f>ISNUMBER(SEARCH("Aucune",'Réponses de formulaire'!$AG263))</f>
        <v>0</v>
      </c>
    </row>
    <row r="1176" spans="2:15" ht="12.75" customHeight="1" x14ac:dyDescent="0.2">
      <c r="B1176" t="b">
        <f>ISNUMBER(SEARCH("Le Grand Journal  ",'Réponses de formulaire'!$AG264))</f>
        <v>0</v>
      </c>
      <c r="C1176" t="b">
        <f>ISNUMBER(SEARCH("Le Petit Journal  ",'Réponses de formulaire'!$AG264))</f>
        <v>0</v>
      </c>
      <c r="D1176" t="b">
        <f>ISNUMBER(SEARCH("Les Guignols de l’Info  ",'Réponses de formulaire'!$AG264))</f>
        <v>0</v>
      </c>
      <c r="E1176" t="b">
        <f>ISNUMBER(SEARCH("Salut les terriens  ",'Réponses de formulaire'!$AG264))</f>
        <v>0</v>
      </c>
      <c r="F1176" t="b">
        <f>ISNUMBER(SEARCH("Sans chichis ",'Réponses de formulaire'!$AG264))</f>
        <v>1</v>
      </c>
      <c r="G1176" t="b">
        <f>ISNUMBER(SEARCH("Dan Late Show  ",'Réponses de formulaire'!$AG264))</f>
        <v>0</v>
      </c>
      <c r="H1176" t="b">
        <f>ISNUMBER(SEARCH("On n’est pas couché  ",'Réponses de formulaire'!$AG264))</f>
        <v>1</v>
      </c>
      <c r="I1176" t="b">
        <f>ISNUMBER(SEARCH("Vivement Dimanche",'Réponses de formulaire'!$AG264))</f>
        <v>0</v>
      </c>
      <c r="J1176" t="b">
        <f>ISNUMBER(SEARCH("Saturday Night Live",'Réponses de formulaire'!$AG264))</f>
        <v>0</v>
      </c>
      <c r="K1176" t="b">
        <f>ISNUMBER(SEARCH("The Tonight Show starring Jimmy Fallon",'Réponses de formulaire'!$AG264))</f>
        <v>0</v>
      </c>
      <c r="L1176" t="b">
        <f>ISNUMBER(SEARCH("The Tonight Show with Jay Leno",'Réponses de formulaire'!$AG264))</f>
        <v>0</v>
      </c>
      <c r="M1176" t="b">
        <f>ISNUMBER(SEARCH("The Colbert Report",'Réponses de formulaire'!$AG264))</f>
        <v>0</v>
      </c>
      <c r="N1176" t="b">
        <f>ISNUMBER(SEARCH("The Daily Show",'Réponses de formulaire'!$AG264))</f>
        <v>0</v>
      </c>
      <c r="O1176" t="b">
        <f>ISNUMBER(SEARCH("Aucune",'Réponses de formulaire'!$AG264))</f>
        <v>0</v>
      </c>
    </row>
    <row r="1177" spans="2:15" ht="12.75" customHeight="1" x14ac:dyDescent="0.2">
      <c r="B1177" t="b">
        <f>ISNUMBER(SEARCH("Le Grand Journal  ",'Réponses de formulaire'!$AG265))</f>
        <v>1</v>
      </c>
      <c r="C1177" t="b">
        <f>ISNUMBER(SEARCH("Le Petit Journal  ",'Réponses de formulaire'!$AG265))</f>
        <v>0</v>
      </c>
      <c r="D1177" t="b">
        <f>ISNUMBER(SEARCH("Les Guignols de l’Info  ",'Réponses de formulaire'!$AG265))</f>
        <v>1</v>
      </c>
      <c r="E1177" t="b">
        <f>ISNUMBER(SEARCH("Salut les terriens  ",'Réponses de formulaire'!$AG265))</f>
        <v>0</v>
      </c>
      <c r="F1177" t="b">
        <f>ISNUMBER(SEARCH("Sans chichis ",'Réponses de formulaire'!$AG265))</f>
        <v>0</v>
      </c>
      <c r="G1177" t="b">
        <f>ISNUMBER(SEARCH("Dan Late Show  ",'Réponses de formulaire'!$AG265))</f>
        <v>1</v>
      </c>
      <c r="H1177" t="b">
        <f>ISNUMBER(SEARCH("On n’est pas couché  ",'Réponses de formulaire'!$AG265))</f>
        <v>1</v>
      </c>
      <c r="I1177" t="b">
        <f>ISNUMBER(SEARCH("Vivement Dimanche",'Réponses de formulaire'!$AG265))</f>
        <v>0</v>
      </c>
      <c r="J1177" t="b">
        <f>ISNUMBER(SEARCH("Saturday Night Live",'Réponses de formulaire'!$AG265))</f>
        <v>1</v>
      </c>
      <c r="K1177" t="b">
        <f>ISNUMBER(SEARCH("The Tonight Show starring Jimmy Fallon",'Réponses de formulaire'!$AG265))</f>
        <v>0</v>
      </c>
      <c r="L1177" t="b">
        <f>ISNUMBER(SEARCH("The Tonight Show with Jay Leno",'Réponses de formulaire'!$AG265))</f>
        <v>0</v>
      </c>
      <c r="M1177" t="b">
        <f>ISNUMBER(SEARCH("The Colbert Report",'Réponses de formulaire'!$AG265))</f>
        <v>0</v>
      </c>
      <c r="N1177" t="b">
        <f>ISNUMBER(SEARCH("The Daily Show",'Réponses de formulaire'!$AG265))</f>
        <v>0</v>
      </c>
      <c r="O1177" t="b">
        <f>ISNUMBER(SEARCH("Aucune",'Réponses de formulaire'!$AG265))</f>
        <v>0</v>
      </c>
    </row>
    <row r="1178" spans="2:15" ht="12.75" customHeight="1" x14ac:dyDescent="0.2">
      <c r="B1178" t="b">
        <f>ISNUMBER(SEARCH("Le Grand Journal  ",'Réponses de formulaire'!$AG266))</f>
        <v>0</v>
      </c>
      <c r="C1178" t="b">
        <f>ISNUMBER(SEARCH("Le Petit Journal  ",'Réponses de formulaire'!$AG266))</f>
        <v>0</v>
      </c>
      <c r="D1178" t="b">
        <f>ISNUMBER(SEARCH("Les Guignols de l’Info  ",'Réponses de formulaire'!$AG266))</f>
        <v>0</v>
      </c>
      <c r="E1178" t="b">
        <f>ISNUMBER(SEARCH("Salut les terriens  ",'Réponses de formulaire'!$AG266))</f>
        <v>0</v>
      </c>
      <c r="F1178" t="b">
        <f>ISNUMBER(SEARCH("Sans chichis ",'Réponses de formulaire'!$AG266))</f>
        <v>0</v>
      </c>
      <c r="G1178" t="b">
        <f>ISNUMBER(SEARCH("Dan Late Show  ",'Réponses de formulaire'!$AG266))</f>
        <v>0</v>
      </c>
      <c r="H1178" t="b">
        <f>ISNUMBER(SEARCH("On n’est pas couché  ",'Réponses de formulaire'!$AG266))</f>
        <v>0</v>
      </c>
      <c r="I1178" t="b">
        <f>ISNUMBER(SEARCH("Vivement Dimanche",'Réponses de formulaire'!$AG266))</f>
        <v>0</v>
      </c>
      <c r="J1178" t="b">
        <f>ISNUMBER(SEARCH("Saturday Night Live",'Réponses de formulaire'!$AG266))</f>
        <v>0</v>
      </c>
      <c r="K1178" t="b">
        <f>ISNUMBER(SEARCH("The Tonight Show starring Jimmy Fallon",'Réponses de formulaire'!$AG266))</f>
        <v>0</v>
      </c>
      <c r="L1178" t="b">
        <f>ISNUMBER(SEARCH("The Tonight Show with Jay Leno",'Réponses de formulaire'!$AG266))</f>
        <v>0</v>
      </c>
      <c r="M1178" t="b">
        <f>ISNUMBER(SEARCH("The Colbert Report",'Réponses de formulaire'!$AG266))</f>
        <v>0</v>
      </c>
      <c r="N1178" t="b">
        <f>ISNUMBER(SEARCH("The Daily Show",'Réponses de formulaire'!$AG266))</f>
        <v>0</v>
      </c>
      <c r="O1178" t="b">
        <f>ISNUMBER(SEARCH("Aucune",'Réponses de formulaire'!$AG266))</f>
        <v>1</v>
      </c>
    </row>
    <row r="1179" spans="2:15" ht="12.75" customHeight="1" x14ac:dyDescent="0.2">
      <c r="B1179" t="b">
        <f>ISNUMBER(SEARCH("Le Grand Journal  ",'Réponses de formulaire'!$AG267))</f>
        <v>0</v>
      </c>
      <c r="C1179" t="b">
        <f>ISNUMBER(SEARCH("Le Petit Journal  ",'Réponses de formulaire'!$AG267))</f>
        <v>1</v>
      </c>
      <c r="D1179" t="b">
        <f>ISNUMBER(SEARCH("Les Guignols de l’Info  ",'Réponses de formulaire'!$AG267))</f>
        <v>1</v>
      </c>
      <c r="E1179" t="b">
        <f>ISNUMBER(SEARCH("Salut les terriens  ",'Réponses de formulaire'!$AG267))</f>
        <v>0</v>
      </c>
      <c r="F1179" t="b">
        <f>ISNUMBER(SEARCH("Sans chichis ",'Réponses de formulaire'!$AG267))</f>
        <v>0</v>
      </c>
      <c r="G1179" t="b">
        <f>ISNUMBER(SEARCH("Dan Late Show  ",'Réponses de formulaire'!$AG267))</f>
        <v>0</v>
      </c>
      <c r="H1179" t="b">
        <f>ISNUMBER(SEARCH("On n’est pas couché  ",'Réponses de formulaire'!$AG267))</f>
        <v>0</v>
      </c>
      <c r="I1179" t="b">
        <f>ISNUMBER(SEARCH("Vivement Dimanche",'Réponses de formulaire'!$AG267))</f>
        <v>0</v>
      </c>
      <c r="J1179" t="b">
        <f>ISNUMBER(SEARCH("Saturday Night Live",'Réponses de formulaire'!$AG267))</f>
        <v>1</v>
      </c>
      <c r="K1179" t="b">
        <f>ISNUMBER(SEARCH("The Tonight Show starring Jimmy Fallon",'Réponses de formulaire'!$AG267))</f>
        <v>1</v>
      </c>
      <c r="L1179" t="b">
        <f>ISNUMBER(SEARCH("The Tonight Show with Jay Leno",'Réponses de formulaire'!$AG267))</f>
        <v>0</v>
      </c>
      <c r="M1179" t="b">
        <f>ISNUMBER(SEARCH("The Colbert Report",'Réponses de formulaire'!$AG267))</f>
        <v>0</v>
      </c>
      <c r="N1179" t="b">
        <f>ISNUMBER(SEARCH("The Daily Show",'Réponses de formulaire'!$AG267))</f>
        <v>0</v>
      </c>
      <c r="O1179" t="b">
        <f>ISNUMBER(SEARCH("Aucune",'Réponses de formulaire'!$AG267))</f>
        <v>0</v>
      </c>
    </row>
    <row r="1180" spans="2:15" ht="12.75" customHeight="1" x14ac:dyDescent="0.2">
      <c r="B1180" t="b">
        <f>ISNUMBER(SEARCH("Le Grand Journal  ",'Réponses de formulaire'!$AG268))</f>
        <v>0</v>
      </c>
      <c r="C1180" t="b">
        <f>ISNUMBER(SEARCH("Le Petit Journal  ",'Réponses de formulaire'!$AG268))</f>
        <v>0</v>
      </c>
      <c r="D1180" t="b">
        <f>ISNUMBER(SEARCH("Les Guignols de l’Info  ",'Réponses de formulaire'!$AG268))</f>
        <v>1</v>
      </c>
      <c r="E1180" t="b">
        <f>ISNUMBER(SEARCH("Salut les terriens  ",'Réponses de formulaire'!$AG268))</f>
        <v>0</v>
      </c>
      <c r="F1180" t="b">
        <f>ISNUMBER(SEARCH("Sans chichis ",'Réponses de formulaire'!$AG268))</f>
        <v>0</v>
      </c>
      <c r="G1180" t="b">
        <f>ISNUMBER(SEARCH("Dan Late Show  ",'Réponses de formulaire'!$AG268))</f>
        <v>0</v>
      </c>
      <c r="H1180" t="b">
        <f>ISNUMBER(SEARCH("On n’est pas couché  ",'Réponses de formulaire'!$AG268))</f>
        <v>0</v>
      </c>
      <c r="I1180" t="b">
        <f>ISNUMBER(SEARCH("Vivement Dimanche",'Réponses de formulaire'!$AG268))</f>
        <v>0</v>
      </c>
      <c r="J1180" t="b">
        <f>ISNUMBER(SEARCH("Saturday Night Live",'Réponses de formulaire'!$AG268))</f>
        <v>0</v>
      </c>
      <c r="K1180" t="b">
        <f>ISNUMBER(SEARCH("The Tonight Show starring Jimmy Fallon",'Réponses de formulaire'!$AG268))</f>
        <v>0</v>
      </c>
      <c r="L1180" t="b">
        <f>ISNUMBER(SEARCH("The Tonight Show with Jay Leno",'Réponses de formulaire'!$AG268))</f>
        <v>0</v>
      </c>
      <c r="M1180" t="b">
        <f>ISNUMBER(SEARCH("The Colbert Report",'Réponses de formulaire'!$AG268))</f>
        <v>1</v>
      </c>
      <c r="N1180" t="b">
        <f>ISNUMBER(SEARCH("The Daily Show",'Réponses de formulaire'!$AG268))</f>
        <v>0</v>
      </c>
      <c r="O1180" t="b">
        <f>ISNUMBER(SEARCH("Aucune",'Réponses de formulaire'!$AG268))</f>
        <v>0</v>
      </c>
    </row>
    <row r="1181" spans="2:15" ht="12.75" customHeight="1" x14ac:dyDescent="0.2">
      <c r="B1181" t="b">
        <f>ISNUMBER(SEARCH("Le Grand Journal  ",'Réponses de formulaire'!$AG269))</f>
        <v>0</v>
      </c>
      <c r="C1181" t="b">
        <f>ISNUMBER(SEARCH("Le Petit Journal  ",'Réponses de formulaire'!$AG269))</f>
        <v>1</v>
      </c>
      <c r="D1181" t="b">
        <f>ISNUMBER(SEARCH("Les Guignols de l’Info  ",'Réponses de formulaire'!$AG269))</f>
        <v>0</v>
      </c>
      <c r="E1181" t="b">
        <f>ISNUMBER(SEARCH("Salut les terriens  ",'Réponses de formulaire'!$AG269))</f>
        <v>0</v>
      </c>
      <c r="F1181" t="b">
        <f>ISNUMBER(SEARCH("Sans chichis ",'Réponses de formulaire'!$AG269))</f>
        <v>1</v>
      </c>
      <c r="G1181" t="b">
        <f>ISNUMBER(SEARCH("Dan Late Show  ",'Réponses de formulaire'!$AG269))</f>
        <v>0</v>
      </c>
      <c r="H1181" t="b">
        <f>ISNUMBER(SEARCH("On n’est pas couché  ",'Réponses de formulaire'!$AG269))</f>
        <v>0</v>
      </c>
      <c r="I1181" t="b">
        <f>ISNUMBER(SEARCH("Vivement Dimanche",'Réponses de formulaire'!$AG269))</f>
        <v>0</v>
      </c>
      <c r="J1181" t="b">
        <f>ISNUMBER(SEARCH("Saturday Night Live",'Réponses de formulaire'!$AG269))</f>
        <v>0</v>
      </c>
      <c r="K1181" t="b">
        <f>ISNUMBER(SEARCH("The Tonight Show starring Jimmy Fallon",'Réponses de formulaire'!$AG269))</f>
        <v>0</v>
      </c>
      <c r="L1181" t="b">
        <f>ISNUMBER(SEARCH("The Tonight Show with Jay Leno",'Réponses de formulaire'!$AG269))</f>
        <v>0</v>
      </c>
      <c r="M1181" t="b">
        <f>ISNUMBER(SEARCH("The Colbert Report",'Réponses de formulaire'!$AG269))</f>
        <v>0</v>
      </c>
      <c r="N1181" t="b">
        <f>ISNUMBER(SEARCH("The Daily Show",'Réponses de formulaire'!$AG269))</f>
        <v>0</v>
      </c>
      <c r="O1181" t="b">
        <f>ISNUMBER(SEARCH("Aucune",'Réponses de formulaire'!$AG269))</f>
        <v>0</v>
      </c>
    </row>
    <row r="1182" spans="2:15" ht="12.75" customHeight="1" x14ac:dyDescent="0.2">
      <c r="B1182" t="b">
        <f>ISNUMBER(SEARCH("Le Grand Journal  ",'Réponses de formulaire'!$AG270))</f>
        <v>0</v>
      </c>
      <c r="C1182" t="b">
        <f>ISNUMBER(SEARCH("Le Petit Journal  ",'Réponses de formulaire'!$AG270))</f>
        <v>0</v>
      </c>
      <c r="D1182" t="b">
        <f>ISNUMBER(SEARCH("Les Guignols de l’Info  ",'Réponses de formulaire'!$AG270))</f>
        <v>0</v>
      </c>
      <c r="E1182" t="b">
        <f>ISNUMBER(SEARCH("Salut les terriens  ",'Réponses de formulaire'!$AG270))</f>
        <v>0</v>
      </c>
      <c r="F1182" t="b">
        <f>ISNUMBER(SEARCH("Sans chichis ",'Réponses de formulaire'!$AG270))</f>
        <v>0</v>
      </c>
      <c r="G1182" t="b">
        <f>ISNUMBER(SEARCH("Dan Late Show  ",'Réponses de formulaire'!$AG270))</f>
        <v>0</v>
      </c>
      <c r="H1182" t="b">
        <f>ISNUMBER(SEARCH("On n’est pas couché  ",'Réponses de formulaire'!$AG270))</f>
        <v>0</v>
      </c>
      <c r="I1182" t="b">
        <f>ISNUMBER(SEARCH("Vivement Dimanche",'Réponses de formulaire'!$AG270))</f>
        <v>0</v>
      </c>
      <c r="J1182" t="b">
        <f>ISNUMBER(SEARCH("Saturday Night Live",'Réponses de formulaire'!$AG270))</f>
        <v>0</v>
      </c>
      <c r="K1182" t="b">
        <f>ISNUMBER(SEARCH("The Tonight Show starring Jimmy Fallon",'Réponses de formulaire'!$AG270))</f>
        <v>1</v>
      </c>
      <c r="L1182" t="b">
        <f>ISNUMBER(SEARCH("The Tonight Show with Jay Leno",'Réponses de formulaire'!$AG270))</f>
        <v>1</v>
      </c>
      <c r="M1182" t="b">
        <f>ISNUMBER(SEARCH("The Colbert Report",'Réponses de formulaire'!$AG270))</f>
        <v>0</v>
      </c>
      <c r="N1182" t="b">
        <f>ISNUMBER(SEARCH("The Daily Show",'Réponses de formulaire'!$AG270))</f>
        <v>0</v>
      </c>
      <c r="O1182" t="b">
        <f>ISNUMBER(SEARCH("Aucune",'Réponses de formulaire'!$AG270))</f>
        <v>0</v>
      </c>
    </row>
    <row r="1183" spans="2:15" ht="12.75" customHeight="1" x14ac:dyDescent="0.2">
      <c r="B1183" t="b">
        <f>ISNUMBER(SEARCH("Le Grand Journal  ",'Réponses de formulaire'!$AG271))</f>
        <v>0</v>
      </c>
      <c r="C1183" t="b">
        <f>ISNUMBER(SEARCH("Le Petit Journal  ",'Réponses de formulaire'!$AG271))</f>
        <v>1</v>
      </c>
      <c r="D1183" t="b">
        <f>ISNUMBER(SEARCH("Les Guignols de l’Info  ",'Réponses de formulaire'!$AG271))</f>
        <v>1</v>
      </c>
      <c r="E1183" t="b">
        <f>ISNUMBER(SEARCH("Salut les terriens  ",'Réponses de formulaire'!$AG271))</f>
        <v>0</v>
      </c>
      <c r="F1183" t="b">
        <f>ISNUMBER(SEARCH("Sans chichis ",'Réponses de formulaire'!$AG271))</f>
        <v>1</v>
      </c>
      <c r="G1183" t="b">
        <f>ISNUMBER(SEARCH("Dan Late Show  ",'Réponses de formulaire'!$AG271))</f>
        <v>0</v>
      </c>
      <c r="H1183" t="b">
        <f>ISNUMBER(SEARCH("On n’est pas couché  ",'Réponses de formulaire'!$AG271))</f>
        <v>1</v>
      </c>
      <c r="I1183" t="b">
        <f>ISNUMBER(SEARCH("Vivement Dimanche",'Réponses de formulaire'!$AG271))</f>
        <v>0</v>
      </c>
      <c r="J1183" t="b">
        <f>ISNUMBER(SEARCH("Saturday Night Live",'Réponses de formulaire'!$AG271))</f>
        <v>0</v>
      </c>
      <c r="K1183" t="b">
        <f>ISNUMBER(SEARCH("The Tonight Show starring Jimmy Fallon",'Réponses de formulaire'!$AG271))</f>
        <v>0</v>
      </c>
      <c r="L1183" t="b">
        <f>ISNUMBER(SEARCH("The Tonight Show with Jay Leno",'Réponses de formulaire'!$AG271))</f>
        <v>0</v>
      </c>
      <c r="M1183" t="b">
        <f>ISNUMBER(SEARCH("The Colbert Report",'Réponses de formulaire'!$AG271))</f>
        <v>0</v>
      </c>
      <c r="N1183" t="b">
        <f>ISNUMBER(SEARCH("The Daily Show",'Réponses de formulaire'!$AG271))</f>
        <v>0</v>
      </c>
      <c r="O1183" t="b">
        <f>ISNUMBER(SEARCH("Aucune",'Réponses de formulaire'!$AG271))</f>
        <v>0</v>
      </c>
    </row>
    <row r="1184" spans="2:15" ht="12.75" customHeight="1" x14ac:dyDescent="0.2">
      <c r="B1184" t="b">
        <f>ISNUMBER(SEARCH("Le Grand Journal  ",'Réponses de formulaire'!$AG272))</f>
        <v>1</v>
      </c>
      <c r="C1184" t="b">
        <f>ISNUMBER(SEARCH("Le Petit Journal  ",'Réponses de formulaire'!$AG272))</f>
        <v>1</v>
      </c>
      <c r="D1184" t="b">
        <f>ISNUMBER(SEARCH("Les Guignols de l’Info  ",'Réponses de formulaire'!$AG272))</f>
        <v>1</v>
      </c>
      <c r="E1184" t="b">
        <f>ISNUMBER(SEARCH("Salut les terriens  ",'Réponses de formulaire'!$AG272))</f>
        <v>0</v>
      </c>
      <c r="F1184" t="b">
        <f>ISNUMBER(SEARCH("Sans chichis ",'Réponses de formulaire'!$AG272))</f>
        <v>0</v>
      </c>
      <c r="G1184" t="b">
        <f>ISNUMBER(SEARCH("Dan Late Show  ",'Réponses de formulaire'!$AG272))</f>
        <v>0</v>
      </c>
      <c r="H1184" t="b">
        <f>ISNUMBER(SEARCH("On n’est pas couché  ",'Réponses de formulaire'!$AG272))</f>
        <v>1</v>
      </c>
      <c r="I1184" t="b">
        <f>ISNUMBER(SEARCH("Vivement Dimanche",'Réponses de formulaire'!$AG272))</f>
        <v>0</v>
      </c>
      <c r="J1184" t="b">
        <f>ISNUMBER(SEARCH("Saturday Night Live",'Réponses de formulaire'!$AG272))</f>
        <v>0</v>
      </c>
      <c r="K1184" t="b">
        <f>ISNUMBER(SEARCH("The Tonight Show starring Jimmy Fallon",'Réponses de formulaire'!$AG272))</f>
        <v>0</v>
      </c>
      <c r="L1184" t="b">
        <f>ISNUMBER(SEARCH("The Tonight Show with Jay Leno",'Réponses de formulaire'!$AG272))</f>
        <v>0</v>
      </c>
      <c r="M1184" t="b">
        <f>ISNUMBER(SEARCH("The Colbert Report",'Réponses de formulaire'!$AG272))</f>
        <v>0</v>
      </c>
      <c r="N1184" t="b">
        <f>ISNUMBER(SEARCH("The Daily Show",'Réponses de formulaire'!$AG272))</f>
        <v>0</v>
      </c>
      <c r="O1184" t="b">
        <f>ISNUMBER(SEARCH("Aucune",'Réponses de formulaire'!$AG272))</f>
        <v>0</v>
      </c>
    </row>
    <row r="1185" spans="2:15" ht="12.75" customHeight="1" x14ac:dyDescent="0.2">
      <c r="B1185" t="b">
        <f>ISNUMBER(SEARCH("Le Grand Journal  ",'Réponses de formulaire'!$AG273))</f>
        <v>0</v>
      </c>
      <c r="C1185" t="b">
        <f>ISNUMBER(SEARCH("Le Petit Journal  ",'Réponses de formulaire'!$AG273))</f>
        <v>1</v>
      </c>
      <c r="D1185" t="b">
        <f>ISNUMBER(SEARCH("Les Guignols de l’Info  ",'Réponses de formulaire'!$AG273))</f>
        <v>1</v>
      </c>
      <c r="E1185" t="b">
        <f>ISNUMBER(SEARCH("Salut les terriens  ",'Réponses de formulaire'!$AG273))</f>
        <v>0</v>
      </c>
      <c r="F1185" t="b">
        <f>ISNUMBER(SEARCH("Sans chichis ",'Réponses de formulaire'!$AG273))</f>
        <v>0</v>
      </c>
      <c r="G1185" t="b">
        <f>ISNUMBER(SEARCH("Dan Late Show  ",'Réponses de formulaire'!$AG273))</f>
        <v>0</v>
      </c>
      <c r="H1185" t="b">
        <f>ISNUMBER(SEARCH("On n’est pas couché  ",'Réponses de formulaire'!$AG273))</f>
        <v>0</v>
      </c>
      <c r="I1185" t="b">
        <f>ISNUMBER(SEARCH("Vivement Dimanche",'Réponses de formulaire'!$AG273))</f>
        <v>0</v>
      </c>
      <c r="J1185" t="b">
        <f>ISNUMBER(SEARCH("Saturday Night Live",'Réponses de formulaire'!$AG273))</f>
        <v>0</v>
      </c>
      <c r="K1185" t="b">
        <f>ISNUMBER(SEARCH("The Tonight Show starring Jimmy Fallon",'Réponses de formulaire'!$AG273))</f>
        <v>0</v>
      </c>
      <c r="L1185" t="b">
        <f>ISNUMBER(SEARCH("The Tonight Show with Jay Leno",'Réponses de formulaire'!$AG273))</f>
        <v>0</v>
      </c>
      <c r="M1185" t="b">
        <f>ISNUMBER(SEARCH("The Colbert Report",'Réponses de formulaire'!$AG273))</f>
        <v>0</v>
      </c>
      <c r="N1185" t="b">
        <f>ISNUMBER(SEARCH("The Daily Show",'Réponses de formulaire'!$AG273))</f>
        <v>0</v>
      </c>
      <c r="O1185" t="b">
        <f>ISNUMBER(SEARCH("Aucune",'Réponses de formulaire'!$AG273))</f>
        <v>0</v>
      </c>
    </row>
    <row r="1186" spans="2:15" ht="12.75" customHeight="1" x14ac:dyDescent="0.2">
      <c r="B1186" t="b">
        <f>ISNUMBER(SEARCH("Le Grand Journal  ",'Réponses de formulaire'!$AG274))</f>
        <v>0</v>
      </c>
      <c r="C1186" t="b">
        <f>ISNUMBER(SEARCH("Le Petit Journal  ",'Réponses de formulaire'!$AG274))</f>
        <v>1</v>
      </c>
      <c r="D1186" t="b">
        <f>ISNUMBER(SEARCH("Les Guignols de l’Info  ",'Réponses de formulaire'!$AG274))</f>
        <v>0</v>
      </c>
      <c r="E1186" t="b">
        <f>ISNUMBER(SEARCH("Salut les terriens  ",'Réponses de formulaire'!$AG274))</f>
        <v>0</v>
      </c>
      <c r="F1186" t="b">
        <f>ISNUMBER(SEARCH("Sans chichis ",'Réponses de formulaire'!$AG274))</f>
        <v>0</v>
      </c>
      <c r="G1186" t="b">
        <f>ISNUMBER(SEARCH("Dan Late Show  ",'Réponses de formulaire'!$AG274))</f>
        <v>0</v>
      </c>
      <c r="H1186" t="b">
        <f>ISNUMBER(SEARCH("On n’est pas couché  ",'Réponses de formulaire'!$AG274))</f>
        <v>0</v>
      </c>
      <c r="I1186" t="b">
        <f>ISNUMBER(SEARCH("Vivement Dimanche",'Réponses de formulaire'!$AG274))</f>
        <v>0</v>
      </c>
      <c r="J1186" t="b">
        <f>ISNUMBER(SEARCH("Saturday Night Live",'Réponses de formulaire'!$AG274))</f>
        <v>0</v>
      </c>
      <c r="K1186" t="b">
        <f>ISNUMBER(SEARCH("The Tonight Show starring Jimmy Fallon",'Réponses de formulaire'!$AG274))</f>
        <v>1</v>
      </c>
      <c r="L1186" t="b">
        <f>ISNUMBER(SEARCH("The Tonight Show with Jay Leno",'Réponses de formulaire'!$AG274))</f>
        <v>0</v>
      </c>
      <c r="M1186" t="b">
        <f>ISNUMBER(SEARCH("The Colbert Report",'Réponses de formulaire'!$AG274))</f>
        <v>0</v>
      </c>
      <c r="N1186" t="b">
        <f>ISNUMBER(SEARCH("The Daily Show",'Réponses de formulaire'!$AG274))</f>
        <v>0</v>
      </c>
      <c r="O1186" t="b">
        <f>ISNUMBER(SEARCH("Aucune",'Réponses de formulaire'!$AG274))</f>
        <v>0</v>
      </c>
    </row>
    <row r="1187" spans="2:15" ht="12.75" customHeight="1" x14ac:dyDescent="0.2">
      <c r="B1187" t="b">
        <f>ISNUMBER(SEARCH("Le Grand Journal  ",'Réponses de formulaire'!$AG275))</f>
        <v>0</v>
      </c>
      <c r="C1187" t="b">
        <f>ISNUMBER(SEARCH("Le Petit Journal  ",'Réponses de formulaire'!$AG275))</f>
        <v>0</v>
      </c>
      <c r="D1187" t="b">
        <f>ISNUMBER(SEARCH("Les Guignols de l’Info  ",'Réponses de formulaire'!$AG275))</f>
        <v>0</v>
      </c>
      <c r="E1187" t="b">
        <f>ISNUMBER(SEARCH("Salut les terriens  ",'Réponses de formulaire'!$AG275))</f>
        <v>0</v>
      </c>
      <c r="F1187" t="b">
        <f>ISNUMBER(SEARCH("Sans chichis ",'Réponses de formulaire'!$AG275))</f>
        <v>1</v>
      </c>
      <c r="G1187" t="b">
        <f>ISNUMBER(SEARCH("Dan Late Show  ",'Réponses de formulaire'!$AG275))</f>
        <v>0</v>
      </c>
      <c r="H1187" t="b">
        <f>ISNUMBER(SEARCH("On n’est pas couché  ",'Réponses de formulaire'!$AG275))</f>
        <v>1</v>
      </c>
      <c r="I1187" t="b">
        <f>ISNUMBER(SEARCH("Vivement Dimanche",'Réponses de formulaire'!$AG275))</f>
        <v>0</v>
      </c>
      <c r="J1187" t="b">
        <f>ISNUMBER(SEARCH("Saturday Night Live",'Réponses de formulaire'!$AG275))</f>
        <v>0</v>
      </c>
      <c r="K1187" t="b">
        <f>ISNUMBER(SEARCH("The Tonight Show starring Jimmy Fallon",'Réponses de formulaire'!$AG275))</f>
        <v>0</v>
      </c>
      <c r="L1187" t="b">
        <f>ISNUMBER(SEARCH("The Tonight Show with Jay Leno",'Réponses de formulaire'!$AG275))</f>
        <v>0</v>
      </c>
      <c r="M1187" t="b">
        <f>ISNUMBER(SEARCH("The Colbert Report",'Réponses de formulaire'!$AG275))</f>
        <v>0</v>
      </c>
      <c r="N1187" t="b">
        <f>ISNUMBER(SEARCH("The Daily Show",'Réponses de formulaire'!$AG275))</f>
        <v>0</v>
      </c>
      <c r="O1187" t="b">
        <f>ISNUMBER(SEARCH("Aucune",'Réponses de formulaire'!$AG275))</f>
        <v>0</v>
      </c>
    </row>
    <row r="1188" spans="2:15" ht="12.75" customHeight="1" x14ac:dyDescent="0.2">
      <c r="B1188" t="b">
        <f>ISNUMBER(SEARCH("Le Grand Journal  ",'Réponses de formulaire'!$AG276))</f>
        <v>0</v>
      </c>
      <c r="C1188" t="b">
        <f>ISNUMBER(SEARCH("Le Petit Journal  ",'Réponses de formulaire'!$AG276))</f>
        <v>1</v>
      </c>
      <c r="D1188" t="b">
        <f>ISNUMBER(SEARCH("Les Guignols de l’Info  ",'Réponses de formulaire'!$AG276))</f>
        <v>0</v>
      </c>
      <c r="E1188" t="b">
        <f>ISNUMBER(SEARCH("Salut les terriens  ",'Réponses de formulaire'!$AG276))</f>
        <v>0</v>
      </c>
      <c r="F1188" t="b">
        <f>ISNUMBER(SEARCH("Sans chichis ",'Réponses de formulaire'!$AG276))</f>
        <v>0</v>
      </c>
      <c r="G1188" t="b">
        <f>ISNUMBER(SEARCH("Dan Late Show  ",'Réponses de formulaire'!$AG276))</f>
        <v>0</v>
      </c>
      <c r="H1188" t="b">
        <f>ISNUMBER(SEARCH("On n’est pas couché  ",'Réponses de formulaire'!$AG276))</f>
        <v>0</v>
      </c>
      <c r="I1188" t="b">
        <f>ISNUMBER(SEARCH("Vivement Dimanche",'Réponses de formulaire'!$AG276))</f>
        <v>0</v>
      </c>
      <c r="J1188" t="b">
        <f>ISNUMBER(SEARCH("Saturday Night Live",'Réponses de formulaire'!$AG276))</f>
        <v>0</v>
      </c>
      <c r="K1188" t="b">
        <f>ISNUMBER(SEARCH("The Tonight Show starring Jimmy Fallon",'Réponses de formulaire'!$AG276))</f>
        <v>0</v>
      </c>
      <c r="L1188" t="b">
        <f>ISNUMBER(SEARCH("The Tonight Show with Jay Leno",'Réponses de formulaire'!$AG276))</f>
        <v>0</v>
      </c>
      <c r="M1188" t="b">
        <f>ISNUMBER(SEARCH("The Colbert Report",'Réponses de formulaire'!$AG276))</f>
        <v>0</v>
      </c>
      <c r="N1188" t="b">
        <f>ISNUMBER(SEARCH("The Daily Show",'Réponses de formulaire'!$AG276))</f>
        <v>0</v>
      </c>
      <c r="O1188" t="b">
        <f>ISNUMBER(SEARCH("Aucune",'Réponses de formulaire'!$AG276))</f>
        <v>0</v>
      </c>
    </row>
    <row r="1189" spans="2:15" ht="12.75" customHeight="1" x14ac:dyDescent="0.2">
      <c r="B1189" t="b">
        <f>ISNUMBER(SEARCH("Le Grand Journal  ",'Réponses de formulaire'!$AG277))</f>
        <v>0</v>
      </c>
      <c r="C1189" t="b">
        <f>ISNUMBER(SEARCH("Le Petit Journal  ",'Réponses de formulaire'!$AG277))</f>
        <v>1</v>
      </c>
      <c r="D1189" t="b">
        <f>ISNUMBER(SEARCH("Les Guignols de l’Info  ",'Réponses de formulaire'!$AG277))</f>
        <v>1</v>
      </c>
      <c r="E1189" t="b">
        <f>ISNUMBER(SEARCH("Salut les terriens  ",'Réponses de formulaire'!$AG277))</f>
        <v>0</v>
      </c>
      <c r="F1189" t="b">
        <f>ISNUMBER(SEARCH("Sans chichis ",'Réponses de formulaire'!$AG277))</f>
        <v>0</v>
      </c>
      <c r="G1189" t="b">
        <f>ISNUMBER(SEARCH("Dan Late Show  ",'Réponses de formulaire'!$AG277))</f>
        <v>0</v>
      </c>
      <c r="H1189" t="b">
        <f>ISNUMBER(SEARCH("On n’est pas couché  ",'Réponses de formulaire'!$AG277))</f>
        <v>1</v>
      </c>
      <c r="I1189" t="b">
        <f>ISNUMBER(SEARCH("Vivement Dimanche",'Réponses de formulaire'!$AG277))</f>
        <v>0</v>
      </c>
      <c r="J1189" t="b">
        <f>ISNUMBER(SEARCH("Saturday Night Live",'Réponses de formulaire'!$AG277))</f>
        <v>0</v>
      </c>
      <c r="K1189" t="b">
        <f>ISNUMBER(SEARCH("The Tonight Show starring Jimmy Fallon",'Réponses de formulaire'!$AG277))</f>
        <v>0</v>
      </c>
      <c r="L1189" t="b">
        <f>ISNUMBER(SEARCH("The Tonight Show with Jay Leno",'Réponses de formulaire'!$AG277))</f>
        <v>0</v>
      </c>
      <c r="M1189" t="b">
        <f>ISNUMBER(SEARCH("The Colbert Report",'Réponses de formulaire'!$AG277))</f>
        <v>0</v>
      </c>
      <c r="N1189" t="b">
        <f>ISNUMBER(SEARCH("The Daily Show",'Réponses de formulaire'!$AG277))</f>
        <v>0</v>
      </c>
      <c r="O1189" t="b">
        <f>ISNUMBER(SEARCH("Aucune",'Réponses de formulaire'!$AG277))</f>
        <v>0</v>
      </c>
    </row>
    <row r="1190" spans="2:15" ht="12.75" customHeight="1" x14ac:dyDescent="0.2">
      <c r="B1190" t="b">
        <f>ISNUMBER(SEARCH("Le Grand Journal  ",'Réponses de formulaire'!$AG278))</f>
        <v>1</v>
      </c>
      <c r="C1190" t="b">
        <f>ISNUMBER(SEARCH("Le Petit Journal  ",'Réponses de formulaire'!$AG278))</f>
        <v>1</v>
      </c>
      <c r="D1190" t="b">
        <f>ISNUMBER(SEARCH("Les Guignols de l’Info  ",'Réponses de formulaire'!$AG278))</f>
        <v>0</v>
      </c>
      <c r="E1190" t="b">
        <f>ISNUMBER(SEARCH("Salut les terriens  ",'Réponses de formulaire'!$AG278))</f>
        <v>0</v>
      </c>
      <c r="F1190" t="b">
        <f>ISNUMBER(SEARCH("Sans chichis ",'Réponses de formulaire'!$AG278))</f>
        <v>0</v>
      </c>
      <c r="G1190" t="b">
        <f>ISNUMBER(SEARCH("Dan Late Show  ",'Réponses de formulaire'!$AG278))</f>
        <v>0</v>
      </c>
      <c r="H1190" t="b">
        <f>ISNUMBER(SEARCH("On n’est pas couché  ",'Réponses de formulaire'!$AG278))</f>
        <v>1</v>
      </c>
      <c r="I1190" t="b">
        <f>ISNUMBER(SEARCH("Vivement Dimanche",'Réponses de formulaire'!$AG278))</f>
        <v>0</v>
      </c>
      <c r="J1190" t="b">
        <f>ISNUMBER(SEARCH("Saturday Night Live",'Réponses de formulaire'!$AG278))</f>
        <v>0</v>
      </c>
      <c r="K1190" t="b">
        <f>ISNUMBER(SEARCH("The Tonight Show starring Jimmy Fallon",'Réponses de formulaire'!$AG278))</f>
        <v>1</v>
      </c>
      <c r="L1190" t="b">
        <f>ISNUMBER(SEARCH("The Tonight Show with Jay Leno",'Réponses de formulaire'!$AG278))</f>
        <v>0</v>
      </c>
      <c r="M1190" t="b">
        <f>ISNUMBER(SEARCH("The Colbert Report",'Réponses de formulaire'!$AG278))</f>
        <v>0</v>
      </c>
      <c r="N1190" t="b">
        <f>ISNUMBER(SEARCH("The Daily Show",'Réponses de formulaire'!$AG278))</f>
        <v>0</v>
      </c>
      <c r="O1190" t="b">
        <f>ISNUMBER(SEARCH("Aucune",'Réponses de formulaire'!$AG278))</f>
        <v>0</v>
      </c>
    </row>
    <row r="1191" spans="2:15" ht="12.75" customHeight="1" x14ac:dyDescent="0.2">
      <c r="B1191" t="b">
        <f>ISNUMBER(SEARCH("Le Grand Journal  ",'Réponses de formulaire'!$AG279))</f>
        <v>0</v>
      </c>
      <c r="C1191" t="b">
        <f>ISNUMBER(SEARCH("Le Petit Journal  ",'Réponses de formulaire'!$AG279))</f>
        <v>1</v>
      </c>
      <c r="D1191" t="b">
        <f>ISNUMBER(SEARCH("Les Guignols de l’Info  ",'Réponses de formulaire'!$AG279))</f>
        <v>0</v>
      </c>
      <c r="E1191" t="b">
        <f>ISNUMBER(SEARCH("Salut les terriens  ",'Réponses de formulaire'!$AG279))</f>
        <v>1</v>
      </c>
      <c r="F1191" t="b">
        <f>ISNUMBER(SEARCH("Sans chichis ",'Réponses de formulaire'!$AG279))</f>
        <v>0</v>
      </c>
      <c r="G1191" t="b">
        <f>ISNUMBER(SEARCH("Dan Late Show  ",'Réponses de formulaire'!$AG279))</f>
        <v>0</v>
      </c>
      <c r="H1191" t="b">
        <f>ISNUMBER(SEARCH("On n’est pas couché  ",'Réponses de formulaire'!$AG279))</f>
        <v>1</v>
      </c>
      <c r="I1191" t="b">
        <f>ISNUMBER(SEARCH("Vivement Dimanche",'Réponses de formulaire'!$AG279))</f>
        <v>0</v>
      </c>
      <c r="J1191" t="b">
        <f>ISNUMBER(SEARCH("Saturday Night Live",'Réponses de formulaire'!$AG279))</f>
        <v>0</v>
      </c>
      <c r="K1191" t="b">
        <f>ISNUMBER(SEARCH("The Tonight Show starring Jimmy Fallon",'Réponses de formulaire'!$AG279))</f>
        <v>1</v>
      </c>
      <c r="L1191" t="b">
        <f>ISNUMBER(SEARCH("The Tonight Show with Jay Leno",'Réponses de formulaire'!$AG279))</f>
        <v>1</v>
      </c>
      <c r="M1191" t="b">
        <f>ISNUMBER(SEARCH("The Colbert Report",'Réponses de formulaire'!$AG279))</f>
        <v>0</v>
      </c>
      <c r="N1191" t="b">
        <f>ISNUMBER(SEARCH("The Daily Show",'Réponses de formulaire'!$AG279))</f>
        <v>0</v>
      </c>
      <c r="O1191" t="b">
        <f>ISNUMBER(SEARCH("Aucune",'Réponses de formulaire'!$AG279))</f>
        <v>0</v>
      </c>
    </row>
    <row r="1192" spans="2:15" ht="12.75" customHeight="1" x14ac:dyDescent="0.2">
      <c r="B1192" t="b">
        <f>ISNUMBER(SEARCH("Le Grand Journal  ",'Réponses de formulaire'!$AG280))</f>
        <v>1</v>
      </c>
      <c r="C1192" t="b">
        <f>ISNUMBER(SEARCH("Le Petit Journal  ",'Réponses de formulaire'!$AG280))</f>
        <v>1</v>
      </c>
      <c r="D1192" t="b">
        <f>ISNUMBER(SEARCH("Les Guignols de l’Info  ",'Réponses de formulaire'!$AG280))</f>
        <v>1</v>
      </c>
      <c r="E1192" t="b">
        <f>ISNUMBER(SEARCH("Salut les terriens  ",'Réponses de formulaire'!$AG280))</f>
        <v>1</v>
      </c>
      <c r="F1192" t="b">
        <f>ISNUMBER(SEARCH("Sans chichis ",'Réponses de formulaire'!$AG280))</f>
        <v>0</v>
      </c>
      <c r="G1192" t="b">
        <f>ISNUMBER(SEARCH("Dan Late Show  ",'Réponses de formulaire'!$AG280))</f>
        <v>0</v>
      </c>
      <c r="H1192" t="b">
        <f>ISNUMBER(SEARCH("On n’est pas couché  ",'Réponses de formulaire'!$AG280))</f>
        <v>1</v>
      </c>
      <c r="I1192" t="b">
        <f>ISNUMBER(SEARCH("Vivement Dimanche",'Réponses de formulaire'!$AG280))</f>
        <v>0</v>
      </c>
      <c r="J1192" t="b">
        <f>ISNUMBER(SEARCH("Saturday Night Live",'Réponses de formulaire'!$AG280))</f>
        <v>0</v>
      </c>
      <c r="K1192" t="b">
        <f>ISNUMBER(SEARCH("The Tonight Show starring Jimmy Fallon",'Réponses de formulaire'!$AG280))</f>
        <v>0</v>
      </c>
      <c r="L1192" t="b">
        <f>ISNUMBER(SEARCH("The Tonight Show with Jay Leno",'Réponses de formulaire'!$AG280))</f>
        <v>0</v>
      </c>
      <c r="M1192" t="b">
        <f>ISNUMBER(SEARCH("The Colbert Report",'Réponses de formulaire'!$AG280))</f>
        <v>0</v>
      </c>
      <c r="N1192" t="b">
        <f>ISNUMBER(SEARCH("The Daily Show",'Réponses de formulaire'!$AG280))</f>
        <v>0</v>
      </c>
      <c r="O1192" t="b">
        <f>ISNUMBER(SEARCH("Aucune",'Réponses de formulaire'!$AG280))</f>
        <v>0</v>
      </c>
    </row>
    <row r="1193" spans="2:15" ht="12.75" customHeight="1" x14ac:dyDescent="0.2">
      <c r="B1193" t="b">
        <f>ISNUMBER(SEARCH("Le Grand Journal  ",'Réponses de formulaire'!$AG281))</f>
        <v>0</v>
      </c>
      <c r="C1193" t="b">
        <f>ISNUMBER(SEARCH("Le Petit Journal  ",'Réponses de formulaire'!$AG281))</f>
        <v>0</v>
      </c>
      <c r="D1193" t="b">
        <f>ISNUMBER(SEARCH("Les Guignols de l’Info  ",'Réponses de formulaire'!$AG281))</f>
        <v>0</v>
      </c>
      <c r="E1193" t="b">
        <f>ISNUMBER(SEARCH("Salut les terriens  ",'Réponses de formulaire'!$AG281))</f>
        <v>0</v>
      </c>
      <c r="F1193" t="b">
        <f>ISNUMBER(SEARCH("Sans chichis ",'Réponses de formulaire'!$AG281))</f>
        <v>1</v>
      </c>
      <c r="G1193" t="b">
        <f>ISNUMBER(SEARCH("Dan Late Show  ",'Réponses de formulaire'!$AG281))</f>
        <v>0</v>
      </c>
      <c r="H1193" t="b">
        <f>ISNUMBER(SEARCH("On n’est pas couché  ",'Réponses de formulaire'!$AG281))</f>
        <v>1</v>
      </c>
      <c r="I1193" t="b">
        <f>ISNUMBER(SEARCH("Vivement Dimanche",'Réponses de formulaire'!$AG281))</f>
        <v>0</v>
      </c>
      <c r="J1193" t="b">
        <f>ISNUMBER(SEARCH("Saturday Night Live",'Réponses de formulaire'!$AG281))</f>
        <v>0</v>
      </c>
      <c r="K1193" t="b">
        <f>ISNUMBER(SEARCH("The Tonight Show starring Jimmy Fallon",'Réponses de formulaire'!$AG281))</f>
        <v>0</v>
      </c>
      <c r="L1193" t="b">
        <f>ISNUMBER(SEARCH("The Tonight Show with Jay Leno",'Réponses de formulaire'!$AG281))</f>
        <v>0</v>
      </c>
      <c r="M1193" t="b">
        <f>ISNUMBER(SEARCH("The Colbert Report",'Réponses de formulaire'!$AG281))</f>
        <v>0</v>
      </c>
      <c r="N1193" t="b">
        <f>ISNUMBER(SEARCH("The Daily Show",'Réponses de formulaire'!$AG281))</f>
        <v>0</v>
      </c>
      <c r="O1193" t="b">
        <f>ISNUMBER(SEARCH("Aucune",'Réponses de formulaire'!$AG281))</f>
        <v>0</v>
      </c>
    </row>
    <row r="1194" spans="2:15" ht="12.75" customHeight="1" x14ac:dyDescent="0.2">
      <c r="B1194" t="b">
        <f>ISNUMBER(SEARCH("Le Grand Journal  ",'Réponses de formulaire'!$AG282))</f>
        <v>0</v>
      </c>
      <c r="C1194" t="b">
        <f>ISNUMBER(SEARCH("Le Petit Journal  ",'Réponses de formulaire'!$AG282))</f>
        <v>0</v>
      </c>
      <c r="D1194" t="b">
        <f>ISNUMBER(SEARCH("Les Guignols de l’Info  ",'Réponses de formulaire'!$AG282))</f>
        <v>0</v>
      </c>
      <c r="E1194" t="b">
        <f>ISNUMBER(SEARCH("Salut les terriens  ",'Réponses de formulaire'!$AG282))</f>
        <v>0</v>
      </c>
      <c r="F1194" t="b">
        <f>ISNUMBER(SEARCH("Sans chichis ",'Réponses de formulaire'!$AG282))</f>
        <v>0</v>
      </c>
      <c r="G1194" t="b">
        <f>ISNUMBER(SEARCH("Dan Late Show  ",'Réponses de formulaire'!$AG282))</f>
        <v>0</v>
      </c>
      <c r="H1194" t="b">
        <f>ISNUMBER(SEARCH("On n’est pas couché  ",'Réponses de formulaire'!$AG282))</f>
        <v>1</v>
      </c>
      <c r="I1194" t="b">
        <f>ISNUMBER(SEARCH("Vivement Dimanche",'Réponses de formulaire'!$AG282))</f>
        <v>0</v>
      </c>
      <c r="J1194" t="b">
        <f>ISNUMBER(SEARCH("Saturday Night Live",'Réponses de formulaire'!$AG282))</f>
        <v>0</v>
      </c>
      <c r="K1194" t="b">
        <f>ISNUMBER(SEARCH("The Tonight Show starring Jimmy Fallon",'Réponses de formulaire'!$AG282))</f>
        <v>1</v>
      </c>
      <c r="L1194" t="b">
        <f>ISNUMBER(SEARCH("The Tonight Show with Jay Leno",'Réponses de formulaire'!$AG282))</f>
        <v>0</v>
      </c>
      <c r="M1194" t="b">
        <f>ISNUMBER(SEARCH("The Colbert Report",'Réponses de formulaire'!$AG282))</f>
        <v>0</v>
      </c>
      <c r="N1194" t="b">
        <f>ISNUMBER(SEARCH("The Daily Show",'Réponses de formulaire'!$AG282))</f>
        <v>0</v>
      </c>
      <c r="O1194" t="b">
        <f>ISNUMBER(SEARCH("Aucune",'Réponses de formulaire'!$AG282))</f>
        <v>0</v>
      </c>
    </row>
    <row r="1195" spans="2:15" ht="12.75" customHeight="1" x14ac:dyDescent="0.2">
      <c r="B1195" t="b">
        <f>ISNUMBER(SEARCH("Le Grand Journal  ",'Réponses de formulaire'!$AG283))</f>
        <v>0</v>
      </c>
      <c r="C1195" t="b">
        <f>ISNUMBER(SEARCH("Le Petit Journal  ",'Réponses de formulaire'!$AG283))</f>
        <v>1</v>
      </c>
      <c r="D1195" t="b">
        <f>ISNUMBER(SEARCH("Les Guignols de l’Info  ",'Réponses de formulaire'!$AG283))</f>
        <v>1</v>
      </c>
      <c r="E1195" t="b">
        <f>ISNUMBER(SEARCH("Salut les terriens  ",'Réponses de formulaire'!$AG283))</f>
        <v>0</v>
      </c>
      <c r="F1195" t="b">
        <f>ISNUMBER(SEARCH("Sans chichis ",'Réponses de formulaire'!$AG283))</f>
        <v>0</v>
      </c>
      <c r="G1195" t="b">
        <f>ISNUMBER(SEARCH("Dan Late Show  ",'Réponses de formulaire'!$AG283))</f>
        <v>0</v>
      </c>
      <c r="H1195" t="b">
        <f>ISNUMBER(SEARCH("On n’est pas couché  ",'Réponses de formulaire'!$AG283))</f>
        <v>1</v>
      </c>
      <c r="I1195" t="b">
        <f>ISNUMBER(SEARCH("Vivement Dimanche",'Réponses de formulaire'!$AG283))</f>
        <v>0</v>
      </c>
      <c r="J1195" t="b">
        <f>ISNUMBER(SEARCH("Saturday Night Live",'Réponses de formulaire'!$AG283))</f>
        <v>0</v>
      </c>
      <c r="K1195" t="b">
        <f>ISNUMBER(SEARCH("The Tonight Show starring Jimmy Fallon",'Réponses de formulaire'!$AG283))</f>
        <v>0</v>
      </c>
      <c r="L1195" t="b">
        <f>ISNUMBER(SEARCH("The Tonight Show with Jay Leno",'Réponses de formulaire'!$AG283))</f>
        <v>0</v>
      </c>
      <c r="M1195" t="b">
        <f>ISNUMBER(SEARCH("The Colbert Report",'Réponses de formulaire'!$AG283))</f>
        <v>0</v>
      </c>
      <c r="N1195" t="b">
        <f>ISNUMBER(SEARCH("The Daily Show",'Réponses de formulaire'!$AG283))</f>
        <v>0</v>
      </c>
      <c r="O1195" t="b">
        <f>ISNUMBER(SEARCH("Aucune",'Réponses de formulaire'!$AG283))</f>
        <v>0</v>
      </c>
    </row>
    <row r="1196" spans="2:15" ht="12.75" customHeight="1" x14ac:dyDescent="0.2">
      <c r="B1196" t="b">
        <f>ISNUMBER(SEARCH("Le Grand Journal  ",'Réponses de formulaire'!$AG284))</f>
        <v>0</v>
      </c>
      <c r="C1196" t="b">
        <f>ISNUMBER(SEARCH("Le Petit Journal  ",'Réponses de formulaire'!$AG284))</f>
        <v>0</v>
      </c>
      <c r="D1196" t="b">
        <f>ISNUMBER(SEARCH("Les Guignols de l’Info  ",'Réponses de formulaire'!$AG284))</f>
        <v>0</v>
      </c>
      <c r="E1196" t="b">
        <f>ISNUMBER(SEARCH("Salut les terriens  ",'Réponses de formulaire'!$AG284))</f>
        <v>0</v>
      </c>
      <c r="F1196" t="b">
        <f>ISNUMBER(SEARCH("Sans chichis ",'Réponses de formulaire'!$AG284))</f>
        <v>0</v>
      </c>
      <c r="G1196" t="b">
        <f>ISNUMBER(SEARCH("Dan Late Show  ",'Réponses de formulaire'!$AG284))</f>
        <v>0</v>
      </c>
      <c r="H1196" t="b">
        <f>ISNUMBER(SEARCH("On n’est pas couché  ",'Réponses de formulaire'!$AG284))</f>
        <v>1</v>
      </c>
      <c r="I1196" t="b">
        <f>ISNUMBER(SEARCH("Vivement Dimanche",'Réponses de formulaire'!$AG284))</f>
        <v>0</v>
      </c>
      <c r="J1196" t="b">
        <f>ISNUMBER(SEARCH("Saturday Night Live",'Réponses de formulaire'!$AG284))</f>
        <v>0</v>
      </c>
      <c r="K1196" t="b">
        <f>ISNUMBER(SEARCH("The Tonight Show starring Jimmy Fallon",'Réponses de formulaire'!$AG284))</f>
        <v>0</v>
      </c>
      <c r="L1196" t="b">
        <f>ISNUMBER(SEARCH("The Tonight Show with Jay Leno",'Réponses de formulaire'!$AG284))</f>
        <v>0</v>
      </c>
      <c r="M1196" t="b">
        <f>ISNUMBER(SEARCH("The Colbert Report",'Réponses de formulaire'!$AG284))</f>
        <v>0</v>
      </c>
      <c r="N1196" t="b">
        <f>ISNUMBER(SEARCH("The Daily Show",'Réponses de formulaire'!$AG284))</f>
        <v>0</v>
      </c>
      <c r="O1196" t="b">
        <f>ISNUMBER(SEARCH("Aucune",'Réponses de formulaire'!$AG284))</f>
        <v>0</v>
      </c>
    </row>
    <row r="1197" spans="2:15" ht="12.75" customHeight="1" x14ac:dyDescent="0.2">
      <c r="B1197" t="b">
        <f>ISNUMBER(SEARCH("Le Grand Journal  ",'Réponses de formulaire'!$AG285))</f>
        <v>0</v>
      </c>
      <c r="C1197" t="b">
        <f>ISNUMBER(SEARCH("Le Petit Journal  ",'Réponses de formulaire'!$AG285))</f>
        <v>1</v>
      </c>
      <c r="D1197" t="b">
        <f>ISNUMBER(SEARCH("Les Guignols de l’Info  ",'Réponses de formulaire'!$AG285))</f>
        <v>1</v>
      </c>
      <c r="E1197" t="b">
        <f>ISNUMBER(SEARCH("Salut les terriens  ",'Réponses de formulaire'!$AG285))</f>
        <v>0</v>
      </c>
      <c r="F1197" t="b">
        <f>ISNUMBER(SEARCH("Sans chichis ",'Réponses de formulaire'!$AG285))</f>
        <v>1</v>
      </c>
      <c r="G1197" t="b">
        <f>ISNUMBER(SEARCH("Dan Late Show  ",'Réponses de formulaire'!$AG285))</f>
        <v>0</v>
      </c>
      <c r="H1197" t="b">
        <f>ISNUMBER(SEARCH("On n’est pas couché  ",'Réponses de formulaire'!$AG285))</f>
        <v>0</v>
      </c>
      <c r="I1197" t="b">
        <f>ISNUMBER(SEARCH("Vivement Dimanche",'Réponses de formulaire'!$AG285))</f>
        <v>0</v>
      </c>
      <c r="J1197" t="b">
        <f>ISNUMBER(SEARCH("Saturday Night Live",'Réponses de formulaire'!$AG285))</f>
        <v>0</v>
      </c>
      <c r="K1197" t="b">
        <f>ISNUMBER(SEARCH("The Tonight Show starring Jimmy Fallon",'Réponses de formulaire'!$AG285))</f>
        <v>0</v>
      </c>
      <c r="L1197" t="b">
        <f>ISNUMBER(SEARCH("The Tonight Show with Jay Leno",'Réponses de formulaire'!$AG285))</f>
        <v>0</v>
      </c>
      <c r="M1197" t="b">
        <f>ISNUMBER(SEARCH("The Colbert Report",'Réponses de formulaire'!$AG285))</f>
        <v>0</v>
      </c>
      <c r="N1197" t="b">
        <f>ISNUMBER(SEARCH("The Daily Show",'Réponses de formulaire'!$AG285))</f>
        <v>0</v>
      </c>
      <c r="O1197" t="b">
        <f>ISNUMBER(SEARCH("Aucune",'Réponses de formulaire'!$AG285))</f>
        <v>0</v>
      </c>
    </row>
    <row r="1198" spans="2:15" ht="12.75" customHeight="1" x14ac:dyDescent="0.2">
      <c r="B1198" t="b">
        <f>ISNUMBER(SEARCH("Le Grand Journal  ",'Réponses de formulaire'!$AG286))</f>
        <v>0</v>
      </c>
      <c r="C1198" t="b">
        <f>ISNUMBER(SEARCH("Le Petit Journal  ",'Réponses de formulaire'!$AG286))</f>
        <v>0</v>
      </c>
      <c r="D1198" t="b">
        <f>ISNUMBER(SEARCH("Les Guignols de l’Info  ",'Réponses de formulaire'!$AG286))</f>
        <v>0</v>
      </c>
      <c r="E1198" t="b">
        <f>ISNUMBER(SEARCH("Salut les terriens  ",'Réponses de formulaire'!$AG286))</f>
        <v>0</v>
      </c>
      <c r="F1198" t="b">
        <f>ISNUMBER(SEARCH("Sans chichis ",'Réponses de formulaire'!$AG286))</f>
        <v>0</v>
      </c>
      <c r="G1198" t="b">
        <f>ISNUMBER(SEARCH("Dan Late Show  ",'Réponses de formulaire'!$AG286))</f>
        <v>0</v>
      </c>
      <c r="H1198" t="b">
        <f>ISNUMBER(SEARCH("On n’est pas couché  ",'Réponses de formulaire'!$AG286))</f>
        <v>0</v>
      </c>
      <c r="I1198" t="b">
        <f>ISNUMBER(SEARCH("Vivement Dimanche",'Réponses de formulaire'!$AG286))</f>
        <v>0</v>
      </c>
      <c r="J1198" t="b">
        <f>ISNUMBER(SEARCH("Saturday Night Live",'Réponses de formulaire'!$AG286))</f>
        <v>0</v>
      </c>
      <c r="K1198" t="b">
        <f>ISNUMBER(SEARCH("The Tonight Show starring Jimmy Fallon",'Réponses de formulaire'!$AG286))</f>
        <v>0</v>
      </c>
      <c r="L1198" t="b">
        <f>ISNUMBER(SEARCH("The Tonight Show with Jay Leno",'Réponses de formulaire'!$AG286))</f>
        <v>0</v>
      </c>
      <c r="M1198" t="b">
        <f>ISNUMBER(SEARCH("The Colbert Report",'Réponses de formulaire'!$AG286))</f>
        <v>0</v>
      </c>
      <c r="N1198" t="b">
        <f>ISNUMBER(SEARCH("The Daily Show",'Réponses de formulaire'!$AG286))</f>
        <v>0</v>
      </c>
      <c r="O1198" t="b">
        <f>ISNUMBER(SEARCH("Aucune",'Réponses de formulaire'!$AG286))</f>
        <v>1</v>
      </c>
    </row>
    <row r="1199" spans="2:15" ht="12.75" customHeight="1" x14ac:dyDescent="0.2">
      <c r="B1199" t="b">
        <f>ISNUMBER(SEARCH("Le Grand Journal  ",'Réponses de formulaire'!$AG287))</f>
        <v>0</v>
      </c>
      <c r="C1199" t="b">
        <f>ISNUMBER(SEARCH("Le Petit Journal  ",'Réponses de formulaire'!$AG287))</f>
        <v>0</v>
      </c>
      <c r="D1199" t="b">
        <f>ISNUMBER(SEARCH("Les Guignols de l’Info  ",'Réponses de formulaire'!$AG287))</f>
        <v>0</v>
      </c>
      <c r="E1199" t="b">
        <f>ISNUMBER(SEARCH("Salut les terriens  ",'Réponses de formulaire'!$AG287))</f>
        <v>0</v>
      </c>
      <c r="F1199" t="b">
        <f>ISNUMBER(SEARCH("Sans chichis ",'Réponses de formulaire'!$AG287))</f>
        <v>0</v>
      </c>
      <c r="G1199" t="b">
        <f>ISNUMBER(SEARCH("Dan Late Show  ",'Réponses de formulaire'!$AG287))</f>
        <v>0</v>
      </c>
      <c r="H1199" t="b">
        <f>ISNUMBER(SEARCH("On n’est pas couché  ",'Réponses de formulaire'!$AG287))</f>
        <v>1</v>
      </c>
      <c r="I1199" t="b">
        <f>ISNUMBER(SEARCH("Vivement Dimanche",'Réponses de formulaire'!$AG287))</f>
        <v>0</v>
      </c>
      <c r="J1199" t="b">
        <f>ISNUMBER(SEARCH("Saturday Night Live",'Réponses de formulaire'!$AG287))</f>
        <v>0</v>
      </c>
      <c r="K1199" t="b">
        <f>ISNUMBER(SEARCH("The Tonight Show starring Jimmy Fallon",'Réponses de formulaire'!$AG287))</f>
        <v>0</v>
      </c>
      <c r="L1199" t="b">
        <f>ISNUMBER(SEARCH("The Tonight Show with Jay Leno",'Réponses de formulaire'!$AG287))</f>
        <v>0</v>
      </c>
      <c r="M1199" t="b">
        <f>ISNUMBER(SEARCH("The Colbert Report",'Réponses de formulaire'!$AG287))</f>
        <v>0</v>
      </c>
      <c r="N1199" t="b">
        <f>ISNUMBER(SEARCH("The Daily Show",'Réponses de formulaire'!$AG287))</f>
        <v>0</v>
      </c>
      <c r="O1199" t="b">
        <f>ISNUMBER(SEARCH("Aucune",'Réponses de formulaire'!$AG287))</f>
        <v>0</v>
      </c>
    </row>
    <row r="1200" spans="2:15" ht="12.75" customHeight="1" x14ac:dyDescent="0.2">
      <c r="B1200" t="b">
        <f>ISNUMBER(SEARCH("Le Grand Journal  ",'Réponses de formulaire'!$AG288))</f>
        <v>1</v>
      </c>
      <c r="C1200" t="b">
        <f>ISNUMBER(SEARCH("Le Petit Journal  ",'Réponses de formulaire'!$AG288))</f>
        <v>1</v>
      </c>
      <c r="D1200" t="b">
        <f>ISNUMBER(SEARCH("Les Guignols de l’Info  ",'Réponses de formulaire'!$AG288))</f>
        <v>0</v>
      </c>
      <c r="E1200" t="b">
        <f>ISNUMBER(SEARCH("Salut les terriens  ",'Réponses de formulaire'!$AG288))</f>
        <v>0</v>
      </c>
      <c r="F1200" t="b">
        <f>ISNUMBER(SEARCH("Sans chichis ",'Réponses de formulaire'!$AG288))</f>
        <v>0</v>
      </c>
      <c r="G1200" t="b">
        <f>ISNUMBER(SEARCH("Dan Late Show  ",'Réponses de formulaire'!$AG288))</f>
        <v>0</v>
      </c>
      <c r="H1200" t="b">
        <f>ISNUMBER(SEARCH("On n’est pas couché  ",'Réponses de formulaire'!$AG288))</f>
        <v>0</v>
      </c>
      <c r="I1200" t="b">
        <f>ISNUMBER(SEARCH("Vivement Dimanche",'Réponses de formulaire'!$AG288))</f>
        <v>0</v>
      </c>
      <c r="J1200" t="b">
        <f>ISNUMBER(SEARCH("Saturday Night Live",'Réponses de formulaire'!$AG288))</f>
        <v>1</v>
      </c>
      <c r="K1200" t="b">
        <f>ISNUMBER(SEARCH("The Tonight Show starring Jimmy Fallon",'Réponses de formulaire'!$AG288))</f>
        <v>1</v>
      </c>
      <c r="L1200" t="b">
        <f>ISNUMBER(SEARCH("The Tonight Show with Jay Leno",'Réponses de formulaire'!$AG288))</f>
        <v>0</v>
      </c>
      <c r="M1200" t="b">
        <f>ISNUMBER(SEARCH("The Colbert Report",'Réponses de formulaire'!$AG288))</f>
        <v>0</v>
      </c>
      <c r="N1200" t="b">
        <f>ISNUMBER(SEARCH("The Daily Show",'Réponses de formulaire'!$AG288))</f>
        <v>0</v>
      </c>
      <c r="O1200" t="b">
        <f>ISNUMBER(SEARCH("Aucune",'Réponses de formulaire'!$AG288))</f>
        <v>0</v>
      </c>
    </row>
    <row r="1201" spans="2:15" ht="12.75" customHeight="1" x14ac:dyDescent="0.2">
      <c r="B1201" t="b">
        <f>ISNUMBER(SEARCH("Le Grand Journal  ",'Réponses de formulaire'!$AG289))</f>
        <v>0</v>
      </c>
      <c r="C1201" t="b">
        <f>ISNUMBER(SEARCH("Le Petit Journal  ",'Réponses de formulaire'!$AG289))</f>
        <v>1</v>
      </c>
      <c r="D1201" t="b">
        <f>ISNUMBER(SEARCH("Les Guignols de l’Info  ",'Réponses de formulaire'!$AG289))</f>
        <v>1</v>
      </c>
      <c r="E1201" t="b">
        <f>ISNUMBER(SEARCH("Salut les terriens  ",'Réponses de formulaire'!$AG289))</f>
        <v>0</v>
      </c>
      <c r="F1201" t="b">
        <f>ISNUMBER(SEARCH("Sans chichis ",'Réponses de formulaire'!$AG289))</f>
        <v>0</v>
      </c>
      <c r="G1201" t="b">
        <f>ISNUMBER(SEARCH("Dan Late Show  ",'Réponses de formulaire'!$AG289))</f>
        <v>0</v>
      </c>
      <c r="H1201" t="b">
        <f>ISNUMBER(SEARCH("On n’est pas couché  ",'Réponses de formulaire'!$AG289))</f>
        <v>1</v>
      </c>
      <c r="I1201" t="b">
        <f>ISNUMBER(SEARCH("Vivement Dimanche",'Réponses de formulaire'!$AG289))</f>
        <v>0</v>
      </c>
      <c r="J1201" t="b">
        <f>ISNUMBER(SEARCH("Saturday Night Live",'Réponses de formulaire'!$AG289))</f>
        <v>0</v>
      </c>
      <c r="K1201" t="b">
        <f>ISNUMBER(SEARCH("The Tonight Show starring Jimmy Fallon",'Réponses de formulaire'!$AG289))</f>
        <v>0</v>
      </c>
      <c r="L1201" t="b">
        <f>ISNUMBER(SEARCH("The Tonight Show with Jay Leno",'Réponses de formulaire'!$AG289))</f>
        <v>0</v>
      </c>
      <c r="M1201" t="b">
        <f>ISNUMBER(SEARCH("The Colbert Report",'Réponses de formulaire'!$AG289))</f>
        <v>0</v>
      </c>
      <c r="N1201" t="b">
        <f>ISNUMBER(SEARCH("The Daily Show",'Réponses de formulaire'!$AG289))</f>
        <v>0</v>
      </c>
      <c r="O1201" t="b">
        <f>ISNUMBER(SEARCH("Aucune",'Réponses de formulaire'!$AG289))</f>
        <v>0</v>
      </c>
    </row>
    <row r="1202" spans="2:15" ht="12.75" customHeight="1" x14ac:dyDescent="0.2">
      <c r="B1202" t="b">
        <f>ISNUMBER(SEARCH("Le Grand Journal  ",'Réponses de formulaire'!$AG290))</f>
        <v>0</v>
      </c>
      <c r="C1202" t="b">
        <f>ISNUMBER(SEARCH("Le Petit Journal  ",'Réponses de formulaire'!$AG290))</f>
        <v>0</v>
      </c>
      <c r="D1202" t="b">
        <f>ISNUMBER(SEARCH("Les Guignols de l’Info  ",'Réponses de formulaire'!$AG290))</f>
        <v>0</v>
      </c>
      <c r="E1202" t="b">
        <f>ISNUMBER(SEARCH("Salut les terriens  ",'Réponses de formulaire'!$AG290))</f>
        <v>0</v>
      </c>
      <c r="F1202" t="b">
        <f>ISNUMBER(SEARCH("Sans chichis ",'Réponses de formulaire'!$AG290))</f>
        <v>0</v>
      </c>
      <c r="G1202" t="b">
        <f>ISNUMBER(SEARCH("Dan Late Show  ",'Réponses de formulaire'!$AG290))</f>
        <v>0</v>
      </c>
      <c r="H1202" t="b">
        <f>ISNUMBER(SEARCH("On n’est pas couché  ",'Réponses de formulaire'!$AG290))</f>
        <v>1</v>
      </c>
      <c r="I1202" t="b">
        <f>ISNUMBER(SEARCH("Vivement Dimanche",'Réponses de formulaire'!$AG290))</f>
        <v>0</v>
      </c>
      <c r="J1202" t="b">
        <f>ISNUMBER(SEARCH("Saturday Night Live",'Réponses de formulaire'!$AG290))</f>
        <v>0</v>
      </c>
      <c r="K1202" t="b">
        <f>ISNUMBER(SEARCH("The Tonight Show starring Jimmy Fallon",'Réponses de formulaire'!$AG290))</f>
        <v>0</v>
      </c>
      <c r="L1202" t="b">
        <f>ISNUMBER(SEARCH("The Tonight Show with Jay Leno",'Réponses de formulaire'!$AG290))</f>
        <v>0</v>
      </c>
      <c r="M1202" t="b">
        <f>ISNUMBER(SEARCH("The Colbert Report",'Réponses de formulaire'!$AG290))</f>
        <v>0</v>
      </c>
      <c r="N1202" t="b">
        <f>ISNUMBER(SEARCH("The Daily Show",'Réponses de formulaire'!$AG290))</f>
        <v>0</v>
      </c>
      <c r="O1202" t="b">
        <f>ISNUMBER(SEARCH("Aucune",'Réponses de formulaire'!$AG290))</f>
        <v>0</v>
      </c>
    </row>
    <row r="1203" spans="2:15" ht="12.75" customHeight="1" x14ac:dyDescent="0.2">
      <c r="B1203" t="b">
        <f>ISNUMBER(SEARCH("Le Grand Journal  ",'Réponses de formulaire'!$AG291))</f>
        <v>0</v>
      </c>
      <c r="C1203" t="b">
        <f>ISNUMBER(SEARCH("Le Petit Journal  ",'Réponses de formulaire'!$AG291))</f>
        <v>0</v>
      </c>
      <c r="D1203" t="b">
        <f>ISNUMBER(SEARCH("Les Guignols de l’Info  ",'Réponses de formulaire'!$AG291))</f>
        <v>1</v>
      </c>
      <c r="E1203" t="b">
        <f>ISNUMBER(SEARCH("Salut les terriens  ",'Réponses de formulaire'!$AG291))</f>
        <v>0</v>
      </c>
      <c r="F1203" t="b">
        <f>ISNUMBER(SEARCH("Sans chichis ",'Réponses de formulaire'!$AG291))</f>
        <v>0</v>
      </c>
      <c r="G1203" t="b">
        <f>ISNUMBER(SEARCH("Dan Late Show  ",'Réponses de formulaire'!$AG291))</f>
        <v>0</v>
      </c>
      <c r="H1203" t="b">
        <f>ISNUMBER(SEARCH("On n’est pas couché  ",'Réponses de formulaire'!$AG291))</f>
        <v>0</v>
      </c>
      <c r="I1203" t="b">
        <f>ISNUMBER(SEARCH("Vivement Dimanche",'Réponses de formulaire'!$AG291))</f>
        <v>0</v>
      </c>
      <c r="J1203" t="b">
        <f>ISNUMBER(SEARCH("Saturday Night Live",'Réponses de formulaire'!$AG291))</f>
        <v>0</v>
      </c>
      <c r="K1203" t="b">
        <f>ISNUMBER(SEARCH("The Tonight Show starring Jimmy Fallon",'Réponses de formulaire'!$AG291))</f>
        <v>0</v>
      </c>
      <c r="L1203" t="b">
        <f>ISNUMBER(SEARCH("The Tonight Show with Jay Leno",'Réponses de formulaire'!$AG291))</f>
        <v>0</v>
      </c>
      <c r="M1203" t="b">
        <f>ISNUMBER(SEARCH("The Colbert Report",'Réponses de formulaire'!$AG291))</f>
        <v>0</v>
      </c>
      <c r="N1203" t="b">
        <f>ISNUMBER(SEARCH("The Daily Show",'Réponses de formulaire'!$AG291))</f>
        <v>0</v>
      </c>
      <c r="O1203" t="b">
        <f>ISNUMBER(SEARCH("Aucune",'Réponses de formulaire'!$AG291))</f>
        <v>0</v>
      </c>
    </row>
    <row r="1204" spans="2:15" ht="12.75" customHeight="1" x14ac:dyDescent="0.2">
      <c r="B1204" t="b">
        <f>ISNUMBER(SEARCH("Le Grand Journal  ",'Réponses de formulaire'!$AG292))</f>
        <v>1</v>
      </c>
      <c r="C1204" t="b">
        <f>ISNUMBER(SEARCH("Le Petit Journal  ",'Réponses de formulaire'!$AG292))</f>
        <v>1</v>
      </c>
      <c r="D1204" t="b">
        <f>ISNUMBER(SEARCH("Les Guignols de l’Info  ",'Réponses de formulaire'!$AG292))</f>
        <v>0</v>
      </c>
      <c r="E1204" t="b">
        <f>ISNUMBER(SEARCH("Salut les terriens  ",'Réponses de formulaire'!$AG292))</f>
        <v>0</v>
      </c>
      <c r="F1204" t="b">
        <f>ISNUMBER(SEARCH("Sans chichis ",'Réponses de formulaire'!$AG292))</f>
        <v>1</v>
      </c>
      <c r="G1204" t="b">
        <f>ISNUMBER(SEARCH("Dan Late Show  ",'Réponses de formulaire'!$AG292))</f>
        <v>0</v>
      </c>
      <c r="H1204" t="b">
        <f>ISNUMBER(SEARCH("On n’est pas couché  ",'Réponses de formulaire'!$AG292))</f>
        <v>1</v>
      </c>
      <c r="I1204" t="b">
        <f>ISNUMBER(SEARCH("Vivement Dimanche",'Réponses de formulaire'!$AG292))</f>
        <v>0</v>
      </c>
      <c r="J1204" t="b">
        <f>ISNUMBER(SEARCH("Saturday Night Live",'Réponses de formulaire'!$AG292))</f>
        <v>0</v>
      </c>
      <c r="K1204" t="b">
        <f>ISNUMBER(SEARCH("The Tonight Show starring Jimmy Fallon",'Réponses de formulaire'!$AG292))</f>
        <v>0</v>
      </c>
      <c r="L1204" t="b">
        <f>ISNUMBER(SEARCH("The Tonight Show with Jay Leno",'Réponses de formulaire'!$AG292))</f>
        <v>0</v>
      </c>
      <c r="M1204" t="b">
        <f>ISNUMBER(SEARCH("The Colbert Report",'Réponses de formulaire'!$AG292))</f>
        <v>0</v>
      </c>
      <c r="N1204" t="b">
        <f>ISNUMBER(SEARCH("The Daily Show",'Réponses de formulaire'!$AG292))</f>
        <v>0</v>
      </c>
      <c r="O1204" t="b">
        <f>ISNUMBER(SEARCH("Aucune",'Réponses de formulaire'!$AG292))</f>
        <v>0</v>
      </c>
    </row>
    <row r="1205" spans="2:15" ht="12.75" customHeight="1" x14ac:dyDescent="0.2">
      <c r="B1205" t="b">
        <f>ISNUMBER(SEARCH("Le Grand Journal  ",'Réponses de formulaire'!$AG293))</f>
        <v>0</v>
      </c>
      <c r="C1205" t="b">
        <f>ISNUMBER(SEARCH("Le Petit Journal  ",'Réponses de formulaire'!$AG293))</f>
        <v>0</v>
      </c>
      <c r="D1205" t="b">
        <f>ISNUMBER(SEARCH("Les Guignols de l’Info  ",'Réponses de formulaire'!$AG293))</f>
        <v>0</v>
      </c>
      <c r="E1205" t="b">
        <f>ISNUMBER(SEARCH("Salut les terriens  ",'Réponses de formulaire'!$AG293))</f>
        <v>0</v>
      </c>
      <c r="F1205" t="b">
        <f>ISNUMBER(SEARCH("Sans chichis ",'Réponses de formulaire'!$AG293))</f>
        <v>0</v>
      </c>
      <c r="G1205" t="b">
        <f>ISNUMBER(SEARCH("Dan Late Show  ",'Réponses de formulaire'!$AG293))</f>
        <v>0</v>
      </c>
      <c r="H1205" t="b">
        <f>ISNUMBER(SEARCH("On n’est pas couché  ",'Réponses de formulaire'!$AG293))</f>
        <v>0</v>
      </c>
      <c r="I1205" t="b">
        <f>ISNUMBER(SEARCH("Vivement Dimanche",'Réponses de formulaire'!$AG293))</f>
        <v>0</v>
      </c>
      <c r="J1205" t="b">
        <f>ISNUMBER(SEARCH("Saturday Night Live",'Réponses de formulaire'!$AG293))</f>
        <v>0</v>
      </c>
      <c r="K1205" t="b">
        <f>ISNUMBER(SEARCH("The Tonight Show starring Jimmy Fallon",'Réponses de formulaire'!$AG293))</f>
        <v>0</v>
      </c>
      <c r="L1205" t="b">
        <f>ISNUMBER(SEARCH("The Tonight Show with Jay Leno",'Réponses de formulaire'!$AG293))</f>
        <v>0</v>
      </c>
      <c r="M1205" t="b">
        <f>ISNUMBER(SEARCH("The Colbert Report",'Réponses de formulaire'!$AG293))</f>
        <v>1</v>
      </c>
      <c r="N1205" t="b">
        <f>ISNUMBER(SEARCH("The Daily Show",'Réponses de formulaire'!$AG293))</f>
        <v>0</v>
      </c>
      <c r="O1205" t="b">
        <f>ISNUMBER(SEARCH("Aucune",'Réponses de formulaire'!$AG293))</f>
        <v>0</v>
      </c>
    </row>
    <row r="1206" spans="2:15" ht="12.75" customHeight="1" x14ac:dyDescent="0.2">
      <c r="B1206" t="b">
        <f>ISNUMBER(SEARCH("Le Grand Journal  ",'Réponses de formulaire'!$AG294))</f>
        <v>1</v>
      </c>
      <c r="C1206" t="b">
        <f>ISNUMBER(SEARCH("Le Petit Journal  ",'Réponses de formulaire'!$AG294))</f>
        <v>0</v>
      </c>
      <c r="D1206" t="b">
        <f>ISNUMBER(SEARCH("Les Guignols de l’Info  ",'Réponses de formulaire'!$AG294))</f>
        <v>0</v>
      </c>
      <c r="E1206" t="b">
        <f>ISNUMBER(SEARCH("Salut les terriens  ",'Réponses de formulaire'!$AG294))</f>
        <v>0</v>
      </c>
      <c r="F1206" t="b">
        <f>ISNUMBER(SEARCH("Sans chichis ",'Réponses de formulaire'!$AG294))</f>
        <v>1</v>
      </c>
      <c r="G1206" t="b">
        <f>ISNUMBER(SEARCH("Dan Late Show  ",'Réponses de formulaire'!$AG294))</f>
        <v>0</v>
      </c>
      <c r="H1206" t="b">
        <f>ISNUMBER(SEARCH("On n’est pas couché  ",'Réponses de formulaire'!$AG294))</f>
        <v>0</v>
      </c>
      <c r="I1206" t="b">
        <f>ISNUMBER(SEARCH("Vivement Dimanche",'Réponses de formulaire'!$AG294))</f>
        <v>0</v>
      </c>
      <c r="J1206" t="b">
        <f>ISNUMBER(SEARCH("Saturday Night Live",'Réponses de formulaire'!$AG294))</f>
        <v>0</v>
      </c>
      <c r="K1206" t="b">
        <f>ISNUMBER(SEARCH("The Tonight Show starring Jimmy Fallon",'Réponses de formulaire'!$AG294))</f>
        <v>0</v>
      </c>
      <c r="L1206" t="b">
        <f>ISNUMBER(SEARCH("The Tonight Show with Jay Leno",'Réponses de formulaire'!$AG294))</f>
        <v>0</v>
      </c>
      <c r="M1206" t="b">
        <f>ISNUMBER(SEARCH("The Colbert Report",'Réponses de formulaire'!$AG294))</f>
        <v>0</v>
      </c>
      <c r="N1206" t="b">
        <f>ISNUMBER(SEARCH("The Daily Show",'Réponses de formulaire'!$AG294))</f>
        <v>0</v>
      </c>
      <c r="O1206" t="b">
        <f>ISNUMBER(SEARCH("Aucune",'Réponses de formulaire'!$AG294))</f>
        <v>0</v>
      </c>
    </row>
    <row r="1207" spans="2:15" ht="12.75" customHeight="1" x14ac:dyDescent="0.2">
      <c r="B1207" t="b">
        <f>ISNUMBER(SEARCH("Le Grand Journal  ",'Réponses de formulaire'!$AG295))</f>
        <v>0</v>
      </c>
      <c r="C1207" t="b">
        <f>ISNUMBER(SEARCH("Le Petit Journal  ",'Réponses de formulaire'!$AG295))</f>
        <v>1</v>
      </c>
      <c r="D1207" t="b">
        <f>ISNUMBER(SEARCH("Les Guignols de l’Info  ",'Réponses de formulaire'!$AG295))</f>
        <v>1</v>
      </c>
      <c r="E1207" t="b">
        <f>ISNUMBER(SEARCH("Salut les terriens  ",'Réponses de formulaire'!$AG295))</f>
        <v>0</v>
      </c>
      <c r="F1207" t="b">
        <f>ISNUMBER(SEARCH("Sans chichis ",'Réponses de formulaire'!$AG295))</f>
        <v>1</v>
      </c>
      <c r="G1207" t="b">
        <f>ISNUMBER(SEARCH("Dan Late Show  ",'Réponses de formulaire'!$AG295))</f>
        <v>1</v>
      </c>
      <c r="H1207" t="b">
        <f>ISNUMBER(SEARCH("On n’est pas couché  ",'Réponses de formulaire'!$AG295))</f>
        <v>1</v>
      </c>
      <c r="I1207" t="b">
        <f>ISNUMBER(SEARCH("Vivement Dimanche",'Réponses de formulaire'!$AG295))</f>
        <v>0</v>
      </c>
      <c r="J1207" t="b">
        <f>ISNUMBER(SEARCH("Saturday Night Live",'Réponses de formulaire'!$AG295))</f>
        <v>1</v>
      </c>
      <c r="K1207" t="b">
        <f>ISNUMBER(SEARCH("The Tonight Show starring Jimmy Fallon",'Réponses de formulaire'!$AG295))</f>
        <v>1</v>
      </c>
      <c r="L1207" t="b">
        <f>ISNUMBER(SEARCH("The Tonight Show with Jay Leno",'Réponses de formulaire'!$AG295))</f>
        <v>0</v>
      </c>
      <c r="M1207" t="b">
        <f>ISNUMBER(SEARCH("The Colbert Report",'Réponses de formulaire'!$AG295))</f>
        <v>0</v>
      </c>
      <c r="N1207" t="b">
        <f>ISNUMBER(SEARCH("The Daily Show",'Réponses de formulaire'!$AG295))</f>
        <v>0</v>
      </c>
      <c r="O1207" t="b">
        <f>ISNUMBER(SEARCH("Aucune",'Réponses de formulaire'!$AG295))</f>
        <v>0</v>
      </c>
    </row>
    <row r="1208" spans="2:15" ht="12.75" customHeight="1" x14ac:dyDescent="0.2">
      <c r="B1208" t="b">
        <f>ISNUMBER(SEARCH("Le Grand Journal  ",'Réponses de formulaire'!$AG296))</f>
        <v>0</v>
      </c>
      <c r="C1208" t="b">
        <f>ISNUMBER(SEARCH("Le Petit Journal  ",'Réponses de formulaire'!$AG296))</f>
        <v>0</v>
      </c>
      <c r="D1208" t="b">
        <f>ISNUMBER(SEARCH("Les Guignols de l’Info  ",'Réponses de formulaire'!$AG296))</f>
        <v>0</v>
      </c>
      <c r="E1208" t="b">
        <f>ISNUMBER(SEARCH("Salut les terriens  ",'Réponses de formulaire'!$AG296))</f>
        <v>0</v>
      </c>
      <c r="F1208" t="b">
        <f>ISNUMBER(SEARCH("Sans chichis ",'Réponses de formulaire'!$AG296))</f>
        <v>0</v>
      </c>
      <c r="G1208" t="b">
        <f>ISNUMBER(SEARCH("Dan Late Show  ",'Réponses de formulaire'!$AG296))</f>
        <v>0</v>
      </c>
      <c r="H1208" t="b">
        <f>ISNUMBER(SEARCH("On n’est pas couché  ",'Réponses de formulaire'!$AG296))</f>
        <v>0</v>
      </c>
      <c r="I1208" t="b">
        <f>ISNUMBER(SEARCH("Vivement Dimanche",'Réponses de formulaire'!$AG296))</f>
        <v>0</v>
      </c>
      <c r="J1208" t="b">
        <f>ISNUMBER(SEARCH("Saturday Night Live",'Réponses de formulaire'!$AG296))</f>
        <v>0</v>
      </c>
      <c r="K1208" t="b">
        <f>ISNUMBER(SEARCH("The Tonight Show starring Jimmy Fallon",'Réponses de formulaire'!$AG296))</f>
        <v>0</v>
      </c>
      <c r="L1208" t="b">
        <f>ISNUMBER(SEARCH("The Tonight Show with Jay Leno",'Réponses de formulaire'!$AG296))</f>
        <v>0</v>
      </c>
      <c r="M1208" t="b">
        <f>ISNUMBER(SEARCH("The Colbert Report",'Réponses de formulaire'!$AG296))</f>
        <v>0</v>
      </c>
      <c r="N1208" t="b">
        <f>ISNUMBER(SEARCH("The Daily Show",'Réponses de formulaire'!$AG296))</f>
        <v>0</v>
      </c>
      <c r="O1208" t="b">
        <f>ISNUMBER(SEARCH("Aucune",'Réponses de formulaire'!$AG296))</f>
        <v>1</v>
      </c>
    </row>
    <row r="1209" spans="2:15" ht="12.75" customHeight="1" x14ac:dyDescent="0.2">
      <c r="B1209" t="b">
        <f>ISNUMBER(SEARCH("Le Grand Journal  ",'Réponses de formulaire'!$AG297))</f>
        <v>0</v>
      </c>
      <c r="C1209" t="b">
        <f>ISNUMBER(SEARCH("Le Petit Journal  ",'Réponses de formulaire'!$AG297))</f>
        <v>1</v>
      </c>
      <c r="D1209" t="b">
        <f>ISNUMBER(SEARCH("Les Guignols de l’Info  ",'Réponses de formulaire'!$AG297))</f>
        <v>0</v>
      </c>
      <c r="E1209" t="b">
        <f>ISNUMBER(SEARCH("Salut les terriens  ",'Réponses de formulaire'!$AG297))</f>
        <v>0</v>
      </c>
      <c r="F1209" t="b">
        <f>ISNUMBER(SEARCH("Sans chichis ",'Réponses de formulaire'!$AG297))</f>
        <v>1</v>
      </c>
      <c r="G1209" t="b">
        <f>ISNUMBER(SEARCH("Dan Late Show  ",'Réponses de formulaire'!$AG297))</f>
        <v>0</v>
      </c>
      <c r="H1209" t="b">
        <f>ISNUMBER(SEARCH("On n’est pas couché  ",'Réponses de formulaire'!$AG297))</f>
        <v>1</v>
      </c>
      <c r="I1209" t="b">
        <f>ISNUMBER(SEARCH("Vivement Dimanche",'Réponses de formulaire'!$AG297))</f>
        <v>0</v>
      </c>
      <c r="J1209" t="b">
        <f>ISNUMBER(SEARCH("Saturday Night Live",'Réponses de formulaire'!$AG297))</f>
        <v>0</v>
      </c>
      <c r="K1209" t="b">
        <f>ISNUMBER(SEARCH("The Tonight Show starring Jimmy Fallon",'Réponses de formulaire'!$AG297))</f>
        <v>0</v>
      </c>
      <c r="L1209" t="b">
        <f>ISNUMBER(SEARCH("The Tonight Show with Jay Leno",'Réponses de formulaire'!$AG297))</f>
        <v>0</v>
      </c>
      <c r="M1209" t="b">
        <f>ISNUMBER(SEARCH("The Colbert Report",'Réponses de formulaire'!$AG297))</f>
        <v>0</v>
      </c>
      <c r="N1209" t="b">
        <f>ISNUMBER(SEARCH("The Daily Show",'Réponses de formulaire'!$AG297))</f>
        <v>0</v>
      </c>
      <c r="O1209" t="b">
        <f>ISNUMBER(SEARCH("Aucune",'Réponses de formulaire'!$AG297))</f>
        <v>0</v>
      </c>
    </row>
    <row r="1210" spans="2:15" ht="12.75" customHeight="1" x14ac:dyDescent="0.2">
      <c r="B1210" t="b">
        <f>ISNUMBER(SEARCH("Le Grand Journal  ",'Réponses de formulaire'!$AG298))</f>
        <v>0</v>
      </c>
      <c r="C1210" t="b">
        <f>ISNUMBER(SEARCH("Le Petit Journal  ",'Réponses de formulaire'!$AG298))</f>
        <v>0</v>
      </c>
      <c r="D1210" t="b">
        <f>ISNUMBER(SEARCH("Les Guignols de l’Info  ",'Réponses de formulaire'!$AG298))</f>
        <v>0</v>
      </c>
      <c r="E1210" t="b">
        <f>ISNUMBER(SEARCH("Salut les terriens  ",'Réponses de formulaire'!$AG298))</f>
        <v>0</v>
      </c>
      <c r="F1210" t="b">
        <f>ISNUMBER(SEARCH("Sans chichis ",'Réponses de formulaire'!$AG298))</f>
        <v>0</v>
      </c>
      <c r="G1210" t="b">
        <f>ISNUMBER(SEARCH("Dan Late Show  ",'Réponses de formulaire'!$AG298))</f>
        <v>0</v>
      </c>
      <c r="H1210" t="b">
        <f>ISNUMBER(SEARCH("On n’est pas couché  ",'Réponses de formulaire'!$AG298))</f>
        <v>0</v>
      </c>
      <c r="I1210" t="b">
        <f>ISNUMBER(SEARCH("Vivement Dimanche",'Réponses de formulaire'!$AG298))</f>
        <v>0</v>
      </c>
      <c r="J1210" t="b">
        <f>ISNUMBER(SEARCH("Saturday Night Live",'Réponses de formulaire'!$AG298))</f>
        <v>0</v>
      </c>
      <c r="K1210" t="b">
        <f>ISNUMBER(SEARCH("The Tonight Show starring Jimmy Fallon",'Réponses de formulaire'!$AG298))</f>
        <v>0</v>
      </c>
      <c r="L1210" t="b">
        <f>ISNUMBER(SEARCH("The Tonight Show with Jay Leno",'Réponses de formulaire'!$AG298))</f>
        <v>0</v>
      </c>
      <c r="M1210" t="b">
        <f>ISNUMBER(SEARCH("The Colbert Report",'Réponses de formulaire'!$AG298))</f>
        <v>0</v>
      </c>
      <c r="N1210" t="b">
        <f>ISNUMBER(SEARCH("The Daily Show",'Réponses de formulaire'!$AG298))</f>
        <v>0</v>
      </c>
      <c r="O1210" t="b">
        <f>ISNUMBER(SEARCH("Aucune",'Réponses de formulaire'!$AG298))</f>
        <v>1</v>
      </c>
    </row>
    <row r="1211" spans="2:15" ht="12.75" customHeight="1" x14ac:dyDescent="0.2">
      <c r="B1211" t="b">
        <f>ISNUMBER(SEARCH("Le Grand Journal  ",'Réponses de formulaire'!$AG299))</f>
        <v>0</v>
      </c>
      <c r="C1211" t="b">
        <f>ISNUMBER(SEARCH("Le Petit Journal  ",'Réponses de formulaire'!$AG299))</f>
        <v>1</v>
      </c>
      <c r="D1211" t="b">
        <f>ISNUMBER(SEARCH("Les Guignols de l’Info  ",'Réponses de formulaire'!$AG299))</f>
        <v>1</v>
      </c>
      <c r="E1211" t="b">
        <f>ISNUMBER(SEARCH("Salut les terriens  ",'Réponses de formulaire'!$AG299))</f>
        <v>0</v>
      </c>
      <c r="F1211" t="b">
        <f>ISNUMBER(SEARCH("Sans chichis ",'Réponses de formulaire'!$AG299))</f>
        <v>1</v>
      </c>
      <c r="G1211" t="b">
        <f>ISNUMBER(SEARCH("Dan Late Show  ",'Réponses de formulaire'!$AG299))</f>
        <v>0</v>
      </c>
      <c r="H1211" t="b">
        <f>ISNUMBER(SEARCH("On n’est pas couché  ",'Réponses de formulaire'!$AG299))</f>
        <v>0</v>
      </c>
      <c r="I1211" t="b">
        <f>ISNUMBER(SEARCH("Vivement Dimanche",'Réponses de formulaire'!$AG299))</f>
        <v>0</v>
      </c>
      <c r="J1211" t="b">
        <f>ISNUMBER(SEARCH("Saturday Night Live",'Réponses de formulaire'!$AG299))</f>
        <v>0</v>
      </c>
      <c r="K1211" t="b">
        <f>ISNUMBER(SEARCH("The Tonight Show starring Jimmy Fallon",'Réponses de formulaire'!$AG299))</f>
        <v>0</v>
      </c>
      <c r="L1211" t="b">
        <f>ISNUMBER(SEARCH("The Tonight Show with Jay Leno",'Réponses de formulaire'!$AG299))</f>
        <v>0</v>
      </c>
      <c r="M1211" t="b">
        <f>ISNUMBER(SEARCH("The Colbert Report",'Réponses de formulaire'!$AG299))</f>
        <v>0</v>
      </c>
      <c r="N1211" t="b">
        <f>ISNUMBER(SEARCH("The Daily Show",'Réponses de formulaire'!$AG299))</f>
        <v>0</v>
      </c>
      <c r="O1211" t="b">
        <f>ISNUMBER(SEARCH("Aucune",'Réponses de formulaire'!$AG299))</f>
        <v>0</v>
      </c>
    </row>
    <row r="1212" spans="2:15" ht="12.75" customHeight="1" x14ac:dyDescent="0.2">
      <c r="B1212" t="b">
        <f>ISNUMBER(SEARCH("Le Grand Journal  ",'Réponses de formulaire'!$AG300))</f>
        <v>0</v>
      </c>
      <c r="C1212" t="b">
        <f>ISNUMBER(SEARCH("Le Petit Journal  ",'Réponses de formulaire'!$AG300))</f>
        <v>0</v>
      </c>
      <c r="D1212" t="b">
        <f>ISNUMBER(SEARCH("Les Guignols de l’Info  ",'Réponses de formulaire'!$AG300))</f>
        <v>0</v>
      </c>
      <c r="E1212" t="b">
        <f>ISNUMBER(SEARCH("Salut les terriens  ",'Réponses de formulaire'!$AG300))</f>
        <v>0</v>
      </c>
      <c r="F1212" t="b">
        <f>ISNUMBER(SEARCH("Sans chichis ",'Réponses de formulaire'!$AG300))</f>
        <v>0</v>
      </c>
      <c r="G1212" t="b">
        <f>ISNUMBER(SEARCH("Dan Late Show  ",'Réponses de formulaire'!$AG300))</f>
        <v>0</v>
      </c>
      <c r="H1212" t="b">
        <f>ISNUMBER(SEARCH("On n’est pas couché  ",'Réponses de formulaire'!$AG300))</f>
        <v>0</v>
      </c>
      <c r="I1212" t="b">
        <f>ISNUMBER(SEARCH("Vivement Dimanche",'Réponses de formulaire'!$AG300))</f>
        <v>0</v>
      </c>
      <c r="J1212" t="b">
        <f>ISNUMBER(SEARCH("Saturday Night Live",'Réponses de formulaire'!$AG300))</f>
        <v>0</v>
      </c>
      <c r="K1212" t="b">
        <f>ISNUMBER(SEARCH("The Tonight Show starring Jimmy Fallon",'Réponses de formulaire'!$AG300))</f>
        <v>0</v>
      </c>
      <c r="L1212" t="b">
        <f>ISNUMBER(SEARCH("The Tonight Show with Jay Leno",'Réponses de formulaire'!$AG300))</f>
        <v>0</v>
      </c>
      <c r="M1212" t="b">
        <f>ISNUMBER(SEARCH("The Colbert Report",'Réponses de formulaire'!$AG300))</f>
        <v>0</v>
      </c>
      <c r="N1212" t="b">
        <f>ISNUMBER(SEARCH("The Daily Show",'Réponses de formulaire'!$AG300))</f>
        <v>0</v>
      </c>
      <c r="O1212" t="b">
        <f>ISNUMBER(SEARCH("Aucune",'Réponses de formulaire'!$AG300))</f>
        <v>1</v>
      </c>
    </row>
    <row r="1213" spans="2:15" ht="12.75" customHeight="1" x14ac:dyDescent="0.2">
      <c r="B1213" t="b">
        <f>ISNUMBER(SEARCH("Le Grand Journal  ",'Réponses de formulaire'!$AG301))</f>
        <v>1</v>
      </c>
      <c r="C1213" t="b">
        <f>ISNUMBER(SEARCH("Le Petit Journal  ",'Réponses de formulaire'!$AG301))</f>
        <v>1</v>
      </c>
      <c r="D1213" t="b">
        <f>ISNUMBER(SEARCH("Les Guignols de l’Info  ",'Réponses de formulaire'!$AG301))</f>
        <v>1</v>
      </c>
      <c r="E1213" t="b">
        <f>ISNUMBER(SEARCH("Salut les terriens  ",'Réponses de formulaire'!$AG301))</f>
        <v>1</v>
      </c>
      <c r="F1213" t="b">
        <f>ISNUMBER(SEARCH("Sans chichis ",'Réponses de formulaire'!$AG301))</f>
        <v>0</v>
      </c>
      <c r="G1213" t="b">
        <f>ISNUMBER(SEARCH("Dan Late Show  ",'Réponses de formulaire'!$AG301))</f>
        <v>0</v>
      </c>
      <c r="H1213" t="b">
        <f>ISNUMBER(SEARCH("On n’est pas couché  ",'Réponses de formulaire'!$AG301))</f>
        <v>0</v>
      </c>
      <c r="I1213" t="b">
        <f>ISNUMBER(SEARCH("Vivement Dimanche",'Réponses de formulaire'!$AG301))</f>
        <v>0</v>
      </c>
      <c r="J1213" t="b">
        <f>ISNUMBER(SEARCH("Saturday Night Live",'Réponses de formulaire'!$AG301))</f>
        <v>0</v>
      </c>
      <c r="K1213" t="b">
        <f>ISNUMBER(SEARCH("The Tonight Show starring Jimmy Fallon",'Réponses de formulaire'!$AG301))</f>
        <v>0</v>
      </c>
      <c r="L1213" t="b">
        <f>ISNUMBER(SEARCH("The Tonight Show with Jay Leno",'Réponses de formulaire'!$AG301))</f>
        <v>0</v>
      </c>
      <c r="M1213" t="b">
        <f>ISNUMBER(SEARCH("The Colbert Report",'Réponses de formulaire'!$AG301))</f>
        <v>0</v>
      </c>
      <c r="N1213" t="b">
        <f>ISNUMBER(SEARCH("The Daily Show",'Réponses de formulaire'!$AG301))</f>
        <v>0</v>
      </c>
      <c r="O1213" t="b">
        <f>ISNUMBER(SEARCH("Aucune",'Réponses de formulaire'!$AG301))</f>
        <v>0</v>
      </c>
    </row>
    <row r="1214" spans="2:15" ht="12.75" customHeight="1" x14ac:dyDescent="0.2">
      <c r="B1214" s="5">
        <f t="shared" ref="B1214:O1214" si="3">COUNTIF(B$914:B$1213,"Vrai")</f>
        <v>0</v>
      </c>
      <c r="C1214" s="5">
        <f t="shared" si="3"/>
        <v>0</v>
      </c>
      <c r="D1214" s="5">
        <f t="shared" si="3"/>
        <v>0</v>
      </c>
      <c r="E1214" s="5">
        <f t="shared" si="3"/>
        <v>0</v>
      </c>
      <c r="F1214" s="5">
        <f t="shared" si="3"/>
        <v>0</v>
      </c>
      <c r="G1214" s="5">
        <f t="shared" si="3"/>
        <v>0</v>
      </c>
      <c r="H1214" s="5">
        <f t="shared" si="3"/>
        <v>0</v>
      </c>
      <c r="I1214" s="5">
        <f t="shared" si="3"/>
        <v>0</v>
      </c>
      <c r="J1214" s="5">
        <f t="shared" si="3"/>
        <v>0</v>
      </c>
      <c r="K1214" s="5">
        <f t="shared" si="3"/>
        <v>0</v>
      </c>
      <c r="L1214" s="5">
        <f t="shared" si="3"/>
        <v>0</v>
      </c>
      <c r="M1214" s="5">
        <f t="shared" si="3"/>
        <v>0</v>
      </c>
      <c r="N1214" s="5">
        <f t="shared" si="3"/>
        <v>0</v>
      </c>
      <c r="O1214" s="5">
        <f t="shared" si="3"/>
        <v>0</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17"/>
  <sheetViews>
    <sheetView workbookViewId="0">
      <selection activeCell="E117" sqref="B104:E117"/>
    </sheetView>
  </sheetViews>
  <sheetFormatPr defaultColWidth="17.140625" defaultRowHeight="12.75" customHeight="1" x14ac:dyDescent="0.2"/>
  <cols>
    <col min="1" max="1" width="60.140625" customWidth="1"/>
    <col min="8" max="8" width="18" customWidth="1"/>
  </cols>
  <sheetData>
    <row r="1" spans="1:9" ht="12.75" customHeight="1" x14ac:dyDescent="0.2">
      <c r="A1" s="4" t="s">
        <v>846</v>
      </c>
      <c r="H1" t="s">
        <v>847</v>
      </c>
      <c r="I1">
        <v>300</v>
      </c>
    </row>
    <row r="2" spans="1:9" ht="12.75" customHeight="1" x14ac:dyDescent="0.2">
      <c r="A2" t="s">
        <v>848</v>
      </c>
      <c r="B2">
        <f>COUNTIF('Réponses de formulaire'!$F$2:$F$516,"Communication (journalisme, relations publiques, communication socio-éducative, ...)")</f>
        <v>100</v>
      </c>
    </row>
    <row r="3" spans="1:9" ht="12.75" customHeight="1" x14ac:dyDescent="0.2">
      <c r="A3" t="s">
        <v>849</v>
      </c>
      <c r="B3">
        <f>COUNTIF('Réponses de formulaire'!$F$2:$F$516,"Sciences Politiques")+COUNTIF('Réponses de formulaire'!$F$2:$F$516,"Sciences politiques (sciences politiques, relations internationales, administration publique, ...)")</f>
        <v>100</v>
      </c>
    </row>
    <row r="4" spans="1:9" ht="12.75" customHeight="1" x14ac:dyDescent="0.2">
      <c r="A4" t="s">
        <v>850</v>
      </c>
      <c r="B4">
        <f>I1-(B3+B2)</f>
        <v>100</v>
      </c>
    </row>
    <row r="6" spans="1:9" ht="12.75" customHeight="1" x14ac:dyDescent="0.2">
      <c r="A6" s="4" t="s">
        <v>1</v>
      </c>
    </row>
    <row r="7" spans="1:9" ht="12.75" customHeight="1" x14ac:dyDescent="0.2">
      <c r="A7" t="s">
        <v>49</v>
      </c>
      <c r="B7">
        <f>COUNTIF('Réponses de formulaire'!$B$2:$B$516,"Masculin")</f>
        <v>117</v>
      </c>
    </row>
    <row r="8" spans="1:9" ht="12.75" customHeight="1" x14ac:dyDescent="0.2">
      <c r="A8" t="s">
        <v>77</v>
      </c>
      <c r="B8">
        <f>COUNTIF('Réponses de formulaire'!$B$2:$B$516,"Féminin")</f>
        <v>183</v>
      </c>
    </row>
    <row r="10" spans="1:9" ht="12.75" customHeight="1" x14ac:dyDescent="0.2">
      <c r="A10" s="5" t="s">
        <v>2</v>
      </c>
    </row>
    <row r="11" spans="1:9" ht="12.75" customHeight="1" x14ac:dyDescent="0.2">
      <c r="A11" s="6" t="s">
        <v>50</v>
      </c>
      <c r="B11">
        <f>COUNTIF('Réponses de formulaire'!$C$2:$C$516,"Belge")</f>
        <v>289</v>
      </c>
    </row>
    <row r="12" spans="1:9" ht="12.75" customHeight="1" x14ac:dyDescent="0.2">
      <c r="A12" s="6" t="s">
        <v>69</v>
      </c>
      <c r="B12">
        <v>11</v>
      </c>
    </row>
    <row r="14" spans="1:9" ht="12.75" customHeight="1" x14ac:dyDescent="0.2">
      <c r="A14" s="4" t="s">
        <v>851</v>
      </c>
    </row>
    <row r="15" spans="1:9" ht="12.75" customHeight="1" x14ac:dyDescent="0.2">
      <c r="A15" t="s">
        <v>51</v>
      </c>
      <c r="B15">
        <f>COUNTIF('Réponses de formulaire'!$E$2:$E$516,"UCL")</f>
        <v>200</v>
      </c>
    </row>
    <row r="16" spans="1:9" ht="12.75" customHeight="1" x14ac:dyDescent="0.2">
      <c r="A16" t="s">
        <v>153</v>
      </c>
      <c r="B16">
        <f>COUNTIF('Réponses de formulaire'!$E$2:$E$516,"ULB")</f>
        <v>33</v>
      </c>
    </row>
    <row r="17" spans="1:2" ht="12.75" customHeight="1" x14ac:dyDescent="0.2">
      <c r="A17" t="s">
        <v>852</v>
      </c>
      <c r="B17">
        <f>COUNTIF('Réponses de formulaire'!$E$2:$E$516,"ULg")</f>
        <v>6</v>
      </c>
    </row>
    <row r="18" spans="1:2" ht="12.75" customHeight="1" x14ac:dyDescent="0.2">
      <c r="A18" t="s">
        <v>238</v>
      </c>
      <c r="B18">
        <f>COUNTIF('Réponses de formulaire'!$E$2:$E$516,"UMons")</f>
        <v>1</v>
      </c>
    </row>
    <row r="19" spans="1:2" ht="12.75" customHeight="1" x14ac:dyDescent="0.2">
      <c r="A19" t="s">
        <v>201</v>
      </c>
      <c r="B19">
        <f>COUNTIF('Réponses de formulaire'!$E$2:$E$516,"UNamur")</f>
        <v>42</v>
      </c>
    </row>
    <row r="20" spans="1:2" ht="12.75" customHeight="1" x14ac:dyDescent="0.2">
      <c r="A20" t="s">
        <v>367</v>
      </c>
      <c r="B20">
        <f>COUNTIF('Réponses de formulaire'!$E$2:$E$516,"USL-B")</f>
        <v>18</v>
      </c>
    </row>
    <row r="21" spans="1:2" ht="12.75" customHeight="1" x14ac:dyDescent="0.2">
      <c r="A21" t="s">
        <v>69</v>
      </c>
      <c r="B21">
        <f>COUNTIF('Réponses de formulaire'!$E$2:$E$516,"Autre")</f>
        <v>0</v>
      </c>
    </row>
    <row r="23" spans="1:2" ht="12.75" customHeight="1" x14ac:dyDescent="0.2">
      <c r="A23" s="5" t="s">
        <v>853</v>
      </c>
    </row>
    <row r="24" spans="1:2" ht="12.75" customHeight="1" x14ac:dyDescent="0.2">
      <c r="A24" s="6" t="s">
        <v>604</v>
      </c>
      <c r="B24">
        <f>COUNTIF('Réponses de formulaire'!$G$2:$G$516,"Enseignement secondaire général : 1er cycle")</f>
        <v>3</v>
      </c>
    </row>
    <row r="25" spans="1:2" ht="12.75" customHeight="1" x14ac:dyDescent="0.2">
      <c r="A25" s="6" t="s">
        <v>123</v>
      </c>
      <c r="B25">
        <f>COUNTIF('Réponses de formulaire'!$G$2:$G$516,"Enseignement secondaire général : 2ème cycle")</f>
        <v>149</v>
      </c>
    </row>
    <row r="26" spans="1:2" ht="12.75" customHeight="1" x14ac:dyDescent="0.2">
      <c r="A26" s="6" t="s">
        <v>413</v>
      </c>
      <c r="B26">
        <f>COUNTIF('Réponses de formulaire'!$G$2:$G$516,"Enseignement secondaire technique, 7ème année technique")</f>
        <v>4</v>
      </c>
    </row>
    <row r="27" spans="1:2" ht="12.75" customHeight="1" x14ac:dyDescent="0.2">
      <c r="A27" s="6" t="s">
        <v>854</v>
      </c>
      <c r="B27">
        <f>COUNTIF('Réponses de formulaire'!$G$2:$G$516,"Enseignement secondaire professionnel")</f>
        <v>0</v>
      </c>
    </row>
    <row r="28" spans="1:2" ht="12.75" customHeight="1" x14ac:dyDescent="0.2">
      <c r="A28" s="6" t="s">
        <v>385</v>
      </c>
      <c r="B28">
        <f>COUNTIF('Réponses de formulaire'!$G$2:$G$516,"Enseignement supérieur non universitaire")</f>
        <v>7</v>
      </c>
    </row>
    <row r="29" spans="1:2" ht="12.75" customHeight="1" x14ac:dyDescent="0.2">
      <c r="A29" s="6" t="s">
        <v>53</v>
      </c>
      <c r="B29">
        <f>COUNTIF('Réponses de formulaire'!$G$2:$G$516,"Enseignement supérieur universitaire 1er cycle : bac")</f>
        <v>122</v>
      </c>
    </row>
    <row r="30" spans="1:2" ht="12.75" customHeight="1" x14ac:dyDescent="0.2">
      <c r="A30" s="6" t="s">
        <v>54</v>
      </c>
      <c r="B30">
        <f>COUNTIF('Réponses de formulaire'!$G$2:$G$516,"Enseignement supérieur universitaire 2ème cycle : master, ingénieur")</f>
        <v>10</v>
      </c>
    </row>
    <row r="31" spans="1:2" ht="12.75" customHeight="1" x14ac:dyDescent="0.2">
      <c r="A31" s="6" t="s">
        <v>280</v>
      </c>
      <c r="B31">
        <f>COUNTIF('Réponses de formulaire'!$G$2:$G$516,"Enseignement supérieur universitaire 3ème cycle : doctorat")</f>
        <v>0</v>
      </c>
    </row>
    <row r="33" spans="1:2" ht="12.75" customHeight="1" x14ac:dyDescent="0.2">
      <c r="A33" s="5" t="s">
        <v>855</v>
      </c>
    </row>
    <row r="34" spans="1:2" ht="12.75" customHeight="1" x14ac:dyDescent="0.2">
      <c r="A34" t="s">
        <v>385</v>
      </c>
      <c r="B34">
        <f>COUNTIF('Réponses de formulaire'!$H$2:$H$516,"Enseignement supérieur non universitaire")</f>
        <v>0</v>
      </c>
    </row>
    <row r="35" spans="1:2" ht="12.75" customHeight="1" x14ac:dyDescent="0.2">
      <c r="A35" t="s">
        <v>53</v>
      </c>
      <c r="B35">
        <f>COUNTIF('Réponses de formulaire'!$H$2:$H$516,"Enseignement supérieur universitaire 1er cycle : bac")</f>
        <v>156</v>
      </c>
    </row>
    <row r="36" spans="1:2" ht="12.75" customHeight="1" x14ac:dyDescent="0.2">
      <c r="A36" s="6" t="s">
        <v>54</v>
      </c>
      <c r="B36">
        <f>COUNTIF('Réponses de formulaire'!$H$2:$H$516,"Enseignement supérieur universitaire 2ème cycle : master, ingénieur")</f>
        <v>142</v>
      </c>
    </row>
    <row r="37" spans="1:2" ht="12.75" customHeight="1" x14ac:dyDescent="0.2">
      <c r="A37" s="6" t="s">
        <v>280</v>
      </c>
      <c r="B37">
        <f>COUNTIF('Réponses de formulaire'!$H$2:$H$516,"Enseignement supérieur universitaire 3ème cycle : doctorat")</f>
        <v>2</v>
      </c>
    </row>
    <row r="39" spans="1:2" ht="12.75" customHeight="1" x14ac:dyDescent="0.2">
      <c r="A39" s="5" t="s">
        <v>856</v>
      </c>
    </row>
    <row r="40" spans="1:2" ht="12.75" customHeight="1" x14ac:dyDescent="0.2">
      <c r="A40" s="6" t="s">
        <v>71</v>
      </c>
      <c r="B40">
        <f>COUNTIF('Réponses de formulaire'!$AC$2:$AC$516,"Beaucoup")</f>
        <v>100</v>
      </c>
    </row>
    <row r="41" spans="1:2" ht="12.75" customHeight="1" x14ac:dyDescent="0.2">
      <c r="A41" s="6" t="s">
        <v>857</v>
      </c>
      <c r="B41">
        <f>COUNTIF('Réponses de formulaire'!$AC$2:$AC$516,"Assez ")</f>
        <v>107</v>
      </c>
    </row>
    <row r="42" spans="1:2" ht="12.75" customHeight="1" x14ac:dyDescent="0.2">
      <c r="A42" s="6" t="s">
        <v>85</v>
      </c>
      <c r="B42">
        <f>COUNTIF('Réponses de formulaire'!$AC$2:$AC$516,"Peu")</f>
        <v>74</v>
      </c>
    </row>
    <row r="43" spans="1:2" ht="12.75" customHeight="1" x14ac:dyDescent="0.2">
      <c r="A43" s="6" t="s">
        <v>236</v>
      </c>
      <c r="B43">
        <f>COUNTIF('Réponses de formulaire'!$AC$2:$AC$516,"Pas du tout")</f>
        <v>19</v>
      </c>
    </row>
    <row r="44" spans="1:2" ht="12.75" customHeight="1" x14ac:dyDescent="0.2">
      <c r="B44">
        <f>B40+B41+B42+B43</f>
        <v>300</v>
      </c>
    </row>
    <row r="45" spans="1:2" ht="12.75" customHeight="1" x14ac:dyDescent="0.2">
      <c r="A45" s="5" t="s">
        <v>858</v>
      </c>
    </row>
    <row r="46" spans="1:2" ht="12.75" customHeight="1" x14ac:dyDescent="0.2">
      <c r="A46" s="6" t="s">
        <v>72</v>
      </c>
      <c r="B46">
        <f>COUNTIF('Réponses de formulaire'!$AD$2:$AD$516,"Oui")</f>
        <v>104</v>
      </c>
    </row>
    <row r="47" spans="1:2" ht="12.75" customHeight="1" x14ac:dyDescent="0.2">
      <c r="A47" s="6" t="s">
        <v>113</v>
      </c>
      <c r="B47">
        <f>COUNTIF('Réponses de formulaire'!$AD$2:$AD$516,"Non")</f>
        <v>196</v>
      </c>
    </row>
    <row r="49" spans="1:9" ht="12.75" customHeight="1" x14ac:dyDescent="0.2">
      <c r="A49" s="5" t="s">
        <v>861</v>
      </c>
    </row>
    <row r="50" spans="1:9" ht="12.75" customHeight="1" x14ac:dyDescent="0.2">
      <c r="A50" s="6" t="s">
        <v>862</v>
      </c>
      <c r="B50">
        <f>COUNTIF('Réponses de formulaire'!$AF$2:$AF$516,"positif ")</f>
        <v>280</v>
      </c>
    </row>
    <row r="51" spans="1:9" ht="12.75" customHeight="1" x14ac:dyDescent="0.2">
      <c r="A51" s="6" t="s">
        <v>278</v>
      </c>
      <c r="B51">
        <f>COUNTIF('Réponses de formulaire'!$AF$2:$AF$516,"négatif")</f>
        <v>20</v>
      </c>
    </row>
    <row r="53" spans="1:9" ht="12.75" customHeight="1" x14ac:dyDescent="0.2">
      <c r="A53" s="5" t="s">
        <v>34</v>
      </c>
    </row>
    <row r="54" spans="1:9" ht="12.75" customHeight="1" x14ac:dyDescent="0.2">
      <c r="A54" s="6" t="s">
        <v>72</v>
      </c>
      <c r="B54">
        <f>COUNTIF('Réponses de formulaire'!$AI$2:$AI$516,"Oui")</f>
        <v>227</v>
      </c>
    </row>
    <row r="55" spans="1:9" ht="12.75" customHeight="1" x14ac:dyDescent="0.2">
      <c r="A55" s="6" t="s">
        <v>113</v>
      </c>
      <c r="B55">
        <f>COUNTIF('Réponses de formulaire'!$AI$2:$AI$516,"Non")</f>
        <v>7</v>
      </c>
    </row>
    <row r="56" spans="1:9" ht="12.75" customHeight="1" x14ac:dyDescent="0.2">
      <c r="A56" s="6" t="s">
        <v>863</v>
      </c>
      <c r="B56">
        <f>COUNTIF('Réponses de formulaire'!$AI$2:$AI$516,"Je suis partagé(e)")</f>
        <v>66</v>
      </c>
    </row>
    <row r="58" spans="1:9" ht="12.75" customHeight="1" x14ac:dyDescent="0.2">
      <c r="A58" s="5" t="s">
        <v>35</v>
      </c>
    </row>
    <row r="59" spans="1:9" ht="12.75" customHeight="1" x14ac:dyDescent="0.2">
      <c r="A59" s="6" t="s">
        <v>72</v>
      </c>
      <c r="B59">
        <f>COUNTIF('Réponses de formulaire'!$AJ$2:$AJ$516,"Oui")</f>
        <v>183</v>
      </c>
    </row>
    <row r="60" spans="1:9" ht="12.75" customHeight="1" x14ac:dyDescent="0.2">
      <c r="A60" s="6" t="s">
        <v>113</v>
      </c>
      <c r="B60">
        <f>COUNTIF('Réponses de formulaire'!$AJ$2:$AJ$516,"Non")</f>
        <v>27</v>
      </c>
    </row>
    <row r="61" spans="1:9" ht="12.75" customHeight="1" x14ac:dyDescent="0.2">
      <c r="A61" s="6" t="s">
        <v>863</v>
      </c>
      <c r="B61">
        <f>COUNTIF('Réponses de formulaire'!$AJ$2:$AJ$516,"Je suis partagé(e)")</f>
        <v>90</v>
      </c>
    </row>
    <row r="63" spans="1:9" ht="12.75" customHeight="1" x14ac:dyDescent="0.2">
      <c r="A63" s="5" t="s">
        <v>864</v>
      </c>
      <c r="B63" s="9" t="s">
        <v>149</v>
      </c>
      <c r="C63" s="6" t="s">
        <v>56</v>
      </c>
      <c r="D63" s="6" t="s">
        <v>88</v>
      </c>
      <c r="E63" s="6" t="s">
        <v>57</v>
      </c>
      <c r="F63" s="6" t="s">
        <v>79</v>
      </c>
      <c r="G63" s="6" t="s">
        <v>100</v>
      </c>
      <c r="H63" s="6" t="s">
        <v>55</v>
      </c>
      <c r="I63" s="6" t="s">
        <v>63</v>
      </c>
    </row>
    <row r="64" spans="1:9" ht="12.75" customHeight="1" x14ac:dyDescent="0.2">
      <c r="A64" s="6" t="s">
        <v>897</v>
      </c>
      <c r="B64">
        <f>COUNTIF('Réponses de formulaire'!$I$2:$I$516,"Plus de 12h")</f>
        <v>0</v>
      </c>
      <c r="C64">
        <f>COUNTIF('Réponses de formulaire'!$I$2:$I$516,"Entre 6h et 12h")</f>
        <v>1</v>
      </c>
      <c r="D64">
        <f>COUNTIF('Réponses de formulaire'!$I$2:$I$516,"Entre 3h et 6h")</f>
        <v>13</v>
      </c>
      <c r="E64">
        <f>COUNTIF('Réponses de formulaire'!$I$2:$I$516,"Entre 1h et 3h")</f>
        <v>80</v>
      </c>
      <c r="F64">
        <f>COUNTIF('Réponses de formulaire'!$I$2:$I$516,"Entre 30 minutes et 1h")</f>
        <v>59</v>
      </c>
      <c r="G64">
        <f>COUNTIF('Réponses de formulaire'!$I$2:$I$516,"Moins de 30 minutes")</f>
        <v>14</v>
      </c>
      <c r="H64">
        <f>COUNTIF('Réponses de formulaire'!$I$2:$I$516,"Je ne réalise pas cette tâche tous les jours")</f>
        <v>99</v>
      </c>
      <c r="I64">
        <f>COUNTIF('Réponses de formulaire'!$I$2:$I$516,"Jamais")</f>
        <v>34</v>
      </c>
    </row>
    <row r="65" spans="1:15" ht="12.75" customHeight="1" x14ac:dyDescent="0.2">
      <c r="A65" s="6" t="s">
        <v>898</v>
      </c>
      <c r="B65">
        <f>COUNTIF('Réponses de formulaire'!$J2:$J$516,"Plus de 12h")</f>
        <v>0</v>
      </c>
      <c r="C65">
        <f>COUNTIF('Réponses de formulaire'!$J2:$J$516,"Entre 6h et 12h")</f>
        <v>2</v>
      </c>
      <c r="D65">
        <f>COUNTIF('Réponses de formulaire'!$J2:$J$516,"Entre 3h et 6h")</f>
        <v>8</v>
      </c>
      <c r="E65">
        <f>COUNTIF('Réponses de formulaire'!$J2:$J$516,"Entre 1h et 3h")</f>
        <v>31</v>
      </c>
      <c r="F65">
        <f>COUNTIF('Réponses de formulaire'!$J2:$J$516,"Entre 30 minutes et 1h")</f>
        <v>51</v>
      </c>
      <c r="G65">
        <f>COUNTIF('Réponses de formulaire'!$J2:$J$516,"Moins de 30 minutes")</f>
        <v>73</v>
      </c>
      <c r="H65">
        <f>COUNTIF('Réponses de formulaire'!$J2:$J$516,"Je ne réalise pas cette tâche tous les jours")</f>
        <v>95</v>
      </c>
      <c r="I65">
        <f>COUNTIF('Réponses de formulaire'!$J2:$J$516,"Jamais")</f>
        <v>40</v>
      </c>
    </row>
    <row r="66" spans="1:15" ht="12.75" customHeight="1" x14ac:dyDescent="0.2">
      <c r="A66" s="6" t="s">
        <v>899</v>
      </c>
      <c r="B66">
        <f>COUNTIF('Réponses de formulaire'!$K$2:$K$516,"Plus de 12h")</f>
        <v>0</v>
      </c>
      <c r="C66">
        <f>COUNTIF('Réponses de formulaire'!$K$2:$K$516,"Entre 6h et 12h")</f>
        <v>0</v>
      </c>
      <c r="D66">
        <f>COUNTIF('Réponses de formulaire'!$K$2:$K$516,"Entre 3h et 6h")</f>
        <v>0</v>
      </c>
      <c r="E66">
        <f>COUNTIF('Réponses de formulaire'!$K$2:$K$516,"Entre 1h et 3h")</f>
        <v>13</v>
      </c>
      <c r="F66">
        <f>COUNTIF('Réponses de formulaire'!$K$2:$K$516,"Entre 30 minutes et 1h")</f>
        <v>48</v>
      </c>
      <c r="G66">
        <f>COUNTIF('Réponses de formulaire'!$K$2:$K$516,"Moins de 30 minutes")</f>
        <v>48</v>
      </c>
      <c r="H66">
        <f>COUNTIF('Réponses de formulaire'!$K$2:$K$516,"Je ne réalise pas cette tâche tous les jours")</f>
        <v>141</v>
      </c>
      <c r="I66">
        <f>COUNTIF('Réponses de formulaire'!$K$2:$K$516,"Jamais")</f>
        <v>50</v>
      </c>
    </row>
    <row r="67" spans="1:15" ht="12.75" customHeight="1" x14ac:dyDescent="0.2">
      <c r="A67" s="6" t="s">
        <v>900</v>
      </c>
      <c r="B67">
        <f>COUNTIF('Réponses de formulaire'!$L$2:$L$516,"Plus de 12h")</f>
        <v>4</v>
      </c>
      <c r="C67">
        <f>COUNTIF('Réponses de formulaire'!$L$2:$L$516,"Entre 6h et 12h")</f>
        <v>39</v>
      </c>
      <c r="D67">
        <f>COUNTIF('Réponses de formulaire'!$L$2:$L$516,"Entre 3h et 6h")</f>
        <v>107</v>
      </c>
      <c r="E67">
        <f>COUNTIF('Réponses de formulaire'!$L$2:$L$516,"Entre 1h et 3h")</f>
        <v>136</v>
      </c>
      <c r="F67">
        <f>COUNTIF('Réponses de formulaire'!$L$2:$L$516,"Entre 30 minutes et 1h")</f>
        <v>12</v>
      </c>
      <c r="G67">
        <f>COUNTIF('Réponses de formulaire'!$L$2:$L$516,"Moins de 30 minutes")</f>
        <v>1</v>
      </c>
      <c r="H67">
        <f>COUNTIF('Réponses de formulaire'!$L$2:$L$516,"Je ne réalise pas cette tâche tous les jours")</f>
        <v>1</v>
      </c>
      <c r="I67">
        <f>COUNTIF('Réponses de formulaire'!$L$2:$L$516,"Jamais")</f>
        <v>0</v>
      </c>
    </row>
    <row r="68" spans="1:15" ht="12.75" customHeight="1" x14ac:dyDescent="0.2">
      <c r="A68" s="6" t="s">
        <v>901</v>
      </c>
      <c r="B68">
        <f>COUNTIF('Réponses de formulaire'!$M$2:$M$516,"Plus de 12h")</f>
        <v>0</v>
      </c>
      <c r="C68">
        <f>COUNTIF('Réponses de formulaire'!$M$2:$M$516,"Entre 6h et 12h")</f>
        <v>4</v>
      </c>
      <c r="D68">
        <f>COUNTIF('Réponses de formulaire'!$M$2:$M$516,"Entre 3h et 6h")</f>
        <v>34</v>
      </c>
      <c r="E68">
        <f>COUNTIF('Réponses de formulaire'!$M$2:$M$516,"Entre 1h et 3h")</f>
        <v>131</v>
      </c>
      <c r="F68">
        <f>COUNTIF('Réponses de formulaire'!$M$2:$M$516,"Entre 30 minutes et 1h")</f>
        <v>43</v>
      </c>
      <c r="G68">
        <f>COUNTIF('Réponses de formulaire'!$M$2:$M$516,"Moins de 30 minutes")</f>
        <v>14</v>
      </c>
      <c r="H68">
        <f>COUNTIF('Réponses de formulaire'!$M$2:$M$516,"Je ne réalise pas cette tâche tous les jours")</f>
        <v>61</v>
      </c>
      <c r="I68">
        <f>COUNTIF('Réponses de formulaire'!$M$2:$M$516,"Jamais")</f>
        <v>13</v>
      </c>
    </row>
    <row r="69" spans="1:15" ht="12.75" customHeight="1" x14ac:dyDescent="0.2">
      <c r="A69" s="6"/>
    </row>
    <row r="70" spans="1:15" ht="12.75" customHeight="1" x14ac:dyDescent="0.2">
      <c r="A70" s="5" t="s">
        <v>902</v>
      </c>
      <c r="B70" s="9" t="s">
        <v>903</v>
      </c>
      <c r="C70" s="9" t="s">
        <v>904</v>
      </c>
      <c r="D70" s="9" t="s">
        <v>905</v>
      </c>
      <c r="E70" s="9"/>
      <c r="F70" s="9"/>
      <c r="G70" s="9"/>
      <c r="H70" s="9"/>
      <c r="I70" s="9"/>
      <c r="J70" s="9"/>
      <c r="K70" s="9"/>
      <c r="L70" s="9"/>
      <c r="M70" s="9"/>
      <c r="N70" s="9"/>
      <c r="O70" s="9"/>
    </row>
    <row r="71" spans="1:15" ht="12.75" customHeight="1" x14ac:dyDescent="0.2">
      <c r="A71" s="6" t="s">
        <v>101</v>
      </c>
      <c r="B71">
        <f>COUNTIF('Réponses de formulaire'!$N$2:$N$516,"Télévision")</f>
        <v>62</v>
      </c>
      <c r="C71">
        <f>COUNTIF('Réponses de formulaire'!$O$2:$O$516,"Télévision")</f>
        <v>57</v>
      </c>
      <c r="D71">
        <f>COUNTIF('Réponses de formulaire'!$P$2:$P$516,"Télévision")</f>
        <v>62</v>
      </c>
    </row>
    <row r="72" spans="1:15" ht="12.75" customHeight="1" x14ac:dyDescent="0.2">
      <c r="A72" s="6" t="s">
        <v>58</v>
      </c>
      <c r="B72">
        <f>COUNTIF('Réponses de formulaire'!$N$2:$N$516,"Sites web des chaînes de télévision, vidéo à la demande, web TV")</f>
        <v>25</v>
      </c>
      <c r="C72">
        <f>COUNTIF('Réponses de formulaire'!$O$2:$O$516,"Sites web des chaînes de télévision, vidéo à la demande, web TV")</f>
        <v>40</v>
      </c>
      <c r="D72">
        <f>COUNTIF('Réponses de formulaire'!$P$2:$P$516,"Sites web des chaînes de télévision, vidéo à la demande, web TV")</f>
        <v>34</v>
      </c>
    </row>
    <row r="73" spans="1:15" ht="12.75" customHeight="1" x14ac:dyDescent="0.2">
      <c r="A73" s="6" t="s">
        <v>102</v>
      </c>
      <c r="B73">
        <f>COUNTIF('Réponses de formulaire'!$N$2:$N$516,"Radio FM")</f>
        <v>22</v>
      </c>
      <c r="C73">
        <f>COUNTIF('Réponses de formulaire'!$O$2:$O$516,"Radio FM")</f>
        <v>29</v>
      </c>
      <c r="D73">
        <f>COUNTIF('Réponses de formulaire'!$P$2:$P$516,"Radio FM")</f>
        <v>40</v>
      </c>
    </row>
    <row r="74" spans="1:15" ht="12.75" customHeight="1" x14ac:dyDescent="0.2">
      <c r="A74" s="6" t="s">
        <v>226</v>
      </c>
      <c r="B74">
        <f>COUNTIF('Réponses de formulaire'!$N$2:$N$516,"Sites web des chaînes de radio, web radio")</f>
        <v>3</v>
      </c>
      <c r="C74">
        <f>COUNTIF('Réponses de formulaire'!$O$2:$O$516,"Sites web des chaînes de radio, web radio")</f>
        <v>7</v>
      </c>
      <c r="D74">
        <f>COUNTIF('Réponses de formulaire'!$P$2:$P$516,"Sites web des chaînes de radio, web radio")</f>
        <v>4</v>
      </c>
    </row>
    <row r="75" spans="1:15" ht="12.75" customHeight="1" x14ac:dyDescent="0.2">
      <c r="A75" s="6" t="s">
        <v>90</v>
      </c>
      <c r="B75">
        <f>COUNTIF('Réponses de formulaire'!$N$2:$N$516,"Presse quotidienne papier")</f>
        <v>13</v>
      </c>
      <c r="C75">
        <f>COUNTIF('Réponses de formulaire'!$O$2:$O$516,"Presse quotidienne papier")</f>
        <v>30</v>
      </c>
      <c r="D75">
        <f>COUNTIF('Réponses de formulaire'!$P$2:$P$516,"Presse quotidienne papier")</f>
        <v>33</v>
      </c>
    </row>
    <row r="76" spans="1:15" ht="12.75" customHeight="1" x14ac:dyDescent="0.2">
      <c r="A76" s="6" t="s">
        <v>59</v>
      </c>
      <c r="B76">
        <f>COUNTIF('Réponses de formulaire'!$N$2:$N$516,"Sites web des quotidiens papier")</f>
        <v>117</v>
      </c>
      <c r="C76">
        <f>COUNTIF('Réponses de formulaire'!$O$2:$O$516,"Sites web des quotidiens papier")</f>
        <v>52</v>
      </c>
      <c r="D76">
        <f>COUNTIF('Réponses de formulaire'!$P$2:$P$516,"Sites web des quotidiens papier")</f>
        <v>23</v>
      </c>
    </row>
    <row r="77" spans="1:15" ht="12.75" customHeight="1" x14ac:dyDescent="0.2">
      <c r="A77" s="6" t="s">
        <v>155</v>
      </c>
      <c r="B77">
        <f>COUNTIF('Réponses de formulaire'!$N$2:$N$516,"Moteurs de recherche sur le web (google actu, yahoo actu, …), sites de partage vidéo")</f>
        <v>29</v>
      </c>
      <c r="C77">
        <f>COUNTIF('Réponses de formulaire'!$O$2:$O$516,"Moteurs de recherche sur le web (google actu, yahoo actu, …), sites de partage vidéo")</f>
        <v>32</v>
      </c>
      <c r="D77">
        <f>COUNTIF('Réponses de formulaire'!$P$2:$P$516,"Moteurs de recherche sur le web (google actu, yahoo actu, …), sites de partage vidéo")</f>
        <v>34</v>
      </c>
    </row>
    <row r="78" spans="1:15" ht="12.75" customHeight="1" x14ac:dyDescent="0.2">
      <c r="A78" s="6" t="s">
        <v>80</v>
      </c>
      <c r="B78">
        <f>COUNTIF('Réponses de formulaire'!$N$2:$N$516,"Réseaux sociaux")</f>
        <v>18</v>
      </c>
      <c r="C78">
        <f>COUNTIF('Réponses de formulaire'!$O$2:$O$516,"Réseaux sociaux")</f>
        <v>29</v>
      </c>
      <c r="D78">
        <f>COUNTIF('Réponses de formulaire'!$P$2:$P$516,"Réseaux sociaux")</f>
        <v>23</v>
      </c>
    </row>
    <row r="79" spans="1:15" ht="12.75" customHeight="1" x14ac:dyDescent="0.2">
      <c r="A79" s="6" t="s">
        <v>167</v>
      </c>
      <c r="B79">
        <f>COUNTIF('Réponses de formulaire'!$N$2:$N$516,"Sites web d’info spécifiques à Internet, pure players (Mediapart, Rue89, Slate, ...)")</f>
        <v>6</v>
      </c>
      <c r="C79">
        <f>COUNTIF('Réponses de formulaire'!$O$2:$O$516,"Sites web d’info spécifiques à Internet, pure players (Mediapart, Rue89, Slate, ...)")</f>
        <v>7</v>
      </c>
      <c r="D79">
        <f>COUNTIF('Réponses de formulaire'!$P$2:$P$516,"Sites web d’info spécifiques à Internet, pure players (Mediapart, Rue89, Slate, ...)")</f>
        <v>5</v>
      </c>
    </row>
    <row r="80" spans="1:15" ht="12.75" customHeight="1" x14ac:dyDescent="0.2">
      <c r="A80" s="6" t="s">
        <v>401</v>
      </c>
      <c r="B80">
        <f>COUNTIF('Réponses de formulaire'!$N$2:$N$516,"Presse magazine")</f>
        <v>0</v>
      </c>
      <c r="C80">
        <f>COUNTIF('Réponses de formulaire'!$O$2:$O$516,"Presse magazine")</f>
        <v>2</v>
      </c>
      <c r="D80">
        <f>COUNTIF('Réponses de formulaire'!$P$2:$P$516,"Presse magazine")</f>
        <v>4</v>
      </c>
    </row>
    <row r="81" spans="1:6" ht="12.75" customHeight="1" x14ac:dyDescent="0.2">
      <c r="A81" s="6" t="s">
        <v>207</v>
      </c>
      <c r="B81">
        <f>COUNTIF('Réponses de formulaire'!$N$2:$N$516,"Sites web de la presse magazine")</f>
        <v>1</v>
      </c>
      <c r="C81">
        <f>COUNTIF('Réponses de formulaire'!$O$2:$O$516,"Sites web de la presse magazine")</f>
        <v>2</v>
      </c>
      <c r="D81">
        <f>COUNTIF('Réponses de formulaire'!$P$2:$P$516,"Sites web de la presse magazine")</f>
        <v>6</v>
      </c>
    </row>
    <row r="82" spans="1:6" ht="12.75" customHeight="1" x14ac:dyDescent="0.2">
      <c r="A82" s="6" t="s">
        <v>60</v>
      </c>
      <c r="B82">
        <f>COUNTIF('Réponses de formulaire'!$N$2:$N$516,"Discussion avec mon entourage")</f>
        <v>4</v>
      </c>
      <c r="C82">
        <f>COUNTIF('Réponses de formulaire'!$O$2:$O$516,"Discussion avec mon entourage")</f>
        <v>11</v>
      </c>
      <c r="D82">
        <f>COUNTIF('Réponses de formulaire'!$P$2:$P$516,"Discussion avec mon entourage")</f>
        <v>26</v>
      </c>
    </row>
    <row r="83" spans="1:6" ht="12.75" customHeight="1" x14ac:dyDescent="0.2">
      <c r="A83" s="6" t="s">
        <v>69</v>
      </c>
      <c r="B83">
        <f>COUNTIF('Réponses de formulaire'!$N$2:$N$516,"Autre")</f>
        <v>0</v>
      </c>
      <c r="C83">
        <f>COUNTIF('Réponses de formulaire'!$O$2:$O$516,"Autre")</f>
        <v>1</v>
      </c>
      <c r="D83">
        <f>COUNTIF('Réponses de formulaire'!$P$2:$P$516,"Autre")</f>
        <v>4</v>
      </c>
    </row>
    <row r="84" spans="1:6" ht="12.75" customHeight="1" x14ac:dyDescent="0.2">
      <c r="A84" s="6" t="s">
        <v>173</v>
      </c>
      <c r="B84">
        <f>COUNTIF('Réponses de formulaire'!$N$2:$N$516,"Aucun")</f>
        <v>0</v>
      </c>
      <c r="C84">
        <f>COUNTIF('Réponses de formulaire'!$O$2:$O$516,"Aucun")</f>
        <v>0</v>
      </c>
      <c r="D84">
        <f>COUNTIF('Réponses de formulaire'!$P$2:$P$516,"Aucun")</f>
        <v>2</v>
      </c>
    </row>
    <row r="86" spans="1:6" ht="12.75" customHeight="1" x14ac:dyDescent="0.2">
      <c r="A86" s="5" t="s">
        <v>906</v>
      </c>
      <c r="B86" s="9" t="s">
        <v>91</v>
      </c>
      <c r="C86" s="9" t="s">
        <v>81</v>
      </c>
      <c r="D86" s="9" t="s">
        <v>64</v>
      </c>
      <c r="E86" s="9" t="s">
        <v>62</v>
      </c>
      <c r="F86" s="9" t="s">
        <v>63</v>
      </c>
    </row>
    <row r="87" spans="1:6" ht="12.75" customHeight="1" x14ac:dyDescent="0.2">
      <c r="A87" s="6" t="s">
        <v>907</v>
      </c>
      <c r="B87">
        <f>COUNTIF('Réponses de formulaire'!$Q$2:$Q$516,"Tous les jours")</f>
        <v>75</v>
      </c>
      <c r="C87">
        <f>COUNTIF('Réponses de formulaire'!$Q$2:$Q$516,"Régulièrement")</f>
        <v>96</v>
      </c>
      <c r="D87">
        <f>COUNTIF('Réponses de formulaire'!$Q$2:$Q$516,"Parfois")</f>
        <v>64</v>
      </c>
      <c r="E87">
        <f>COUNTIF('Réponses de formulaire'!$Q$2:$Q$516,"Rarement")</f>
        <v>47</v>
      </c>
      <c r="F87">
        <f>COUNTIF('Réponses de formulaire'!$Q$2:$Q$516,"Jamais")</f>
        <v>18</v>
      </c>
    </row>
    <row r="88" spans="1:6" ht="12.75" customHeight="1" x14ac:dyDescent="0.2">
      <c r="A88" t="s">
        <v>908</v>
      </c>
      <c r="B88">
        <f>COUNTIF('Réponses de formulaire'!$R$2:$R$516,"Tous les jours")</f>
        <v>47</v>
      </c>
      <c r="C88">
        <f>COUNTIF('Réponses de formulaire'!$R$2:$R$516,"Régulièrement")</f>
        <v>64</v>
      </c>
      <c r="D88">
        <f>COUNTIF('Réponses de formulaire'!$R$2:$R$516,"Parfois")</f>
        <v>63</v>
      </c>
      <c r="E88">
        <f>COUNTIF('Réponses de formulaire'!$R$2:$R$516,"Rarement")</f>
        <v>87</v>
      </c>
      <c r="F88">
        <f>COUNTIF('Réponses de formulaire'!$R$2:$R$516,"Jamais")</f>
        <v>39</v>
      </c>
    </row>
    <row r="89" spans="1:6" ht="12.75" customHeight="1" x14ac:dyDescent="0.2">
      <c r="A89" t="s">
        <v>909</v>
      </c>
      <c r="B89">
        <f>COUNTIF('Réponses de formulaire'!$S$2:$S$516,"Tous les jours")</f>
        <v>25</v>
      </c>
      <c r="C89">
        <f>COUNTIF('Réponses de formulaire'!$S$2:$S$516,"Régulièrement")</f>
        <v>53</v>
      </c>
      <c r="D89">
        <f>COUNTIF('Réponses de formulaire'!$S$2:$S$516,"Parfois")</f>
        <v>68</v>
      </c>
      <c r="E89">
        <f>COUNTIF('Réponses de formulaire'!$S$2:$S$516,"Rarement")</f>
        <v>93</v>
      </c>
      <c r="F89">
        <f>COUNTIF('Réponses de formulaire'!$S$2:$S$516,"Jamais")</f>
        <v>61</v>
      </c>
    </row>
    <row r="90" spans="1:6" ht="12.75" customHeight="1" x14ac:dyDescent="0.2">
      <c r="A90" t="s">
        <v>910</v>
      </c>
      <c r="B90">
        <f>COUNTIF('Réponses de formulaire'!$T$2:$T$516,"Tous les jours")</f>
        <v>114</v>
      </c>
      <c r="C90">
        <f>COUNTIF('Réponses de formulaire'!$T$2:$T$516,"Régulièrement")</f>
        <v>79</v>
      </c>
      <c r="D90">
        <f>COUNTIF('Réponses de formulaire'!$T$2:$T$516,"Parfois")</f>
        <v>50</v>
      </c>
      <c r="E90">
        <f>COUNTIF('Réponses de formulaire'!$T$2:$T$516,"Rarement")</f>
        <v>45</v>
      </c>
      <c r="F90">
        <f>COUNTIF('Réponses de formulaire'!$T$2:$T$516,"Jamais")</f>
        <v>12</v>
      </c>
    </row>
    <row r="91" spans="1:6" ht="12.75" customHeight="1" x14ac:dyDescent="0.2">
      <c r="A91" t="s">
        <v>911</v>
      </c>
      <c r="B91">
        <f>COUNTIF('Réponses de formulaire'!$U$2:$U$516,"Tous les jours")</f>
        <v>39</v>
      </c>
      <c r="C91">
        <f>COUNTIF('Réponses de formulaire'!$U$2:$U$516,"Régulièrement")</f>
        <v>49</v>
      </c>
      <c r="D91">
        <f>COUNTIF('Réponses de formulaire'!$U$2:$U$516,"Parfois")</f>
        <v>69</v>
      </c>
      <c r="E91">
        <f>COUNTIF('Réponses de formulaire'!$U$2:$U$516,"Rarement")</f>
        <v>61</v>
      </c>
      <c r="F91">
        <f>COUNTIF('Réponses de formulaire'!$U$2:$U$516,"Jamais")</f>
        <v>82</v>
      </c>
    </row>
    <row r="92" spans="1:6" ht="12.75" customHeight="1" x14ac:dyDescent="0.2">
      <c r="A92" t="s">
        <v>912</v>
      </c>
      <c r="B92">
        <f>COUNTIF('Réponses de formulaire'!$V$2:$V$516,"Tous les jours")</f>
        <v>33</v>
      </c>
      <c r="C92">
        <f>COUNTIF('Réponses de formulaire'!$V$2:$V$516,"Régulièrement")</f>
        <v>44</v>
      </c>
      <c r="D92">
        <f>COUNTIF('Réponses de formulaire'!$V$2:$V$516,"Parfois")</f>
        <v>78</v>
      </c>
      <c r="E92">
        <f>COUNTIF('Réponses de formulaire'!$V$2:$V$516,"Rarement")</f>
        <v>77</v>
      </c>
      <c r="F92">
        <f>COUNTIF('Réponses de formulaire'!$V$2:$V$516,"Jamais")</f>
        <v>68</v>
      </c>
    </row>
    <row r="94" spans="1:6" ht="12.75" customHeight="1" x14ac:dyDescent="0.2">
      <c r="A94" s="5" t="s">
        <v>919</v>
      </c>
      <c r="B94" s="9" t="s">
        <v>903</v>
      </c>
      <c r="C94" s="9" t="s">
        <v>904</v>
      </c>
      <c r="D94" s="9" t="s">
        <v>905</v>
      </c>
    </row>
    <row r="95" spans="1:6" ht="12.75" customHeight="1" x14ac:dyDescent="0.2">
      <c r="A95" t="s">
        <v>67</v>
      </c>
      <c r="B95">
        <f>COUNTIF('Réponses de formulaire'!$Y$2:$Y$516,"Le Soir")</f>
        <v>114</v>
      </c>
      <c r="C95">
        <f>COUNTIF('Réponses de formulaire'!$Z$2:$Z$516,"Le Soir")</f>
        <v>68</v>
      </c>
      <c r="D95">
        <f>COUNTIF('Réponses de formulaire'!$AA$2:$AA$516,"Le Soir")</f>
        <v>33</v>
      </c>
    </row>
    <row r="96" spans="1:6" ht="12.75" customHeight="1" x14ac:dyDescent="0.2">
      <c r="A96" s="6" t="s">
        <v>94</v>
      </c>
      <c r="B96">
        <f>COUNTIF('Réponses de formulaire'!$Y$2:$Y$516,"La Libre Belgique")</f>
        <v>71</v>
      </c>
      <c r="C96">
        <f>COUNTIF('Réponses de formulaire'!$Z$2:$Z$516,"La Libre Belgique")</f>
        <v>81</v>
      </c>
      <c r="D96">
        <f>COUNTIF('Réponses de formulaire'!$AA$2:$AA$516,"La Libre Belgique")</f>
        <v>36</v>
      </c>
    </row>
    <row r="97" spans="1:5" ht="12.75" customHeight="1" x14ac:dyDescent="0.2">
      <c r="A97" s="6" t="s">
        <v>93</v>
      </c>
      <c r="B97">
        <f>COUNTIF('Réponses de formulaire'!$Y$2:$Y$516,"Les journaux des éditions l’Avenir (Vers l’Avenir, …)")</f>
        <v>29</v>
      </c>
      <c r="C97">
        <f>COUNTIF('Réponses de formulaire'!$Z$2:$Z$516,"Les journaux des éditions l’Avenir (Vers l’Avenir, …)")</f>
        <v>28</v>
      </c>
      <c r="D97">
        <f>COUNTIF('Réponses de formulaire'!$AA$2:$AA$516,"Les journaux des éditions l’Avenir (Vers l’Avenir, …)")</f>
        <v>28</v>
      </c>
    </row>
    <row r="98" spans="1:5" ht="12.75" customHeight="1" x14ac:dyDescent="0.2">
      <c r="A98" s="6" t="s">
        <v>144</v>
      </c>
      <c r="B98">
        <f>COUNTIF('Réponses de formulaire'!$Y$2:$Y$516,"La Dernière Heure – Les Sports")</f>
        <v>9</v>
      </c>
      <c r="C98">
        <f>COUNTIF('Réponses de formulaire'!$Z$2:$Z$516,"La Dernière Heure – Les Sports")</f>
        <v>18</v>
      </c>
      <c r="D98">
        <f>COUNTIF('Réponses de formulaire'!$AA$2:$AA$516,"La Dernière Heure – Les Sports")</f>
        <v>25</v>
      </c>
    </row>
    <row r="99" spans="1:5" ht="12.75" customHeight="1" x14ac:dyDescent="0.2">
      <c r="A99" s="6" t="s">
        <v>210</v>
      </c>
      <c r="B99">
        <f>COUNTIF('Réponses de formulaire'!$Y$2:$Y$516,"L’Echo")</f>
        <v>1</v>
      </c>
      <c r="C99">
        <f>COUNTIF('Réponses de formulaire'!$Z$2:$Z$516,"L’Echo")</f>
        <v>4</v>
      </c>
      <c r="D99">
        <f>COUNTIF('Réponses de formulaire'!$AA$2:$AA$516,"L’Echo")</f>
        <v>12</v>
      </c>
    </row>
    <row r="100" spans="1:5" ht="12.75" customHeight="1" x14ac:dyDescent="0.2">
      <c r="A100" s="6" t="s">
        <v>68</v>
      </c>
      <c r="B100">
        <f>COUNTIF('Réponses de formulaire'!$Y$2:$Y$516,"Metro")</f>
        <v>24</v>
      </c>
      <c r="C100">
        <f>COUNTIF('Réponses de formulaire'!$Z$2:$Z$516,"Metro")</f>
        <v>25</v>
      </c>
      <c r="D100">
        <f>COUNTIF('Réponses de formulaire'!$AA$2:$AA$516,"Metro")</f>
        <v>31</v>
      </c>
    </row>
    <row r="101" spans="1:5" ht="12.75" customHeight="1" x14ac:dyDescent="0.2">
      <c r="A101" s="6" t="s">
        <v>173</v>
      </c>
      <c r="B101">
        <f>COUNTIF('Réponses de formulaire'!$Y$2:$Y$516,"Aucun")</f>
        <v>25</v>
      </c>
      <c r="C101">
        <f>COUNTIF('Réponses de formulaire'!$Z$2:$Z$516,"Aucun")</f>
        <v>39</v>
      </c>
      <c r="D101">
        <f>COUNTIF('Réponses de formulaire'!$AA$2:$AA$516,"Aucun")</f>
        <v>68</v>
      </c>
    </row>
    <row r="102" spans="1:5" ht="12.75" customHeight="1" x14ac:dyDescent="0.2">
      <c r="A102" s="6" t="s">
        <v>69</v>
      </c>
      <c r="B102">
        <f>COUNTIF('Réponses de formulaire'!$Y$2:$Y$516,"Autre")</f>
        <v>27</v>
      </c>
      <c r="C102">
        <f>COUNTIF('Réponses de formulaire'!$Z$2:$Z$516,"Autre")</f>
        <v>37</v>
      </c>
      <c r="D102">
        <f>COUNTIF('Réponses de formulaire'!$AA$2:$AA$516,"Autre")</f>
        <v>64</v>
      </c>
    </row>
    <row r="104" spans="1:5" ht="12.75" customHeight="1" x14ac:dyDescent="0.2">
      <c r="A104" s="5" t="s">
        <v>920</v>
      </c>
      <c r="B104" s="9">
        <v>1</v>
      </c>
      <c r="C104" s="9">
        <v>2</v>
      </c>
      <c r="D104" s="9">
        <v>3</v>
      </c>
      <c r="E104" s="9">
        <v>4</v>
      </c>
    </row>
    <row r="105" spans="1:5" ht="12.75" customHeight="1" x14ac:dyDescent="0.2">
      <c r="A105" s="6" t="s">
        <v>921</v>
      </c>
      <c r="B105">
        <f>COUNTIF('Réponses de formulaire'!$AK$2:$AK$516,"1")</f>
        <v>12</v>
      </c>
      <c r="C105">
        <f>COUNTIF('Réponses de formulaire'!$AK$2:$AK$516,"2")</f>
        <v>39</v>
      </c>
      <c r="D105">
        <f>COUNTIF('Réponses de formulaire'!$AK$2:$AK$516,"3")</f>
        <v>128</v>
      </c>
      <c r="E105">
        <f>COUNTIF('Réponses de formulaire'!$AK$2:$AK$516,"4")</f>
        <v>121</v>
      </c>
    </row>
    <row r="106" spans="1:5" ht="12.75" customHeight="1" x14ac:dyDescent="0.2">
      <c r="A106" s="6" t="s">
        <v>922</v>
      </c>
      <c r="B106">
        <f>COUNTIF('Réponses de formulaire'!$AL$2:$AL$516,"1")</f>
        <v>80</v>
      </c>
      <c r="C106">
        <f>COUNTIF('Réponses de formulaire'!$AL$2:$AL$516,"2")</f>
        <v>154</v>
      </c>
      <c r="D106">
        <f>COUNTIF('Réponses de formulaire'!$AL$2:$AL$516,"3")</f>
        <v>58</v>
      </c>
      <c r="E106">
        <f>COUNTIF('Réponses de formulaire'!$AL$2:$AL$516,"4")</f>
        <v>8</v>
      </c>
    </row>
    <row r="107" spans="1:5" ht="12.75" customHeight="1" x14ac:dyDescent="0.2">
      <c r="A107" t="s">
        <v>923</v>
      </c>
      <c r="B107">
        <f>COUNTIF('Réponses de formulaire'!$AM$2:$AM$516,"1")</f>
        <v>29</v>
      </c>
      <c r="C107">
        <f>COUNTIF('Réponses de formulaire'!$AM$2:$AM$516,"2")</f>
        <v>127</v>
      </c>
      <c r="D107">
        <f>COUNTIF('Réponses de formulaire'!$AM$2:$AM$516,"3")</f>
        <v>114</v>
      </c>
      <c r="E107">
        <f>COUNTIF('Réponses de formulaire'!$AM$2:$AM$516,"4")</f>
        <v>30</v>
      </c>
    </row>
    <row r="108" spans="1:5" ht="12.75" customHeight="1" x14ac:dyDescent="0.2">
      <c r="A108" t="s">
        <v>924</v>
      </c>
      <c r="B108">
        <f>COUNTIF('Réponses de formulaire'!$AN$2:$AN$516,"1")</f>
        <v>19</v>
      </c>
      <c r="C108">
        <f>COUNTIF('Réponses de formulaire'!$AN$2:$AN$516,"2")</f>
        <v>71</v>
      </c>
      <c r="D108">
        <f>COUNTIF('Réponses de formulaire'!$AN$2:$AN$516,"3")</f>
        <v>152</v>
      </c>
      <c r="E108">
        <f>COUNTIF('Réponses de formulaire'!$AN$2:$AN$516,"4")</f>
        <v>58</v>
      </c>
    </row>
    <row r="109" spans="1:5" ht="12.75" customHeight="1" x14ac:dyDescent="0.2">
      <c r="A109" t="s">
        <v>925</v>
      </c>
      <c r="B109">
        <f>COUNTIF('Réponses de formulaire'!$AO$2:$AO$516,"1")</f>
        <v>40</v>
      </c>
      <c r="C109">
        <f>COUNTIF('Réponses de formulaire'!$AO$2:$AO$516,"2")</f>
        <v>123</v>
      </c>
      <c r="D109">
        <f>COUNTIF('Réponses de formulaire'!$AO$2:$AO$516,"3")</f>
        <v>87</v>
      </c>
      <c r="E109">
        <f>COUNTIF('Réponses de formulaire'!$AO$2:$AO$516,"4")</f>
        <v>50</v>
      </c>
    </row>
    <row r="110" spans="1:5" ht="12.75" customHeight="1" x14ac:dyDescent="0.2">
      <c r="A110" t="s">
        <v>926</v>
      </c>
      <c r="B110">
        <f>COUNTIF('Réponses de formulaire'!$AP$2:$AP$516,"1")</f>
        <v>50</v>
      </c>
      <c r="C110">
        <f>COUNTIF('Réponses de formulaire'!$AP$2:$AP$516,"2")</f>
        <v>102</v>
      </c>
      <c r="D110">
        <f>COUNTIF('Réponses de formulaire'!$AP$2:$AP$516,"3")</f>
        <v>93</v>
      </c>
      <c r="E110">
        <f>COUNTIF('Réponses de formulaire'!$AP$2:$AP$516,"4")</f>
        <v>55</v>
      </c>
    </row>
    <row r="111" spans="1:5" ht="12.75" customHeight="1" x14ac:dyDescent="0.2">
      <c r="A111" t="s">
        <v>927</v>
      </c>
      <c r="B111">
        <f>COUNTIF('Réponses de formulaire'!$AQ$2:$AQ$516,"1")</f>
        <v>44</v>
      </c>
      <c r="C111">
        <f>COUNTIF('Réponses de formulaire'!$AQ$2:$AQ$516,"2")</f>
        <v>98</v>
      </c>
      <c r="D111">
        <f>COUNTIF('Réponses de formulaire'!$AQ$2:$AQ$516,"3")</f>
        <v>104</v>
      </c>
      <c r="E111">
        <f>COUNTIF('Réponses de formulaire'!$AQ$2:$AQ$516,"4")</f>
        <v>54</v>
      </c>
    </row>
    <row r="112" spans="1:5" ht="12.75" customHeight="1" x14ac:dyDescent="0.2">
      <c r="A112" t="s">
        <v>928</v>
      </c>
      <c r="B112">
        <f>COUNTIF('Réponses de formulaire'!$AR$2:$AR$516,"1")</f>
        <v>83</v>
      </c>
      <c r="C112">
        <f>COUNTIF('Réponses de formulaire'!$AR$2:$AR$516,"2")</f>
        <v>102</v>
      </c>
      <c r="D112">
        <f>COUNTIF('Réponses de formulaire'!$AR$2:$AR$516,"3")</f>
        <v>76</v>
      </c>
      <c r="E112">
        <f>COUNTIF('Réponses de formulaire'!$AR$2:$AR$516,"4")</f>
        <v>39</v>
      </c>
    </row>
    <row r="113" spans="1:5" ht="12.75" customHeight="1" x14ac:dyDescent="0.2">
      <c r="A113" t="s">
        <v>929</v>
      </c>
      <c r="B113">
        <f>COUNTIF('Réponses de formulaire'!$AS$2:$AS$516,"1")</f>
        <v>30</v>
      </c>
      <c r="C113">
        <f>COUNTIF('Réponses de formulaire'!$AS$2:$AS$516,"2")</f>
        <v>74</v>
      </c>
      <c r="D113">
        <f>COUNTIF('Réponses de formulaire'!$AS$2:$AS$516,"3")</f>
        <v>124</v>
      </c>
      <c r="E113">
        <f>COUNTIF('Réponses de formulaire'!$AS$2:$AS$516,"4")</f>
        <v>72</v>
      </c>
    </row>
    <row r="114" spans="1:5" ht="12.75" customHeight="1" x14ac:dyDescent="0.2">
      <c r="A114" t="s">
        <v>930</v>
      </c>
      <c r="B114">
        <f>COUNTIF('Réponses de formulaire'!$AT$2:$AT$516,"1")</f>
        <v>24</v>
      </c>
      <c r="C114">
        <f>COUNTIF('Réponses de formulaire'!$AT$2:$AT$516,"2")</f>
        <v>51</v>
      </c>
      <c r="D114">
        <f>COUNTIF('Réponses de formulaire'!$AT$2:$AT$516,"3")</f>
        <v>119</v>
      </c>
      <c r="E114">
        <f>COUNTIF('Réponses de formulaire'!$AT$2:$AT$516,"4")</f>
        <v>106</v>
      </c>
    </row>
    <row r="115" spans="1:5" ht="12.75" customHeight="1" x14ac:dyDescent="0.2">
      <c r="A115" t="s">
        <v>931</v>
      </c>
      <c r="B115">
        <f>COUNTIF('Réponses de formulaire'!$AU$2:$AU$516,"1")</f>
        <v>61</v>
      </c>
      <c r="C115">
        <f>COUNTIF('Réponses de formulaire'!$AU$2:$AU$516,"2")</f>
        <v>122</v>
      </c>
      <c r="D115">
        <f>COUNTIF('Réponses de formulaire'!$AU$2:$AU$516,"3")</f>
        <v>85</v>
      </c>
      <c r="E115">
        <f>COUNTIF('Réponses de formulaire'!$AU$2:$AU$516,"4")</f>
        <v>32</v>
      </c>
    </row>
    <row r="116" spans="1:5" ht="12.75" customHeight="1" x14ac:dyDescent="0.2">
      <c r="A116" t="s">
        <v>932</v>
      </c>
      <c r="B116">
        <f>COUNTIF('Réponses de formulaire'!$AV$2:$AV$516,"1")</f>
        <v>19</v>
      </c>
      <c r="C116">
        <f>COUNTIF('Réponses de formulaire'!$AV$2:$AV$516,"2")</f>
        <v>45</v>
      </c>
      <c r="D116">
        <f>COUNTIF('Réponses de formulaire'!$AV$2:$AV$516,"3")</f>
        <v>103</v>
      </c>
      <c r="E116">
        <f>COUNTIF('Réponses de formulaire'!$AV$2:$AV$516,"4")</f>
        <v>133</v>
      </c>
    </row>
    <row r="117" spans="1:5" ht="12.75" customHeight="1" x14ac:dyDescent="0.2">
      <c r="A117" t="s">
        <v>933</v>
      </c>
      <c r="B117">
        <f>COUNTIF('Réponses de formulaire'!$AW$2:$AW$516,"1")</f>
        <v>77</v>
      </c>
      <c r="C117">
        <f>COUNTIF('Réponses de formulaire'!$AW$2:$AW$516,"2")</f>
        <v>140</v>
      </c>
      <c r="D117">
        <f>COUNTIF('Réponses de formulaire'!$AW$2:$AW$516,"3")</f>
        <v>62</v>
      </c>
      <c r="E117">
        <f>COUNTIF('Réponses de formulaire'!$AW$2:$AW$516,"4")</f>
        <v>21</v>
      </c>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3"/>
  <sheetViews>
    <sheetView workbookViewId="0">
      <selection activeCell="D11" sqref="D11"/>
    </sheetView>
  </sheetViews>
  <sheetFormatPr defaultColWidth="11.42578125" defaultRowHeight="12.75" x14ac:dyDescent="0.2"/>
  <cols>
    <col min="1" max="1" width="12.140625" customWidth="1"/>
    <col min="2" max="2" width="10" customWidth="1"/>
  </cols>
  <sheetData>
    <row r="1" spans="1:2" ht="38.25" x14ac:dyDescent="0.2">
      <c r="A1" s="15" t="s">
        <v>913</v>
      </c>
      <c r="B1" t="s">
        <v>915</v>
      </c>
    </row>
    <row r="2" spans="1:2" x14ac:dyDescent="0.2">
      <c r="A2" s="16">
        <v>1986</v>
      </c>
      <c r="B2" s="14">
        <v>1</v>
      </c>
    </row>
    <row r="3" spans="1:2" x14ac:dyDescent="0.2">
      <c r="A3" s="16">
        <v>1987</v>
      </c>
      <c r="B3" s="14">
        <v>1</v>
      </c>
    </row>
    <row r="4" spans="1:2" x14ac:dyDescent="0.2">
      <c r="A4" s="16">
        <v>1988</v>
      </c>
      <c r="B4" s="14">
        <v>4</v>
      </c>
    </row>
    <row r="5" spans="1:2" x14ac:dyDescent="0.2">
      <c r="A5" s="16">
        <v>1989</v>
      </c>
      <c r="B5" s="14">
        <v>23</v>
      </c>
    </row>
    <row r="6" spans="1:2" x14ac:dyDescent="0.2">
      <c r="A6" s="16">
        <v>1990</v>
      </c>
      <c r="B6" s="14">
        <v>38</v>
      </c>
    </row>
    <row r="7" spans="1:2" x14ac:dyDescent="0.2">
      <c r="A7" s="16">
        <v>1991</v>
      </c>
      <c r="B7" s="14">
        <v>78</v>
      </c>
    </row>
    <row r="8" spans="1:2" x14ac:dyDescent="0.2">
      <c r="A8" s="16">
        <v>1992</v>
      </c>
      <c r="B8" s="14">
        <v>44</v>
      </c>
    </row>
    <row r="9" spans="1:2" x14ac:dyDescent="0.2">
      <c r="A9" s="16">
        <v>1993</v>
      </c>
      <c r="B9" s="14">
        <v>46</v>
      </c>
    </row>
    <row r="10" spans="1:2" x14ac:dyDescent="0.2">
      <c r="A10" s="16">
        <v>1994</v>
      </c>
      <c r="B10" s="14">
        <v>31</v>
      </c>
    </row>
    <row r="11" spans="1:2" x14ac:dyDescent="0.2">
      <c r="A11" s="16">
        <v>1995</v>
      </c>
      <c r="B11" s="14">
        <v>33</v>
      </c>
    </row>
    <row r="12" spans="1:2" x14ac:dyDescent="0.2">
      <c r="A12" s="16">
        <v>1996</v>
      </c>
      <c r="B12" s="14">
        <v>1</v>
      </c>
    </row>
    <row r="13" spans="1:2" x14ac:dyDescent="0.2">
      <c r="A13" s="16" t="s">
        <v>914</v>
      </c>
      <c r="B13" s="14">
        <v>300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5"/>
  <sheetViews>
    <sheetView topLeftCell="A25" workbookViewId="0">
      <selection activeCell="K2" sqref="K2"/>
    </sheetView>
  </sheetViews>
  <sheetFormatPr defaultColWidth="11.42578125" defaultRowHeight="12.75" x14ac:dyDescent="0.2"/>
  <cols>
    <col min="1" max="1" width="15" customWidth="1"/>
    <col min="2" max="2" width="15" bestFit="1" customWidth="1"/>
    <col min="3" max="3" width="7.28515625" customWidth="1"/>
    <col min="4" max="4" width="5.7109375" customWidth="1"/>
    <col min="5" max="5" width="8.42578125" customWidth="1"/>
    <col min="6" max="6" width="4.42578125" customWidth="1"/>
    <col min="7" max="7" width="7.140625" customWidth="1"/>
    <col min="8" max="8" width="7.28515625" customWidth="1"/>
    <col min="9" max="9" width="8" customWidth="1"/>
  </cols>
  <sheetData>
    <row r="1" spans="1:9" ht="153" x14ac:dyDescent="0.2">
      <c r="A1" s="15" t="s">
        <v>936</v>
      </c>
      <c r="B1" s="15" t="s">
        <v>935</v>
      </c>
    </row>
    <row r="2" spans="1:9" ht="102" x14ac:dyDescent="0.2">
      <c r="A2" s="15" t="s">
        <v>913</v>
      </c>
      <c r="B2" t="s">
        <v>63</v>
      </c>
      <c r="C2" t="s">
        <v>55</v>
      </c>
      <c r="D2" t="s">
        <v>79</v>
      </c>
      <c r="E2" t="s">
        <v>57</v>
      </c>
      <c r="F2" t="s">
        <v>88</v>
      </c>
      <c r="G2" t="s">
        <v>56</v>
      </c>
      <c r="H2" t="s">
        <v>100</v>
      </c>
      <c r="I2" t="s">
        <v>914</v>
      </c>
    </row>
    <row r="3" spans="1:9" x14ac:dyDescent="0.2">
      <c r="A3" s="16" t="s">
        <v>69</v>
      </c>
      <c r="B3" s="14">
        <v>14</v>
      </c>
      <c r="C3" s="14">
        <v>30</v>
      </c>
      <c r="D3" s="14">
        <v>19</v>
      </c>
      <c r="E3" s="14">
        <v>10</v>
      </c>
      <c r="F3" s="14">
        <v>2</v>
      </c>
      <c r="G3" s="14">
        <v>1</v>
      </c>
      <c r="H3" s="14">
        <v>24</v>
      </c>
      <c r="I3" s="14">
        <v>100</v>
      </c>
    </row>
    <row r="4" spans="1:9" x14ac:dyDescent="0.2">
      <c r="A4" s="16" t="s">
        <v>937</v>
      </c>
      <c r="B4" s="14">
        <v>5</v>
      </c>
      <c r="C4" s="14">
        <v>37</v>
      </c>
      <c r="D4" s="14">
        <v>16</v>
      </c>
      <c r="E4" s="14">
        <v>13</v>
      </c>
      <c r="F4" s="14">
        <v>3</v>
      </c>
      <c r="G4" s="14">
        <v>1</v>
      </c>
      <c r="H4" s="14">
        <v>25</v>
      </c>
      <c r="I4" s="14">
        <v>100</v>
      </c>
    </row>
    <row r="5" spans="1:9" ht="25.5" x14ac:dyDescent="0.2">
      <c r="A5" s="16" t="s">
        <v>938</v>
      </c>
      <c r="B5" s="14">
        <v>21</v>
      </c>
      <c r="C5" s="14">
        <v>28</v>
      </c>
      <c r="D5" s="14">
        <v>16</v>
      </c>
      <c r="E5" s="14">
        <v>8</v>
      </c>
      <c r="F5" s="14">
        <v>3</v>
      </c>
      <c r="G5" s="14"/>
      <c r="H5" s="14">
        <v>24</v>
      </c>
      <c r="I5" s="14">
        <v>100</v>
      </c>
    </row>
    <row r="6" spans="1:9" x14ac:dyDescent="0.2">
      <c r="A6" s="16" t="s">
        <v>914</v>
      </c>
      <c r="B6" s="14">
        <v>40</v>
      </c>
      <c r="C6" s="14">
        <v>95</v>
      </c>
      <c r="D6" s="14">
        <v>51</v>
      </c>
      <c r="E6" s="14">
        <v>31</v>
      </c>
      <c r="F6" s="14">
        <v>8</v>
      </c>
      <c r="G6" s="14">
        <v>2</v>
      </c>
      <c r="H6" s="14">
        <v>73</v>
      </c>
      <c r="I6" s="14">
        <v>300</v>
      </c>
    </row>
    <row r="9" spans="1:9" ht="153" x14ac:dyDescent="0.2">
      <c r="A9" s="15" t="s">
        <v>939</v>
      </c>
      <c r="B9" s="15" t="s">
        <v>935</v>
      </c>
    </row>
    <row r="10" spans="1:9" ht="102" x14ac:dyDescent="0.2">
      <c r="A10" s="15" t="s">
        <v>913</v>
      </c>
      <c r="B10" t="s">
        <v>57</v>
      </c>
      <c r="C10" t="s">
        <v>79</v>
      </c>
      <c r="D10" t="s">
        <v>88</v>
      </c>
      <c r="E10" t="s">
        <v>56</v>
      </c>
      <c r="F10" t="s">
        <v>63</v>
      </c>
      <c r="G10" t="s">
        <v>55</v>
      </c>
      <c r="H10" t="s">
        <v>100</v>
      </c>
      <c r="I10" t="s">
        <v>914</v>
      </c>
    </row>
    <row r="11" spans="1:9" x14ac:dyDescent="0.2">
      <c r="A11" s="16" t="s">
        <v>69</v>
      </c>
      <c r="B11" s="14">
        <v>23</v>
      </c>
      <c r="C11" s="14">
        <v>12</v>
      </c>
      <c r="D11" s="14">
        <v>7</v>
      </c>
      <c r="E11" s="14"/>
      <c r="F11" s="14">
        <v>16</v>
      </c>
      <c r="G11" s="14">
        <v>38</v>
      </c>
      <c r="H11" s="14">
        <v>4</v>
      </c>
      <c r="I11" s="14">
        <v>100</v>
      </c>
    </row>
    <row r="12" spans="1:9" x14ac:dyDescent="0.2">
      <c r="A12" s="16" t="s">
        <v>937</v>
      </c>
      <c r="B12" s="14">
        <v>38</v>
      </c>
      <c r="C12" s="14">
        <v>25</v>
      </c>
      <c r="D12" s="14">
        <v>1</v>
      </c>
      <c r="E12" s="14"/>
      <c r="F12" s="14">
        <v>6</v>
      </c>
      <c r="G12" s="14">
        <v>25</v>
      </c>
      <c r="H12" s="14">
        <v>5</v>
      </c>
      <c r="I12" s="14">
        <v>100</v>
      </c>
    </row>
    <row r="13" spans="1:9" ht="25.5" x14ac:dyDescent="0.2">
      <c r="A13" s="16" t="s">
        <v>938</v>
      </c>
      <c r="B13" s="14">
        <v>19</v>
      </c>
      <c r="C13" s="14">
        <v>22</v>
      </c>
      <c r="D13" s="14">
        <v>5</v>
      </c>
      <c r="E13" s="14">
        <v>1</v>
      </c>
      <c r="F13" s="14">
        <v>12</v>
      </c>
      <c r="G13" s="14">
        <v>36</v>
      </c>
      <c r="H13" s="14">
        <v>5</v>
      </c>
      <c r="I13" s="14">
        <v>100</v>
      </c>
    </row>
    <row r="14" spans="1:9" x14ac:dyDescent="0.2">
      <c r="A14" s="16" t="s">
        <v>914</v>
      </c>
      <c r="B14" s="14">
        <v>80</v>
      </c>
      <c r="C14" s="14">
        <v>59</v>
      </c>
      <c r="D14" s="14">
        <v>13</v>
      </c>
      <c r="E14" s="14">
        <v>1</v>
      </c>
      <c r="F14" s="14">
        <v>34</v>
      </c>
      <c r="G14" s="14">
        <v>99</v>
      </c>
      <c r="H14" s="14">
        <v>14</v>
      </c>
      <c r="I14" s="14">
        <v>300</v>
      </c>
    </row>
    <row r="16" spans="1:9" ht="153" x14ac:dyDescent="0.2">
      <c r="A16" s="15" t="s">
        <v>940</v>
      </c>
      <c r="B16" s="15" t="s">
        <v>935</v>
      </c>
    </row>
    <row r="17" spans="1:9" ht="89.25" x14ac:dyDescent="0.2">
      <c r="A17" s="15" t="s">
        <v>913</v>
      </c>
      <c r="B17" t="s">
        <v>57</v>
      </c>
      <c r="C17" t="s">
        <v>79</v>
      </c>
      <c r="D17" t="s">
        <v>63</v>
      </c>
      <c r="E17" t="s">
        <v>55</v>
      </c>
      <c r="F17" t="s">
        <v>100</v>
      </c>
      <c r="G17" t="s">
        <v>914</v>
      </c>
    </row>
    <row r="18" spans="1:9" x14ac:dyDescent="0.2">
      <c r="A18" s="16" t="s">
        <v>69</v>
      </c>
      <c r="B18" s="14">
        <v>3</v>
      </c>
      <c r="C18" s="14">
        <v>4</v>
      </c>
      <c r="D18" s="14">
        <v>31</v>
      </c>
      <c r="E18" s="14">
        <v>46</v>
      </c>
      <c r="F18" s="14">
        <v>16</v>
      </c>
      <c r="G18" s="14">
        <v>100</v>
      </c>
    </row>
    <row r="19" spans="1:9" x14ac:dyDescent="0.2">
      <c r="A19" s="16" t="s">
        <v>937</v>
      </c>
      <c r="B19" s="14">
        <v>7</v>
      </c>
      <c r="C19" s="14">
        <v>17</v>
      </c>
      <c r="D19" s="14">
        <v>14</v>
      </c>
      <c r="E19" s="14">
        <v>51</v>
      </c>
      <c r="F19" s="14">
        <v>11</v>
      </c>
      <c r="G19" s="14">
        <v>100</v>
      </c>
    </row>
    <row r="20" spans="1:9" ht="25.5" x14ac:dyDescent="0.2">
      <c r="A20" s="16" t="s">
        <v>938</v>
      </c>
      <c r="B20" s="14">
        <v>3</v>
      </c>
      <c r="C20" s="14">
        <v>27</v>
      </c>
      <c r="D20" s="14">
        <v>5</v>
      </c>
      <c r="E20" s="14">
        <v>44</v>
      </c>
      <c r="F20" s="14">
        <v>21</v>
      </c>
      <c r="G20" s="14">
        <v>100</v>
      </c>
    </row>
    <row r="21" spans="1:9" x14ac:dyDescent="0.2">
      <c r="A21" s="16" t="s">
        <v>914</v>
      </c>
      <c r="B21" s="14">
        <v>13</v>
      </c>
      <c r="C21" s="14">
        <v>48</v>
      </c>
      <c r="D21" s="14">
        <v>50</v>
      </c>
      <c r="E21" s="14">
        <v>141</v>
      </c>
      <c r="F21" s="14">
        <v>48</v>
      </c>
      <c r="G21" s="14">
        <v>300</v>
      </c>
    </row>
    <row r="23" spans="1:9" ht="153" x14ac:dyDescent="0.2">
      <c r="A23" s="15" t="s">
        <v>941</v>
      </c>
      <c r="B23" s="15" t="s">
        <v>935</v>
      </c>
    </row>
    <row r="24" spans="1:9" ht="178.5" x14ac:dyDescent="0.2">
      <c r="A24" s="15" t="s">
        <v>913</v>
      </c>
      <c r="B24" t="s">
        <v>57</v>
      </c>
      <c r="C24" t="s">
        <v>79</v>
      </c>
      <c r="D24" t="s">
        <v>88</v>
      </c>
      <c r="E24" t="s">
        <v>56</v>
      </c>
      <c r="F24" t="s">
        <v>55</v>
      </c>
      <c r="G24" t="s">
        <v>100</v>
      </c>
      <c r="H24" t="s">
        <v>149</v>
      </c>
      <c r="I24" t="s">
        <v>914</v>
      </c>
    </row>
    <row r="25" spans="1:9" x14ac:dyDescent="0.2">
      <c r="A25" s="16" t="s">
        <v>69</v>
      </c>
      <c r="B25" s="14">
        <v>52</v>
      </c>
      <c r="C25" s="14">
        <v>4</v>
      </c>
      <c r="D25" s="14">
        <v>36</v>
      </c>
      <c r="E25" s="14">
        <v>8</v>
      </c>
      <c r="F25" s="14"/>
      <c r="G25" s="14"/>
      <c r="H25" s="14"/>
      <c r="I25" s="14">
        <v>100</v>
      </c>
    </row>
    <row r="26" spans="1:9" x14ac:dyDescent="0.2">
      <c r="A26" s="16" t="s">
        <v>937</v>
      </c>
      <c r="B26" s="14">
        <v>36</v>
      </c>
      <c r="C26" s="14">
        <v>4</v>
      </c>
      <c r="D26" s="14">
        <v>37</v>
      </c>
      <c r="E26" s="14">
        <v>20</v>
      </c>
      <c r="F26" s="14">
        <v>1</v>
      </c>
      <c r="G26" s="14"/>
      <c r="H26" s="14">
        <v>2</v>
      </c>
      <c r="I26" s="14">
        <v>100</v>
      </c>
    </row>
    <row r="27" spans="1:9" ht="25.5" x14ac:dyDescent="0.2">
      <c r="A27" s="16" t="s">
        <v>938</v>
      </c>
      <c r="B27" s="14">
        <v>48</v>
      </c>
      <c r="C27" s="14">
        <v>4</v>
      </c>
      <c r="D27" s="14">
        <v>34</v>
      </c>
      <c r="E27" s="14">
        <v>11</v>
      </c>
      <c r="F27" s="14"/>
      <c r="G27" s="14">
        <v>1</v>
      </c>
      <c r="H27" s="14">
        <v>2</v>
      </c>
      <c r="I27" s="14">
        <v>100</v>
      </c>
    </row>
    <row r="28" spans="1:9" x14ac:dyDescent="0.2">
      <c r="A28" s="16" t="s">
        <v>914</v>
      </c>
      <c r="B28" s="14">
        <v>136</v>
      </c>
      <c r="C28" s="14">
        <v>12</v>
      </c>
      <c r="D28" s="14">
        <v>107</v>
      </c>
      <c r="E28" s="14">
        <v>39</v>
      </c>
      <c r="F28" s="14">
        <v>1</v>
      </c>
      <c r="G28" s="14">
        <v>1</v>
      </c>
      <c r="H28" s="14">
        <v>4</v>
      </c>
      <c r="I28" s="14">
        <v>300</v>
      </c>
    </row>
    <row r="30" spans="1:9" ht="178.5" x14ac:dyDescent="0.2">
      <c r="A30" s="15" t="s">
        <v>942</v>
      </c>
      <c r="B30" s="15" t="s">
        <v>935</v>
      </c>
    </row>
    <row r="31" spans="1:9" ht="102" x14ac:dyDescent="0.2">
      <c r="A31" s="15" t="s">
        <v>913</v>
      </c>
      <c r="B31" t="s">
        <v>57</v>
      </c>
      <c r="C31" t="s">
        <v>79</v>
      </c>
      <c r="D31" t="s">
        <v>88</v>
      </c>
      <c r="E31" t="s">
        <v>56</v>
      </c>
      <c r="F31" t="s">
        <v>63</v>
      </c>
      <c r="G31" t="s">
        <v>55</v>
      </c>
      <c r="H31" t="s">
        <v>100</v>
      </c>
      <c r="I31" t="s">
        <v>914</v>
      </c>
    </row>
    <row r="32" spans="1:9" x14ac:dyDescent="0.2">
      <c r="A32" s="16" t="s">
        <v>69</v>
      </c>
      <c r="B32" s="14">
        <v>39</v>
      </c>
      <c r="C32" s="14">
        <v>16</v>
      </c>
      <c r="D32" s="14">
        <v>12</v>
      </c>
      <c r="E32" s="14">
        <v>1</v>
      </c>
      <c r="F32" s="14">
        <v>4</v>
      </c>
      <c r="G32" s="14">
        <v>21</v>
      </c>
      <c r="H32" s="14">
        <v>7</v>
      </c>
      <c r="I32" s="14">
        <v>100</v>
      </c>
    </row>
    <row r="33" spans="1:9" x14ac:dyDescent="0.2">
      <c r="A33" s="16" t="s">
        <v>937</v>
      </c>
      <c r="B33" s="14">
        <v>47</v>
      </c>
      <c r="C33" s="14">
        <v>13</v>
      </c>
      <c r="D33" s="14">
        <v>15</v>
      </c>
      <c r="E33" s="14">
        <v>2</v>
      </c>
      <c r="F33" s="14">
        <v>3</v>
      </c>
      <c r="G33" s="14">
        <v>18</v>
      </c>
      <c r="H33" s="14">
        <v>2</v>
      </c>
      <c r="I33" s="14">
        <v>100</v>
      </c>
    </row>
    <row r="34" spans="1:9" ht="25.5" x14ac:dyDescent="0.2">
      <c r="A34" s="16" t="s">
        <v>938</v>
      </c>
      <c r="B34" s="14">
        <v>45</v>
      </c>
      <c r="C34" s="14">
        <v>14</v>
      </c>
      <c r="D34" s="14">
        <v>7</v>
      </c>
      <c r="E34" s="14">
        <v>1</v>
      </c>
      <c r="F34" s="14">
        <v>6</v>
      </c>
      <c r="G34" s="14">
        <v>22</v>
      </c>
      <c r="H34" s="14">
        <v>5</v>
      </c>
      <c r="I34" s="14">
        <v>100</v>
      </c>
    </row>
    <row r="35" spans="1:9" x14ac:dyDescent="0.2">
      <c r="A35" s="16" t="s">
        <v>914</v>
      </c>
      <c r="B35" s="14">
        <v>131</v>
      </c>
      <c r="C35" s="14">
        <v>43</v>
      </c>
      <c r="D35" s="14">
        <v>34</v>
      </c>
      <c r="E35" s="14">
        <v>4</v>
      </c>
      <c r="F35" s="14">
        <v>13</v>
      </c>
      <c r="G35" s="14">
        <v>61</v>
      </c>
      <c r="H35" s="14">
        <v>14</v>
      </c>
      <c r="I35" s="14">
        <v>300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0"/>
  <sheetViews>
    <sheetView topLeftCell="A13" workbookViewId="0">
      <selection activeCell="R15" sqref="R15"/>
    </sheetView>
  </sheetViews>
  <sheetFormatPr defaultColWidth="11.42578125" defaultRowHeight="12.75" x14ac:dyDescent="0.2"/>
  <cols>
    <col min="1" max="1" width="12.140625" bestFit="1" customWidth="1"/>
    <col min="2" max="2" width="15" bestFit="1" customWidth="1"/>
    <col min="3" max="3" width="5.85546875" customWidth="1"/>
    <col min="4" max="4" width="10.42578125" customWidth="1"/>
    <col min="5" max="5" width="8.85546875" customWidth="1"/>
    <col min="6" max="6" width="7.7109375" customWidth="1"/>
    <col min="7" max="7" width="9.5703125" customWidth="1"/>
    <col min="8" max="8" width="6.28515625" customWidth="1"/>
    <col min="9" max="9" width="8.85546875" customWidth="1"/>
    <col min="10" max="10" width="9.85546875" customWidth="1"/>
    <col min="11" max="11" width="10" customWidth="1"/>
    <col min="12" max="12" width="10.140625" customWidth="1"/>
    <col min="13" max="13" width="7.28515625" customWidth="1"/>
    <col min="14" max="14" width="10.42578125" customWidth="1"/>
    <col min="15" max="15" width="10.28515625" customWidth="1"/>
    <col min="16" max="16" width="8" customWidth="1"/>
  </cols>
  <sheetData>
    <row r="1" spans="1:16" ht="204" x14ac:dyDescent="0.2">
      <c r="A1" s="15" t="s">
        <v>943</v>
      </c>
      <c r="B1" s="15" t="s">
        <v>935</v>
      </c>
    </row>
    <row r="2" spans="1:16" ht="242.25" x14ac:dyDescent="0.2">
      <c r="A2" s="15" t="s">
        <v>913</v>
      </c>
      <c r="B2" t="s">
        <v>60</v>
      </c>
      <c r="C2" t="s">
        <v>155</v>
      </c>
      <c r="D2" t="s">
        <v>90</v>
      </c>
      <c r="E2" t="s">
        <v>102</v>
      </c>
      <c r="F2" t="s">
        <v>80</v>
      </c>
      <c r="G2" t="s">
        <v>167</v>
      </c>
      <c r="H2" t="s">
        <v>207</v>
      </c>
      <c r="I2" t="s">
        <v>226</v>
      </c>
      <c r="J2" t="s">
        <v>58</v>
      </c>
      <c r="K2" t="s">
        <v>59</v>
      </c>
      <c r="L2" t="s">
        <v>101</v>
      </c>
      <c r="M2" t="s">
        <v>914</v>
      </c>
    </row>
    <row r="3" spans="1:16" x14ac:dyDescent="0.2">
      <c r="A3" s="16" t="s">
        <v>69</v>
      </c>
      <c r="B3" s="14">
        <v>3</v>
      </c>
      <c r="C3" s="14">
        <v>14</v>
      </c>
      <c r="D3" s="14">
        <v>2</v>
      </c>
      <c r="E3" s="14">
        <v>12</v>
      </c>
      <c r="F3" s="14">
        <v>7</v>
      </c>
      <c r="G3" s="14">
        <v>1</v>
      </c>
      <c r="H3" s="14"/>
      <c r="I3" s="14">
        <v>2</v>
      </c>
      <c r="J3" s="14">
        <v>12</v>
      </c>
      <c r="K3" s="14">
        <v>24</v>
      </c>
      <c r="L3" s="14">
        <v>23</v>
      </c>
      <c r="M3" s="14">
        <v>100</v>
      </c>
    </row>
    <row r="4" spans="1:16" ht="25.5" x14ac:dyDescent="0.2">
      <c r="A4" s="16" t="s">
        <v>937</v>
      </c>
      <c r="B4" s="14">
        <v>1</v>
      </c>
      <c r="C4" s="14">
        <v>8</v>
      </c>
      <c r="D4" s="14">
        <v>4</v>
      </c>
      <c r="E4" s="14">
        <v>8</v>
      </c>
      <c r="F4" s="14">
        <v>6</v>
      </c>
      <c r="G4" s="14">
        <v>1</v>
      </c>
      <c r="H4" s="14">
        <v>1</v>
      </c>
      <c r="I4" s="14">
        <v>1</v>
      </c>
      <c r="J4" s="14">
        <v>8</v>
      </c>
      <c r="K4" s="14">
        <v>41</v>
      </c>
      <c r="L4" s="14">
        <v>21</v>
      </c>
      <c r="M4" s="14">
        <v>100</v>
      </c>
    </row>
    <row r="5" spans="1:16" ht="25.5" x14ac:dyDescent="0.2">
      <c r="A5" s="16" t="s">
        <v>938</v>
      </c>
      <c r="B5" s="14"/>
      <c r="C5" s="14">
        <v>7</v>
      </c>
      <c r="D5" s="14">
        <v>7</v>
      </c>
      <c r="E5" s="14">
        <v>2</v>
      </c>
      <c r="F5" s="14">
        <v>5</v>
      </c>
      <c r="G5" s="14">
        <v>4</v>
      </c>
      <c r="H5" s="14"/>
      <c r="I5" s="14"/>
      <c r="J5" s="14">
        <v>5</v>
      </c>
      <c r="K5" s="14">
        <v>52</v>
      </c>
      <c r="L5" s="14">
        <v>18</v>
      </c>
      <c r="M5" s="14">
        <v>100</v>
      </c>
    </row>
    <row r="6" spans="1:16" x14ac:dyDescent="0.2">
      <c r="A6" s="16" t="s">
        <v>914</v>
      </c>
      <c r="B6" s="14">
        <v>4</v>
      </c>
      <c r="C6" s="14">
        <v>29</v>
      </c>
      <c r="D6" s="14">
        <v>13</v>
      </c>
      <c r="E6" s="14">
        <v>22</v>
      </c>
      <c r="F6" s="14">
        <v>18</v>
      </c>
      <c r="G6" s="14">
        <v>6</v>
      </c>
      <c r="H6" s="14">
        <v>1</v>
      </c>
      <c r="I6" s="14">
        <v>3</v>
      </c>
      <c r="J6" s="14">
        <v>25</v>
      </c>
      <c r="K6" s="14">
        <v>117</v>
      </c>
      <c r="L6" s="14">
        <v>62</v>
      </c>
      <c r="M6" s="14">
        <v>300</v>
      </c>
    </row>
    <row r="8" spans="1:16" ht="204" x14ac:dyDescent="0.2">
      <c r="A8" s="15" t="s">
        <v>944</v>
      </c>
      <c r="B8" s="15" t="s">
        <v>935</v>
      </c>
    </row>
    <row r="9" spans="1:16" ht="153" x14ac:dyDescent="0.2">
      <c r="A9" s="15" t="s">
        <v>913</v>
      </c>
      <c r="B9" t="s">
        <v>69</v>
      </c>
      <c r="C9" t="s">
        <v>60</v>
      </c>
      <c r="D9" t="s">
        <v>155</v>
      </c>
      <c r="E9" t="s">
        <v>401</v>
      </c>
      <c r="F9" t="s">
        <v>90</v>
      </c>
      <c r="G9" t="s">
        <v>102</v>
      </c>
      <c r="H9" t="s">
        <v>80</v>
      </c>
      <c r="I9" t="s">
        <v>167</v>
      </c>
      <c r="J9" t="s">
        <v>207</v>
      </c>
      <c r="K9" t="s">
        <v>226</v>
      </c>
      <c r="L9" t="s">
        <v>58</v>
      </c>
      <c r="M9" t="s">
        <v>59</v>
      </c>
      <c r="N9" t="s">
        <v>89</v>
      </c>
      <c r="O9" t="s">
        <v>101</v>
      </c>
      <c r="P9" t="s">
        <v>914</v>
      </c>
    </row>
    <row r="10" spans="1:16" x14ac:dyDescent="0.2">
      <c r="A10" s="16" t="s">
        <v>69</v>
      </c>
      <c r="B10" s="14">
        <v>1</v>
      </c>
      <c r="C10" s="14">
        <v>3</v>
      </c>
      <c r="D10" s="14">
        <v>9</v>
      </c>
      <c r="E10" s="14"/>
      <c r="F10" s="14">
        <v>4</v>
      </c>
      <c r="G10" s="14">
        <v>12</v>
      </c>
      <c r="H10" s="14">
        <v>13</v>
      </c>
      <c r="I10" s="14">
        <v>3</v>
      </c>
      <c r="J10" s="14">
        <v>1</v>
      </c>
      <c r="K10" s="14">
        <v>3</v>
      </c>
      <c r="L10" s="14">
        <v>14</v>
      </c>
      <c r="M10" s="14">
        <v>18</v>
      </c>
      <c r="N10" s="14"/>
      <c r="O10" s="14">
        <v>19</v>
      </c>
      <c r="P10" s="14">
        <v>100</v>
      </c>
    </row>
    <row r="11" spans="1:16" ht="25.5" x14ac:dyDescent="0.2">
      <c r="A11" s="16" t="s">
        <v>937</v>
      </c>
      <c r="B11" s="14"/>
      <c r="C11" s="14">
        <v>4</v>
      </c>
      <c r="D11" s="14">
        <v>16</v>
      </c>
      <c r="E11" s="14">
        <v>1</v>
      </c>
      <c r="F11" s="14">
        <v>10</v>
      </c>
      <c r="G11" s="14">
        <v>12</v>
      </c>
      <c r="H11" s="14">
        <v>10</v>
      </c>
      <c r="I11" s="14">
        <v>1</v>
      </c>
      <c r="J11" s="14"/>
      <c r="K11" s="14">
        <v>3</v>
      </c>
      <c r="L11" s="14">
        <v>11</v>
      </c>
      <c r="M11" s="14">
        <v>16</v>
      </c>
      <c r="N11" s="14">
        <v>1</v>
      </c>
      <c r="O11" s="14">
        <v>15</v>
      </c>
      <c r="P11" s="14">
        <v>100</v>
      </c>
    </row>
    <row r="12" spans="1:16" ht="25.5" x14ac:dyDescent="0.2">
      <c r="A12" s="16" t="s">
        <v>938</v>
      </c>
      <c r="B12" s="14"/>
      <c r="C12" s="14">
        <v>4</v>
      </c>
      <c r="D12" s="14">
        <v>7</v>
      </c>
      <c r="E12" s="14">
        <v>1</v>
      </c>
      <c r="F12" s="14">
        <v>16</v>
      </c>
      <c r="G12" s="14">
        <v>5</v>
      </c>
      <c r="H12" s="14">
        <v>6</v>
      </c>
      <c r="I12" s="14">
        <v>3</v>
      </c>
      <c r="J12" s="14">
        <v>1</v>
      </c>
      <c r="K12" s="14">
        <v>1</v>
      </c>
      <c r="L12" s="14">
        <v>15</v>
      </c>
      <c r="M12" s="14">
        <v>18</v>
      </c>
      <c r="N12" s="14"/>
      <c r="O12" s="14">
        <v>23</v>
      </c>
      <c r="P12" s="14">
        <v>100</v>
      </c>
    </row>
    <row r="13" spans="1:16" x14ac:dyDescent="0.2">
      <c r="A13" s="16" t="s">
        <v>914</v>
      </c>
      <c r="B13" s="14">
        <v>1</v>
      </c>
      <c r="C13" s="14">
        <v>11</v>
      </c>
      <c r="D13" s="14">
        <v>32</v>
      </c>
      <c r="E13" s="14">
        <v>2</v>
      </c>
      <c r="F13" s="14">
        <v>30</v>
      </c>
      <c r="G13" s="14">
        <v>29</v>
      </c>
      <c r="H13" s="14">
        <v>29</v>
      </c>
      <c r="I13" s="14">
        <v>7</v>
      </c>
      <c r="J13" s="14">
        <v>2</v>
      </c>
      <c r="K13" s="14">
        <v>7</v>
      </c>
      <c r="L13" s="14">
        <v>40</v>
      </c>
      <c r="M13" s="14">
        <v>52</v>
      </c>
      <c r="N13" s="14">
        <v>1</v>
      </c>
      <c r="O13" s="14">
        <v>57</v>
      </c>
      <c r="P13" s="14">
        <v>300</v>
      </c>
    </row>
    <row r="15" spans="1:16" ht="204" x14ac:dyDescent="0.2">
      <c r="A15" s="15" t="s">
        <v>945</v>
      </c>
      <c r="B15" s="15" t="s">
        <v>935</v>
      </c>
    </row>
    <row r="16" spans="1:16" ht="153" x14ac:dyDescent="0.2">
      <c r="A16" s="15" t="s">
        <v>913</v>
      </c>
      <c r="B16" t="s">
        <v>173</v>
      </c>
      <c r="C16" t="s">
        <v>69</v>
      </c>
      <c r="D16" t="s">
        <v>60</v>
      </c>
      <c r="E16" t="s">
        <v>155</v>
      </c>
      <c r="F16" t="s">
        <v>401</v>
      </c>
      <c r="G16" t="s">
        <v>90</v>
      </c>
      <c r="H16" t="s">
        <v>102</v>
      </c>
      <c r="I16" t="s">
        <v>80</v>
      </c>
      <c r="J16" t="s">
        <v>167</v>
      </c>
      <c r="K16" t="s">
        <v>207</v>
      </c>
      <c r="L16" t="s">
        <v>226</v>
      </c>
      <c r="M16" t="s">
        <v>58</v>
      </c>
      <c r="N16" t="s">
        <v>59</v>
      </c>
      <c r="O16" t="s">
        <v>101</v>
      </c>
      <c r="P16" t="s">
        <v>914</v>
      </c>
    </row>
    <row r="17" spans="1:16" x14ac:dyDescent="0.2">
      <c r="A17" s="16" t="s">
        <v>69</v>
      </c>
      <c r="B17" s="14"/>
      <c r="C17" s="14">
        <v>2</v>
      </c>
      <c r="D17" s="14">
        <v>17</v>
      </c>
      <c r="E17" s="14">
        <v>16</v>
      </c>
      <c r="F17" s="14">
        <v>1</v>
      </c>
      <c r="G17" s="14">
        <v>7</v>
      </c>
      <c r="H17" s="14">
        <v>9</v>
      </c>
      <c r="I17" s="14">
        <v>7</v>
      </c>
      <c r="J17" s="14">
        <v>1</v>
      </c>
      <c r="K17" s="14">
        <v>2</v>
      </c>
      <c r="L17" s="14">
        <v>1</v>
      </c>
      <c r="M17" s="14">
        <v>11</v>
      </c>
      <c r="N17" s="14">
        <v>9</v>
      </c>
      <c r="O17" s="14">
        <v>17</v>
      </c>
      <c r="P17" s="14">
        <v>100</v>
      </c>
    </row>
    <row r="18" spans="1:16" ht="25.5" x14ac:dyDescent="0.2">
      <c r="A18" s="16" t="s">
        <v>937</v>
      </c>
      <c r="B18" s="14">
        <v>1</v>
      </c>
      <c r="C18" s="14"/>
      <c r="D18" s="14">
        <v>5</v>
      </c>
      <c r="E18" s="14">
        <v>8</v>
      </c>
      <c r="F18" s="14">
        <v>1</v>
      </c>
      <c r="G18" s="14">
        <v>9</v>
      </c>
      <c r="H18" s="14">
        <v>16</v>
      </c>
      <c r="I18" s="14">
        <v>7</v>
      </c>
      <c r="J18" s="14">
        <v>1</v>
      </c>
      <c r="K18" s="14">
        <v>2</v>
      </c>
      <c r="L18" s="14">
        <v>2</v>
      </c>
      <c r="M18" s="14">
        <v>11</v>
      </c>
      <c r="N18" s="14">
        <v>11</v>
      </c>
      <c r="O18" s="14">
        <v>26</v>
      </c>
      <c r="P18" s="14">
        <v>100</v>
      </c>
    </row>
    <row r="19" spans="1:16" ht="25.5" x14ac:dyDescent="0.2">
      <c r="A19" s="16" t="s">
        <v>938</v>
      </c>
      <c r="B19" s="14">
        <v>1</v>
      </c>
      <c r="C19" s="14">
        <v>2</v>
      </c>
      <c r="D19" s="14">
        <v>4</v>
      </c>
      <c r="E19" s="14">
        <v>10</v>
      </c>
      <c r="F19" s="14">
        <v>2</v>
      </c>
      <c r="G19" s="14">
        <v>17</v>
      </c>
      <c r="H19" s="14">
        <v>15</v>
      </c>
      <c r="I19" s="14">
        <v>9</v>
      </c>
      <c r="J19" s="14">
        <v>3</v>
      </c>
      <c r="K19" s="14">
        <v>2</v>
      </c>
      <c r="L19" s="14">
        <v>1</v>
      </c>
      <c r="M19" s="14">
        <v>12</v>
      </c>
      <c r="N19" s="14">
        <v>3</v>
      </c>
      <c r="O19" s="14">
        <v>19</v>
      </c>
      <c r="P19" s="14">
        <v>100</v>
      </c>
    </row>
    <row r="20" spans="1:16" ht="25.5" x14ac:dyDescent="0.2">
      <c r="A20" s="16" t="s">
        <v>914</v>
      </c>
      <c r="B20" s="14">
        <v>2</v>
      </c>
      <c r="C20" s="14">
        <v>4</v>
      </c>
      <c r="D20" s="14">
        <v>26</v>
      </c>
      <c r="E20" s="14">
        <v>34</v>
      </c>
      <c r="F20" s="14">
        <v>4</v>
      </c>
      <c r="G20" s="14">
        <v>33</v>
      </c>
      <c r="H20" s="14">
        <v>40</v>
      </c>
      <c r="I20" s="14">
        <v>23</v>
      </c>
      <c r="J20" s="14">
        <v>5</v>
      </c>
      <c r="K20" s="14">
        <v>6</v>
      </c>
      <c r="L20" s="14">
        <v>4</v>
      </c>
      <c r="M20" s="14">
        <v>34</v>
      </c>
      <c r="N20" s="14">
        <v>23</v>
      </c>
      <c r="O20" s="14">
        <v>62</v>
      </c>
      <c r="P20" s="14">
        <v>300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
  <sheetViews>
    <sheetView workbookViewId="0">
      <selection activeCell="A9" sqref="A9"/>
    </sheetView>
  </sheetViews>
  <sheetFormatPr defaultColWidth="11.42578125" defaultRowHeight="12.75" x14ac:dyDescent="0.2"/>
  <cols>
    <col min="1" max="1" width="12.140625" bestFit="1" customWidth="1"/>
    <col min="2" max="2" width="14.28515625" bestFit="1" customWidth="1"/>
    <col min="3" max="3" width="10.140625" customWidth="1"/>
    <col min="4" max="4" width="11.140625" customWidth="1"/>
    <col min="5" max="5" width="4.5703125" customWidth="1"/>
    <col min="6" max="6" width="8" customWidth="1"/>
  </cols>
  <sheetData>
    <row r="1" spans="1:6" ht="63.75" x14ac:dyDescent="0.2">
      <c r="A1" s="15" t="s">
        <v>946</v>
      </c>
      <c r="B1" s="15" t="s">
        <v>935</v>
      </c>
    </row>
    <row r="2" spans="1:6" ht="25.5" x14ac:dyDescent="0.2">
      <c r="A2" s="15" t="s">
        <v>913</v>
      </c>
      <c r="B2" t="s">
        <v>96</v>
      </c>
      <c r="C2" t="s">
        <v>71</v>
      </c>
      <c r="D2" t="s">
        <v>236</v>
      </c>
      <c r="E2" t="s">
        <v>85</v>
      </c>
      <c r="F2" t="s">
        <v>914</v>
      </c>
    </row>
    <row r="3" spans="1:6" x14ac:dyDescent="0.2">
      <c r="A3" s="16" t="s">
        <v>69</v>
      </c>
      <c r="B3" s="14">
        <v>36</v>
      </c>
      <c r="C3" s="14">
        <v>18</v>
      </c>
      <c r="D3" s="14">
        <v>9</v>
      </c>
      <c r="E3" s="14">
        <v>37</v>
      </c>
      <c r="F3" s="14">
        <v>100</v>
      </c>
    </row>
    <row r="4" spans="1:6" ht="25.5" x14ac:dyDescent="0.2">
      <c r="A4" s="16" t="s">
        <v>937</v>
      </c>
      <c r="B4" s="14">
        <v>42</v>
      </c>
      <c r="C4" s="14">
        <v>11</v>
      </c>
      <c r="D4" s="14">
        <v>10</v>
      </c>
      <c r="E4" s="14">
        <v>37</v>
      </c>
      <c r="F4" s="14">
        <v>100</v>
      </c>
    </row>
    <row r="5" spans="1:6" ht="25.5" x14ac:dyDescent="0.2">
      <c r="A5" s="16" t="s">
        <v>938</v>
      </c>
      <c r="B5" s="14">
        <v>29</v>
      </c>
      <c r="C5" s="14">
        <v>71</v>
      </c>
      <c r="D5" s="14"/>
      <c r="E5" s="14"/>
      <c r="F5" s="14">
        <v>100</v>
      </c>
    </row>
    <row r="6" spans="1:6" x14ac:dyDescent="0.2">
      <c r="A6" s="16" t="s">
        <v>914</v>
      </c>
      <c r="B6" s="14">
        <v>107</v>
      </c>
      <c r="C6" s="14">
        <v>100</v>
      </c>
      <c r="D6" s="14">
        <v>19</v>
      </c>
      <c r="E6" s="14">
        <v>74</v>
      </c>
      <c r="F6" s="14">
        <v>300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5"/>
  <sheetViews>
    <sheetView workbookViewId="0">
      <selection sqref="A1:J1"/>
    </sheetView>
  </sheetViews>
  <sheetFormatPr defaultRowHeight="12.75" x14ac:dyDescent="0.2"/>
  <cols>
    <col min="7" max="7" width="12" customWidth="1"/>
  </cols>
  <sheetData>
    <row r="1" spans="1:10" ht="33" customHeight="1" x14ac:dyDescent="0.2">
      <c r="A1" s="18" t="s">
        <v>947</v>
      </c>
      <c r="B1" s="18"/>
      <c r="C1" s="18"/>
      <c r="D1" s="18"/>
      <c r="E1" s="18"/>
      <c r="F1" s="18"/>
      <c r="G1" s="18"/>
      <c r="H1" s="18"/>
      <c r="I1" s="18"/>
      <c r="J1" s="18"/>
    </row>
    <row r="4" spans="1:10" ht="38.25" customHeight="1" x14ac:dyDescent="0.2">
      <c r="B4" s="19" t="s">
        <v>948</v>
      </c>
      <c r="C4" s="19"/>
      <c r="D4" s="19"/>
    </row>
    <row r="5" spans="1:10" ht="38.25" customHeight="1" x14ac:dyDescent="0.2">
      <c r="B5" s="19" t="s">
        <v>949</v>
      </c>
      <c r="C5" s="19"/>
      <c r="D5" s="19"/>
      <c r="G5" s="20" t="s">
        <v>950</v>
      </c>
      <c r="H5" s="20"/>
      <c r="I5" s="20"/>
      <c r="J5" s="20"/>
    </row>
    <row r="6" spans="1:10" ht="25.5" customHeight="1" x14ac:dyDescent="0.2">
      <c r="B6" s="19" t="s">
        <v>970</v>
      </c>
      <c r="C6" s="19"/>
      <c r="D6" s="19"/>
      <c r="G6" s="20" t="s">
        <v>951</v>
      </c>
      <c r="H6" s="20"/>
      <c r="I6" s="20"/>
      <c r="J6" s="20"/>
    </row>
    <row r="8" spans="1:10" ht="86.25" customHeight="1" x14ac:dyDescent="0.2">
      <c r="B8" s="21" t="s">
        <v>952</v>
      </c>
      <c r="C8" s="21"/>
      <c r="D8" s="21"/>
    </row>
    <row r="9" spans="1:10" ht="25.5" x14ac:dyDescent="0.2">
      <c r="A9" s="22"/>
      <c r="B9" s="23" t="s">
        <v>937</v>
      </c>
      <c r="C9" s="23" t="s">
        <v>938</v>
      </c>
      <c r="D9" s="23" t="s">
        <v>69</v>
      </c>
      <c r="E9" s="24" t="s">
        <v>953</v>
      </c>
    </row>
    <row r="10" spans="1:10" x14ac:dyDescent="0.2">
      <c r="A10" s="23" t="s">
        <v>954</v>
      </c>
      <c r="B10" s="25">
        <v>51</v>
      </c>
      <c r="C10" s="25">
        <v>35</v>
      </c>
      <c r="D10" s="25">
        <v>28</v>
      </c>
      <c r="E10" s="26">
        <f>SUM(B10:D10)</f>
        <v>114</v>
      </c>
    </row>
    <row r="11" spans="1:10" ht="25.5" x14ac:dyDescent="0.2">
      <c r="A11" s="23" t="s">
        <v>955</v>
      </c>
      <c r="B11" s="25">
        <v>15</v>
      </c>
      <c r="C11" s="25">
        <v>37</v>
      </c>
      <c r="D11" s="25">
        <v>19</v>
      </c>
      <c r="E11" s="26">
        <f t="shared" ref="E11:E17" si="0">SUM(B11:D11)</f>
        <v>71</v>
      </c>
    </row>
    <row r="12" spans="1:10" x14ac:dyDescent="0.2">
      <c r="A12" s="23" t="s">
        <v>956</v>
      </c>
      <c r="B12" s="25">
        <v>5</v>
      </c>
      <c r="C12" s="25">
        <v>3</v>
      </c>
      <c r="D12" s="25">
        <v>21</v>
      </c>
      <c r="E12" s="26">
        <f t="shared" si="0"/>
        <v>29</v>
      </c>
    </row>
    <row r="13" spans="1:10" x14ac:dyDescent="0.2">
      <c r="A13" s="23" t="s">
        <v>957</v>
      </c>
      <c r="B13" s="25">
        <v>8</v>
      </c>
      <c r="C13" s="25">
        <v>7</v>
      </c>
      <c r="D13" s="25">
        <v>9</v>
      </c>
      <c r="E13" s="26">
        <f t="shared" si="0"/>
        <v>24</v>
      </c>
    </row>
    <row r="14" spans="1:10" x14ac:dyDescent="0.2">
      <c r="A14" s="23" t="s">
        <v>958</v>
      </c>
      <c r="B14" s="25">
        <v>7</v>
      </c>
      <c r="C14" s="25">
        <v>0</v>
      </c>
      <c r="D14" s="25">
        <v>2</v>
      </c>
      <c r="E14" s="26">
        <f t="shared" si="0"/>
        <v>9</v>
      </c>
    </row>
    <row r="15" spans="1:10" x14ac:dyDescent="0.2">
      <c r="A15" s="23" t="s">
        <v>69</v>
      </c>
      <c r="B15" s="25">
        <v>7</v>
      </c>
      <c r="C15" s="25">
        <v>15</v>
      </c>
      <c r="D15" s="25">
        <v>5</v>
      </c>
      <c r="E15" s="26">
        <f t="shared" si="0"/>
        <v>27</v>
      </c>
    </row>
    <row r="16" spans="1:10" x14ac:dyDescent="0.2">
      <c r="A16" s="23" t="s">
        <v>959</v>
      </c>
      <c r="B16" s="25">
        <v>0</v>
      </c>
      <c r="C16" s="25">
        <v>1</v>
      </c>
      <c r="D16" s="25">
        <v>0</v>
      </c>
      <c r="E16" s="26">
        <f t="shared" si="0"/>
        <v>1</v>
      </c>
    </row>
    <row r="17" spans="1:7" x14ac:dyDescent="0.2">
      <c r="A17" s="23" t="s">
        <v>173</v>
      </c>
      <c r="B17" s="25">
        <v>7</v>
      </c>
      <c r="C17" s="25">
        <v>2</v>
      </c>
      <c r="D17" s="25">
        <v>16</v>
      </c>
      <c r="E17" s="26">
        <f t="shared" si="0"/>
        <v>25</v>
      </c>
    </row>
    <row r="18" spans="1:7" x14ac:dyDescent="0.2">
      <c r="A18" s="24" t="s">
        <v>953</v>
      </c>
      <c r="B18" s="26">
        <f>SUM(B10:B17)</f>
        <v>100</v>
      </c>
      <c r="C18" s="26">
        <f t="shared" ref="C18:D18" si="1">SUM(C10:C17)</f>
        <v>100</v>
      </c>
      <c r="D18" s="26">
        <f t="shared" si="1"/>
        <v>100</v>
      </c>
      <c r="E18" s="27">
        <v>300</v>
      </c>
    </row>
    <row r="19" spans="1:7" x14ac:dyDescent="0.2">
      <c r="A19" s="22"/>
      <c r="B19" s="22"/>
      <c r="C19" s="22"/>
      <c r="D19" s="22"/>
      <c r="E19" s="22"/>
    </row>
    <row r="20" spans="1:7" ht="69" customHeight="1" x14ac:dyDescent="0.2">
      <c r="B20" s="21" t="s">
        <v>960</v>
      </c>
      <c r="C20" s="21"/>
      <c r="D20" s="21"/>
    </row>
    <row r="21" spans="1:7" ht="25.5" x14ac:dyDescent="0.2">
      <c r="A21" s="22"/>
      <c r="B21" s="23" t="s">
        <v>937</v>
      </c>
      <c r="C21" s="23" t="s">
        <v>938</v>
      </c>
      <c r="D21" s="23" t="s">
        <v>69</v>
      </c>
      <c r="E21" s="24" t="s">
        <v>953</v>
      </c>
      <c r="G21" s="6" t="s">
        <v>961</v>
      </c>
    </row>
    <row r="22" spans="1:7" x14ac:dyDescent="0.2">
      <c r="A22" s="23" t="s">
        <v>954</v>
      </c>
      <c r="B22" s="28">
        <f>($E10*B$18)/$E$18</f>
        <v>38</v>
      </c>
      <c r="C22" s="28">
        <f t="shared" ref="C22:D22" si="2">($E10*C$18)/$E$18</f>
        <v>38</v>
      </c>
      <c r="D22" s="28">
        <f t="shared" si="2"/>
        <v>38</v>
      </c>
      <c r="E22" s="54">
        <f>SUM(B22:D22)</f>
        <v>114</v>
      </c>
    </row>
    <row r="23" spans="1:7" ht="25.5" x14ac:dyDescent="0.2">
      <c r="A23" s="23" t="s">
        <v>955</v>
      </c>
      <c r="B23" s="28">
        <f t="shared" ref="B23:D29" si="3">($E11*B$18)/$E$18</f>
        <v>23.666666666666668</v>
      </c>
      <c r="C23" s="28">
        <f t="shared" si="3"/>
        <v>23.666666666666668</v>
      </c>
      <c r="D23" s="28">
        <f t="shared" si="3"/>
        <v>23.666666666666668</v>
      </c>
      <c r="E23" s="54">
        <f t="shared" ref="E23:E29" si="4">SUM(B23:D23)</f>
        <v>71</v>
      </c>
    </row>
    <row r="24" spans="1:7" x14ac:dyDescent="0.2">
      <c r="A24" s="23" t="s">
        <v>956</v>
      </c>
      <c r="B24" s="28">
        <f t="shared" si="3"/>
        <v>9.6666666666666661</v>
      </c>
      <c r="C24" s="28">
        <f t="shared" si="3"/>
        <v>9.6666666666666661</v>
      </c>
      <c r="D24" s="28">
        <f t="shared" si="3"/>
        <v>9.6666666666666661</v>
      </c>
      <c r="E24" s="54">
        <f t="shared" si="4"/>
        <v>29</v>
      </c>
      <c r="G24" s="6" t="s">
        <v>962</v>
      </c>
    </row>
    <row r="25" spans="1:7" x14ac:dyDescent="0.2">
      <c r="A25" s="23" t="s">
        <v>957</v>
      </c>
      <c r="B25" s="28">
        <f t="shared" si="3"/>
        <v>8</v>
      </c>
      <c r="C25" s="28">
        <f t="shared" si="3"/>
        <v>8</v>
      </c>
      <c r="D25" s="28">
        <f t="shared" si="3"/>
        <v>8</v>
      </c>
      <c r="E25" s="54">
        <f t="shared" si="4"/>
        <v>24</v>
      </c>
    </row>
    <row r="26" spans="1:7" x14ac:dyDescent="0.2">
      <c r="A26" s="23" t="s">
        <v>958</v>
      </c>
      <c r="B26" s="28">
        <f t="shared" si="3"/>
        <v>3</v>
      </c>
      <c r="C26" s="28">
        <f t="shared" si="3"/>
        <v>3</v>
      </c>
      <c r="D26" s="28">
        <f t="shared" si="3"/>
        <v>3</v>
      </c>
      <c r="E26" s="54">
        <f t="shared" si="4"/>
        <v>9</v>
      </c>
    </row>
    <row r="27" spans="1:7" x14ac:dyDescent="0.2">
      <c r="A27" s="23" t="s">
        <v>69</v>
      </c>
      <c r="B27" s="28">
        <f t="shared" si="3"/>
        <v>9</v>
      </c>
      <c r="C27" s="28">
        <f t="shared" si="3"/>
        <v>9</v>
      </c>
      <c r="D27" s="28">
        <f t="shared" si="3"/>
        <v>9</v>
      </c>
      <c r="E27" s="54">
        <f t="shared" si="4"/>
        <v>27</v>
      </c>
    </row>
    <row r="28" spans="1:7" x14ac:dyDescent="0.2">
      <c r="A28" s="23" t="s">
        <v>959</v>
      </c>
      <c r="B28" s="28">
        <f t="shared" si="3"/>
        <v>0.33333333333333331</v>
      </c>
      <c r="C28" s="28">
        <f t="shared" si="3"/>
        <v>0.33333333333333331</v>
      </c>
      <c r="D28" s="28">
        <f t="shared" si="3"/>
        <v>0.33333333333333331</v>
      </c>
      <c r="E28" s="54">
        <f t="shared" si="4"/>
        <v>1</v>
      </c>
    </row>
    <row r="29" spans="1:7" x14ac:dyDescent="0.2">
      <c r="A29" s="23" t="s">
        <v>173</v>
      </c>
      <c r="B29" s="28">
        <f t="shared" si="3"/>
        <v>8.3333333333333339</v>
      </c>
      <c r="C29" s="28">
        <f t="shared" si="3"/>
        <v>8.3333333333333339</v>
      </c>
      <c r="D29" s="28">
        <f t="shared" si="3"/>
        <v>8.3333333333333339</v>
      </c>
      <c r="E29" s="54">
        <f t="shared" si="4"/>
        <v>25</v>
      </c>
    </row>
    <row r="30" spans="1:7" x14ac:dyDescent="0.2">
      <c r="A30" s="24" t="s">
        <v>953</v>
      </c>
      <c r="B30" s="26">
        <v>100</v>
      </c>
      <c r="C30" s="26">
        <v>100</v>
      </c>
      <c r="D30" s="26">
        <v>100</v>
      </c>
      <c r="E30" s="29">
        <v>300</v>
      </c>
    </row>
    <row r="32" spans="1:7" ht="34.5" customHeight="1" x14ac:dyDescent="0.2">
      <c r="B32" s="21" t="s">
        <v>963</v>
      </c>
      <c r="C32" s="21"/>
      <c r="D32" s="21"/>
    </row>
    <row r="33" spans="1:14" ht="25.5" x14ac:dyDescent="0.2">
      <c r="A33" s="22"/>
      <c r="B33" s="23" t="s">
        <v>937</v>
      </c>
      <c r="C33" s="23" t="s">
        <v>938</v>
      </c>
      <c r="D33" s="23" t="s">
        <v>69</v>
      </c>
      <c r="E33" s="24" t="s">
        <v>953</v>
      </c>
      <c r="F33" s="22"/>
    </row>
    <row r="34" spans="1:14" ht="28.5" customHeight="1" x14ac:dyDescent="0.2">
      <c r="A34" s="23" t="s">
        <v>954</v>
      </c>
      <c r="B34" s="30">
        <f>((B22-B10)^2)/B22</f>
        <v>4.4473684210526319</v>
      </c>
      <c r="C34" s="30">
        <f t="shared" ref="C34:D34" si="5">((C22-C10)^2)/C22</f>
        <v>0.23684210526315788</v>
      </c>
      <c r="D34" s="30">
        <f t="shared" si="5"/>
        <v>2.6315789473684212</v>
      </c>
      <c r="E34" s="31">
        <f>SUM(B34:D34)</f>
        <v>7.3157894736842106</v>
      </c>
      <c r="F34" s="22"/>
      <c r="G34" s="6" t="s">
        <v>964</v>
      </c>
      <c r="N34" s="6"/>
    </row>
    <row r="35" spans="1:14" ht="25.5" x14ac:dyDescent="0.2">
      <c r="A35" s="23" t="s">
        <v>955</v>
      </c>
      <c r="B35" s="30">
        <f t="shared" ref="B35:D41" si="6">((B23-B11)^2)/B23</f>
        <v>3.1737089201877939</v>
      </c>
      <c r="C35" s="30">
        <f t="shared" si="6"/>
        <v>7.5117370892018762</v>
      </c>
      <c r="D35" s="30">
        <f t="shared" si="6"/>
        <v>0.92018779342723045</v>
      </c>
      <c r="E35" s="31">
        <f t="shared" ref="E35:E41" si="7">SUM(B35:D35)</f>
        <v>11.6056338028169</v>
      </c>
      <c r="F35" s="22"/>
    </row>
    <row r="36" spans="1:14" x14ac:dyDescent="0.2">
      <c r="A36" s="23" t="s">
        <v>956</v>
      </c>
      <c r="B36" s="30">
        <f t="shared" si="6"/>
        <v>2.2528735632183903</v>
      </c>
      <c r="C36" s="30">
        <f t="shared" si="6"/>
        <v>4.5977011494252871</v>
      </c>
      <c r="D36" s="30">
        <f t="shared" si="6"/>
        <v>13.287356321839082</v>
      </c>
      <c r="E36" s="31">
        <f t="shared" si="7"/>
        <v>20.137931034482762</v>
      </c>
      <c r="F36" s="22"/>
      <c r="G36" s="6" t="s">
        <v>962</v>
      </c>
    </row>
    <row r="37" spans="1:14" x14ac:dyDescent="0.2">
      <c r="A37" s="23" t="s">
        <v>957</v>
      </c>
      <c r="B37" s="30">
        <f t="shared" si="6"/>
        <v>0</v>
      </c>
      <c r="C37" s="30">
        <f t="shared" si="6"/>
        <v>0.125</v>
      </c>
      <c r="D37" s="30">
        <f t="shared" si="6"/>
        <v>0.125</v>
      </c>
      <c r="E37" s="31">
        <f t="shared" si="7"/>
        <v>0.25</v>
      </c>
      <c r="F37" s="22"/>
    </row>
    <row r="38" spans="1:14" x14ac:dyDescent="0.2">
      <c r="A38" s="23" t="s">
        <v>958</v>
      </c>
      <c r="B38" s="30">
        <f t="shared" si="6"/>
        <v>5.333333333333333</v>
      </c>
      <c r="C38" s="30">
        <f t="shared" si="6"/>
        <v>3</v>
      </c>
      <c r="D38" s="30">
        <f t="shared" si="6"/>
        <v>0.33333333333333331</v>
      </c>
      <c r="E38" s="31">
        <f t="shared" si="7"/>
        <v>8.6666666666666661</v>
      </c>
      <c r="F38" s="22"/>
    </row>
    <row r="39" spans="1:14" x14ac:dyDescent="0.2">
      <c r="A39" s="23" t="s">
        <v>69</v>
      </c>
      <c r="B39" s="30">
        <f t="shared" si="6"/>
        <v>0.44444444444444442</v>
      </c>
      <c r="C39" s="30">
        <f t="shared" si="6"/>
        <v>4</v>
      </c>
      <c r="D39" s="30">
        <f t="shared" si="6"/>
        <v>1.7777777777777777</v>
      </c>
      <c r="E39" s="31">
        <f t="shared" si="7"/>
        <v>6.2222222222222223</v>
      </c>
      <c r="F39" s="22"/>
    </row>
    <row r="40" spans="1:14" x14ac:dyDescent="0.2">
      <c r="A40" s="23" t="s">
        <v>959</v>
      </c>
      <c r="B40" s="30">
        <f t="shared" si="6"/>
        <v>0.33333333333333331</v>
      </c>
      <c r="C40" s="30">
        <f t="shared" si="6"/>
        <v>1.3333333333333337</v>
      </c>
      <c r="D40" s="30">
        <f t="shared" si="6"/>
        <v>0.33333333333333331</v>
      </c>
      <c r="E40" s="31">
        <f t="shared" si="7"/>
        <v>2.0000000000000004</v>
      </c>
      <c r="F40" s="22"/>
    </row>
    <row r="41" spans="1:14" x14ac:dyDescent="0.2">
      <c r="A41" s="23" t="s">
        <v>173</v>
      </c>
      <c r="B41" s="30">
        <f t="shared" si="6"/>
        <v>0.21333333333333351</v>
      </c>
      <c r="C41" s="30">
        <f t="shared" si="6"/>
        <v>4.8133333333333344</v>
      </c>
      <c r="D41" s="30">
        <f t="shared" si="6"/>
        <v>7.0533333333333319</v>
      </c>
      <c r="E41" s="31">
        <f t="shared" si="7"/>
        <v>12.08</v>
      </c>
      <c r="F41" s="22"/>
      <c r="G41" s="6" t="s">
        <v>969</v>
      </c>
    </row>
    <row r="42" spans="1:14" x14ac:dyDescent="0.2">
      <c r="A42" s="24" t="s">
        <v>953</v>
      </c>
      <c r="B42" s="31">
        <f>SUM(B34:B41)</f>
        <v>16.198395348903261</v>
      </c>
      <c r="C42" s="31">
        <f t="shared" ref="C42:D42" si="8">SUM(C34:C41)</f>
        <v>25.617947010556989</v>
      </c>
      <c r="D42" s="31">
        <f t="shared" si="8"/>
        <v>26.461900840412508</v>
      </c>
      <c r="E42" s="32">
        <f>SUM(B42:D42)</f>
        <v>68.278243199872762</v>
      </c>
      <c r="F42" s="22"/>
    </row>
    <row r="43" spans="1:14" x14ac:dyDescent="0.2">
      <c r="A43" s="22"/>
      <c r="B43" s="33"/>
      <c r="C43" s="22"/>
      <c r="D43" s="22"/>
      <c r="E43" s="22"/>
      <c r="F43" s="22"/>
    </row>
    <row r="44" spans="1:14" x14ac:dyDescent="0.2">
      <c r="A44" s="22"/>
      <c r="B44" s="22"/>
      <c r="C44" s="22"/>
      <c r="D44" s="22"/>
      <c r="E44" s="22"/>
      <c r="F44" s="22"/>
    </row>
    <row r="45" spans="1:14" ht="14.25" customHeight="1" x14ac:dyDescent="0.2">
      <c r="A45" s="6"/>
      <c r="B45" s="6"/>
      <c r="C45" s="6"/>
      <c r="D45" s="6"/>
      <c r="E45" s="6"/>
      <c r="F45" s="6"/>
      <c r="G45" s="6"/>
      <c r="H45" s="6"/>
      <c r="I45" s="6"/>
      <c r="J45" s="6"/>
    </row>
  </sheetData>
  <mergeCells count="9">
    <mergeCell ref="B8:D8"/>
    <mergeCell ref="B20:D20"/>
    <mergeCell ref="B32:D32"/>
    <mergeCell ref="A1:J1"/>
    <mergeCell ref="B4:D4"/>
    <mergeCell ref="B5:D5"/>
    <mergeCell ref="G5:J5"/>
    <mergeCell ref="B6:D6"/>
    <mergeCell ref="G6:J6"/>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3"/>
  <sheetViews>
    <sheetView topLeftCell="A2" workbookViewId="0">
      <selection activeCell="N13" sqref="J4:N13"/>
    </sheetView>
  </sheetViews>
  <sheetFormatPr defaultRowHeight="12.75" x14ac:dyDescent="0.2"/>
  <cols>
    <col min="1" max="1" width="26.140625" customWidth="1"/>
    <col min="2" max="2" width="10.28515625" bestFit="1" customWidth="1"/>
    <col min="3" max="3" width="12.42578125" customWidth="1"/>
    <col min="4" max="4" width="10" customWidth="1"/>
    <col min="5" max="5" width="6.5703125" customWidth="1"/>
  </cols>
  <sheetData>
    <row r="1" spans="1:14" ht="76.5" x14ac:dyDescent="0.2">
      <c r="A1" s="15" t="s">
        <v>968</v>
      </c>
      <c r="B1" s="15" t="s">
        <v>967</v>
      </c>
    </row>
    <row r="2" spans="1:14" ht="25.5" x14ac:dyDescent="0.2">
      <c r="A2" s="15" t="s">
        <v>965</v>
      </c>
      <c r="B2" t="s">
        <v>69</v>
      </c>
      <c r="C2" t="s">
        <v>937</v>
      </c>
      <c r="D2" t="s">
        <v>938</v>
      </c>
      <c r="E2" t="s">
        <v>966</v>
      </c>
    </row>
    <row r="3" spans="1:14" x14ac:dyDescent="0.2">
      <c r="A3" s="16" t="s">
        <v>173</v>
      </c>
      <c r="B3" s="14">
        <v>16</v>
      </c>
      <c r="C3" s="14">
        <v>7</v>
      </c>
      <c r="D3" s="14">
        <v>2</v>
      </c>
      <c r="E3" s="14">
        <v>25</v>
      </c>
    </row>
    <row r="4" spans="1:14" ht="25.5" x14ac:dyDescent="0.2">
      <c r="A4" s="16" t="s">
        <v>69</v>
      </c>
      <c r="B4" s="14">
        <v>5</v>
      </c>
      <c r="C4" s="14">
        <v>7</v>
      </c>
      <c r="D4" s="14">
        <v>15</v>
      </c>
      <c r="E4" s="14">
        <v>27</v>
      </c>
      <c r="J4" s="22"/>
      <c r="K4" s="23" t="s">
        <v>937</v>
      </c>
      <c r="L4" s="23" t="s">
        <v>938</v>
      </c>
      <c r="M4" s="23" t="s">
        <v>69</v>
      </c>
      <c r="N4" s="24" t="s">
        <v>953</v>
      </c>
    </row>
    <row r="5" spans="1:14" x14ac:dyDescent="0.2">
      <c r="A5" s="16" t="s">
        <v>210</v>
      </c>
      <c r="B5" s="14">
        <v>0</v>
      </c>
      <c r="C5" s="14">
        <v>0</v>
      </c>
      <c r="D5" s="14">
        <v>1</v>
      </c>
      <c r="E5" s="14">
        <v>1</v>
      </c>
      <c r="J5" s="23" t="s">
        <v>954</v>
      </c>
      <c r="K5" s="25">
        <v>51</v>
      </c>
      <c r="L5" s="25">
        <v>35</v>
      </c>
      <c r="M5" s="25">
        <v>28</v>
      </c>
      <c r="N5" s="26">
        <f>SUM(K5:M5)</f>
        <v>114</v>
      </c>
    </row>
    <row r="6" spans="1:14" ht="25.5" x14ac:dyDescent="0.2">
      <c r="A6" s="16" t="s">
        <v>144</v>
      </c>
      <c r="B6" s="14">
        <v>2</v>
      </c>
      <c r="C6" s="14">
        <v>7</v>
      </c>
      <c r="D6" s="14">
        <v>0</v>
      </c>
      <c r="E6" s="14">
        <v>9</v>
      </c>
      <c r="J6" s="23" t="s">
        <v>955</v>
      </c>
      <c r="K6" s="25">
        <v>15</v>
      </c>
      <c r="L6" s="25">
        <v>37</v>
      </c>
      <c r="M6" s="25">
        <v>19</v>
      </c>
      <c r="N6" s="26">
        <f t="shared" ref="N6:N12" si="0">SUM(K6:M6)</f>
        <v>71</v>
      </c>
    </row>
    <row r="7" spans="1:14" x14ac:dyDescent="0.2">
      <c r="A7" s="16" t="s">
        <v>94</v>
      </c>
      <c r="B7" s="14">
        <v>19</v>
      </c>
      <c r="C7" s="14">
        <v>15</v>
      </c>
      <c r="D7" s="14">
        <v>37</v>
      </c>
      <c r="E7" s="14">
        <v>71</v>
      </c>
      <c r="J7" s="23" t="s">
        <v>956</v>
      </c>
      <c r="K7" s="25">
        <v>5</v>
      </c>
      <c r="L7" s="25">
        <v>3</v>
      </c>
      <c r="M7" s="25">
        <v>21</v>
      </c>
      <c r="N7" s="26">
        <f t="shared" si="0"/>
        <v>29</v>
      </c>
    </row>
    <row r="8" spans="1:14" x14ac:dyDescent="0.2">
      <c r="A8" s="16" t="s">
        <v>67</v>
      </c>
      <c r="B8" s="14">
        <v>28</v>
      </c>
      <c r="C8" s="14">
        <v>51</v>
      </c>
      <c r="D8" s="14">
        <v>35</v>
      </c>
      <c r="E8" s="14">
        <v>114</v>
      </c>
      <c r="J8" s="23" t="s">
        <v>957</v>
      </c>
      <c r="K8" s="25">
        <v>8</v>
      </c>
      <c r="L8" s="25">
        <v>7</v>
      </c>
      <c r="M8" s="25">
        <v>9</v>
      </c>
      <c r="N8" s="26">
        <f t="shared" si="0"/>
        <v>24</v>
      </c>
    </row>
    <row r="9" spans="1:14" ht="25.5" x14ac:dyDescent="0.2">
      <c r="A9" s="16" t="s">
        <v>93</v>
      </c>
      <c r="B9" s="14">
        <v>21</v>
      </c>
      <c r="C9" s="14">
        <v>5</v>
      </c>
      <c r="D9" s="14">
        <v>3</v>
      </c>
      <c r="E9" s="14">
        <v>29</v>
      </c>
      <c r="J9" s="23" t="s">
        <v>958</v>
      </c>
      <c r="K9" s="25">
        <v>7</v>
      </c>
      <c r="L9" s="25">
        <v>0</v>
      </c>
      <c r="M9" s="25">
        <v>2</v>
      </c>
      <c r="N9" s="26">
        <f t="shared" si="0"/>
        <v>9</v>
      </c>
    </row>
    <row r="10" spans="1:14" x14ac:dyDescent="0.2">
      <c r="A10" s="16" t="s">
        <v>68</v>
      </c>
      <c r="B10" s="14">
        <v>9</v>
      </c>
      <c r="C10" s="14">
        <v>8</v>
      </c>
      <c r="D10" s="14">
        <v>7</v>
      </c>
      <c r="E10" s="14">
        <v>24</v>
      </c>
      <c r="J10" s="23" t="s">
        <v>69</v>
      </c>
      <c r="K10" s="25">
        <v>7</v>
      </c>
      <c r="L10" s="25">
        <v>15</v>
      </c>
      <c r="M10" s="25">
        <v>5</v>
      </c>
      <c r="N10" s="26">
        <f t="shared" si="0"/>
        <v>27</v>
      </c>
    </row>
    <row r="11" spans="1:14" x14ac:dyDescent="0.2">
      <c r="A11" s="16" t="s">
        <v>966</v>
      </c>
      <c r="B11" s="14">
        <v>100</v>
      </c>
      <c r="C11" s="14">
        <v>100</v>
      </c>
      <c r="D11" s="14">
        <v>100</v>
      </c>
      <c r="E11" s="14">
        <v>300</v>
      </c>
      <c r="J11" s="23" t="s">
        <v>959</v>
      </c>
      <c r="K11" s="25">
        <v>0</v>
      </c>
      <c r="L11" s="25">
        <v>1</v>
      </c>
      <c r="M11" s="25">
        <v>0</v>
      </c>
      <c r="N11" s="26">
        <f t="shared" si="0"/>
        <v>1</v>
      </c>
    </row>
    <row r="12" spans="1:14" x14ac:dyDescent="0.2">
      <c r="J12" s="23" t="s">
        <v>173</v>
      </c>
      <c r="K12" s="25">
        <v>7</v>
      </c>
      <c r="L12" s="25">
        <v>2</v>
      </c>
      <c r="M12" s="25">
        <v>16</v>
      </c>
      <c r="N12" s="26">
        <f t="shared" si="0"/>
        <v>25</v>
      </c>
    </row>
    <row r="13" spans="1:14" x14ac:dyDescent="0.2">
      <c r="J13" s="24" t="s">
        <v>953</v>
      </c>
      <c r="K13" s="26">
        <f>SUM(K5:K12)</f>
        <v>100</v>
      </c>
      <c r="L13" s="26">
        <f t="shared" ref="L13:M13" si="1">SUM(L5:L12)</f>
        <v>100</v>
      </c>
      <c r="M13" s="26">
        <f t="shared" si="1"/>
        <v>100</v>
      </c>
      <c r="N13" s="27">
        <v>300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Réponses de formulaire</vt:lpstr>
      <vt:lpstr>Feuille 3</vt:lpstr>
      <vt:lpstr>Traitement</vt:lpstr>
      <vt:lpstr>Feuil1</vt:lpstr>
      <vt:lpstr>Temps moyen consacré aux tâches</vt:lpstr>
      <vt:lpstr>Moyens d'info</vt:lpstr>
      <vt:lpstr>Feuil4</vt:lpstr>
      <vt:lpstr>Khi2</vt:lpstr>
      <vt:lpstr>Prépa Khi2</vt:lpstr>
      <vt:lpstr>Autre Khi2</vt:lpstr>
      <vt:lpstr>Prépa autre khi2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Jean-François</cp:lastModifiedBy>
  <dcterms:modified xsi:type="dcterms:W3CDTF">2014-07-18T18:37:32Z</dcterms:modified>
</cp:coreProperties>
</file>