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8505" activeTab="1"/>
  </bookViews>
  <sheets>
    <sheet name="VIE" sheetId="1" r:id="rId1"/>
    <sheet name="MANA" sheetId="2" r:id="rId2"/>
  </sheets>
  <calcPr calcId="145621"/>
</workbook>
</file>

<file path=xl/calcChain.xml><?xml version="1.0" encoding="utf-8"?>
<calcChain xmlns="http://schemas.openxmlformats.org/spreadsheetml/2006/main">
  <c r="J23" i="2" l="1"/>
  <c r="J22" i="2"/>
  <c r="J21" i="2"/>
  <c r="J20" i="2"/>
  <c r="J19" i="2"/>
  <c r="J15" i="2"/>
  <c r="J14" i="2"/>
  <c r="J13" i="2"/>
  <c r="J12" i="2"/>
  <c r="J11" i="2"/>
  <c r="J10" i="2"/>
  <c r="J24" i="2"/>
  <c r="J24" i="1"/>
  <c r="J23" i="1"/>
  <c r="J22" i="1"/>
  <c r="J21" i="1"/>
  <c r="J20" i="1"/>
  <c r="J19" i="1"/>
  <c r="J15" i="1"/>
  <c r="J14" i="1"/>
  <c r="J13" i="1"/>
  <c r="J12" i="1"/>
  <c r="J11" i="1"/>
  <c r="J10" i="1"/>
  <c r="E24" i="2" l="1"/>
  <c r="E23" i="2"/>
  <c r="E22" i="2"/>
  <c r="E21" i="2"/>
  <c r="E20" i="2"/>
  <c r="E19" i="2"/>
  <c r="E15" i="2"/>
  <c r="E14" i="2"/>
  <c r="E13" i="2"/>
  <c r="E12" i="2"/>
  <c r="E11" i="2"/>
  <c r="E10" i="2"/>
  <c r="D23" i="2"/>
  <c r="D21" i="2"/>
  <c r="D20" i="2"/>
  <c r="D19" i="2"/>
  <c r="D14" i="2"/>
  <c r="D13" i="2"/>
  <c r="D12" i="2"/>
  <c r="D11" i="2"/>
  <c r="D10" i="2"/>
  <c r="H24" i="2"/>
  <c r="I24" i="2" s="1"/>
  <c r="C24" i="2"/>
  <c r="B24" i="2"/>
  <c r="H23" i="2"/>
  <c r="I23" i="2" s="1"/>
  <c r="C23" i="2"/>
  <c r="I22" i="2"/>
  <c r="H22" i="2"/>
  <c r="D22" i="2"/>
  <c r="C22" i="2"/>
  <c r="H21" i="2"/>
  <c r="I21" i="2" s="1"/>
  <c r="C21" i="2"/>
  <c r="H20" i="2"/>
  <c r="C20" i="2"/>
  <c r="H19" i="2"/>
  <c r="I19" i="2" s="1"/>
  <c r="C19" i="2"/>
  <c r="H15" i="2"/>
  <c r="I15" i="2" s="1"/>
  <c r="C15" i="2"/>
  <c r="B15" i="2"/>
  <c r="F15" i="2" s="1"/>
  <c r="G15" i="2" s="1"/>
  <c r="H14" i="2"/>
  <c r="C14" i="2"/>
  <c r="B14" i="2"/>
  <c r="H13" i="2"/>
  <c r="I13" i="2" s="1"/>
  <c r="C13" i="2"/>
  <c r="B13" i="2"/>
  <c r="F13" i="2" s="1"/>
  <c r="G13" i="2" s="1"/>
  <c r="H12" i="2"/>
  <c r="I12" i="2" s="1"/>
  <c r="C12" i="2"/>
  <c r="B12" i="2"/>
  <c r="H11" i="2"/>
  <c r="I11" i="2" s="1"/>
  <c r="C11" i="2"/>
  <c r="B11" i="2"/>
  <c r="H10" i="2"/>
  <c r="C10" i="2"/>
  <c r="B10" i="2"/>
  <c r="H24" i="1"/>
  <c r="H23" i="1"/>
  <c r="I23" i="1" s="1"/>
  <c r="H22" i="1"/>
  <c r="I22" i="1" s="1"/>
  <c r="H21" i="1"/>
  <c r="I21" i="1" s="1"/>
  <c r="H20" i="1"/>
  <c r="I20" i="1" s="1"/>
  <c r="H19" i="1"/>
  <c r="B24" i="1"/>
  <c r="E24" i="1"/>
  <c r="E23" i="1"/>
  <c r="E22" i="1"/>
  <c r="E21" i="1"/>
  <c r="E20" i="1"/>
  <c r="E19" i="1"/>
  <c r="D23" i="1"/>
  <c r="D22" i="1"/>
  <c r="D21" i="1"/>
  <c r="D20" i="1"/>
  <c r="D19" i="1"/>
  <c r="C24" i="1"/>
  <c r="C23" i="1"/>
  <c r="C22" i="1"/>
  <c r="C21" i="1"/>
  <c r="C20" i="1"/>
  <c r="C19" i="1"/>
  <c r="I19" i="1"/>
  <c r="F12" i="2" l="1"/>
  <c r="G12" i="2" s="1"/>
  <c r="F10" i="2"/>
  <c r="G10" i="2" s="1"/>
  <c r="F24" i="2"/>
  <c r="G24" i="2" s="1"/>
  <c r="F14" i="2"/>
  <c r="G14" i="2" s="1"/>
  <c r="K14" i="2" s="1"/>
  <c r="L14" i="2" s="1"/>
  <c r="F11" i="2"/>
  <c r="G11" i="2" s="1"/>
  <c r="B23" i="2"/>
  <c r="F23" i="2" s="1"/>
  <c r="G23" i="2" s="1"/>
  <c r="K13" i="2"/>
  <c r="L13" i="2" s="1"/>
  <c r="K15" i="2"/>
  <c r="L15" i="2" s="1"/>
  <c r="K24" i="2"/>
  <c r="L24" i="2" s="1"/>
  <c r="K10" i="2"/>
  <c r="L10" i="2" s="1"/>
  <c r="K12" i="2"/>
  <c r="L12" i="2" s="1"/>
  <c r="I20" i="2"/>
  <c r="I10" i="2"/>
  <c r="I14" i="2"/>
  <c r="F24" i="1"/>
  <c r="G24" i="1" s="1"/>
  <c r="I24" i="1"/>
  <c r="H15" i="1"/>
  <c r="H14" i="1"/>
  <c r="H13" i="1"/>
  <c r="I13" i="1" s="1"/>
  <c r="H12" i="1"/>
  <c r="H11" i="1"/>
  <c r="H10" i="1"/>
  <c r="E15" i="1"/>
  <c r="E14" i="1"/>
  <c r="E13" i="1"/>
  <c r="E12" i="1"/>
  <c r="E11" i="1"/>
  <c r="E10" i="1"/>
  <c r="C15" i="1"/>
  <c r="C14" i="1"/>
  <c r="C13" i="1"/>
  <c r="C12" i="1"/>
  <c r="C11" i="1"/>
  <c r="C10" i="1"/>
  <c r="B15" i="1"/>
  <c r="F15" i="1" s="1"/>
  <c r="G15" i="1" s="1"/>
  <c r="B14" i="1"/>
  <c r="B13" i="1"/>
  <c r="B12" i="1"/>
  <c r="B11" i="1"/>
  <c r="B10" i="1"/>
  <c r="D14" i="1"/>
  <c r="D13" i="1"/>
  <c r="D12" i="1"/>
  <c r="D11" i="1"/>
  <c r="D10" i="1"/>
  <c r="K11" i="2" l="1"/>
  <c r="L11" i="2" s="1"/>
  <c r="B22" i="2"/>
  <c r="F22" i="2" s="1"/>
  <c r="G22" i="2" s="1"/>
  <c r="K23" i="2"/>
  <c r="L23" i="2" s="1"/>
  <c r="K24" i="1"/>
  <c r="L24" i="1" s="1"/>
  <c r="B23" i="1"/>
  <c r="F23" i="1" s="1"/>
  <c r="G23" i="1" s="1"/>
  <c r="K15" i="1"/>
  <c r="L15" i="1" s="1"/>
  <c r="I15" i="1"/>
  <c r="F14" i="1"/>
  <c r="G14" i="1" s="1"/>
  <c r="K14" i="1" s="1"/>
  <c r="L14" i="1" s="1"/>
  <c r="I14" i="1"/>
  <c r="F12" i="1"/>
  <c r="G12" i="1" s="1"/>
  <c r="K12" i="1" s="1"/>
  <c r="L12" i="1" s="1"/>
  <c r="I12" i="1"/>
  <c r="I11" i="1"/>
  <c r="F13" i="1"/>
  <c r="G13" i="1" s="1"/>
  <c r="K13" i="1" s="1"/>
  <c r="L13" i="1" s="1"/>
  <c r="F11" i="1"/>
  <c r="G11" i="1" s="1"/>
  <c r="K11" i="1" s="1"/>
  <c r="L11" i="1" s="1"/>
  <c r="I10" i="1"/>
  <c r="F10" i="1"/>
  <c r="G10" i="1" s="1"/>
  <c r="K10" i="1" s="1"/>
  <c r="B21" i="2" l="1"/>
  <c r="F21" i="2" s="1"/>
  <c r="G21" i="2" s="1"/>
  <c r="K22" i="2"/>
  <c r="L22" i="2" s="1"/>
  <c r="B22" i="1"/>
  <c r="F22" i="1" s="1"/>
  <c r="G22" i="1" s="1"/>
  <c r="K23" i="1"/>
  <c r="L23" i="1" s="1"/>
  <c r="L10" i="1"/>
  <c r="B20" i="2" l="1"/>
  <c r="F20" i="2" s="1"/>
  <c r="G20" i="2" s="1"/>
  <c r="K21" i="2"/>
  <c r="L21" i="2" s="1"/>
  <c r="B21" i="1"/>
  <c r="F21" i="1" s="1"/>
  <c r="G21" i="1" s="1"/>
  <c r="K22" i="1"/>
  <c r="L22" i="1" s="1"/>
  <c r="B19" i="2" l="1"/>
  <c r="F19" i="2" s="1"/>
  <c r="G19" i="2" s="1"/>
  <c r="K20" i="2"/>
  <c r="L20" i="2" s="1"/>
  <c r="B20" i="1"/>
  <c r="F20" i="1" s="1"/>
  <c r="G20" i="1" s="1"/>
  <c r="K21" i="1"/>
  <c r="L21" i="1" s="1"/>
  <c r="K19" i="2" l="1"/>
  <c r="L19" i="2" s="1"/>
  <c r="B19" i="1"/>
  <c r="F19" i="1" s="1"/>
  <c r="G19" i="1" s="1"/>
  <c r="K20" i="1"/>
  <c r="L20" i="1" s="1"/>
  <c r="K19" i="1" l="1"/>
  <c r="L19" i="1" s="1"/>
</calcChain>
</file>

<file path=xl/sharedStrings.xml><?xml version="1.0" encoding="utf-8"?>
<sst xmlns="http://schemas.openxmlformats.org/spreadsheetml/2006/main" count="107" uniqueCount="46">
  <si>
    <t>compensasion</t>
  </si>
  <si>
    <t xml:space="preserve">labor </t>
  </si>
  <si>
    <t>prix de vente HV</t>
  </si>
  <si>
    <t>rentabilité %</t>
  </si>
  <si>
    <t>rentabilité / labor</t>
  </si>
  <si>
    <t>Coût de production</t>
  </si>
  <si>
    <t>bénéfice /ù</t>
  </si>
  <si>
    <t>Tout les tarifs sont exprimés en PO</t>
  </si>
  <si>
    <t>Les champs bleus sont les champs à renseigner pour le calcul</t>
  </si>
  <si>
    <t>Nova de Nui</t>
  </si>
  <si>
    <t>Phénix renaissant</t>
  </si>
  <si>
    <t>Aura Brulante</t>
  </si>
  <si>
    <t>Brillance de comète</t>
  </si>
  <si>
    <t>Rayon céleste</t>
  </si>
  <si>
    <t>Lueur solaire</t>
  </si>
  <si>
    <t>Rang inférieur</t>
  </si>
  <si>
    <t>Poudre médicinale</t>
  </si>
  <si>
    <t>Ingrédient</t>
  </si>
  <si>
    <t>Nova de nui</t>
  </si>
  <si>
    <t>Aura brulante</t>
  </si>
  <si>
    <t>Brillance de la comète</t>
  </si>
  <si>
    <t>Soleil de l'après-midi</t>
  </si>
  <si>
    <t>Lavande</t>
  </si>
  <si>
    <t>Champignon</t>
  </si>
  <si>
    <t>Lotus</t>
  </si>
  <si>
    <t>Ginseng</t>
  </si>
  <si>
    <t>Ginkgo</t>
  </si>
  <si>
    <t>Coût unitaire</t>
  </si>
  <si>
    <t>Via craft</t>
  </si>
  <si>
    <t>Via achat rang inférieur</t>
  </si>
  <si>
    <t>Vente réelle HV</t>
  </si>
  <si>
    <t>Puissance du Kraken</t>
  </si>
  <si>
    <t>Rêve d'océans</t>
  </si>
  <si>
    <t>Baies estivales</t>
  </si>
  <si>
    <t>Marée insoumise</t>
  </si>
  <si>
    <t>Brise côtière</t>
  </si>
  <si>
    <t>Lac placide</t>
  </si>
  <si>
    <t>Rosée du matin</t>
  </si>
  <si>
    <t>Iris</t>
  </si>
  <si>
    <t>Chardon</t>
  </si>
  <si>
    <t>Bleuet</t>
  </si>
  <si>
    <t>Aloès</t>
  </si>
  <si>
    <t>Laurier</t>
  </si>
  <si>
    <t>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²</t>
  </si>
  <si>
    <t>²²²²²²²²²²²²²²²²²²²²²²²²²²²²²²²²²²²²²²²²²²²²²²²²²²²</t>
  </si>
  <si>
    <t>²²²²²²²²²²²²²²²²²²²²²²²²²²²²²²²²²²²²²²²²²²²²²²²²²²²²²²²²²²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</si>
</sst>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1" zoomScale="91" zoomScaleNormal="91" workbookViewId="0">
      <selection activeCell="J25" sqref="J25"/>
    </sheetView>
  </sheetViews>
  <sheetFormatPr baseColWidth="10" defaultColWidth="13.7109375" defaultRowHeight="30" customHeight="1" x14ac:dyDescent="0.25"/>
  <cols>
    <col min="1" max="1" width="13.7109375" style="1"/>
    <col min="2" max="10" width="13.85546875" style="1" bestFit="1" customWidth="1"/>
    <col min="11" max="11" width="16.42578125" style="1" bestFit="1" customWidth="1"/>
    <col min="12" max="16384" width="13.7109375" style="1"/>
  </cols>
  <sheetData>
    <row r="1" spans="1:12" ht="30" customHeight="1" x14ac:dyDescent="0.25">
      <c r="A1" s="14" t="s">
        <v>7</v>
      </c>
      <c r="B1" s="15"/>
      <c r="C1" s="15"/>
      <c r="D1" s="15"/>
      <c r="E1" s="15"/>
      <c r="F1" s="16" t="s">
        <v>8</v>
      </c>
      <c r="G1" s="16"/>
      <c r="H1" s="16"/>
      <c r="I1" s="16"/>
      <c r="J1" s="16"/>
    </row>
    <row r="3" spans="1:12" ht="30" customHeight="1" x14ac:dyDescent="0.25">
      <c r="A3" s="2" t="s">
        <v>0</v>
      </c>
      <c r="B3" s="2" t="s">
        <v>18</v>
      </c>
      <c r="C3" s="2" t="s">
        <v>10</v>
      </c>
      <c r="D3" s="2" t="s">
        <v>19</v>
      </c>
      <c r="E3" s="2" t="s">
        <v>20</v>
      </c>
      <c r="F3" s="2" t="s">
        <v>13</v>
      </c>
      <c r="G3" s="2" t="s">
        <v>14</v>
      </c>
      <c r="H3" s="2" t="s">
        <v>21</v>
      </c>
    </row>
    <row r="4" spans="1:12" ht="30" customHeight="1" x14ac:dyDescent="0.25">
      <c r="A4" s="6">
        <v>45</v>
      </c>
      <c r="B4" s="6">
        <v>1.05</v>
      </c>
      <c r="C4" s="6">
        <v>0.9</v>
      </c>
      <c r="D4" s="6">
        <v>0.97899999999999998</v>
      </c>
      <c r="E4" s="6">
        <v>0.84989999999999999</v>
      </c>
      <c r="F4" s="6">
        <v>0.505</v>
      </c>
      <c r="G4" s="6">
        <v>0.06</v>
      </c>
      <c r="H4" s="6">
        <v>8.8900000000000007E-2</v>
      </c>
    </row>
    <row r="5" spans="1:12" ht="30" customHeight="1" x14ac:dyDescent="0.25"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26</v>
      </c>
      <c r="G5" s="18" t="s">
        <v>16</v>
      </c>
    </row>
    <row r="6" spans="1:12" ht="30" customHeight="1" x14ac:dyDescent="0.25">
      <c r="B6" s="6">
        <v>2.5999999999999999E-2</v>
      </c>
      <c r="C6" s="6">
        <v>1.9E-2</v>
      </c>
      <c r="D6" s="6">
        <v>4.4999999999999998E-2</v>
      </c>
      <c r="E6" s="6">
        <v>0.105</v>
      </c>
      <c r="F6" s="6">
        <v>0.18</v>
      </c>
      <c r="G6" s="6">
        <v>1.7399999999999999E-2</v>
      </c>
    </row>
    <row r="7" spans="1:12" ht="30" customHeight="1" x14ac:dyDescent="0.25">
      <c r="B7"/>
      <c r="C7"/>
      <c r="D7"/>
      <c r="E7"/>
      <c r="F7"/>
      <c r="G7"/>
      <c r="J7" s="1" t="s">
        <v>45</v>
      </c>
      <c r="K7" s="1" t="s">
        <v>44</v>
      </c>
    </row>
    <row r="8" spans="1:12" customFormat="1" ht="30" customHeight="1" x14ac:dyDescent="0.25">
      <c r="C8" s="17" t="s">
        <v>29</v>
      </c>
      <c r="D8" s="17"/>
      <c r="E8" s="17"/>
      <c r="F8" s="17"/>
      <c r="G8" s="17"/>
    </row>
    <row r="9" spans="1:12" ht="30" customHeight="1" x14ac:dyDescent="0.25">
      <c r="A9" s="7"/>
      <c r="B9" s="8" t="s">
        <v>15</v>
      </c>
      <c r="C9" s="9" t="s">
        <v>16</v>
      </c>
      <c r="D9" s="9" t="s">
        <v>17</v>
      </c>
      <c r="E9" s="9" t="s">
        <v>1</v>
      </c>
      <c r="F9" s="9" t="s">
        <v>5</v>
      </c>
      <c r="G9" s="9" t="s">
        <v>27</v>
      </c>
      <c r="H9" s="9" t="s">
        <v>2</v>
      </c>
      <c r="I9" s="9" t="s">
        <v>30</v>
      </c>
      <c r="J9" s="9" t="s">
        <v>3</v>
      </c>
      <c r="K9" s="9" t="s">
        <v>6</v>
      </c>
      <c r="L9" s="9" t="s">
        <v>4</v>
      </c>
    </row>
    <row r="10" spans="1:12" ht="30" customHeight="1" x14ac:dyDescent="0.25">
      <c r="A10" s="10" t="s">
        <v>9</v>
      </c>
      <c r="B10" s="3">
        <f>10*C4</f>
        <v>9</v>
      </c>
      <c r="C10" s="3">
        <f>50*G6</f>
        <v>0.86999999999999988</v>
      </c>
      <c r="D10" s="3">
        <f>15*B6</f>
        <v>0.38999999999999996</v>
      </c>
      <c r="E10" s="3">
        <f>30*A4/1000</f>
        <v>1.35</v>
      </c>
      <c r="F10" s="3">
        <f t="shared" ref="F10:F15" si="0">B10+C10+D10+E10</f>
        <v>11.61</v>
      </c>
      <c r="G10" s="12">
        <f t="shared" ref="G10:G15" si="1">F10/10</f>
        <v>1.161</v>
      </c>
      <c r="H10" s="3">
        <f>B4</f>
        <v>1.05</v>
      </c>
      <c r="I10" s="3">
        <f t="shared" ref="I10:I15" si="2">H10*0.89</f>
        <v>0.93450000000000011</v>
      </c>
      <c r="J10" s="4">
        <f>(I10*100)/G10</f>
        <v>80.490956072351437</v>
      </c>
      <c r="K10" s="5">
        <f t="shared" ref="K10:K15" si="3">H10-G10</f>
        <v>-0.11099999999999999</v>
      </c>
      <c r="L10" s="5">
        <f>K10/30</f>
        <v>-3.6999999999999997E-3</v>
      </c>
    </row>
    <row r="11" spans="1:12" ht="30" customHeight="1" x14ac:dyDescent="0.25">
      <c r="A11" s="9" t="s">
        <v>10</v>
      </c>
      <c r="B11" s="3">
        <f>10*D4</f>
        <v>9.7899999999999991</v>
      </c>
      <c r="C11" s="3">
        <f>40*G6</f>
        <v>0.69599999999999995</v>
      </c>
      <c r="D11" s="3">
        <f>15*C6</f>
        <v>0.28499999999999998</v>
      </c>
      <c r="E11" s="3">
        <f>25*A4/1000</f>
        <v>1.125</v>
      </c>
      <c r="F11" s="3">
        <f t="shared" si="0"/>
        <v>11.895999999999999</v>
      </c>
      <c r="G11" s="12">
        <f t="shared" si="1"/>
        <v>1.1896</v>
      </c>
      <c r="H11" s="3">
        <f>C4</f>
        <v>0.9</v>
      </c>
      <c r="I11" s="3">
        <f t="shared" si="2"/>
        <v>0.80100000000000005</v>
      </c>
      <c r="J11" s="4">
        <f>(I11*100)/G11</f>
        <v>67.333557498318768</v>
      </c>
      <c r="K11" s="5">
        <f t="shared" si="3"/>
        <v>-0.28959999999999997</v>
      </c>
      <c r="L11" s="5">
        <f>K11/25</f>
        <v>-1.1583999999999999E-2</v>
      </c>
    </row>
    <row r="12" spans="1:12" ht="30" customHeight="1" x14ac:dyDescent="0.25">
      <c r="A12" s="9" t="s">
        <v>11</v>
      </c>
      <c r="B12" s="3">
        <f>10*E4</f>
        <v>8.4990000000000006</v>
      </c>
      <c r="C12" s="3">
        <f>30*G6</f>
        <v>0.52200000000000002</v>
      </c>
      <c r="D12" s="3">
        <f>15*D6</f>
        <v>0.67499999999999993</v>
      </c>
      <c r="E12" s="3">
        <f>20*A4/1000</f>
        <v>0.9</v>
      </c>
      <c r="F12" s="3">
        <f t="shared" si="0"/>
        <v>10.596000000000002</v>
      </c>
      <c r="G12" s="12">
        <f t="shared" si="1"/>
        <v>1.0596000000000001</v>
      </c>
      <c r="H12" s="3">
        <f>D4</f>
        <v>0.97899999999999998</v>
      </c>
      <c r="I12" s="3">
        <f t="shared" si="2"/>
        <v>0.87131000000000003</v>
      </c>
      <c r="J12" s="4">
        <f>(I12*100)/G12</f>
        <v>82.230086825217057</v>
      </c>
      <c r="K12" s="5">
        <f t="shared" si="3"/>
        <v>-8.0600000000000116E-2</v>
      </c>
      <c r="L12" s="5">
        <f>K12/20</f>
        <v>-4.0300000000000058E-3</v>
      </c>
    </row>
    <row r="13" spans="1:12" ht="30" customHeight="1" x14ac:dyDescent="0.25">
      <c r="A13" s="9" t="s">
        <v>12</v>
      </c>
      <c r="B13" s="3">
        <f>10*F4</f>
        <v>5.05</v>
      </c>
      <c r="C13" s="3">
        <f>20*G6</f>
        <v>0.34799999999999998</v>
      </c>
      <c r="D13" s="3">
        <f>15*E6</f>
        <v>1.575</v>
      </c>
      <c r="E13" s="3">
        <f>15*A4/1000</f>
        <v>0.67500000000000004</v>
      </c>
      <c r="F13" s="3">
        <f t="shared" si="0"/>
        <v>7.6479999999999997</v>
      </c>
      <c r="G13" s="12">
        <f t="shared" si="1"/>
        <v>0.76479999999999992</v>
      </c>
      <c r="H13" s="3">
        <f>E4</f>
        <v>0.84989999999999999</v>
      </c>
      <c r="I13" s="3">
        <f t="shared" si="2"/>
        <v>0.75641100000000006</v>
      </c>
      <c r="J13" s="4">
        <f>(I13*100)/G13</f>
        <v>98.903111924686215</v>
      </c>
      <c r="K13" s="5">
        <f t="shared" si="3"/>
        <v>8.5100000000000064E-2</v>
      </c>
      <c r="L13" s="5">
        <f>K13/15</f>
        <v>5.6733333333333375E-3</v>
      </c>
    </row>
    <row r="14" spans="1:12" ht="30" customHeight="1" x14ac:dyDescent="0.25">
      <c r="A14" s="9" t="s">
        <v>13</v>
      </c>
      <c r="B14" s="3">
        <f>10*G4</f>
        <v>0.6</v>
      </c>
      <c r="C14" s="3">
        <f>10*G6</f>
        <v>0.17399999999999999</v>
      </c>
      <c r="D14" s="3">
        <f>15*F6</f>
        <v>2.6999999999999997</v>
      </c>
      <c r="E14" s="3">
        <f>10*A4/1000</f>
        <v>0.45</v>
      </c>
      <c r="F14" s="3">
        <f t="shared" si="0"/>
        <v>3.9239999999999999</v>
      </c>
      <c r="G14" s="12">
        <f t="shared" si="1"/>
        <v>0.39239999999999997</v>
      </c>
      <c r="H14" s="3">
        <f>F4</f>
        <v>0.505</v>
      </c>
      <c r="I14" s="3">
        <f t="shared" si="2"/>
        <v>0.44945000000000002</v>
      </c>
      <c r="J14" s="4">
        <f>(I14*100)/G14</f>
        <v>114.53873598369012</v>
      </c>
      <c r="K14" s="5">
        <f t="shared" si="3"/>
        <v>0.11260000000000003</v>
      </c>
      <c r="L14" s="5">
        <f>K14/10</f>
        <v>1.1260000000000003E-2</v>
      </c>
    </row>
    <row r="15" spans="1:12" ht="30" customHeight="1" x14ac:dyDescent="0.25">
      <c r="A15" s="9" t="s">
        <v>14</v>
      </c>
      <c r="B15" s="3">
        <f>10*H4</f>
        <v>0.88900000000000001</v>
      </c>
      <c r="C15" s="3">
        <f>5*G6</f>
        <v>8.6999999999999994E-2</v>
      </c>
      <c r="D15" s="3"/>
      <c r="E15" s="3">
        <f>5*A4/1000</f>
        <v>0.22500000000000001</v>
      </c>
      <c r="F15" s="3">
        <f t="shared" si="0"/>
        <v>1.2010000000000001</v>
      </c>
      <c r="G15" s="12">
        <f t="shared" si="1"/>
        <v>0.12010000000000001</v>
      </c>
      <c r="H15" s="3">
        <f>G4</f>
        <v>0.06</v>
      </c>
      <c r="I15" s="3">
        <f t="shared" si="2"/>
        <v>5.3399999999999996E-2</v>
      </c>
      <c r="J15" s="4">
        <f>(I15*100)/G15</f>
        <v>44.462947543713568</v>
      </c>
      <c r="K15" s="5">
        <f t="shared" si="3"/>
        <v>-6.0100000000000015E-2</v>
      </c>
      <c r="L15" s="5">
        <f>K15/5</f>
        <v>-1.2020000000000003E-2</v>
      </c>
    </row>
    <row r="16" spans="1:12" ht="30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30" customHeight="1" x14ac:dyDescent="0.25">
      <c r="C17" s="17" t="s">
        <v>28</v>
      </c>
      <c r="D17" s="17"/>
      <c r="E17" s="17"/>
      <c r="F17" s="17"/>
      <c r="G17" s="17"/>
    </row>
    <row r="18" spans="1:12" ht="30" customHeight="1" x14ac:dyDescent="0.25">
      <c r="A18" s="7"/>
      <c r="B18" s="8" t="s">
        <v>15</v>
      </c>
      <c r="C18" s="9" t="s">
        <v>16</v>
      </c>
      <c r="D18" s="9" t="s">
        <v>17</v>
      </c>
      <c r="E18" s="9" t="s">
        <v>1</v>
      </c>
      <c r="F18" s="9" t="s">
        <v>5</v>
      </c>
      <c r="G18" s="9" t="s">
        <v>27</v>
      </c>
      <c r="H18" s="9" t="s">
        <v>2</v>
      </c>
      <c r="I18" s="9" t="s">
        <v>30</v>
      </c>
      <c r="J18" s="9" t="s">
        <v>3</v>
      </c>
      <c r="K18" s="9" t="s">
        <v>6</v>
      </c>
      <c r="L18" s="9" t="s">
        <v>4</v>
      </c>
    </row>
    <row r="19" spans="1:12" ht="30" customHeight="1" x14ac:dyDescent="0.25">
      <c r="A19" s="10" t="s">
        <v>9</v>
      </c>
      <c r="B19" s="3">
        <f>10*G20</f>
        <v>11.326000000000001</v>
      </c>
      <c r="C19" s="3">
        <f>50*G6</f>
        <v>0.86999999999999988</v>
      </c>
      <c r="D19" s="3">
        <f>15*B6</f>
        <v>0.38999999999999996</v>
      </c>
      <c r="E19" s="3">
        <f>30*A4/1000</f>
        <v>1.35</v>
      </c>
      <c r="F19" s="3">
        <f t="shared" ref="F19:F24" si="4">B19+C19+D19+E19</f>
        <v>13.936</v>
      </c>
      <c r="G19" s="12">
        <f t="shared" ref="G19:G24" si="5">F19/10</f>
        <v>1.3935999999999999</v>
      </c>
      <c r="H19" s="3">
        <f>B4</f>
        <v>1.05</v>
      </c>
      <c r="I19" s="3">
        <f t="shared" ref="I19:I24" si="6">H19*0.89</f>
        <v>0.93450000000000011</v>
      </c>
      <c r="J19" s="4">
        <f>(I19*100)/G19</f>
        <v>67.056544202066604</v>
      </c>
      <c r="K19" s="5">
        <f t="shared" ref="K19:K24" si="7">H19-G19</f>
        <v>-0.34359999999999991</v>
      </c>
      <c r="L19" s="5">
        <f>K19/30</f>
        <v>-1.1453333333333331E-2</v>
      </c>
    </row>
    <row r="20" spans="1:12" ht="30" customHeight="1" x14ac:dyDescent="0.25">
      <c r="A20" s="9" t="s">
        <v>10</v>
      </c>
      <c r="B20" s="3">
        <f>10*G21</f>
        <v>9.2200000000000006</v>
      </c>
      <c r="C20" s="3">
        <f>40*G6</f>
        <v>0.69599999999999995</v>
      </c>
      <c r="D20" s="3">
        <f>15*C6</f>
        <v>0.28499999999999998</v>
      </c>
      <c r="E20" s="3">
        <f>25*A4/1000</f>
        <v>1.125</v>
      </c>
      <c r="F20" s="3">
        <f t="shared" si="4"/>
        <v>11.326000000000001</v>
      </c>
      <c r="G20" s="12">
        <f t="shared" si="5"/>
        <v>1.1326000000000001</v>
      </c>
      <c r="H20" s="3">
        <f>C4</f>
        <v>0.9</v>
      </c>
      <c r="I20" s="3">
        <f t="shared" si="6"/>
        <v>0.80100000000000005</v>
      </c>
      <c r="J20" s="4">
        <f>(I20*100)/G20</f>
        <v>70.722232032491618</v>
      </c>
      <c r="K20" s="5">
        <f t="shared" si="7"/>
        <v>-0.23260000000000003</v>
      </c>
      <c r="L20" s="5">
        <f>K20/25</f>
        <v>-9.3040000000000015E-3</v>
      </c>
    </row>
    <row r="21" spans="1:12" ht="30" customHeight="1" x14ac:dyDescent="0.25">
      <c r="A21" s="9" t="s">
        <v>11</v>
      </c>
      <c r="B21" s="3">
        <f>10*G22</f>
        <v>7.1229999999999993</v>
      </c>
      <c r="C21" s="3">
        <f>30*G6</f>
        <v>0.52200000000000002</v>
      </c>
      <c r="D21" s="3">
        <f>15*D6</f>
        <v>0.67499999999999993</v>
      </c>
      <c r="E21" s="3">
        <f>20*A4/1000</f>
        <v>0.9</v>
      </c>
      <c r="F21" s="3">
        <f t="shared" si="4"/>
        <v>9.2200000000000006</v>
      </c>
      <c r="G21" s="12">
        <f t="shared" si="5"/>
        <v>0.92200000000000004</v>
      </c>
      <c r="H21" s="3">
        <f>D4</f>
        <v>0.97899999999999998</v>
      </c>
      <c r="I21" s="3">
        <f t="shared" si="6"/>
        <v>0.87131000000000003</v>
      </c>
      <c r="J21" s="4">
        <f>(I21*100)/G21</f>
        <v>94.502169197396952</v>
      </c>
      <c r="K21" s="5">
        <f t="shared" si="7"/>
        <v>5.699999999999994E-2</v>
      </c>
      <c r="L21" s="5">
        <f>K21/20</f>
        <v>2.8499999999999971E-3</v>
      </c>
    </row>
    <row r="22" spans="1:12" ht="30" customHeight="1" x14ac:dyDescent="0.25">
      <c r="A22" s="9" t="s">
        <v>12</v>
      </c>
      <c r="B22" s="3">
        <f>10*G23</f>
        <v>4.5249999999999995</v>
      </c>
      <c r="C22" s="3">
        <f>20*G6</f>
        <v>0.34799999999999998</v>
      </c>
      <c r="D22" s="3">
        <f>15*E6</f>
        <v>1.575</v>
      </c>
      <c r="E22" s="3">
        <f>15*A4/1000</f>
        <v>0.67500000000000004</v>
      </c>
      <c r="F22" s="3">
        <f t="shared" si="4"/>
        <v>7.1229999999999993</v>
      </c>
      <c r="G22" s="12">
        <f t="shared" si="5"/>
        <v>0.71229999999999993</v>
      </c>
      <c r="H22" s="3">
        <f>E4</f>
        <v>0.84989999999999999</v>
      </c>
      <c r="I22" s="3">
        <f t="shared" si="6"/>
        <v>0.75641100000000006</v>
      </c>
      <c r="J22" s="4">
        <f>(I22*100)/G22</f>
        <v>106.19275586129442</v>
      </c>
      <c r="K22" s="5">
        <f t="shared" si="7"/>
        <v>0.13760000000000006</v>
      </c>
      <c r="L22" s="5">
        <f>K22/15</f>
        <v>9.1733333333333372E-3</v>
      </c>
    </row>
    <row r="23" spans="1:12" ht="30" customHeight="1" x14ac:dyDescent="0.25">
      <c r="A23" s="9" t="s">
        <v>13</v>
      </c>
      <c r="B23" s="3">
        <f>10*G24</f>
        <v>1.2010000000000001</v>
      </c>
      <c r="C23" s="3">
        <f>10*G6</f>
        <v>0.17399999999999999</v>
      </c>
      <c r="D23" s="3">
        <f>15*F6</f>
        <v>2.6999999999999997</v>
      </c>
      <c r="E23" s="3">
        <f>10*A4/1000</f>
        <v>0.45</v>
      </c>
      <c r="F23" s="3">
        <f t="shared" si="4"/>
        <v>4.5249999999999995</v>
      </c>
      <c r="G23" s="12">
        <f t="shared" si="5"/>
        <v>0.45249999999999996</v>
      </c>
      <c r="H23" s="3">
        <f>F4</f>
        <v>0.505</v>
      </c>
      <c r="I23" s="3">
        <f t="shared" si="6"/>
        <v>0.44945000000000002</v>
      </c>
      <c r="J23" s="4">
        <f>(I23*100)/G23</f>
        <v>99.325966850828735</v>
      </c>
      <c r="K23" s="5">
        <f t="shared" si="7"/>
        <v>5.2500000000000047E-2</v>
      </c>
      <c r="L23" s="5">
        <f>K23/10</f>
        <v>5.2500000000000047E-3</v>
      </c>
    </row>
    <row r="24" spans="1:12" ht="30" customHeight="1" x14ac:dyDescent="0.25">
      <c r="A24" s="9" t="s">
        <v>14</v>
      </c>
      <c r="B24" s="3">
        <f>10*H4</f>
        <v>0.88900000000000001</v>
      </c>
      <c r="C24" s="3">
        <f>5*G6</f>
        <v>8.6999999999999994E-2</v>
      </c>
      <c r="D24" s="3"/>
      <c r="E24" s="3">
        <f>5*A4/1000</f>
        <v>0.22500000000000001</v>
      </c>
      <c r="F24" s="3">
        <f t="shared" si="4"/>
        <v>1.2010000000000001</v>
      </c>
      <c r="G24" s="12">
        <f t="shared" si="5"/>
        <v>0.12010000000000001</v>
      </c>
      <c r="H24" s="3">
        <f>G4</f>
        <v>0.06</v>
      </c>
      <c r="I24" s="3">
        <f t="shared" si="6"/>
        <v>5.3399999999999996E-2</v>
      </c>
      <c r="J24" s="4">
        <f>(I24*100)/G24</f>
        <v>44.462947543713568</v>
      </c>
      <c r="K24" s="5">
        <f t="shared" si="7"/>
        <v>-6.0100000000000015E-2</v>
      </c>
      <c r="L24" s="5">
        <f>K24/5</f>
        <v>-1.2020000000000003E-2</v>
      </c>
    </row>
  </sheetData>
  <mergeCells count="4">
    <mergeCell ref="A1:E1"/>
    <mergeCell ref="F1:J1"/>
    <mergeCell ref="C17:G17"/>
    <mergeCell ref="C8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11" zoomScale="90" zoomScaleNormal="90" workbookViewId="0">
      <selection activeCell="J21" sqref="J21"/>
    </sheetView>
  </sheetViews>
  <sheetFormatPr baseColWidth="10" defaultColWidth="13.7109375" defaultRowHeight="15" x14ac:dyDescent="0.25"/>
  <cols>
    <col min="1" max="1" width="13.7109375" style="1"/>
    <col min="2" max="10" width="13.85546875" style="1" bestFit="1" customWidth="1"/>
    <col min="11" max="11" width="16.42578125" style="1" bestFit="1" customWidth="1"/>
    <col min="12" max="16384" width="13.7109375" style="1"/>
  </cols>
  <sheetData>
    <row r="1" spans="1:12" ht="30" customHeight="1" x14ac:dyDescent="0.25">
      <c r="A1" s="14" t="s">
        <v>7</v>
      </c>
      <c r="B1" s="15"/>
      <c r="C1" s="15"/>
      <c r="D1" s="15"/>
      <c r="E1" s="15"/>
      <c r="F1" s="16" t="s">
        <v>8</v>
      </c>
      <c r="G1" s="16"/>
      <c r="H1" s="16"/>
      <c r="I1" s="16"/>
      <c r="J1" s="16"/>
    </row>
    <row r="2" spans="1:12" ht="30" customHeight="1" x14ac:dyDescent="0.25"/>
    <row r="3" spans="1:12" ht="30" customHeight="1" x14ac:dyDescent="0.25">
      <c r="A3" s="2" t="s">
        <v>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</row>
    <row r="4" spans="1:12" ht="30" customHeight="1" x14ac:dyDescent="0.25">
      <c r="A4" s="6">
        <v>45</v>
      </c>
      <c r="B4" s="6">
        <v>1.1000000000000001</v>
      </c>
      <c r="C4" s="6">
        <v>0.97</v>
      </c>
      <c r="D4" s="6">
        <v>0.96</v>
      </c>
      <c r="E4" s="6">
        <v>0.75</v>
      </c>
      <c r="F4" s="6">
        <v>0.65</v>
      </c>
      <c r="G4" s="6">
        <v>0.5</v>
      </c>
      <c r="H4" s="6">
        <v>0.1595</v>
      </c>
    </row>
    <row r="5" spans="1:12" ht="30" customHeight="1" x14ac:dyDescent="0.25">
      <c r="B5" s="2" t="s">
        <v>38</v>
      </c>
      <c r="C5" s="2" t="s">
        <v>39</v>
      </c>
      <c r="D5" s="2" t="s">
        <v>40</v>
      </c>
      <c r="E5" s="2" t="s">
        <v>41</v>
      </c>
      <c r="F5" s="2" t="s">
        <v>42</v>
      </c>
      <c r="G5" s="2" t="s">
        <v>16</v>
      </c>
    </row>
    <row r="6" spans="1:12" ht="30" customHeight="1" x14ac:dyDescent="0.25">
      <c r="B6" s="6">
        <v>2.6599999999999999E-2</v>
      </c>
      <c r="C6" s="6">
        <v>3.5999999999999997E-2</v>
      </c>
      <c r="D6" s="6">
        <v>4.7E-2</v>
      </c>
      <c r="E6" s="6">
        <v>0.05</v>
      </c>
      <c r="F6" s="6">
        <v>2.5000000000000001E-2</v>
      </c>
      <c r="G6" s="6">
        <v>1.7399999999999999E-2</v>
      </c>
    </row>
    <row r="7" spans="1:12" ht="30" customHeight="1" x14ac:dyDescent="0.25">
      <c r="A7" s="1" t="s">
        <v>43</v>
      </c>
      <c r="B7"/>
      <c r="C7"/>
      <c r="D7"/>
      <c r="E7"/>
      <c r="F7"/>
      <c r="G7"/>
    </row>
    <row r="8" spans="1:12" customFormat="1" ht="30" customHeight="1" x14ac:dyDescent="0.25">
      <c r="C8" s="17" t="s">
        <v>29</v>
      </c>
      <c r="D8" s="17"/>
      <c r="E8" s="17"/>
      <c r="F8" s="17"/>
      <c r="G8" s="17"/>
    </row>
    <row r="9" spans="1:12" ht="30" customHeight="1" x14ac:dyDescent="0.25">
      <c r="A9" s="7"/>
      <c r="B9" s="8" t="s">
        <v>15</v>
      </c>
      <c r="C9" s="9" t="s">
        <v>16</v>
      </c>
      <c r="D9" s="9" t="s">
        <v>17</v>
      </c>
      <c r="E9" s="9" t="s">
        <v>1</v>
      </c>
      <c r="F9" s="9" t="s">
        <v>5</v>
      </c>
      <c r="G9" s="9" t="s">
        <v>27</v>
      </c>
      <c r="H9" s="9" t="s">
        <v>2</v>
      </c>
      <c r="I9" s="9" t="s">
        <v>30</v>
      </c>
      <c r="J9" s="9" t="s">
        <v>3</v>
      </c>
      <c r="K9" s="9" t="s">
        <v>6</v>
      </c>
      <c r="L9" s="9" t="s">
        <v>4</v>
      </c>
    </row>
    <row r="10" spans="1:12" ht="30" customHeight="1" x14ac:dyDescent="0.25">
      <c r="A10" s="9" t="s">
        <v>31</v>
      </c>
      <c r="B10" s="13">
        <f>10*C4</f>
        <v>9.6999999999999993</v>
      </c>
      <c r="C10" s="3">
        <f>50*G6</f>
        <v>0.86999999999999988</v>
      </c>
      <c r="D10" s="3">
        <f>30*B6</f>
        <v>0.79799999999999993</v>
      </c>
      <c r="E10" s="3">
        <f>45*A4/1000</f>
        <v>2.0249999999999999</v>
      </c>
      <c r="F10" s="3">
        <f t="shared" ref="F10:F15" si="0">B10+C10+D10+E10</f>
        <v>13.392999999999999</v>
      </c>
      <c r="G10" s="12">
        <f t="shared" ref="G10:G15" si="1">F10/10</f>
        <v>1.3392999999999999</v>
      </c>
      <c r="H10" s="3">
        <f>B4</f>
        <v>1.1000000000000001</v>
      </c>
      <c r="I10" s="3">
        <f t="shared" ref="I10:I15" si="2">H10*0.89</f>
        <v>0.97900000000000009</v>
      </c>
      <c r="J10" s="4">
        <f>(I10*100)/G10</f>
        <v>73.097886955872482</v>
      </c>
      <c r="K10" s="5">
        <f t="shared" ref="K10:K15" si="3">H10-G10</f>
        <v>-0.23929999999999985</v>
      </c>
      <c r="L10" s="5">
        <f>K10/30</f>
        <v>-7.9766666666666614E-3</v>
      </c>
    </row>
    <row r="11" spans="1:12" ht="30" customHeight="1" x14ac:dyDescent="0.25">
      <c r="A11" s="2" t="s">
        <v>32</v>
      </c>
      <c r="B11" s="13">
        <f>10*D4</f>
        <v>9.6</v>
      </c>
      <c r="C11" s="3">
        <f>40*G6</f>
        <v>0.69599999999999995</v>
      </c>
      <c r="D11" s="3">
        <f>35*C6</f>
        <v>1.26</v>
      </c>
      <c r="E11" s="3">
        <f>30*A4/1000</f>
        <v>1.35</v>
      </c>
      <c r="F11" s="3">
        <f t="shared" si="0"/>
        <v>12.905999999999999</v>
      </c>
      <c r="G11" s="12">
        <f t="shared" si="1"/>
        <v>1.2906</v>
      </c>
      <c r="H11" s="3">
        <f>C4</f>
        <v>0.97</v>
      </c>
      <c r="I11" s="3">
        <f t="shared" si="2"/>
        <v>0.86329999999999996</v>
      </c>
      <c r="J11" s="4">
        <f>(I11*100)/G11</f>
        <v>66.891368355803507</v>
      </c>
      <c r="K11" s="5">
        <f t="shared" si="3"/>
        <v>-0.3206</v>
      </c>
      <c r="L11" s="5">
        <f>K11/25</f>
        <v>-1.2824E-2</v>
      </c>
    </row>
    <row r="12" spans="1:12" ht="30" customHeight="1" x14ac:dyDescent="0.25">
      <c r="A12" s="2" t="s">
        <v>33</v>
      </c>
      <c r="B12" s="13">
        <f>10*E4</f>
        <v>7.5</v>
      </c>
      <c r="C12" s="3">
        <f>30*G6</f>
        <v>0.52200000000000002</v>
      </c>
      <c r="D12" s="3">
        <f>40*D6</f>
        <v>1.88</v>
      </c>
      <c r="E12" s="3">
        <f>25*A4/1000</f>
        <v>1.125</v>
      </c>
      <c r="F12" s="3">
        <f t="shared" si="0"/>
        <v>11.027000000000001</v>
      </c>
      <c r="G12" s="12">
        <f t="shared" si="1"/>
        <v>1.1027</v>
      </c>
      <c r="H12" s="3">
        <f>D4</f>
        <v>0.96</v>
      </c>
      <c r="I12" s="3">
        <f t="shared" si="2"/>
        <v>0.85439999999999994</v>
      </c>
      <c r="J12" s="4">
        <f>(I12*100)/G12</f>
        <v>77.482542849369722</v>
      </c>
      <c r="K12" s="5">
        <f t="shared" si="3"/>
        <v>-0.14270000000000005</v>
      </c>
      <c r="L12" s="5">
        <f>K12/20</f>
        <v>-7.1350000000000025E-3</v>
      </c>
    </row>
    <row r="13" spans="1:12" ht="30" customHeight="1" x14ac:dyDescent="0.25">
      <c r="A13" s="2" t="s">
        <v>34</v>
      </c>
      <c r="B13" s="13">
        <f>10*F4</f>
        <v>6.5</v>
      </c>
      <c r="C13" s="3">
        <f>20*G6</f>
        <v>0.34799999999999998</v>
      </c>
      <c r="D13" s="3">
        <f>45*E6</f>
        <v>2.25</v>
      </c>
      <c r="E13" s="3">
        <f>20*A4/1000</f>
        <v>0.9</v>
      </c>
      <c r="F13" s="3">
        <f t="shared" si="0"/>
        <v>9.9979999999999993</v>
      </c>
      <c r="G13" s="12">
        <f t="shared" si="1"/>
        <v>0.99979999999999991</v>
      </c>
      <c r="H13" s="3">
        <f>E4</f>
        <v>0.75</v>
      </c>
      <c r="I13" s="3">
        <f t="shared" si="2"/>
        <v>0.66749999999999998</v>
      </c>
      <c r="J13" s="4">
        <f>(I13*100)/G13</f>
        <v>66.763352670534118</v>
      </c>
      <c r="K13" s="5">
        <f t="shared" si="3"/>
        <v>-0.24979999999999991</v>
      </c>
      <c r="L13" s="5">
        <f>K13/15</f>
        <v>-1.6653333333333329E-2</v>
      </c>
    </row>
    <row r="14" spans="1:12" ht="30" customHeight="1" x14ac:dyDescent="0.25">
      <c r="A14" s="2" t="s">
        <v>35</v>
      </c>
      <c r="B14" s="13">
        <f>10*G4</f>
        <v>5</v>
      </c>
      <c r="C14" s="3">
        <f>10*G6</f>
        <v>0.17399999999999999</v>
      </c>
      <c r="D14" s="3">
        <f>50*F6</f>
        <v>1.25</v>
      </c>
      <c r="E14" s="3">
        <f>15*A4/1000</f>
        <v>0.67500000000000004</v>
      </c>
      <c r="F14" s="3">
        <f t="shared" si="0"/>
        <v>7.0990000000000002</v>
      </c>
      <c r="G14" s="12">
        <f t="shared" si="1"/>
        <v>0.70989999999999998</v>
      </c>
      <c r="H14" s="3">
        <f>F4</f>
        <v>0.65</v>
      </c>
      <c r="I14" s="3">
        <f t="shared" si="2"/>
        <v>0.57850000000000001</v>
      </c>
      <c r="J14" s="4">
        <f>(I14*100)/G14</f>
        <v>81.490350753627283</v>
      </c>
      <c r="K14" s="5">
        <f t="shared" si="3"/>
        <v>-5.9899999999999953E-2</v>
      </c>
      <c r="L14" s="5">
        <f>K14/10</f>
        <v>-5.9899999999999953E-3</v>
      </c>
    </row>
    <row r="15" spans="1:12" ht="30" customHeight="1" x14ac:dyDescent="0.25">
      <c r="A15" s="2" t="s">
        <v>36</v>
      </c>
      <c r="B15" s="13">
        <f>10*H4</f>
        <v>1.595</v>
      </c>
      <c r="C15" s="3">
        <f>5*G6</f>
        <v>8.6999999999999994E-2</v>
      </c>
      <c r="D15" s="3"/>
      <c r="E15" s="3">
        <f>10*A4/1000</f>
        <v>0.45</v>
      </c>
      <c r="F15" s="3">
        <f t="shared" si="0"/>
        <v>2.1320000000000001</v>
      </c>
      <c r="G15" s="12">
        <f t="shared" si="1"/>
        <v>0.2132</v>
      </c>
      <c r="H15" s="3">
        <f>G4</f>
        <v>0.5</v>
      </c>
      <c r="I15" s="3">
        <f t="shared" si="2"/>
        <v>0.44500000000000001</v>
      </c>
      <c r="J15" s="4">
        <f>(I15*100)/G15</f>
        <v>208.72420262664164</v>
      </c>
      <c r="K15" s="5">
        <f t="shared" si="3"/>
        <v>0.2868</v>
      </c>
      <c r="L15" s="5">
        <f>K15/5</f>
        <v>5.7360000000000001E-2</v>
      </c>
    </row>
    <row r="16" spans="1:12" ht="30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30" customHeight="1" x14ac:dyDescent="0.25">
      <c r="C17" s="17" t="s">
        <v>28</v>
      </c>
      <c r="D17" s="17"/>
      <c r="E17" s="17"/>
      <c r="F17" s="17"/>
      <c r="G17" s="17"/>
    </row>
    <row r="18" spans="1:12" ht="30" customHeight="1" x14ac:dyDescent="0.25">
      <c r="A18" s="7"/>
      <c r="B18" s="8" t="s">
        <v>15</v>
      </c>
      <c r="C18" s="9" t="s">
        <v>16</v>
      </c>
      <c r="D18" s="9" t="s">
        <v>17</v>
      </c>
      <c r="E18" s="9" t="s">
        <v>1</v>
      </c>
      <c r="F18" s="9" t="s">
        <v>5</v>
      </c>
      <c r="G18" s="9" t="s">
        <v>27</v>
      </c>
      <c r="H18" s="9" t="s">
        <v>2</v>
      </c>
      <c r="I18" s="9" t="s">
        <v>30</v>
      </c>
      <c r="J18" s="9" t="s">
        <v>3</v>
      </c>
      <c r="K18" s="9" t="s">
        <v>6</v>
      </c>
      <c r="L18" s="9" t="s">
        <v>4</v>
      </c>
    </row>
    <row r="19" spans="1:12" ht="30" customHeight="1" x14ac:dyDescent="0.25">
      <c r="A19" s="9" t="s">
        <v>31</v>
      </c>
      <c r="B19" s="13">
        <f>10*G20</f>
        <v>13.062000000000001</v>
      </c>
      <c r="C19" s="3">
        <f>50*G6</f>
        <v>0.86999999999999988</v>
      </c>
      <c r="D19" s="3">
        <f>30*B6</f>
        <v>0.79799999999999993</v>
      </c>
      <c r="E19" s="3">
        <f>45*A4/1000</f>
        <v>2.0249999999999999</v>
      </c>
      <c r="F19" s="3">
        <f t="shared" ref="F19:F24" si="4">B19+C19+D19+E19</f>
        <v>16.754999999999999</v>
      </c>
      <c r="G19" s="12">
        <f t="shared" ref="G19:G24" si="5">F19/10</f>
        <v>1.6755</v>
      </c>
      <c r="H19" s="3">
        <f>B4</f>
        <v>1.1000000000000001</v>
      </c>
      <c r="I19" s="3">
        <f t="shared" ref="I19:I24" si="6">H19*0.89</f>
        <v>0.97900000000000009</v>
      </c>
      <c r="J19" s="4">
        <f>(I19*100)/G19</f>
        <v>58.430319307669357</v>
      </c>
      <c r="K19" s="5">
        <f t="shared" ref="K19:K24" si="7">H19-G19</f>
        <v>-0.5754999999999999</v>
      </c>
      <c r="L19" s="5">
        <f>K19/30</f>
        <v>-1.918333333333333E-2</v>
      </c>
    </row>
    <row r="20" spans="1:12" ht="30" customHeight="1" x14ac:dyDescent="0.25">
      <c r="A20" s="2" t="s">
        <v>32</v>
      </c>
      <c r="B20" s="13">
        <f>10*G21</f>
        <v>9.7560000000000002</v>
      </c>
      <c r="C20" s="3">
        <f>40*G6</f>
        <v>0.69599999999999995</v>
      </c>
      <c r="D20" s="3">
        <f>35*C6</f>
        <v>1.26</v>
      </c>
      <c r="E20" s="3">
        <f>30*A4/1000</f>
        <v>1.35</v>
      </c>
      <c r="F20" s="3">
        <f t="shared" si="4"/>
        <v>13.061999999999999</v>
      </c>
      <c r="G20" s="12">
        <f t="shared" si="5"/>
        <v>1.3062</v>
      </c>
      <c r="H20" s="3">
        <f>C4</f>
        <v>0.97</v>
      </c>
      <c r="I20" s="3">
        <f t="shared" si="6"/>
        <v>0.86329999999999996</v>
      </c>
      <c r="J20" s="4">
        <f>(I20*100)/G20</f>
        <v>66.092482008880722</v>
      </c>
      <c r="K20" s="5">
        <f t="shared" si="7"/>
        <v>-0.33620000000000005</v>
      </c>
      <c r="L20" s="5">
        <f>K20/25</f>
        <v>-1.3448000000000002E-2</v>
      </c>
    </row>
    <row r="21" spans="1:12" ht="30" customHeight="1" x14ac:dyDescent="0.25">
      <c r="A21" s="2" t="s">
        <v>33</v>
      </c>
      <c r="B21" s="13">
        <f>10*G22</f>
        <v>6.2290000000000001</v>
      </c>
      <c r="C21" s="3">
        <f>30*G6</f>
        <v>0.52200000000000002</v>
      </c>
      <c r="D21" s="3">
        <f>40*D6</f>
        <v>1.88</v>
      </c>
      <c r="E21" s="3">
        <f>25*A4/1000</f>
        <v>1.125</v>
      </c>
      <c r="F21" s="3">
        <f t="shared" si="4"/>
        <v>9.7560000000000002</v>
      </c>
      <c r="G21" s="12">
        <f t="shared" si="5"/>
        <v>0.97560000000000002</v>
      </c>
      <c r="H21" s="3">
        <f>D4</f>
        <v>0.96</v>
      </c>
      <c r="I21" s="3">
        <f t="shared" si="6"/>
        <v>0.85439999999999994</v>
      </c>
      <c r="J21" s="4">
        <f>(I21*100)/G21</f>
        <v>87.576875768757688</v>
      </c>
      <c r="K21" s="5">
        <f t="shared" si="7"/>
        <v>-1.5600000000000058E-2</v>
      </c>
      <c r="L21" s="5">
        <f>K21/20</f>
        <v>-7.8000000000000291E-4</v>
      </c>
    </row>
    <row r="22" spans="1:12" ht="30" customHeight="1" x14ac:dyDescent="0.25">
      <c r="A22" s="2" t="s">
        <v>34</v>
      </c>
      <c r="B22" s="13">
        <f>10*G23</f>
        <v>4.2309999999999999</v>
      </c>
      <c r="C22" s="3">
        <f>20*G6</f>
        <v>0.34799999999999998</v>
      </c>
      <c r="D22" s="3">
        <f>15*E6</f>
        <v>0.75</v>
      </c>
      <c r="E22" s="3">
        <f>20*A4/1000</f>
        <v>0.9</v>
      </c>
      <c r="F22" s="3">
        <f t="shared" si="4"/>
        <v>6.2290000000000001</v>
      </c>
      <c r="G22" s="12">
        <f t="shared" si="5"/>
        <v>0.62290000000000001</v>
      </c>
      <c r="H22" s="3">
        <f>E4</f>
        <v>0.75</v>
      </c>
      <c r="I22" s="3">
        <f t="shared" si="6"/>
        <v>0.66749999999999998</v>
      </c>
      <c r="J22" s="4">
        <f>(I22*100)/G22</f>
        <v>107.16005779418848</v>
      </c>
      <c r="K22" s="5">
        <f t="shared" si="7"/>
        <v>0.12709999999999999</v>
      </c>
      <c r="L22" s="5">
        <f>K22/15</f>
        <v>8.4733333333333327E-3</v>
      </c>
    </row>
    <row r="23" spans="1:12" ht="30" customHeight="1" x14ac:dyDescent="0.25">
      <c r="A23" s="2" t="s">
        <v>35</v>
      </c>
      <c r="B23" s="13">
        <f>10*G24</f>
        <v>2.1320000000000001</v>
      </c>
      <c r="C23" s="3">
        <f>10*G6</f>
        <v>0.17399999999999999</v>
      </c>
      <c r="D23" s="3">
        <f>50*F6</f>
        <v>1.25</v>
      </c>
      <c r="E23" s="3">
        <f>15*A4/1000</f>
        <v>0.67500000000000004</v>
      </c>
      <c r="F23" s="3">
        <f t="shared" si="4"/>
        <v>4.2309999999999999</v>
      </c>
      <c r="G23" s="12">
        <f t="shared" si="5"/>
        <v>0.42309999999999998</v>
      </c>
      <c r="H23" s="3">
        <f>F4</f>
        <v>0.65</v>
      </c>
      <c r="I23" s="3">
        <f t="shared" si="6"/>
        <v>0.57850000000000001</v>
      </c>
      <c r="J23" s="4">
        <f>(I23*100)/G23</f>
        <v>136.72890569605295</v>
      </c>
      <c r="K23" s="5">
        <f t="shared" si="7"/>
        <v>0.22690000000000005</v>
      </c>
      <c r="L23" s="5">
        <f>K23/10</f>
        <v>2.2690000000000005E-2</v>
      </c>
    </row>
    <row r="24" spans="1:12" ht="30" customHeight="1" x14ac:dyDescent="0.25">
      <c r="A24" s="2" t="s">
        <v>36</v>
      </c>
      <c r="B24" s="13">
        <f>10*H4</f>
        <v>1.595</v>
      </c>
      <c r="C24" s="3">
        <f>5*G6</f>
        <v>8.6999999999999994E-2</v>
      </c>
      <c r="D24" s="3"/>
      <c r="E24" s="3">
        <f>10*A4/1000</f>
        <v>0.45</v>
      </c>
      <c r="F24" s="3">
        <f t="shared" si="4"/>
        <v>2.1320000000000001</v>
      </c>
      <c r="G24" s="12">
        <f t="shared" si="5"/>
        <v>0.2132</v>
      </c>
      <c r="H24" s="3">
        <f>G4</f>
        <v>0.5</v>
      </c>
      <c r="I24" s="3">
        <f t="shared" si="6"/>
        <v>0.44500000000000001</v>
      </c>
      <c r="J24" s="4">
        <f>(I24*100)/G24</f>
        <v>208.72420262664164</v>
      </c>
      <c r="K24" s="5">
        <f t="shared" si="7"/>
        <v>0.2868</v>
      </c>
      <c r="L24" s="5">
        <f>K24/5</f>
        <v>5.7360000000000001E-2</v>
      </c>
    </row>
  </sheetData>
  <mergeCells count="4">
    <mergeCell ref="A1:E1"/>
    <mergeCell ref="F1:J1"/>
    <mergeCell ref="C8:G8"/>
    <mergeCell ref="C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VIE</vt:lpstr>
      <vt:lpstr>MANA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2014-12-12T13:47:55Z</dcterms:created>
  <dcterms:modified xsi:type="dcterms:W3CDTF">2014-12-19T20:02:13Z</dcterms:modified>
</cp:coreProperties>
</file>