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 activeTab="1"/>
  </bookViews>
  <sheets>
    <sheet name="Base" sheetId="1" r:id="rId1"/>
    <sheet name="Ajusté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T11" i="3"/>
  <c r="U11" i="3"/>
  <c r="U5" i="3"/>
  <c r="T5" i="3"/>
  <c r="T2" i="3"/>
  <c r="T3" i="3"/>
  <c r="T4" i="3"/>
  <c r="T6" i="3"/>
  <c r="T8" i="3"/>
  <c r="T9" i="3"/>
  <c r="T10" i="3"/>
  <c r="T7" i="3"/>
  <c r="T12" i="3"/>
  <c r="T13" i="3"/>
  <c r="T14" i="3"/>
  <c r="T15" i="3"/>
  <c r="T16" i="3"/>
  <c r="T17" i="3"/>
  <c r="T18" i="3"/>
  <c r="T19" i="3"/>
  <c r="T20" i="3"/>
  <c r="T21" i="3"/>
  <c r="U16" i="3"/>
  <c r="U13" i="3"/>
  <c r="U15" i="3"/>
  <c r="U20" i="3"/>
  <c r="U18" i="3"/>
  <c r="A26" i="1"/>
  <c r="A27" i="1"/>
  <c r="A28" i="1" s="1"/>
  <c r="A29" i="1" s="1"/>
  <c r="A30" i="1" s="1"/>
  <c r="A31" i="1" s="1"/>
  <c r="T20" i="1"/>
  <c r="U20" i="1"/>
  <c r="V20" i="1"/>
  <c r="W20" i="1"/>
  <c r="X20" i="1"/>
  <c r="Y20" i="1"/>
  <c r="Z20" i="1"/>
  <c r="AA20" i="1"/>
  <c r="AB20" i="1"/>
  <c r="T21" i="1"/>
  <c r="U21" i="1"/>
  <c r="V21" i="1"/>
  <c r="W21" i="1"/>
  <c r="X21" i="1"/>
  <c r="Y21" i="1"/>
  <c r="Z21" i="1"/>
  <c r="AA21" i="1"/>
  <c r="AB21" i="1"/>
  <c r="T28" i="1"/>
  <c r="U28" i="1"/>
  <c r="V28" i="1"/>
  <c r="W28" i="1"/>
  <c r="X28" i="1"/>
  <c r="Y28" i="1"/>
  <c r="Z28" i="1"/>
  <c r="AA28" i="1"/>
  <c r="AB28" i="1"/>
  <c r="T31" i="1"/>
  <c r="U31" i="1"/>
  <c r="V31" i="1"/>
  <c r="W31" i="1"/>
  <c r="X31" i="1"/>
  <c r="Y31" i="1"/>
  <c r="Z31" i="1"/>
  <c r="AA31" i="1"/>
  <c r="AB31" i="1"/>
  <c r="T26" i="1"/>
  <c r="U26" i="1"/>
  <c r="V26" i="1"/>
  <c r="W26" i="1"/>
  <c r="X26" i="1"/>
  <c r="Y26" i="1"/>
  <c r="Z26" i="1"/>
  <c r="AA26" i="1"/>
  <c r="AB26" i="1"/>
  <c r="T22" i="1"/>
  <c r="U22" i="1"/>
  <c r="V22" i="1"/>
  <c r="W22" i="1"/>
  <c r="X22" i="1"/>
  <c r="Y22" i="1"/>
  <c r="Z22" i="1"/>
  <c r="AA22" i="1"/>
  <c r="AB22" i="1"/>
  <c r="U2" i="3" l="1"/>
  <c r="U7" i="3"/>
  <c r="U3" i="3"/>
  <c r="U6" i="3"/>
  <c r="U8" i="3"/>
  <c r="U9" i="3"/>
  <c r="U4" i="3"/>
  <c r="U10" i="3"/>
  <c r="U12" i="3"/>
  <c r="U14" i="3"/>
  <c r="U17" i="3"/>
  <c r="U19" i="3"/>
  <c r="U21" i="3"/>
  <c r="A5" i="3" l="1"/>
  <c r="A6" i="3" s="1"/>
  <c r="A7" i="3" s="1"/>
  <c r="A8" i="3" s="1"/>
  <c r="A9" i="3" s="1"/>
  <c r="A10" i="3" s="1"/>
  <c r="A11" i="3" s="1"/>
  <c r="A12" i="3" s="1"/>
  <c r="A14" i="3" s="1"/>
  <c r="A15" i="3" s="1"/>
  <c r="A16" i="3" s="1"/>
  <c r="A17" i="3" s="1"/>
  <c r="A18" i="3" s="1"/>
  <c r="A19" i="3" s="1"/>
  <c r="A20" i="3" s="1"/>
  <c r="A21" i="3" s="1"/>
  <c r="AB4" i="1" l="1"/>
  <c r="AB25" i="1" l="1"/>
  <c r="AB27" i="1"/>
  <c r="AB30" i="1"/>
  <c r="AB24" i="1"/>
  <c r="AB18" i="1"/>
  <c r="AB15" i="1"/>
  <c r="AB29" i="1"/>
  <c r="AB13" i="1"/>
  <c r="AB17" i="1"/>
  <c r="AB11" i="1"/>
  <c r="AB7" i="1"/>
  <c r="AB8" i="1"/>
  <c r="AB14" i="1"/>
  <c r="AB5" i="1"/>
  <c r="AB23" i="1"/>
  <c r="AB9" i="1"/>
  <c r="AB16" i="1"/>
  <c r="AB3" i="1"/>
  <c r="AB12" i="1"/>
  <c r="AB19" i="1"/>
  <c r="AB2" i="1"/>
  <c r="AB6" i="1"/>
  <c r="AB10" i="1"/>
  <c r="AA25" i="1"/>
  <c r="AA27" i="1"/>
  <c r="AA30" i="1"/>
  <c r="AA24" i="1"/>
  <c r="AA18" i="1"/>
  <c r="AA15" i="1"/>
  <c r="AA29" i="1"/>
  <c r="AA13" i="1"/>
  <c r="AA4" i="1"/>
  <c r="AA17" i="1"/>
  <c r="AA11" i="1"/>
  <c r="AA7" i="1"/>
  <c r="AA8" i="1"/>
  <c r="AA14" i="1"/>
  <c r="AA5" i="1"/>
  <c r="AA23" i="1"/>
  <c r="AA9" i="1"/>
  <c r="AA16" i="1"/>
  <c r="AA3" i="1"/>
  <c r="AA12" i="1"/>
  <c r="AA19" i="1"/>
  <c r="AA2" i="1"/>
  <c r="AA6" i="1"/>
  <c r="AA10" i="1"/>
  <c r="Z25" i="1"/>
  <c r="Z27" i="1"/>
  <c r="Z30" i="1"/>
  <c r="Z24" i="1"/>
  <c r="Z18" i="1"/>
  <c r="Z15" i="1"/>
  <c r="Z29" i="1"/>
  <c r="Z13" i="1"/>
  <c r="Z4" i="1"/>
  <c r="Z17" i="1"/>
  <c r="Z11" i="1"/>
  <c r="Z7" i="1"/>
  <c r="Z8" i="1"/>
  <c r="Z14" i="1"/>
  <c r="Z5" i="1"/>
  <c r="Z23" i="1"/>
  <c r="Z9" i="1"/>
  <c r="Z16" i="1"/>
  <c r="Z3" i="1"/>
  <c r="Z12" i="1"/>
  <c r="Z19" i="1"/>
  <c r="Z2" i="1"/>
  <c r="Z6" i="1"/>
  <c r="Z10" i="1"/>
  <c r="X25" i="1"/>
  <c r="X27" i="1"/>
  <c r="X30" i="1"/>
  <c r="X24" i="1"/>
  <c r="X18" i="1"/>
  <c r="X15" i="1"/>
  <c r="X29" i="1"/>
  <c r="X13" i="1"/>
  <c r="X4" i="1"/>
  <c r="X17" i="1"/>
  <c r="X11" i="1"/>
  <c r="X7" i="1"/>
  <c r="X8" i="1"/>
  <c r="X14" i="1"/>
  <c r="X5" i="1"/>
  <c r="X23" i="1"/>
  <c r="X9" i="1"/>
  <c r="X16" i="1"/>
  <c r="X3" i="1"/>
  <c r="X12" i="1"/>
  <c r="X19" i="1"/>
  <c r="X2" i="1"/>
  <c r="X6" i="1"/>
  <c r="X10" i="1"/>
  <c r="Y25" i="1"/>
  <c r="Y27" i="1"/>
  <c r="Y30" i="1"/>
  <c r="Y24" i="1"/>
  <c r="Y18" i="1"/>
  <c r="Y15" i="1"/>
  <c r="Y29" i="1"/>
  <c r="Y13" i="1"/>
  <c r="Y4" i="1"/>
  <c r="Y17" i="1"/>
  <c r="Y11" i="1"/>
  <c r="Y7" i="1"/>
  <c r="Y8" i="1"/>
  <c r="Y14" i="1"/>
  <c r="Y5" i="1"/>
  <c r="Y23" i="1"/>
  <c r="Y9" i="1"/>
  <c r="Y16" i="1"/>
  <c r="Y3" i="1"/>
  <c r="Y12" i="1"/>
  <c r="Y19" i="1"/>
  <c r="Y2" i="1"/>
  <c r="Y6" i="1"/>
  <c r="Y10" i="1"/>
  <c r="W25" i="1"/>
  <c r="W27" i="1"/>
  <c r="W30" i="1"/>
  <c r="W24" i="1"/>
  <c r="W18" i="1"/>
  <c r="W15" i="1"/>
  <c r="W29" i="1"/>
  <c r="W13" i="1"/>
  <c r="W4" i="1"/>
  <c r="W17" i="1"/>
  <c r="W11" i="1"/>
  <c r="W7" i="1"/>
  <c r="W8" i="1"/>
  <c r="W14" i="1"/>
  <c r="W5" i="1"/>
  <c r="W23" i="1"/>
  <c r="W9" i="1"/>
  <c r="W16" i="1"/>
  <c r="W3" i="1"/>
  <c r="W12" i="1"/>
  <c r="W19" i="1"/>
  <c r="W2" i="1"/>
  <c r="W6" i="1"/>
  <c r="W10" i="1"/>
  <c r="V25" i="1"/>
  <c r="V27" i="1"/>
  <c r="V30" i="1"/>
  <c r="V24" i="1"/>
  <c r="V18" i="1"/>
  <c r="V15" i="1"/>
  <c r="V29" i="1"/>
  <c r="V13" i="1"/>
  <c r="V4" i="1"/>
  <c r="V17" i="1"/>
  <c r="V11" i="1"/>
  <c r="V7" i="1"/>
  <c r="V8" i="1"/>
  <c r="V14" i="1"/>
  <c r="V5" i="1"/>
  <c r="V23" i="1"/>
  <c r="V9" i="1"/>
  <c r="V16" i="1"/>
  <c r="V3" i="1"/>
  <c r="V12" i="1"/>
  <c r="V19" i="1"/>
  <c r="V2" i="1"/>
  <c r="V6" i="1"/>
  <c r="V10" i="1"/>
  <c r="U2" i="1" l="1"/>
  <c r="U3" i="1"/>
  <c r="U14" i="1"/>
  <c r="U23" i="1"/>
  <c r="U16" i="1"/>
  <c r="U15" i="1"/>
  <c r="U25" i="1"/>
  <c r="U18" i="1"/>
  <c r="U5" i="1"/>
  <c r="U19" i="1"/>
  <c r="U27" i="1"/>
  <c r="U7" i="1"/>
  <c r="U4" i="1"/>
  <c r="U10" i="1"/>
  <c r="U30" i="1"/>
  <c r="U12" i="1"/>
  <c r="U9" i="1"/>
  <c r="U6" i="1"/>
  <c r="U24" i="1"/>
  <c r="U17" i="1"/>
  <c r="U29" i="1"/>
  <c r="U11" i="1"/>
  <c r="U8" i="1"/>
  <c r="U13" i="1"/>
  <c r="T13" i="1"/>
  <c r="T2" i="1"/>
  <c r="T3" i="1"/>
  <c r="T14" i="1"/>
  <c r="T23" i="1"/>
  <c r="T16" i="1"/>
  <c r="T15" i="1"/>
  <c r="T25" i="1"/>
  <c r="T18" i="1"/>
  <c r="T5" i="1"/>
  <c r="T19" i="1"/>
  <c r="T27" i="1"/>
  <c r="T7" i="1"/>
  <c r="T4" i="1"/>
  <c r="T10" i="1"/>
  <c r="T30" i="1"/>
  <c r="T12" i="1"/>
  <c r="T9" i="1"/>
  <c r="T6" i="1"/>
  <c r="T24" i="1"/>
  <c r="T17" i="1"/>
  <c r="T29" i="1"/>
  <c r="T11" i="1"/>
  <c r="T8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<sst xmlns="http://schemas.openxmlformats.org/spreadsheetml/2006/main" count="561" uniqueCount="111">
  <si>
    <t>Pos.</t>
  </si>
  <si>
    <t>Voiture</t>
  </si>
  <si>
    <t>PP</t>
  </si>
  <si>
    <t>Temps</t>
  </si>
  <si>
    <t>Mini Cooper S Countryman (R60)</t>
  </si>
  <si>
    <t>Année</t>
  </si>
  <si>
    <t>-</t>
  </si>
  <si>
    <t>Toyota 86 "Racing"</t>
  </si>
  <si>
    <t>BMW 135i Coupé</t>
  </si>
  <si>
    <t>Volkswagen Scirocco R</t>
  </si>
  <si>
    <t>Peugeot RCZ</t>
  </si>
  <si>
    <t>Alfa Romeo 147 TI 2.0 Twin Spark</t>
  </si>
  <si>
    <t>Renault Mégane 2 RS</t>
  </si>
  <si>
    <t>Renault Clio 3 RS2</t>
  </si>
  <si>
    <t>Abarth 500</t>
  </si>
  <si>
    <t>Peugeot 207 GTi</t>
  </si>
  <si>
    <t>Volvo C30 R-Design</t>
  </si>
  <si>
    <t>Honda Civic Type-R EK9</t>
  </si>
  <si>
    <t>Honda Civic Type-R FD2</t>
  </si>
  <si>
    <t>Honda Integra Type-R DC5</t>
  </si>
  <si>
    <t>Mazda Atenza Sport 25Z</t>
  </si>
  <si>
    <t>Suzuki Swift Sport</t>
  </si>
  <si>
    <t>Ford Focus ST '06</t>
  </si>
  <si>
    <t>Citroën C4 Coupe 2.0 VTS</t>
  </si>
  <si>
    <t>Ford Focus ST '13</t>
  </si>
  <si>
    <t>Mini Cooper S</t>
  </si>
  <si>
    <t>Toyota 86 Race Car Base Model</t>
  </si>
  <si>
    <t>Volkswagen Golf IV GTI</t>
  </si>
  <si>
    <t>Volkswagen Golf V GTI</t>
  </si>
  <si>
    <t>Abarth Grande Punto</t>
  </si>
  <si>
    <t>Moteur</t>
  </si>
  <si>
    <t>Ordinateur</t>
  </si>
  <si>
    <t>Echappement</t>
  </si>
  <si>
    <t>Collecteur</t>
  </si>
  <si>
    <t>Décatalyseur</t>
  </si>
  <si>
    <t>Admission</t>
  </si>
  <si>
    <t>Kit turbo</t>
  </si>
  <si>
    <t>Course</t>
  </si>
  <si>
    <t>Oui</t>
  </si>
  <si>
    <t>Haut régime</t>
  </si>
  <si>
    <t>Niveau 2</t>
  </si>
  <si>
    <t>Niveau 1</t>
  </si>
  <si>
    <t>Kit aéro</t>
  </si>
  <si>
    <t>B</t>
  </si>
  <si>
    <t>A</t>
  </si>
  <si>
    <t>C</t>
  </si>
  <si>
    <t>A ou B</t>
  </si>
  <si>
    <t>B ou C</t>
  </si>
  <si>
    <t>B spécifique</t>
  </si>
  <si>
    <t>Perso -5 / -41</t>
  </si>
  <si>
    <t>Perso +1 / -2</t>
  </si>
  <si>
    <t>A ou B spécifique</t>
  </si>
  <si>
    <t>A spécifique</t>
  </si>
  <si>
    <t>Perso -9 / -39</t>
  </si>
  <si>
    <t>Perso -5 / -33</t>
  </si>
  <si>
    <t>Niveau 3</t>
  </si>
  <si>
    <t>Ecart total</t>
  </si>
  <si>
    <t>Ecart précédent</t>
  </si>
  <si>
    <t xml:space="preserve">   Aileron</t>
  </si>
  <si>
    <t>Puissance</t>
  </si>
  <si>
    <t>RPM</t>
  </si>
  <si>
    <t>Couple</t>
  </si>
  <si>
    <t>RPM    2</t>
  </si>
  <si>
    <t>Poids</t>
  </si>
  <si>
    <t>0 km/h</t>
  </si>
  <si>
    <t>80 km/h</t>
  </si>
  <si>
    <t>100 km/h</t>
  </si>
  <si>
    <t>120 km/h</t>
  </si>
  <si>
    <t>200 km/h</t>
  </si>
  <si>
    <t>Tvmax</t>
  </si>
  <si>
    <t>0-100</t>
  </si>
  <si>
    <t>0-200</t>
  </si>
  <si>
    <t>80-120</t>
  </si>
  <si>
    <t>100-200</t>
  </si>
  <si>
    <t>0-Vmax</t>
  </si>
  <si>
    <t>400m DA</t>
  </si>
  <si>
    <t>1000m DA</t>
  </si>
  <si>
    <t>T 400m</t>
  </si>
  <si>
    <t>T 1000m</t>
  </si>
  <si>
    <t xml:space="preserve">  Vmax</t>
  </si>
  <si>
    <t>Dvmax</t>
  </si>
  <si>
    <t>Alfa Romeo MiTo</t>
  </si>
  <si>
    <t>Toyota Vitz F</t>
  </si>
  <si>
    <t>Toyota Vitz RS</t>
  </si>
  <si>
    <t>Mazda Demio Sport</t>
  </si>
  <si>
    <t>Honda Fit RS</t>
  </si>
  <si>
    <t>Nissan March 12 SR</t>
  </si>
  <si>
    <t>A,B,C</t>
  </si>
  <si>
    <t>Perso A ou B</t>
  </si>
  <si>
    <t>Perso A</t>
  </si>
  <si>
    <t>Compresseur</t>
  </si>
  <si>
    <t>Limiteur 99,9%</t>
  </si>
  <si>
    <t>Commentaire</t>
  </si>
  <si>
    <t>Lest 3kg</t>
  </si>
  <si>
    <t>Poids niveau 2, lest 8kg</t>
  </si>
  <si>
    <t>Poids niveau 2, lest 11kg</t>
  </si>
  <si>
    <t>Limiteur 99,3% lest 1kg</t>
  </si>
  <si>
    <t>T3</t>
  </si>
  <si>
    <t>Lest 11kg</t>
  </si>
  <si>
    <t>Lest 20kg</t>
  </si>
  <si>
    <t>SC</t>
  </si>
  <si>
    <t>Limiteur 99,6% lest 36kg</t>
  </si>
  <si>
    <t>Limiteur 97,8% lest 14kg</t>
  </si>
  <si>
    <t>Limiteur 97,7% 23kg</t>
  </si>
  <si>
    <t>Limiteur 98,8% poids niveau 1, lest 23kg</t>
  </si>
  <si>
    <t>Limiteur 99,7% poids niveau 2, lest 15kg</t>
  </si>
  <si>
    <t>Limiteur 99,8% lest 2kg</t>
  </si>
  <si>
    <t>Limiteur 98,7% poids niveau 2, lest 8kg</t>
  </si>
  <si>
    <t>Limiteur 99,9% lest 23kg</t>
  </si>
  <si>
    <t>ST5</t>
  </si>
  <si>
    <t>RPM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</si>
</sst>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mm:ss.000"/>
    <numFmt numFmtId="165" formatCode="ss.000"/>
    <numFmt numFmtId="166" formatCode="0&quot; ch @&quot;"/>
    <numFmt numFmtId="167" formatCode="0&quot; Nm @&quot;"/>
    <numFmt numFmtId="168" formatCode="0&quot; rpm&quot;"/>
    <numFmt numFmtId="169" formatCode="0&quot; kg&quot;"/>
    <numFmt numFmtId="170" formatCode="00.000"/>
    <numFmt numFmtId="171" formatCode="0&quot; km/h&quot;"/>
    <numFmt numFmtId="172" formatCode="0.000&quot; s&quot;"/>
    <numFmt numFmtId="173" formatCode="General&quot; m&quot;"/>
    <numFmt numFmtId="174" formatCode="0.0&quot; s&quot;"/>
    <numFmt numFmtId="175" formatCode="00.0&quot; s&quot;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6" fontId="0" fillId="0" borderId="4" xfId="0" applyNumberFormat="1" applyBorder="1" applyAlignment="1">
      <alignment horizontal="right"/>
    </xf>
    <xf numFmtId="168" fontId="0" fillId="0" borderId="5" xfId="0" applyNumberFormat="1" applyBorder="1" applyAlignment="1">
      <alignment horizontal="left"/>
    </xf>
    <xf numFmtId="166" fontId="0" fillId="0" borderId="6" xfId="0" applyNumberFormat="1" applyBorder="1" applyAlignment="1">
      <alignment horizontal="right"/>
    </xf>
    <xf numFmtId="168" fontId="0" fillId="0" borderId="7" xfId="0" applyNumberFormat="1" applyBorder="1" applyAlignment="1">
      <alignment horizontal="left"/>
    </xf>
    <xf numFmtId="167" fontId="0" fillId="0" borderId="4" xfId="0" applyNumberFormat="1" applyBorder="1" applyAlignment="1">
      <alignment horizontal="right"/>
    </xf>
    <xf numFmtId="167" fontId="0" fillId="0" borderId="6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0" fontId="0" fillId="0" borderId="0" xfId="0" applyFont="1"/>
    <xf numFmtId="164" fontId="2" fillId="0" borderId="8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4" fontId="0" fillId="0" borderId="4" xfId="0" applyNumberFormat="1" applyBorder="1" applyAlignment="1">
      <alignment horizontal="center"/>
    </xf>
    <xf numFmtId="174" fontId="0" fillId="0" borderId="5" xfId="0" applyNumberFormat="1" applyBorder="1" applyAlignment="1">
      <alignment horizontal="center"/>
    </xf>
    <xf numFmtId="174" fontId="0" fillId="0" borderId="6" xfId="0" applyNumberFormat="1" applyBorder="1" applyAlignment="1">
      <alignment horizontal="center"/>
    </xf>
    <xf numFmtId="174" fontId="0" fillId="0" borderId="7" xfId="0" applyNumberFormat="1" applyBorder="1" applyAlignment="1">
      <alignment horizontal="center"/>
    </xf>
    <xf numFmtId="175" fontId="0" fillId="0" borderId="0" xfId="0" applyNumberFormat="1" applyAlignment="1">
      <alignment horizontal="center"/>
    </xf>
    <xf numFmtId="164" fontId="2" fillId="0" borderId="8" xfId="0" applyNumberFormat="1" applyFont="1" applyFill="1" applyBorder="1"/>
    <xf numFmtId="0" fontId="5" fillId="0" borderId="0" xfId="0" applyFont="1" applyFill="1"/>
    <xf numFmtId="166" fontId="0" fillId="0" borderId="4" xfId="0" applyNumberFormat="1" applyFill="1" applyBorder="1" applyAlignment="1">
      <alignment horizontal="right"/>
    </xf>
    <xf numFmtId="168" fontId="0" fillId="0" borderId="5" xfId="0" applyNumberFormat="1" applyFill="1" applyBorder="1" applyAlignment="1">
      <alignment horizontal="left"/>
    </xf>
    <xf numFmtId="167" fontId="0" fillId="0" borderId="4" xfId="0" applyNumberFormat="1" applyFill="1" applyBorder="1" applyAlignment="1">
      <alignment horizontal="right"/>
    </xf>
    <xf numFmtId="169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174" fontId="0" fillId="0" borderId="0" xfId="0" applyNumberFormat="1" applyFill="1" applyAlignment="1">
      <alignment horizontal="center"/>
    </xf>
    <xf numFmtId="174" fontId="0" fillId="0" borderId="4" xfId="0" applyNumberFormat="1" applyFill="1" applyBorder="1" applyAlignment="1">
      <alignment horizontal="center"/>
    </xf>
    <xf numFmtId="174" fontId="0" fillId="0" borderId="5" xfId="0" applyNumberFormat="1" applyFill="1" applyBorder="1" applyAlignment="1">
      <alignment horizontal="center"/>
    </xf>
    <xf numFmtId="171" fontId="0" fillId="0" borderId="0" xfId="0" applyNumberFormat="1" applyFill="1" applyAlignment="1">
      <alignment horizontal="center"/>
    </xf>
    <xf numFmtId="0" fontId="0" fillId="0" borderId="0" xfId="0" applyFont="1" applyFill="1"/>
    <xf numFmtId="0" fontId="4" fillId="0" borderId="0" xfId="0" applyFont="1" applyFill="1"/>
    <xf numFmtId="173" fontId="0" fillId="0" borderId="0" xfId="0" applyNumberFormat="1" applyFill="1" applyAlignment="1">
      <alignment horizontal="center"/>
    </xf>
    <xf numFmtId="0" fontId="0" fillId="0" borderId="0" xfId="0" applyFill="1"/>
    <xf numFmtId="170" fontId="0" fillId="0" borderId="0" xfId="0" applyNumberFormat="1" applyFill="1" applyAlignment="1">
      <alignment horizontal="center"/>
    </xf>
    <xf numFmtId="172" fontId="0" fillId="0" borderId="0" xfId="0" applyNumberFormat="1" applyFill="1" applyAlignment="1">
      <alignment horizontal="center"/>
    </xf>
    <xf numFmtId="166" fontId="0" fillId="0" borderId="2" xfId="0" applyNumberFormat="1" applyFill="1" applyBorder="1" applyAlignment="1">
      <alignment horizontal="right"/>
    </xf>
    <xf numFmtId="168" fontId="0" fillId="0" borderId="3" xfId="0" applyNumberFormat="1" applyFill="1" applyBorder="1" applyAlignment="1">
      <alignment horizontal="left"/>
    </xf>
    <xf numFmtId="167" fontId="0" fillId="0" borderId="2" xfId="0" applyNumberFormat="1" applyFill="1" applyBorder="1" applyAlignment="1">
      <alignment horizontal="right"/>
    </xf>
    <xf numFmtId="169" fontId="0" fillId="0" borderId="8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74" fontId="0" fillId="0" borderId="2" xfId="0" applyNumberFormat="1" applyFill="1" applyBorder="1" applyAlignment="1">
      <alignment horizontal="center"/>
    </xf>
    <xf numFmtId="174" fontId="0" fillId="0" borderId="3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0" fillId="0" borderId="0" xfId="0" applyFont="1" applyFill="1" applyBorder="1"/>
    <xf numFmtId="166" fontId="0" fillId="0" borderId="0" xfId="0" applyNumberFormat="1" applyFill="1" applyBorder="1" applyAlignment="1">
      <alignment horizontal="right"/>
    </xf>
    <xf numFmtId="168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5" fillId="0" borderId="0" xfId="0" applyFont="1" applyFill="1" applyBorder="1"/>
    <xf numFmtId="165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0" fontId="1" fillId="6" borderId="0" xfId="0" applyFont="1" applyFill="1"/>
    <xf numFmtId="0" fontId="1" fillId="6" borderId="1" xfId="0" applyFont="1" applyFill="1" applyBorder="1" applyAlignment="1">
      <alignment horizontal="center"/>
    </xf>
    <xf numFmtId="164" fontId="2" fillId="0" borderId="9" xfId="0" applyNumberFormat="1" applyFont="1" applyBorder="1"/>
    <xf numFmtId="166" fontId="0" fillId="0" borderId="0" xfId="0" applyNumberFormat="1" applyAlignment="1">
      <alignment horizontal="right"/>
    </xf>
    <xf numFmtId="164" fontId="2" fillId="0" borderId="9" xfId="0" applyNumberFormat="1" applyFont="1" applyFill="1" applyBorder="1"/>
    <xf numFmtId="166" fontId="0" fillId="0" borderId="0" xfId="0" applyNumberFormat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6" fillId="8" borderId="1" xfId="0" applyNumberFormat="1" applyFont="1" applyFill="1" applyBorder="1"/>
    <xf numFmtId="0" fontId="8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0" fontId="8" fillId="0" borderId="11" xfId="0" applyFont="1" applyBorder="1"/>
    <xf numFmtId="0" fontId="8" fillId="0" borderId="11" xfId="0" applyFont="1" applyFill="1" applyBorder="1"/>
    <xf numFmtId="0" fontId="8" fillId="8" borderId="11" xfId="0" applyFont="1" applyFill="1" applyBorder="1"/>
    <xf numFmtId="166" fontId="7" fillId="0" borderId="11" xfId="0" applyNumberFormat="1" applyFont="1" applyBorder="1" applyAlignment="1">
      <alignment horizontal="right"/>
    </xf>
    <xf numFmtId="168" fontId="7" fillId="0" borderId="13" xfId="0" applyNumberFormat="1" applyFont="1" applyBorder="1" applyAlignment="1">
      <alignment horizontal="left"/>
    </xf>
    <xf numFmtId="166" fontId="7" fillId="0" borderId="11" xfId="0" applyNumberFormat="1" applyFont="1" applyFill="1" applyBorder="1" applyAlignment="1">
      <alignment horizontal="right"/>
    </xf>
    <xf numFmtId="168" fontId="7" fillId="0" borderId="13" xfId="0" applyNumberFormat="1" applyFont="1" applyFill="1" applyBorder="1" applyAlignment="1">
      <alignment horizontal="left"/>
    </xf>
    <xf numFmtId="166" fontId="0" fillId="0" borderId="11" xfId="0" applyNumberFormat="1" applyFill="1" applyBorder="1" applyAlignment="1">
      <alignment horizontal="right"/>
    </xf>
    <xf numFmtId="168" fontId="0" fillId="0" borderId="13" xfId="0" applyNumberFormat="1" applyFill="1" applyBorder="1" applyAlignment="1">
      <alignment horizontal="left"/>
    </xf>
    <xf numFmtId="166" fontId="0" fillId="0" borderId="11" xfId="0" applyNumberFormat="1" applyBorder="1" applyAlignment="1">
      <alignment horizontal="right"/>
    </xf>
    <xf numFmtId="168" fontId="0" fillId="0" borderId="13" xfId="0" applyNumberFormat="1" applyBorder="1" applyAlignment="1">
      <alignment horizontal="left"/>
    </xf>
    <xf numFmtId="166" fontId="8" fillId="0" borderId="11" xfId="0" applyNumberFormat="1" applyFont="1" applyBorder="1" applyAlignment="1">
      <alignment horizontal="right"/>
    </xf>
    <xf numFmtId="168" fontId="8" fillId="0" borderId="13" xfId="0" applyNumberFormat="1" applyFont="1" applyBorder="1" applyAlignment="1">
      <alignment horizontal="left"/>
    </xf>
    <xf numFmtId="166" fontId="7" fillId="8" borderId="11" xfId="0" applyNumberFormat="1" applyFont="1" applyFill="1" applyBorder="1" applyAlignment="1">
      <alignment horizontal="right"/>
    </xf>
    <xf numFmtId="168" fontId="7" fillId="8" borderId="13" xfId="0" applyNumberFormat="1" applyFont="1" applyFill="1" applyBorder="1" applyAlignment="1">
      <alignment horizontal="left"/>
    </xf>
    <xf numFmtId="166" fontId="0" fillId="8" borderId="11" xfId="0" applyNumberFormat="1" applyFill="1" applyBorder="1" applyAlignment="1">
      <alignment horizontal="right"/>
    </xf>
    <xf numFmtId="168" fontId="0" fillId="8" borderId="13" xfId="0" applyNumberFormat="1" applyFill="1" applyBorder="1" applyAlignment="1">
      <alignment horizontal="left"/>
    </xf>
    <xf numFmtId="168" fontId="7" fillId="0" borderId="14" xfId="0" applyNumberFormat="1" applyFont="1" applyBorder="1" applyAlignment="1">
      <alignment horizontal="left"/>
    </xf>
    <xf numFmtId="168" fontId="7" fillId="0" borderId="14" xfId="0" applyNumberFormat="1" applyFont="1" applyFill="1" applyBorder="1" applyAlignment="1">
      <alignment horizontal="left"/>
    </xf>
    <xf numFmtId="168" fontId="0" fillId="0" borderId="14" xfId="0" applyNumberFormat="1" applyFill="1" applyBorder="1" applyAlignment="1">
      <alignment horizontal="left"/>
    </xf>
    <xf numFmtId="168" fontId="0" fillId="0" borderId="14" xfId="0" applyNumberFormat="1" applyBorder="1" applyAlignment="1">
      <alignment horizontal="left"/>
    </xf>
    <xf numFmtId="168" fontId="8" fillId="0" borderId="14" xfId="0" applyNumberFormat="1" applyFont="1" applyBorder="1" applyAlignment="1">
      <alignment horizontal="left"/>
    </xf>
    <xf numFmtId="168" fontId="7" fillId="8" borderId="14" xfId="0" applyNumberFormat="1" applyFont="1" applyFill="1" applyBorder="1" applyAlignment="1">
      <alignment horizontal="left"/>
    </xf>
    <xf numFmtId="168" fontId="0" fillId="8" borderId="14" xfId="0" applyNumberFormat="1" applyFill="1" applyBorder="1" applyAlignment="1">
      <alignment horizontal="left"/>
    </xf>
    <xf numFmtId="169" fontId="7" fillId="0" borderId="13" xfId="0" applyNumberFormat="1" applyFont="1" applyBorder="1" applyAlignment="1">
      <alignment horizontal="right"/>
    </xf>
    <xf numFmtId="169" fontId="8" fillId="0" borderId="13" xfId="0" applyNumberFormat="1" applyFont="1" applyBorder="1" applyAlignment="1">
      <alignment horizontal="right"/>
    </xf>
    <xf numFmtId="169" fontId="8" fillId="0" borderId="13" xfId="0" applyNumberFormat="1" applyFont="1" applyFill="1" applyBorder="1" applyAlignment="1">
      <alignment horizontal="right"/>
    </xf>
    <xf numFmtId="169" fontId="0" fillId="0" borderId="13" xfId="0" applyNumberFormat="1" applyFill="1" applyBorder="1" applyAlignment="1">
      <alignment horizontal="right"/>
    </xf>
    <xf numFmtId="169" fontId="0" fillId="0" borderId="13" xfId="0" applyNumberFormat="1" applyBorder="1" applyAlignment="1">
      <alignment horizontal="right"/>
    </xf>
    <xf numFmtId="169" fontId="7" fillId="8" borderId="13" xfId="0" applyNumberFormat="1" applyFont="1" applyFill="1" applyBorder="1" applyAlignment="1">
      <alignment horizontal="right"/>
    </xf>
    <xf numFmtId="169" fontId="0" fillId="8" borderId="13" xfId="0" applyNumberFormat="1" applyFill="1" applyBorder="1" applyAlignment="1">
      <alignment horizontal="right"/>
    </xf>
    <xf numFmtId="167" fontId="7" fillId="0" borderId="11" xfId="0" applyNumberFormat="1" applyFont="1" applyBorder="1" applyAlignment="1">
      <alignment horizontal="right"/>
    </xf>
    <xf numFmtId="167" fontId="7" fillId="0" borderId="11" xfId="0" applyNumberFormat="1" applyFont="1" applyFill="1" applyBorder="1" applyAlignment="1">
      <alignment horizontal="right"/>
    </xf>
    <xf numFmtId="167" fontId="0" fillId="0" borderId="11" xfId="0" applyNumberFormat="1" applyFill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8" fillId="0" borderId="11" xfId="0" applyNumberFormat="1" applyFont="1" applyBorder="1" applyAlignment="1">
      <alignment horizontal="right"/>
    </xf>
    <xf numFmtId="167" fontId="7" fillId="8" borderId="11" xfId="0" applyNumberFormat="1" applyFont="1" applyFill="1" applyBorder="1" applyAlignment="1">
      <alignment horizontal="right"/>
    </xf>
    <xf numFmtId="167" fontId="0" fillId="8" borderId="11" xfId="0" applyNumberFormat="1" applyFill="1" applyBorder="1" applyAlignment="1">
      <alignment horizontal="right"/>
    </xf>
    <xf numFmtId="165" fontId="0" fillId="0" borderId="11" xfId="0" applyNumberFormat="1" applyBorder="1" applyAlignment="1">
      <alignment horizontal="left"/>
    </xf>
    <xf numFmtId="165" fontId="0" fillId="8" borderId="11" xfId="0" applyNumberForma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8" borderId="11" xfId="0" applyFill="1" applyBorder="1" applyAlignment="1">
      <alignment horizontal="left"/>
    </xf>
  </cellXfs>
  <cellStyles count="1">
    <cellStyle name="Normal" xfId="0" builtinId="0"/>
  </cellStyles>
  <dxfs count="63"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67" formatCode="0&quot; Nm @&quot;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68" formatCode="0&quot; rpm&quot;"/>
      <alignment horizontal="left" vertical="bottom" textRotation="0" wrapText="0" indent="0" justifyLastLine="0" shrinkToFit="0" readingOrder="0"/>
    </dxf>
    <dxf>
      <numFmt numFmtId="166" formatCode="0&quot; ch @&quot;"/>
      <alignment horizontal="right" vertical="bottom" textRotation="0" wrapText="0" indent="0" justifyLastLine="0" shrinkToFit="0" readingOrder="0"/>
    </dxf>
    <dxf>
      <numFmt numFmtId="165" formatCode="ss.000"/>
      <alignment horizontal="left" vertical="bottom" textRotation="0" wrapText="0" indent="0" justifyLastLine="0" shrinkToFit="0" readingOrder="0"/>
    </dxf>
    <dxf>
      <numFmt numFmtId="165" formatCode="ss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mm:ss.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ss.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9" formatCode="0&quot; kg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73" formatCode="General&quot; m&quot;"/>
      <alignment horizontal="center" vertical="bottom" textRotation="0" wrapText="0" indent="0" justifyLastLine="0" shrinkToFit="0" readingOrder="0"/>
    </dxf>
    <dxf>
      <numFmt numFmtId="170" formatCode="0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0" formatCode="0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0" formatCode="0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1" formatCode="0&quot; km/h&quot;"/>
      <alignment horizontal="center" vertical="bottom" textRotation="0" wrapText="0" indent="0" justifyLastLine="0" shrinkToFit="0" readingOrder="0"/>
    </dxf>
    <dxf>
      <numFmt numFmtId="174" formatCode="0.0&quot; s&quot;"/>
      <alignment horizontal="center" vertical="bottom" textRotation="0" wrapText="0" indent="0" justifyLastLine="0" shrinkToFit="0" readingOrder="0"/>
    </dxf>
    <dxf>
      <numFmt numFmtId="174" formatCode="0.0&quot; s&quot;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74" formatCode="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74" formatCode="0.0&quot; s&quot;"/>
      <alignment horizontal="center" vertical="bottom" textRotation="0" wrapText="0" indent="0" justifyLastLine="0" shrinkToFit="0" readingOrder="0"/>
    </dxf>
    <dxf>
      <numFmt numFmtId="174" formatCode="0.0&quot; s&quot;"/>
      <alignment horizontal="center" vertical="bottom" textRotation="0" wrapText="0" indent="0" justifyLastLine="0" shrinkToFit="0" readingOrder="0"/>
    </dxf>
    <dxf>
      <numFmt numFmtId="175" formatCode="00.0&quot; s&quot;"/>
      <alignment horizontal="center" vertical="bottom" textRotation="0" wrapText="0" indent="0" justifyLastLine="0" shrinkToFit="0" readingOrder="0"/>
    </dxf>
    <dxf>
      <numFmt numFmtId="175" formatCode="00.0&quot; s&quot;"/>
      <alignment horizontal="center" vertical="bottom" textRotation="0" wrapText="0" indent="0" justifyLastLine="0" shrinkToFit="0" readingOrder="0"/>
    </dxf>
    <dxf>
      <numFmt numFmtId="165" formatCode="ss.000"/>
      <alignment horizontal="center" vertical="bottom" textRotation="0" wrapText="0" indent="0" justifyLastLine="0" shrinkToFit="0" readingOrder="0"/>
    </dxf>
    <dxf>
      <numFmt numFmtId="165" formatCode="ss.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9" formatCode="0&quot; kg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7" formatCode="0&quot; Nm @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6" formatCode="0&quot; ch @&quot;"/>
      <alignment horizontal="right" vertical="bottom" textRotation="0" wrapText="0" indent="0" justifyLastLine="0" shrinkToFit="0" readingOrder="0"/>
    </dxf>
    <dxf>
      <font>
        <b val="0"/>
      </font>
    </dxf>
    <dxf>
      <font>
        <b/>
      </font>
      <numFmt numFmtId="164" formatCode="mm:ss.0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AL31" totalsRowShown="0" headerRowDxfId="62" dataDxfId="61">
  <autoFilter ref="B1:AL31"/>
  <sortState ref="B2:AL31">
    <sortCondition ref="B1:B31"/>
  </sortState>
  <tableColumns count="37">
    <tableColumn id="1" name="Temps" dataDxfId="60"/>
    <tableColumn id="2" name="Voiture" dataDxfId="59"/>
    <tableColumn id="3" name="Puissance" dataDxfId="58"/>
    <tableColumn id="4" name="RPM" dataDxfId="57"/>
    <tableColumn id="5" name="Couple" dataDxfId="56"/>
    <tableColumn id="6" name="RPM    2" dataDxfId="55"/>
    <tableColumn id="7" name="Poids" dataDxfId="54"/>
    <tableColumn id="8" name="PP" dataDxfId="53"/>
    <tableColumn id="9" name="Année" dataDxfId="52"/>
    <tableColumn id="10" name="   Aileron" dataDxfId="51"/>
    <tableColumn id="11" name="Kit aéro" dataDxfId="50"/>
    <tableColumn id="12" name="Moteur" dataDxfId="49"/>
    <tableColumn id="13" name="Ordinateur" dataDxfId="48"/>
    <tableColumn id="14" name="Echappement" dataDxfId="47"/>
    <tableColumn id="15" name="Collecteur" dataDxfId="46"/>
    <tableColumn id="16" name="Décatalyseur" dataDxfId="45"/>
    <tableColumn id="17" name="Admission" dataDxfId="44"/>
    <tableColumn id="18" name="Kit turbo" dataDxfId="43"/>
    <tableColumn id="19" name="Ecart total" dataDxfId="42">
      <calculatedColumnFormula>B2-$B$2</calculatedColumnFormula>
    </tableColumn>
    <tableColumn id="20" name="Ecart précédent" dataDxfId="41">
      <calculatedColumnFormula>B2-B1</calculatedColumnFormula>
    </tableColumn>
    <tableColumn id="21" name="400m DA" dataDxfId="40">
      <calculatedColumnFormula>Tableau1[[#This Row],[T 400m]]-Tableau1[[#This Row],[0 km/h]]</calculatedColumnFormula>
    </tableColumn>
    <tableColumn id="22" name="1000m DA" dataDxfId="39">
      <calculatedColumnFormula>Tableau1[[#This Row],[T 1000m]]-Tableau1[[#This Row],[0 km/h]]</calculatedColumnFormula>
    </tableColumn>
    <tableColumn id="28" name="0-100" dataDxfId="38">
      <calculatedColumnFormula>Tableau1[[#This Row],[100 km/h]]-Tableau1[[#This Row],[0 km/h]]</calculatedColumnFormula>
    </tableColumn>
    <tableColumn id="29" name="0-200" dataDxfId="37">
      <calculatedColumnFormula>Tableau1[[#This Row],[200 km/h]]-Tableau1[[#This Row],[0 km/h]]</calculatedColumnFormula>
    </tableColumn>
    <tableColumn id="30" name="80-120" dataDxfId="36">
      <calculatedColumnFormula>Tableau1[[#This Row],[120 km/h]]-Tableau1[[#This Row],[80 km/h]]</calculatedColumnFormula>
    </tableColumn>
    <tableColumn id="31" name="100-200" dataDxfId="35">
      <calculatedColumnFormula>Tableau1[[#This Row],[200 km/h]]-Tableau1[[#This Row],[100 km/h]]</calculatedColumnFormula>
    </tableColumn>
    <tableColumn id="32" name="0-Vmax" dataDxfId="34">
      <calculatedColumnFormula>Tableau1[[#This Row],[Tvmax]]-Tableau1[[#This Row],[0 km/h]]</calculatedColumnFormula>
    </tableColumn>
    <tableColumn id="26" name="  Vmax" dataDxfId="33"/>
    <tableColumn id="27" name="Tvmax" dataDxfId="32"/>
    <tableColumn id="33" name="0 km/h" dataDxfId="31"/>
    <tableColumn id="34" name="80 km/h" dataDxfId="30"/>
    <tableColumn id="35" name="100 km/h" dataDxfId="29"/>
    <tableColumn id="36" name="120 km/h" dataDxfId="28"/>
    <tableColumn id="37" name="200 km/h" dataDxfId="27"/>
    <tableColumn id="23" name="T 400m" dataDxfId="26"/>
    <tableColumn id="24" name="T 1000m" dataDxfId="25"/>
    <tableColumn id="39" name="Dvmax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:W21" totalsRowShown="0" headerRowDxfId="23" dataDxfId="22">
  <autoFilter ref="B1:W21"/>
  <sortState ref="B2:U21">
    <sortCondition ref="B1:B21"/>
  </sortState>
  <tableColumns count="22">
    <tableColumn id="1" name="Temps" dataDxfId="8"/>
    <tableColumn id="2" name="Voiture" dataDxfId="7"/>
    <tableColumn id="3" name="Puissance" dataDxfId="4"/>
    <tableColumn id="4" name="RPM" dataDxfId="3"/>
    <tableColumn id="5" name="Couple" dataDxfId="2"/>
    <tableColumn id="6" name="RPM     2" dataDxfId="1"/>
    <tableColumn id="7" name="Poids" dataDxfId="21"/>
    <tableColumn id="8" name="PP" dataDxfId="20"/>
    <tableColumn id="9" name="Année" dataDxfId="19"/>
    <tableColumn id="10" name="   Aileron" dataDxfId="18"/>
    <tableColumn id="11" name="Kit aéro" dataDxfId="17"/>
    <tableColumn id="12" name="Moteur" dataDxfId="16"/>
    <tableColumn id="13" name="Ordinateur" dataDxfId="15"/>
    <tableColumn id="14" name="Echappement" dataDxfId="14"/>
    <tableColumn id="15" name="Collecteur" dataDxfId="13"/>
    <tableColumn id="16" name="Décatalyseur" dataDxfId="12"/>
    <tableColumn id="17" name="Admission" dataDxfId="11"/>
    <tableColumn id="18" name="Kit turbo" dataDxfId="10"/>
    <tableColumn id="19" name="Ecart total" dataDxfId="9">
      <calculatedColumnFormula>B2-$B$2</calculatedColumnFormula>
    </tableColumn>
    <tableColumn id="20" name="Ecart précédent" dataDxfId="6">
      <calculatedColumnFormula>B2-B1</calculatedColumnFormula>
    </tableColumn>
    <tableColumn id="22" name="ST5" dataDxfId="5">
      <calculatedColumnFormula>B2-$B$13</calculatedColumnFormula>
    </tableColumn>
    <tableColumn id="23" name="Commentaire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workbookViewId="0">
      <selection activeCell="C34" sqref="C34"/>
    </sheetView>
  </sheetViews>
  <sheetFormatPr baseColWidth="10" defaultRowHeight="14.4" x14ac:dyDescent="0.3"/>
  <cols>
    <col min="1" max="1" width="4.21875" customWidth="1"/>
    <col min="2" max="2" width="9.21875" customWidth="1"/>
    <col min="3" max="3" width="43.109375" customWidth="1"/>
    <col min="4" max="4" width="11.109375" customWidth="1"/>
    <col min="5" max="5" width="8.44140625" customWidth="1"/>
    <col min="6" max="6" width="9.33203125" customWidth="1"/>
    <col min="7" max="7" width="8.44140625" customWidth="1"/>
    <col min="8" max="8" width="7.5546875" customWidth="1"/>
    <col min="9" max="9" width="5.109375" customWidth="1"/>
    <col min="10" max="10" width="8.5546875" customWidth="1"/>
    <col min="11" max="11" width="2.5546875" customWidth="1"/>
    <col min="12" max="12" width="2.6640625" customWidth="1"/>
    <col min="13" max="13" width="2.5546875" customWidth="1"/>
    <col min="14" max="14" width="2.44140625" customWidth="1"/>
    <col min="15" max="15" width="2.33203125" customWidth="1"/>
    <col min="16" max="17" width="2.44140625" customWidth="1"/>
    <col min="18" max="18" width="2.88671875" customWidth="1"/>
    <col min="19" max="19" width="2.6640625" customWidth="1"/>
    <col min="20" max="20" width="7" customWidth="1"/>
    <col min="21" max="21" width="10.5546875" customWidth="1"/>
    <col min="22" max="22" width="7.44140625" customWidth="1"/>
    <col min="23" max="23" width="8.6640625" customWidth="1"/>
    <col min="24" max="24" width="7.6640625" customWidth="1"/>
    <col min="25" max="25" width="7.44140625" customWidth="1"/>
    <col min="26" max="26" width="8.5546875" customWidth="1"/>
    <col min="27" max="27" width="9.77734375" customWidth="1"/>
    <col min="28" max="28" width="9.44140625" customWidth="1"/>
    <col min="29" max="29" width="8.6640625" customWidth="1"/>
    <col min="30" max="30" width="0.77734375" customWidth="1"/>
    <col min="31" max="31" width="0.88671875" customWidth="1"/>
    <col min="32" max="33" width="0.6640625" customWidth="1"/>
    <col min="34" max="34" width="0.88671875" customWidth="1"/>
    <col min="35" max="35" width="1.109375" customWidth="1"/>
    <col min="36" max="36" width="0.88671875" customWidth="1"/>
    <col min="37" max="37" width="0.5546875" customWidth="1"/>
    <col min="38" max="38" width="8.6640625" customWidth="1"/>
  </cols>
  <sheetData>
    <row r="1" spans="1:38" x14ac:dyDescent="0.3">
      <c r="A1" s="5" t="s">
        <v>0</v>
      </c>
      <c r="B1" t="s">
        <v>3</v>
      </c>
      <c r="C1" t="s">
        <v>1</v>
      </c>
      <c r="D1" s="2" t="s">
        <v>59</v>
      </c>
      <c r="E1" s="3" t="s">
        <v>60</v>
      </c>
      <c r="F1" s="2" t="s">
        <v>61</v>
      </c>
      <c r="G1" s="3" t="s">
        <v>62</v>
      </c>
      <c r="H1" s="2" t="s">
        <v>63</v>
      </c>
      <c r="I1" s="3" t="s">
        <v>2</v>
      </c>
      <c r="J1" s="3" t="s">
        <v>5</v>
      </c>
      <c r="K1" s="3" t="s">
        <v>58</v>
      </c>
      <c r="L1" s="3" t="s">
        <v>42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56</v>
      </c>
      <c r="U1" s="3" t="s">
        <v>57</v>
      </c>
      <c r="V1" s="3" t="s">
        <v>75</v>
      </c>
      <c r="W1" s="3" t="s">
        <v>76</v>
      </c>
      <c r="X1" s="3" t="s">
        <v>70</v>
      </c>
      <c r="Y1" s="3" t="s">
        <v>71</v>
      </c>
      <c r="Z1" s="3" t="s">
        <v>72</v>
      </c>
      <c r="AA1" s="3" t="s">
        <v>73</v>
      </c>
      <c r="AB1" s="3" t="s">
        <v>74</v>
      </c>
      <c r="AC1" s="3" t="s">
        <v>79</v>
      </c>
      <c r="AD1" s="3" t="s">
        <v>69</v>
      </c>
      <c r="AE1" s="27" t="s">
        <v>64</v>
      </c>
      <c r="AF1" s="27" t="s">
        <v>65</v>
      </c>
      <c r="AG1" s="27" t="s">
        <v>66</v>
      </c>
      <c r="AH1" s="27" t="s">
        <v>67</v>
      </c>
      <c r="AI1" s="27" t="s">
        <v>68</v>
      </c>
      <c r="AJ1" s="27" t="s">
        <v>77</v>
      </c>
      <c r="AK1" s="27" t="s">
        <v>78</v>
      </c>
      <c r="AL1" s="3" t="s">
        <v>80</v>
      </c>
    </row>
    <row r="2" spans="1:38" x14ac:dyDescent="0.3">
      <c r="A2" s="7">
        <v>1</v>
      </c>
      <c r="B2" s="36">
        <v>1.0427430555555557E-3</v>
      </c>
      <c r="C2" s="52" t="s">
        <v>8</v>
      </c>
      <c r="D2" s="57">
        <v>300</v>
      </c>
      <c r="E2" s="58">
        <v>5100</v>
      </c>
      <c r="F2" s="59">
        <v>440.7</v>
      </c>
      <c r="G2" s="58">
        <v>3300</v>
      </c>
      <c r="H2" s="60">
        <v>1248</v>
      </c>
      <c r="I2" s="42">
        <v>474</v>
      </c>
      <c r="J2" s="42">
        <v>2007</v>
      </c>
      <c r="K2" s="61" t="s">
        <v>53</v>
      </c>
      <c r="L2" s="62" t="s">
        <v>43</v>
      </c>
      <c r="M2" s="42" t="s">
        <v>6</v>
      </c>
      <c r="N2" s="42" t="s">
        <v>6</v>
      </c>
      <c r="O2" s="42" t="s">
        <v>37</v>
      </c>
      <c r="P2" s="42" t="s">
        <v>6</v>
      </c>
      <c r="Q2" s="42" t="s">
        <v>6</v>
      </c>
      <c r="R2" s="42" t="s">
        <v>6</v>
      </c>
      <c r="S2" s="42" t="s">
        <v>6</v>
      </c>
      <c r="T2" s="45">
        <f>B2-$B$2</f>
        <v>0</v>
      </c>
      <c r="U2" s="45" t="e">
        <f>B2-B1</f>
        <v>#VALUE!</v>
      </c>
      <c r="V2" s="46">
        <f>Tableau1[[#This Row],[T 400m]]-Tableau1[[#This Row],[0 km/h]]</f>
        <v>12.725000000000001</v>
      </c>
      <c r="W2" s="46">
        <f>Tableau1[[#This Row],[T 1000m]]-Tableau1[[#This Row],[0 km/h]]</f>
        <v>23.143000000000001</v>
      </c>
      <c r="X2" s="47">
        <f>Tableau1[[#This Row],[100 km/h]]-Tableau1[[#This Row],[0 km/h]]</f>
        <v>4.5400000000000009</v>
      </c>
      <c r="Y2" s="47">
        <f>Tableau1[[#This Row],[200 km/h]]-Tableau1[[#This Row],[0 km/h]]</f>
        <v>16.247</v>
      </c>
      <c r="Z2" s="63">
        <f>Tableau1[[#This Row],[120 km/h]]-Tableau1[[#This Row],[80 km/h]]</f>
        <v>2.8170000000000002</v>
      </c>
      <c r="AA2" s="64">
        <f>Tableau1[[#This Row],[200 km/h]]-Tableau1[[#This Row],[100 km/h]]</f>
        <v>11.706999999999999</v>
      </c>
      <c r="AB2" s="47">
        <f>Tableau1[[#This Row],[Tvmax]]-Tableau1[[#This Row],[0 km/h]]</f>
        <v>28.250999999999998</v>
      </c>
      <c r="AC2" s="50">
        <v>246.4</v>
      </c>
      <c r="AD2" s="55">
        <v>37.674999999999997</v>
      </c>
      <c r="AE2" s="56">
        <v>9.4239999999999995</v>
      </c>
      <c r="AF2" s="56">
        <v>12.67</v>
      </c>
      <c r="AG2" s="56">
        <v>13.964</v>
      </c>
      <c r="AH2" s="56">
        <v>15.487</v>
      </c>
      <c r="AI2" s="56">
        <v>25.670999999999999</v>
      </c>
      <c r="AJ2" s="56">
        <v>22.149000000000001</v>
      </c>
      <c r="AK2" s="56">
        <v>32.567</v>
      </c>
      <c r="AL2" s="53">
        <v>1339</v>
      </c>
    </row>
    <row r="3" spans="1:38" x14ac:dyDescent="0.3">
      <c r="A3" s="8">
        <v>2</v>
      </c>
      <c r="B3" s="19">
        <v>1.0588078703703703E-3</v>
      </c>
      <c r="C3" s="24" t="s">
        <v>9</v>
      </c>
      <c r="D3" s="10">
        <v>290</v>
      </c>
      <c r="E3" s="11">
        <v>6000</v>
      </c>
      <c r="F3" s="14">
        <v>367.5</v>
      </c>
      <c r="G3" s="11">
        <v>3200</v>
      </c>
      <c r="H3" s="16">
        <v>1155</v>
      </c>
      <c r="I3" s="1">
        <v>469</v>
      </c>
      <c r="J3" s="1">
        <v>2010</v>
      </c>
      <c r="K3" s="20" t="s">
        <v>52</v>
      </c>
      <c r="L3" s="21" t="s">
        <v>44</v>
      </c>
      <c r="M3" s="1" t="s">
        <v>6</v>
      </c>
      <c r="N3" s="1" t="s">
        <v>6</v>
      </c>
      <c r="O3" s="1" t="s">
        <v>37</v>
      </c>
      <c r="P3" s="1" t="s">
        <v>6</v>
      </c>
      <c r="Q3" s="1" t="s">
        <v>6</v>
      </c>
      <c r="R3" s="1" t="s">
        <v>6</v>
      </c>
      <c r="S3" s="1" t="s">
        <v>6</v>
      </c>
      <c r="T3" s="4">
        <f>B3-$B$2</f>
        <v>1.6064814814814674E-5</v>
      </c>
      <c r="U3" s="4">
        <f>B3-B2</f>
        <v>1.6064814814814674E-5</v>
      </c>
      <c r="V3" s="35">
        <f>Tableau1[[#This Row],[T 400m]]-Tableau1[[#This Row],[0 km/h]]</f>
        <v>12.718</v>
      </c>
      <c r="W3" s="35">
        <f>Tableau1[[#This Row],[T 1000m]]-Tableau1[[#This Row],[0 km/h]]</f>
        <v>23.193999999999999</v>
      </c>
      <c r="X3" s="30">
        <f>Tableau1[[#This Row],[100 km/h]]-Tableau1[[#This Row],[0 km/h]]</f>
        <v>5.6350000000000016</v>
      </c>
      <c r="Y3" s="30">
        <f>Tableau1[[#This Row],[200 km/h]]-Tableau1[[#This Row],[0 km/h]]</f>
        <v>16.562000000000001</v>
      </c>
      <c r="Z3" s="31">
        <f>Tableau1[[#This Row],[120 km/h]]-Tableau1[[#This Row],[80 km/h]]</f>
        <v>2.7299999999999986</v>
      </c>
      <c r="AA3" s="32">
        <f>Tableau1[[#This Row],[200 km/h]]-Tableau1[[#This Row],[100 km/h]]</f>
        <v>10.927</v>
      </c>
      <c r="AB3" s="30">
        <f>Tableau1[[#This Row],[Tvmax]]-Tableau1[[#This Row],[0 km/h]]</f>
        <v>28.884000000000004</v>
      </c>
      <c r="AC3" s="28">
        <v>246.3</v>
      </c>
      <c r="AD3" s="55">
        <v>38.892000000000003</v>
      </c>
      <c r="AE3" s="56">
        <v>10.007999999999999</v>
      </c>
      <c r="AF3" s="56">
        <v>14.406000000000001</v>
      </c>
      <c r="AG3" s="56">
        <v>15.643000000000001</v>
      </c>
      <c r="AH3" s="56">
        <v>17.135999999999999</v>
      </c>
      <c r="AI3" s="56">
        <v>26.57</v>
      </c>
      <c r="AJ3" s="56">
        <v>22.725999999999999</v>
      </c>
      <c r="AK3" s="56">
        <v>33.201999999999998</v>
      </c>
      <c r="AL3" s="29">
        <v>1375</v>
      </c>
    </row>
    <row r="4" spans="1:38" s="54" customFormat="1" x14ac:dyDescent="0.3">
      <c r="A4" s="9">
        <v>3</v>
      </c>
      <c r="B4" s="36">
        <v>1.0639351851851853E-3</v>
      </c>
      <c r="C4" s="37" t="s">
        <v>19</v>
      </c>
      <c r="D4" s="38">
        <v>262</v>
      </c>
      <c r="E4" s="39">
        <v>8300</v>
      </c>
      <c r="F4" s="40">
        <v>236.9</v>
      </c>
      <c r="G4" s="39">
        <v>7300</v>
      </c>
      <c r="H4" s="41">
        <v>1050</v>
      </c>
      <c r="I4" s="42">
        <v>452</v>
      </c>
      <c r="J4" s="42">
        <v>2004</v>
      </c>
      <c r="K4" s="43" t="s">
        <v>49</v>
      </c>
      <c r="L4" s="44" t="s">
        <v>6</v>
      </c>
      <c r="M4" s="42" t="s">
        <v>6</v>
      </c>
      <c r="N4" s="42" t="s">
        <v>6</v>
      </c>
      <c r="O4" s="42" t="s">
        <v>37</v>
      </c>
      <c r="P4" s="42" t="s">
        <v>38</v>
      </c>
      <c r="Q4" s="42" t="s">
        <v>6</v>
      </c>
      <c r="R4" s="42" t="s">
        <v>6</v>
      </c>
      <c r="S4" s="42" t="s">
        <v>6</v>
      </c>
      <c r="T4" s="45">
        <f>B4-$B$2</f>
        <v>2.1192129629629686E-5</v>
      </c>
      <c r="U4" s="45">
        <f>B4-B3</f>
        <v>5.1273148148150115E-6</v>
      </c>
      <c r="V4" s="46">
        <f>Tableau1[[#This Row],[T 400m]]-Tableau1[[#This Row],[0 km/h]]</f>
        <v>12.950000000000001</v>
      </c>
      <c r="W4" s="46">
        <f>Tableau1[[#This Row],[T 1000m]]-Tableau1[[#This Row],[0 km/h]]</f>
        <v>23.758000000000003</v>
      </c>
      <c r="X4" s="47">
        <f>Tableau1[[#This Row],[100 km/h]]-Tableau1[[#This Row],[0 km/h]]</f>
        <v>5.67</v>
      </c>
      <c r="Y4" s="47">
        <f>Tableau1[[#This Row],[200 km/h]]-Tableau1[[#This Row],[0 km/h]]</f>
        <v>17.893000000000001</v>
      </c>
      <c r="Z4" s="48">
        <f>Tableau1[[#This Row],[120 km/h]]-Tableau1[[#This Row],[80 km/h]]</f>
        <v>3.0320000000000018</v>
      </c>
      <c r="AA4" s="49">
        <f>Tableau1[[#This Row],[200 km/h]]-Tableau1[[#This Row],[100 km/h]]</f>
        <v>12.222999999999999</v>
      </c>
      <c r="AB4" s="47">
        <f>Tableau1[[#This Row],[Tvmax]]-Tableau1[[#This Row],[0 km/h]]</f>
        <v>32.155000000000001</v>
      </c>
      <c r="AC4" s="50">
        <v>246.8</v>
      </c>
      <c r="AD4" s="55">
        <v>42.241</v>
      </c>
      <c r="AE4" s="56">
        <v>10.086</v>
      </c>
      <c r="AF4" s="56">
        <v>14.289</v>
      </c>
      <c r="AG4" s="56">
        <v>15.756</v>
      </c>
      <c r="AH4" s="56">
        <v>17.321000000000002</v>
      </c>
      <c r="AI4" s="56">
        <v>27.978999999999999</v>
      </c>
      <c r="AJ4" s="56">
        <v>23.036000000000001</v>
      </c>
      <c r="AK4" s="56">
        <v>33.844000000000001</v>
      </c>
      <c r="AL4" s="53">
        <v>1546</v>
      </c>
    </row>
    <row r="5" spans="1:38" x14ac:dyDescent="0.3">
      <c r="A5" s="6">
        <f t="shared" ref="A5:A31" si="0">A4+1</f>
        <v>4</v>
      </c>
      <c r="B5" s="36">
        <v>1.0685648148148147E-3</v>
      </c>
      <c r="C5" s="37" t="s">
        <v>28</v>
      </c>
      <c r="D5" s="38">
        <v>276</v>
      </c>
      <c r="E5" s="39">
        <v>6200</v>
      </c>
      <c r="F5" s="40">
        <v>336.5</v>
      </c>
      <c r="G5" s="39">
        <v>5200</v>
      </c>
      <c r="H5" s="41">
        <v>1100</v>
      </c>
      <c r="I5" s="42">
        <v>463</v>
      </c>
      <c r="J5" s="42">
        <v>2005</v>
      </c>
      <c r="K5" s="43" t="s">
        <v>6</v>
      </c>
      <c r="L5" s="44" t="s">
        <v>6</v>
      </c>
      <c r="M5" s="42"/>
      <c r="N5" s="42" t="s">
        <v>38</v>
      </c>
      <c r="O5" s="42" t="s">
        <v>37</v>
      </c>
      <c r="P5" s="42" t="s">
        <v>38</v>
      </c>
      <c r="Q5" s="42" t="s">
        <v>38</v>
      </c>
      <c r="R5" s="42" t="s">
        <v>38</v>
      </c>
      <c r="S5" s="42" t="s">
        <v>6</v>
      </c>
      <c r="T5" s="45">
        <f>B5-$B$2</f>
        <v>2.582175925925907E-5</v>
      </c>
      <c r="U5" s="45">
        <f>B5-B4</f>
        <v>4.6296296296293848E-6</v>
      </c>
      <c r="V5" s="46">
        <f>Tableau1[[#This Row],[T 400m]]-Tableau1[[#This Row],[0 km/h]]</f>
        <v>12.802000000000001</v>
      </c>
      <c r="W5" s="46">
        <f>Tableau1[[#This Row],[T 1000m]]-Tableau1[[#This Row],[0 km/h]]</f>
        <v>23.61</v>
      </c>
      <c r="X5" s="47">
        <f>Tableau1[[#This Row],[100 km/h]]-Tableau1[[#This Row],[0 km/h]]</f>
        <v>5.3729999999999993</v>
      </c>
      <c r="Y5" s="47">
        <f>Tableau1[[#This Row],[200 km/h]]-Tableau1[[#This Row],[0 km/h]]</f>
        <v>17.497</v>
      </c>
      <c r="Z5" s="48">
        <f>Tableau1[[#This Row],[120 km/h]]-Tableau1[[#This Row],[80 km/h]]</f>
        <v>2.9369999999999994</v>
      </c>
      <c r="AA5" s="49">
        <f>Tableau1[[#This Row],[200 km/h]]-Tableau1[[#This Row],[100 km/h]]</f>
        <v>12.124000000000002</v>
      </c>
      <c r="AB5" s="47">
        <f>Tableau1[[#This Row],[Tvmax]]-Tableau1[[#This Row],[0 km/h]]</f>
        <v>39.466999999999999</v>
      </c>
      <c r="AC5" s="50">
        <v>243.7</v>
      </c>
      <c r="AD5" s="55">
        <v>48.540999999999997</v>
      </c>
      <c r="AE5" s="56">
        <v>9.0739999999999998</v>
      </c>
      <c r="AF5" s="56">
        <v>13.115</v>
      </c>
      <c r="AG5" s="56">
        <v>14.446999999999999</v>
      </c>
      <c r="AH5" s="56">
        <v>16.052</v>
      </c>
      <c r="AI5" s="56">
        <v>26.571000000000002</v>
      </c>
      <c r="AJ5" s="56">
        <v>21.876000000000001</v>
      </c>
      <c r="AK5" s="56">
        <v>32.683999999999997</v>
      </c>
      <c r="AL5" s="53">
        <v>2000</v>
      </c>
    </row>
    <row r="6" spans="1:38" s="54" customFormat="1" x14ac:dyDescent="0.3">
      <c r="A6" s="6">
        <f t="shared" si="0"/>
        <v>5</v>
      </c>
      <c r="B6" s="36">
        <v>1.0693287037037036E-3</v>
      </c>
      <c r="C6" s="51" t="s">
        <v>24</v>
      </c>
      <c r="D6" s="38">
        <v>300</v>
      </c>
      <c r="E6" s="39">
        <v>5600</v>
      </c>
      <c r="F6" s="40">
        <v>388.4</v>
      </c>
      <c r="G6" s="39">
        <v>2800</v>
      </c>
      <c r="H6" s="41">
        <v>1200</v>
      </c>
      <c r="I6" s="42">
        <v>468</v>
      </c>
      <c r="J6" s="42">
        <v>2013</v>
      </c>
      <c r="K6" s="43" t="s">
        <v>6</v>
      </c>
      <c r="L6" s="44" t="s">
        <v>44</v>
      </c>
      <c r="M6" s="42" t="s">
        <v>6</v>
      </c>
      <c r="N6" s="42" t="s">
        <v>6</v>
      </c>
      <c r="O6" s="42" t="s">
        <v>37</v>
      </c>
      <c r="P6" s="42" t="s">
        <v>38</v>
      </c>
      <c r="Q6" s="42" t="s">
        <v>6</v>
      </c>
      <c r="R6" s="42" t="s">
        <v>6</v>
      </c>
      <c r="S6" s="42" t="s">
        <v>6</v>
      </c>
      <c r="T6" s="45">
        <f>B6-$B$2</f>
        <v>2.6585648148147976E-5</v>
      </c>
      <c r="U6" s="45">
        <f>B6-B5</f>
        <v>7.6388888888890595E-7</v>
      </c>
      <c r="V6" s="46">
        <f>Tableau1[[#This Row],[T 400m]]-Tableau1[[#This Row],[0 km/h]]</f>
        <v>12.723000000000001</v>
      </c>
      <c r="W6" s="46">
        <f>Tableau1[[#This Row],[T 1000m]]-Tableau1[[#This Row],[0 km/h]]</f>
        <v>23.369999999999997</v>
      </c>
      <c r="X6" s="47">
        <f>Tableau1[[#This Row],[100 km/h]]-Tableau1[[#This Row],[0 km/h]]</f>
        <v>5.6009999999999991</v>
      </c>
      <c r="Y6" s="47">
        <f>Tableau1[[#This Row],[200 km/h]]-Tableau1[[#This Row],[0 km/h]]</f>
        <v>17.220999999999997</v>
      </c>
      <c r="Z6" s="48">
        <f>Tableau1[[#This Row],[120 km/h]]-Tableau1[[#This Row],[80 km/h]]</f>
        <v>2.7850000000000001</v>
      </c>
      <c r="AA6" s="49">
        <f>Tableau1[[#This Row],[200 km/h]]-Tableau1[[#This Row],[100 km/h]]</f>
        <v>11.62</v>
      </c>
      <c r="AB6" s="47">
        <f>Tableau1[[#This Row],[Tvmax]]-Tableau1[[#This Row],[0 km/h]]</f>
        <v>36.305</v>
      </c>
      <c r="AC6" s="50">
        <v>247.2</v>
      </c>
      <c r="AD6" s="55">
        <v>46.292000000000002</v>
      </c>
      <c r="AE6" s="56">
        <v>9.9870000000000001</v>
      </c>
      <c r="AF6" s="56">
        <v>14.295999999999999</v>
      </c>
      <c r="AG6" s="56">
        <v>15.587999999999999</v>
      </c>
      <c r="AH6" s="56">
        <v>17.081</v>
      </c>
      <c r="AI6" s="56">
        <v>27.207999999999998</v>
      </c>
      <c r="AJ6" s="56">
        <v>22.71</v>
      </c>
      <c r="AK6" s="56">
        <v>33.356999999999999</v>
      </c>
      <c r="AL6" s="53">
        <v>1847</v>
      </c>
    </row>
    <row r="7" spans="1:38" x14ac:dyDescent="0.3">
      <c r="A7" s="6">
        <f t="shared" si="0"/>
        <v>6</v>
      </c>
      <c r="B7" s="19">
        <v>1.0700578703703703E-3</v>
      </c>
      <c r="C7" s="18" t="s">
        <v>18</v>
      </c>
      <c r="D7" s="10">
        <v>267</v>
      </c>
      <c r="E7" s="11">
        <v>8300</v>
      </c>
      <c r="F7" s="14">
        <v>249.9</v>
      </c>
      <c r="G7" s="11">
        <v>6300</v>
      </c>
      <c r="H7" s="16">
        <v>1050</v>
      </c>
      <c r="I7" s="1">
        <v>452</v>
      </c>
      <c r="J7" s="1">
        <v>2008</v>
      </c>
      <c r="K7" s="20" t="s">
        <v>50</v>
      </c>
      <c r="L7" s="21" t="s">
        <v>43</v>
      </c>
      <c r="M7" s="1" t="s">
        <v>6</v>
      </c>
      <c r="N7" s="1" t="s">
        <v>6</v>
      </c>
      <c r="O7" s="1" t="s">
        <v>37</v>
      </c>
      <c r="P7" s="1" t="s">
        <v>38</v>
      </c>
      <c r="Q7" s="1" t="s">
        <v>6</v>
      </c>
      <c r="R7" s="1" t="s">
        <v>6</v>
      </c>
      <c r="S7" s="1" t="s">
        <v>6</v>
      </c>
      <c r="T7" s="4">
        <f>B7-$B$2</f>
        <v>2.731481481481465E-5</v>
      </c>
      <c r="U7" s="4">
        <f>B7-B6</f>
        <v>7.291666666666731E-7</v>
      </c>
      <c r="V7" s="35">
        <f>Tableau1[[#This Row],[T 400m]]-Tableau1[[#This Row],[0 km/h]]</f>
        <v>12.903</v>
      </c>
      <c r="W7" s="35">
        <f>Tableau1[[#This Row],[T 1000m]]-Tableau1[[#This Row],[0 km/h]]</f>
        <v>23.742999999999995</v>
      </c>
      <c r="X7" s="30">
        <f>Tableau1[[#This Row],[100 km/h]]-Tableau1[[#This Row],[0 km/h]]</f>
        <v>5.6069999999999993</v>
      </c>
      <c r="Y7" s="30">
        <f>Tableau1[[#This Row],[200 km/h]]-Tableau1[[#This Row],[0 km/h]]</f>
        <v>17.972000000000001</v>
      </c>
      <c r="Z7" s="31">
        <f>Tableau1[[#This Row],[120 km/h]]-Tableau1[[#This Row],[80 km/h]]</f>
        <v>2.9850000000000012</v>
      </c>
      <c r="AA7" s="32">
        <f>Tableau1[[#This Row],[200 km/h]]-Tableau1[[#This Row],[100 km/h]]</f>
        <v>12.365</v>
      </c>
      <c r="AB7" s="30">
        <f>Tableau1[[#This Row],[Tvmax]]-Tableau1[[#This Row],[0 km/h]]</f>
        <v>33.484999999999999</v>
      </c>
      <c r="AC7" s="28">
        <v>248.3</v>
      </c>
      <c r="AD7" s="55">
        <v>42.359000000000002</v>
      </c>
      <c r="AE7" s="56">
        <v>8.8740000000000006</v>
      </c>
      <c r="AF7" s="56">
        <v>13.077</v>
      </c>
      <c r="AG7" s="56">
        <v>14.481</v>
      </c>
      <c r="AH7" s="56">
        <v>16.062000000000001</v>
      </c>
      <c r="AI7" s="56">
        <v>26.846</v>
      </c>
      <c r="AJ7" s="56">
        <v>21.777000000000001</v>
      </c>
      <c r="AK7" s="56">
        <v>32.616999999999997</v>
      </c>
      <c r="AL7" s="29">
        <v>1635</v>
      </c>
    </row>
    <row r="8" spans="1:38" x14ac:dyDescent="0.3">
      <c r="A8" s="6">
        <f t="shared" si="0"/>
        <v>7</v>
      </c>
      <c r="B8" s="19">
        <v>1.0701157407407406E-3</v>
      </c>
      <c r="C8" s="26" t="s">
        <v>4</v>
      </c>
      <c r="D8" s="10">
        <v>273</v>
      </c>
      <c r="E8" s="11">
        <v>6200</v>
      </c>
      <c r="F8" s="14">
        <v>317.89999999999998</v>
      </c>
      <c r="G8" s="11">
        <v>4700</v>
      </c>
      <c r="H8" s="16">
        <v>1100</v>
      </c>
      <c r="I8" s="1">
        <v>457</v>
      </c>
      <c r="J8" s="1">
        <v>2011</v>
      </c>
      <c r="K8" s="20" t="s">
        <v>6</v>
      </c>
      <c r="L8" s="21" t="s">
        <v>6</v>
      </c>
      <c r="M8" s="1" t="s">
        <v>6</v>
      </c>
      <c r="N8" s="1" t="s">
        <v>38</v>
      </c>
      <c r="O8" s="1" t="s">
        <v>37</v>
      </c>
      <c r="P8" s="1" t="s">
        <v>38</v>
      </c>
      <c r="Q8" s="1" t="s">
        <v>38</v>
      </c>
      <c r="R8" s="1" t="s">
        <v>38</v>
      </c>
      <c r="S8" s="1" t="s">
        <v>6</v>
      </c>
      <c r="T8" s="4">
        <f>B8-$B$2</f>
        <v>2.7372685185184965E-5</v>
      </c>
      <c r="U8" s="4">
        <f>B8-B7</f>
        <v>5.787037037031581E-8</v>
      </c>
      <c r="V8" s="35">
        <f>Tableau1[[#This Row],[T 400m]]-Tableau1[[#This Row],[0 km/h]]</f>
        <v>13.087999999999999</v>
      </c>
      <c r="W8" s="35">
        <f>Tableau1[[#This Row],[T 1000m]]-Tableau1[[#This Row],[0 km/h]]</f>
        <v>24.226999999999997</v>
      </c>
      <c r="X8" s="30">
        <f>Tableau1[[#This Row],[100 km/h]]-Tableau1[[#This Row],[0 km/h]]</f>
        <v>5.6629999999999985</v>
      </c>
      <c r="Y8" s="30">
        <f>Tableau1[[#This Row],[200 km/h]]-Tableau1[[#This Row],[0 km/h]]</f>
        <v>19.734000000000002</v>
      </c>
      <c r="Z8" s="31">
        <f>Tableau1[[#This Row],[120 km/h]]-Tableau1[[#This Row],[80 km/h]]</f>
        <v>3.1099999999999977</v>
      </c>
      <c r="AA8" s="32">
        <f>Tableau1[[#This Row],[200 km/h]]-Tableau1[[#This Row],[100 km/h]]</f>
        <v>14.071000000000002</v>
      </c>
      <c r="AB8" s="30">
        <f>Tableau1[[#This Row],[Tvmax]]-Tableau1[[#This Row],[0 km/h]]</f>
        <v>40.516999999999996</v>
      </c>
      <c r="AC8" s="28">
        <v>235.7</v>
      </c>
      <c r="AD8" s="55">
        <v>50.457999999999998</v>
      </c>
      <c r="AE8" s="56">
        <v>9.9410000000000007</v>
      </c>
      <c r="AF8" s="56">
        <v>14.159000000000001</v>
      </c>
      <c r="AG8" s="56">
        <v>15.603999999999999</v>
      </c>
      <c r="AH8" s="56">
        <v>17.268999999999998</v>
      </c>
      <c r="AI8" s="56">
        <v>29.675000000000001</v>
      </c>
      <c r="AJ8" s="56">
        <v>23.029</v>
      </c>
      <c r="AK8" s="56">
        <v>34.167999999999999</v>
      </c>
      <c r="AL8" s="29">
        <v>2000</v>
      </c>
    </row>
    <row r="9" spans="1:38" s="54" customFormat="1" x14ac:dyDescent="0.3">
      <c r="A9" s="6">
        <f t="shared" si="0"/>
        <v>8</v>
      </c>
      <c r="B9" s="19">
        <v>1.0714351851851853E-3</v>
      </c>
      <c r="C9" s="18" t="s">
        <v>23</v>
      </c>
      <c r="D9" s="10">
        <v>282</v>
      </c>
      <c r="E9" s="11">
        <v>7800</v>
      </c>
      <c r="F9" s="14">
        <v>288.89999999999998</v>
      </c>
      <c r="G9" s="11">
        <v>5300</v>
      </c>
      <c r="H9" s="16">
        <v>1100</v>
      </c>
      <c r="I9" s="1">
        <v>459</v>
      </c>
      <c r="J9" s="1">
        <v>2005</v>
      </c>
      <c r="K9" s="20" t="s">
        <v>43</v>
      </c>
      <c r="L9" s="21" t="s">
        <v>44</v>
      </c>
      <c r="M9" s="1" t="s">
        <v>41</v>
      </c>
      <c r="N9" s="1" t="s">
        <v>38</v>
      </c>
      <c r="O9" s="1" t="s">
        <v>37</v>
      </c>
      <c r="P9" s="1" t="s">
        <v>38</v>
      </c>
      <c r="Q9" s="1" t="s">
        <v>38</v>
      </c>
      <c r="R9" s="1" t="s">
        <v>38</v>
      </c>
      <c r="S9" s="1" t="s">
        <v>6</v>
      </c>
      <c r="T9" s="4">
        <f>B9-$B$2</f>
        <v>2.8692129629629597E-5</v>
      </c>
      <c r="U9" s="4">
        <f>B9-B8</f>
        <v>1.3194444444446316E-6</v>
      </c>
      <c r="V9" s="35">
        <f>Tableau1[[#This Row],[T 400m]]-Tableau1[[#This Row],[0 km/h]]</f>
        <v>12.698</v>
      </c>
      <c r="W9" s="35">
        <f>Tableau1[[#This Row],[T 1000m]]-Tableau1[[#This Row],[0 km/h]]</f>
        <v>23.386000000000003</v>
      </c>
      <c r="X9" s="30">
        <f>Tableau1[[#This Row],[100 km/h]]-Tableau1[[#This Row],[0 km/h]]</f>
        <v>5.3949999999999996</v>
      </c>
      <c r="Y9" s="30">
        <f>Tableau1[[#This Row],[200 km/h]]-Tableau1[[#This Row],[0 km/h]]</f>
        <v>17.221</v>
      </c>
      <c r="Z9" s="31">
        <f>Tableau1[[#This Row],[120 km/h]]-Tableau1[[#This Row],[80 km/h]]</f>
        <v>2.8609999999999989</v>
      </c>
      <c r="AA9" s="32">
        <f>Tableau1[[#This Row],[200 km/h]]-Tableau1[[#This Row],[100 km/h]]</f>
        <v>11.826000000000001</v>
      </c>
      <c r="AB9" s="30">
        <f>Tableau1[[#This Row],[Tvmax]]-Tableau1[[#This Row],[0 km/h]]</f>
        <v>38.799999999999997</v>
      </c>
      <c r="AC9" s="28">
        <v>245.9</v>
      </c>
      <c r="AD9" s="55">
        <v>48.857999999999997</v>
      </c>
      <c r="AE9" s="56">
        <v>10.058</v>
      </c>
      <c r="AF9" s="56">
        <v>14.08</v>
      </c>
      <c r="AG9" s="56">
        <v>15.452999999999999</v>
      </c>
      <c r="AH9" s="56">
        <v>16.940999999999999</v>
      </c>
      <c r="AI9" s="56">
        <v>27.279</v>
      </c>
      <c r="AJ9" s="56">
        <v>22.756</v>
      </c>
      <c r="AK9" s="56">
        <v>33.444000000000003</v>
      </c>
      <c r="AL9" s="29">
        <v>2000</v>
      </c>
    </row>
    <row r="10" spans="1:38" s="54" customFormat="1" x14ac:dyDescent="0.3">
      <c r="A10" s="6">
        <f t="shared" si="0"/>
        <v>9</v>
      </c>
      <c r="B10" s="19">
        <v>1.0748958333333333E-3</v>
      </c>
      <c r="C10" s="18" t="s">
        <v>20</v>
      </c>
      <c r="D10" s="10">
        <v>300</v>
      </c>
      <c r="E10" s="11">
        <v>6400</v>
      </c>
      <c r="F10" s="14">
        <v>355.2</v>
      </c>
      <c r="G10" s="11">
        <v>4900</v>
      </c>
      <c r="H10" s="16">
        <v>1205</v>
      </c>
      <c r="I10" s="1">
        <v>466</v>
      </c>
      <c r="J10" s="1">
        <v>2007</v>
      </c>
      <c r="K10" s="20" t="s">
        <v>48</v>
      </c>
      <c r="L10" s="21" t="s">
        <v>46</v>
      </c>
      <c r="M10" s="1" t="s">
        <v>40</v>
      </c>
      <c r="N10" s="1" t="s">
        <v>38</v>
      </c>
      <c r="O10" s="1" t="s">
        <v>37</v>
      </c>
      <c r="P10" s="1" t="s">
        <v>38</v>
      </c>
      <c r="Q10" s="1" t="s">
        <v>38</v>
      </c>
      <c r="R10" s="1" t="s">
        <v>38</v>
      </c>
      <c r="S10" s="1" t="s">
        <v>6</v>
      </c>
      <c r="T10" s="4">
        <f>B10-$B$2</f>
        <v>3.2152777777777648E-5</v>
      </c>
      <c r="U10" s="4">
        <f>B10-B9</f>
        <v>3.4606481481480513E-6</v>
      </c>
      <c r="V10" s="35">
        <f>Tableau1[[#This Row],[T 400m]]-Tableau1[[#This Row],[0 km/h]]</f>
        <v>12.509000000000002</v>
      </c>
      <c r="W10" s="35">
        <f>Tableau1[[#This Row],[T 1000m]]-Tableau1[[#This Row],[0 km/h]]</f>
        <v>23.006</v>
      </c>
      <c r="X10" s="30">
        <f>Tableau1[[#This Row],[100 km/h]]-Tableau1[[#This Row],[0 km/h]]</f>
        <v>5.1590000000000007</v>
      </c>
      <c r="Y10" s="30">
        <f>Tableau1[[#This Row],[200 km/h]]-Tableau1[[#This Row],[0 km/h]]</f>
        <v>16.174999999999997</v>
      </c>
      <c r="Z10" s="31">
        <f>Tableau1[[#This Row],[120 km/h]]-Tableau1[[#This Row],[80 km/h]]</f>
        <v>2.7399999999999984</v>
      </c>
      <c r="AA10" s="32">
        <f>Tableau1[[#This Row],[200 km/h]]-Tableau1[[#This Row],[100 km/h]]</f>
        <v>11.015999999999998</v>
      </c>
      <c r="AB10" s="30">
        <f>Tableau1[[#This Row],[Tvmax]]-Tableau1[[#This Row],[0 km/h]]</f>
        <v>27.875</v>
      </c>
      <c r="AC10" s="28">
        <v>246.4</v>
      </c>
      <c r="AD10" s="55">
        <v>37.908000000000001</v>
      </c>
      <c r="AE10" s="56">
        <v>10.032999999999999</v>
      </c>
      <c r="AF10" s="56">
        <v>13.881</v>
      </c>
      <c r="AG10" s="56">
        <v>15.192</v>
      </c>
      <c r="AH10" s="56">
        <v>16.620999999999999</v>
      </c>
      <c r="AI10" s="56">
        <v>26.207999999999998</v>
      </c>
      <c r="AJ10" s="56">
        <v>22.542000000000002</v>
      </c>
      <c r="AK10" s="56">
        <v>33.039000000000001</v>
      </c>
      <c r="AL10" s="29">
        <v>1319</v>
      </c>
    </row>
    <row r="11" spans="1:38" s="54" customFormat="1" x14ac:dyDescent="0.3">
      <c r="A11" s="6">
        <f t="shared" si="0"/>
        <v>10</v>
      </c>
      <c r="B11" s="36">
        <v>1.0765509259259259E-3</v>
      </c>
      <c r="C11" s="37" t="s">
        <v>29</v>
      </c>
      <c r="D11" s="38">
        <v>265</v>
      </c>
      <c r="E11" s="39">
        <v>6200</v>
      </c>
      <c r="F11" s="40">
        <v>318.10000000000002</v>
      </c>
      <c r="G11" s="39">
        <v>4200</v>
      </c>
      <c r="H11" s="41">
        <v>1050</v>
      </c>
      <c r="I11" s="42">
        <v>458</v>
      </c>
      <c r="J11" s="42">
        <v>2009</v>
      </c>
      <c r="K11" s="43" t="s">
        <v>6</v>
      </c>
      <c r="L11" s="44" t="s">
        <v>6</v>
      </c>
      <c r="M11" s="42" t="s">
        <v>6</v>
      </c>
      <c r="N11" s="42" t="s">
        <v>38</v>
      </c>
      <c r="O11" s="42" t="s">
        <v>37</v>
      </c>
      <c r="P11" s="42" t="s">
        <v>38</v>
      </c>
      <c r="Q11" s="42" t="s">
        <v>38</v>
      </c>
      <c r="R11" s="42" t="s">
        <v>38</v>
      </c>
      <c r="S11" s="42" t="s">
        <v>39</v>
      </c>
      <c r="T11" s="45">
        <f>B11-$B$2</f>
        <v>3.3807870370370242E-5</v>
      </c>
      <c r="U11" s="45">
        <f>B11-B10</f>
        <v>1.6550925925925934E-6</v>
      </c>
      <c r="V11" s="46">
        <f>Tableau1[[#This Row],[T 400m]]-Tableau1[[#This Row],[0 km/h]]</f>
        <v>12.798</v>
      </c>
      <c r="W11" s="46">
        <f>Tableau1[[#This Row],[T 1000m]]-Tableau1[[#This Row],[0 km/h]]</f>
        <v>23.706000000000003</v>
      </c>
      <c r="X11" s="47">
        <f>Tableau1[[#This Row],[100 km/h]]-Tableau1[[#This Row],[0 km/h]]</f>
        <v>5.4149999999999991</v>
      </c>
      <c r="Y11" s="47">
        <f>Tableau1[[#This Row],[200 km/h]]-Tableau1[[#This Row],[0 km/h]]</f>
        <v>18.241999999999997</v>
      </c>
      <c r="Z11" s="48">
        <f>Tableau1[[#This Row],[120 km/h]]-Tableau1[[#This Row],[80 km/h]]</f>
        <v>2.9339999999999993</v>
      </c>
      <c r="AA11" s="49">
        <f>Tableau1[[#This Row],[200 km/h]]-Tableau1[[#This Row],[100 km/h]]</f>
        <v>12.827</v>
      </c>
      <c r="AB11" s="47">
        <f>Tableau1[[#This Row],[Tvmax]]-Tableau1[[#This Row],[0 km/h]]</f>
        <v>39.554000000000002</v>
      </c>
      <c r="AC11" s="50">
        <v>242</v>
      </c>
      <c r="AD11" s="55">
        <v>49.591000000000001</v>
      </c>
      <c r="AE11" s="56">
        <v>10.037000000000001</v>
      </c>
      <c r="AF11" s="56">
        <v>14.086</v>
      </c>
      <c r="AG11" s="56">
        <v>15.452</v>
      </c>
      <c r="AH11" s="56">
        <v>17.02</v>
      </c>
      <c r="AI11" s="56">
        <v>28.279</v>
      </c>
      <c r="AJ11" s="56">
        <v>22.835000000000001</v>
      </c>
      <c r="AK11" s="56">
        <v>33.743000000000002</v>
      </c>
      <c r="AL11" s="53">
        <v>2000</v>
      </c>
    </row>
    <row r="12" spans="1:38" x14ac:dyDescent="0.3">
      <c r="A12" s="6">
        <f t="shared" si="0"/>
        <v>11</v>
      </c>
      <c r="B12" s="19">
        <v>1.0770717592592592E-3</v>
      </c>
      <c r="C12" s="26" t="s">
        <v>22</v>
      </c>
      <c r="D12" s="10">
        <v>294</v>
      </c>
      <c r="E12" s="11">
        <v>6300</v>
      </c>
      <c r="F12" s="14">
        <v>399.4</v>
      </c>
      <c r="G12" s="11">
        <v>4300</v>
      </c>
      <c r="H12" s="16">
        <v>1171</v>
      </c>
      <c r="I12" s="1">
        <v>469</v>
      </c>
      <c r="J12" s="1">
        <v>2006</v>
      </c>
      <c r="K12" s="20" t="s">
        <v>48</v>
      </c>
      <c r="L12" s="21" t="s">
        <v>44</v>
      </c>
      <c r="M12" s="1" t="s">
        <v>6</v>
      </c>
      <c r="N12" s="1" t="s">
        <v>6</v>
      </c>
      <c r="O12" s="1" t="s">
        <v>37</v>
      </c>
      <c r="P12" s="1" t="s">
        <v>38</v>
      </c>
      <c r="Q12" s="1" t="s">
        <v>6</v>
      </c>
      <c r="R12" s="1" t="s">
        <v>38</v>
      </c>
      <c r="S12" s="1" t="s">
        <v>6</v>
      </c>
      <c r="T12" s="4">
        <f>B12-$B$2</f>
        <v>3.4328703703703518E-5</v>
      </c>
      <c r="U12" s="4">
        <f>B12-B11</f>
        <v>5.2083333333327597E-7</v>
      </c>
      <c r="V12" s="35">
        <f>Tableau1[[#This Row],[T 400m]]-Tableau1[[#This Row],[0 km/h]]</f>
        <v>12.699000000000002</v>
      </c>
      <c r="W12" s="35">
        <f>Tableau1[[#This Row],[T 1000m]]-Tableau1[[#This Row],[0 km/h]]</f>
        <v>23.402999999999999</v>
      </c>
      <c r="X12" s="30">
        <f>Tableau1[[#This Row],[100 km/h]]-Tableau1[[#This Row],[0 km/h]]</f>
        <v>5.4039999999999999</v>
      </c>
      <c r="Y12" s="30">
        <f>Tableau1[[#This Row],[200 km/h]]-Tableau1[[#This Row],[0 km/h]]</f>
        <v>17.317</v>
      </c>
      <c r="Z12" s="31">
        <f>Tableau1[[#This Row],[120 km/h]]-Tableau1[[#This Row],[80 km/h]]</f>
        <v>2.8350000000000009</v>
      </c>
      <c r="AA12" s="32">
        <f>Tableau1[[#This Row],[200 km/h]]-Tableau1[[#This Row],[100 km/h]]</f>
        <v>11.913</v>
      </c>
      <c r="AB12" s="30">
        <f>Tableau1[[#This Row],[Tvmax]]-Tableau1[[#This Row],[0 km/h]]</f>
        <v>34</v>
      </c>
      <c r="AC12" s="28">
        <v>247.2</v>
      </c>
      <c r="AD12" s="55">
        <v>44.058</v>
      </c>
      <c r="AE12" s="56">
        <v>10.058</v>
      </c>
      <c r="AF12" s="56">
        <v>14.135999999999999</v>
      </c>
      <c r="AG12" s="56">
        <v>15.462</v>
      </c>
      <c r="AH12" s="56">
        <v>16.971</v>
      </c>
      <c r="AI12" s="56">
        <v>27.375</v>
      </c>
      <c r="AJ12" s="56">
        <v>22.757000000000001</v>
      </c>
      <c r="AK12" s="56">
        <v>33.460999999999999</v>
      </c>
      <c r="AL12" s="29">
        <v>1691</v>
      </c>
    </row>
    <row r="13" spans="1:38" x14ac:dyDescent="0.3">
      <c r="A13" s="6">
        <f t="shared" si="0"/>
        <v>12</v>
      </c>
      <c r="B13" s="36">
        <v>1.0772800925925926E-3</v>
      </c>
      <c r="C13" s="37" t="s">
        <v>7</v>
      </c>
      <c r="D13" s="38">
        <v>261</v>
      </c>
      <c r="E13" s="39">
        <v>7500</v>
      </c>
      <c r="F13" s="40">
        <v>248.6</v>
      </c>
      <c r="G13" s="39">
        <v>7000</v>
      </c>
      <c r="H13" s="41">
        <v>1050</v>
      </c>
      <c r="I13" s="42">
        <v>454</v>
      </c>
      <c r="J13" s="42">
        <v>2013</v>
      </c>
      <c r="K13" s="43" t="s">
        <v>54</v>
      </c>
      <c r="L13" s="44" t="s">
        <v>43</v>
      </c>
      <c r="M13" s="42" t="s">
        <v>6</v>
      </c>
      <c r="N13" s="42" t="s">
        <v>38</v>
      </c>
      <c r="O13" s="42" t="s">
        <v>37</v>
      </c>
      <c r="P13" s="42" t="s">
        <v>38</v>
      </c>
      <c r="Q13" s="42" t="s">
        <v>6</v>
      </c>
      <c r="R13" s="42" t="s">
        <v>38</v>
      </c>
      <c r="S13" s="42" t="s">
        <v>6</v>
      </c>
      <c r="T13" s="45">
        <f>B13-$B$2</f>
        <v>3.4537037037036915E-5</v>
      </c>
      <c r="U13" s="45">
        <f>B13-B12</f>
        <v>2.0833333333339712E-7</v>
      </c>
      <c r="V13" s="46">
        <f>Tableau1[[#This Row],[T 400m]]-Tableau1[[#This Row],[0 km/h]]</f>
        <v>13.379</v>
      </c>
      <c r="W13" s="46">
        <f>Tableau1[[#This Row],[T 1000m]]-Tableau1[[#This Row],[0 km/h]]</f>
        <v>24.18</v>
      </c>
      <c r="X13" s="47">
        <f>Tableau1[[#This Row],[100 km/h]]-Tableau1[[#This Row],[0 km/h]]</f>
        <v>5.282</v>
      </c>
      <c r="Y13" s="47">
        <f>Tableau1[[#This Row],[200 km/h]]-Tableau1[[#This Row],[0 km/h]]</f>
        <v>18.53</v>
      </c>
      <c r="Z13" s="48">
        <f>Tableau1[[#This Row],[120 km/h]]-Tableau1[[#This Row],[80 km/h]]</f>
        <v>3.1710000000000012</v>
      </c>
      <c r="AA13" s="49">
        <f>Tableau1[[#This Row],[200 km/h]]-Tableau1[[#This Row],[100 km/h]]</f>
        <v>13.247999999999999</v>
      </c>
      <c r="AB13" s="47">
        <f>Tableau1[[#This Row],[Tvmax]]-Tableau1[[#This Row],[0 km/h]]</f>
        <v>35.352000000000004</v>
      </c>
      <c r="AC13" s="50">
        <v>246.6</v>
      </c>
      <c r="AD13" s="55">
        <v>45.359000000000002</v>
      </c>
      <c r="AE13" s="56">
        <v>10.007</v>
      </c>
      <c r="AF13" s="56">
        <v>13.775</v>
      </c>
      <c r="AG13" s="56">
        <v>15.289</v>
      </c>
      <c r="AH13" s="56">
        <v>16.946000000000002</v>
      </c>
      <c r="AI13" s="56">
        <v>28.536999999999999</v>
      </c>
      <c r="AJ13" s="56">
        <v>23.385999999999999</v>
      </c>
      <c r="AK13" s="56">
        <v>34.186999999999998</v>
      </c>
      <c r="AL13" s="53">
        <v>1735</v>
      </c>
    </row>
    <row r="14" spans="1:38" x14ac:dyDescent="0.3">
      <c r="A14" s="6">
        <f t="shared" si="0"/>
        <v>13</v>
      </c>
      <c r="B14" s="19">
        <v>1.0776273148148149E-3</v>
      </c>
      <c r="C14" s="18" t="s">
        <v>10</v>
      </c>
      <c r="D14" s="10">
        <v>274</v>
      </c>
      <c r="E14" s="11">
        <v>6700</v>
      </c>
      <c r="F14" s="14">
        <v>292.7</v>
      </c>
      <c r="G14" s="11">
        <v>2200</v>
      </c>
      <c r="H14" s="16">
        <v>1105</v>
      </c>
      <c r="I14" s="1">
        <v>465</v>
      </c>
      <c r="J14" s="1">
        <v>2010</v>
      </c>
      <c r="K14" s="20" t="s">
        <v>48</v>
      </c>
      <c r="L14" s="21" t="s">
        <v>45</v>
      </c>
      <c r="M14" s="1" t="s">
        <v>6</v>
      </c>
      <c r="N14" s="1" t="s">
        <v>38</v>
      </c>
      <c r="O14" s="1" t="s">
        <v>37</v>
      </c>
      <c r="P14" s="1" t="s">
        <v>38</v>
      </c>
      <c r="Q14" s="1" t="s">
        <v>38</v>
      </c>
      <c r="R14" s="1" t="s">
        <v>6</v>
      </c>
      <c r="S14" s="1" t="s">
        <v>6</v>
      </c>
      <c r="T14" s="4">
        <f>B14-$B$2</f>
        <v>3.4884259259259243E-5</v>
      </c>
      <c r="U14" s="4">
        <f>B14-B13</f>
        <v>3.4722222222232854E-7</v>
      </c>
      <c r="V14" s="35">
        <f>Tableau1[[#This Row],[T 400m]]-Tableau1[[#This Row],[0 km/h]]</f>
        <v>12.916</v>
      </c>
      <c r="W14" s="35">
        <f>Tableau1[[#This Row],[T 1000m]]-Tableau1[[#This Row],[0 km/h]]</f>
        <v>23.743000000000002</v>
      </c>
      <c r="X14" s="30">
        <f>Tableau1[[#This Row],[100 km/h]]-Tableau1[[#This Row],[0 km/h]]</f>
        <v>5.4779999999999998</v>
      </c>
      <c r="Y14" s="30">
        <f>Tableau1[[#This Row],[200 km/h]]-Tableau1[[#This Row],[0 km/h]]</f>
        <v>17.95</v>
      </c>
      <c r="Z14" s="31">
        <f>Tableau1[[#This Row],[120 km/h]]-Tableau1[[#This Row],[80 km/h]]</f>
        <v>3.1890000000000018</v>
      </c>
      <c r="AA14" s="32">
        <f>Tableau1[[#This Row],[200 km/h]]-Tableau1[[#This Row],[100 km/h]]</f>
        <v>12.472</v>
      </c>
      <c r="AB14" s="30">
        <f>Tableau1[[#This Row],[Tvmax]]-Tableau1[[#This Row],[0 km/h]]</f>
        <v>31.549999999999997</v>
      </c>
      <c r="AC14" s="28">
        <v>247.5</v>
      </c>
      <c r="AD14" s="55">
        <v>41.607999999999997</v>
      </c>
      <c r="AE14" s="56">
        <v>10.058</v>
      </c>
      <c r="AF14" s="56">
        <v>14.03</v>
      </c>
      <c r="AG14" s="56">
        <v>15.536</v>
      </c>
      <c r="AH14" s="56">
        <v>17.219000000000001</v>
      </c>
      <c r="AI14" s="56">
        <v>28.007999999999999</v>
      </c>
      <c r="AJ14" s="56">
        <v>22.974</v>
      </c>
      <c r="AK14" s="56">
        <v>33.801000000000002</v>
      </c>
      <c r="AL14" s="29">
        <v>1508</v>
      </c>
    </row>
    <row r="15" spans="1:38" s="54" customFormat="1" x14ac:dyDescent="0.3">
      <c r="A15" s="6">
        <f t="shared" si="0"/>
        <v>14</v>
      </c>
      <c r="B15" s="19">
        <v>1.0800925925925928E-3</v>
      </c>
      <c r="C15" s="25" t="s">
        <v>13</v>
      </c>
      <c r="D15" s="10">
        <v>230</v>
      </c>
      <c r="E15" s="11">
        <v>7300</v>
      </c>
      <c r="F15" s="14">
        <v>236.6</v>
      </c>
      <c r="G15" s="11">
        <v>5800</v>
      </c>
      <c r="H15" s="16">
        <v>1040</v>
      </c>
      <c r="I15" s="1">
        <v>435</v>
      </c>
      <c r="J15" s="1">
        <v>2011</v>
      </c>
      <c r="K15" s="20" t="s">
        <v>51</v>
      </c>
      <c r="L15" s="21" t="s">
        <v>44</v>
      </c>
      <c r="M15" s="1" t="s">
        <v>6</v>
      </c>
      <c r="N15" s="1" t="s">
        <v>6</v>
      </c>
      <c r="O15" s="1" t="s">
        <v>37</v>
      </c>
      <c r="P15" s="1" t="s">
        <v>6</v>
      </c>
      <c r="Q15" s="1" t="s">
        <v>6</v>
      </c>
      <c r="R15" s="1" t="s">
        <v>6</v>
      </c>
      <c r="S15" s="1" t="s">
        <v>6</v>
      </c>
      <c r="T15" s="4">
        <f>B15-$B$2</f>
        <v>3.7349537037037125E-5</v>
      </c>
      <c r="U15" s="4">
        <f>B15-B14</f>
        <v>2.4652777777778821E-6</v>
      </c>
      <c r="V15" s="35">
        <f>Tableau1[[#This Row],[T 400m]]-Tableau1[[#This Row],[0 km/h]]</f>
        <v>13.513999999999999</v>
      </c>
      <c r="W15" s="35">
        <f>Tableau1[[#This Row],[T 1000m]]-Tableau1[[#This Row],[0 km/h]]</f>
        <v>24.907999999999998</v>
      </c>
      <c r="X15" s="30">
        <f>Tableau1[[#This Row],[100 km/h]]-Tableau1[[#This Row],[0 km/h]]</f>
        <v>6.3780000000000001</v>
      </c>
      <c r="Y15" s="30">
        <f>Tableau1[[#This Row],[200 km/h]]-Tableau1[[#This Row],[0 km/h]]</f>
        <v>21.318999999999999</v>
      </c>
      <c r="Z15" s="31">
        <f>Tableau1[[#This Row],[120 km/h]]-Tableau1[[#This Row],[80 km/h]]</f>
        <v>3.4300000000000015</v>
      </c>
      <c r="AA15" s="32">
        <f>Tableau1[[#This Row],[200 km/h]]-Tableau1[[#This Row],[100 km/h]]</f>
        <v>14.940999999999999</v>
      </c>
      <c r="AB15" s="30">
        <f>Tableau1[[#This Row],[Tvmax]]-Tableau1[[#This Row],[0 km/h]]</f>
        <v>41.322999999999993</v>
      </c>
      <c r="AC15" s="28">
        <v>242</v>
      </c>
      <c r="AD15" s="55">
        <v>51.357999999999997</v>
      </c>
      <c r="AE15" s="56">
        <v>10.035</v>
      </c>
      <c r="AF15" s="56">
        <v>14.789</v>
      </c>
      <c r="AG15" s="56">
        <v>16.413</v>
      </c>
      <c r="AH15" s="56">
        <v>18.219000000000001</v>
      </c>
      <c r="AI15" s="56">
        <v>31.353999999999999</v>
      </c>
      <c r="AJ15" s="56">
        <v>23.548999999999999</v>
      </c>
      <c r="AK15" s="56">
        <v>34.942999999999998</v>
      </c>
      <c r="AL15" s="29">
        <v>2000</v>
      </c>
    </row>
    <row r="16" spans="1:38" s="54" customFormat="1" x14ac:dyDescent="0.3">
      <c r="A16" s="6">
        <f t="shared" si="0"/>
        <v>15</v>
      </c>
      <c r="B16" s="36">
        <v>1.0811921296296296E-3</v>
      </c>
      <c r="C16" s="51" t="s">
        <v>12</v>
      </c>
      <c r="D16" s="38">
        <v>288</v>
      </c>
      <c r="E16" s="39">
        <v>6000</v>
      </c>
      <c r="F16" s="40">
        <v>356.6</v>
      </c>
      <c r="G16" s="39">
        <v>3500</v>
      </c>
      <c r="H16" s="41">
        <v>1150</v>
      </c>
      <c r="I16" s="42">
        <v>464</v>
      </c>
      <c r="J16" s="42">
        <v>2008</v>
      </c>
      <c r="K16" s="43" t="s">
        <v>6</v>
      </c>
      <c r="L16" s="44" t="s">
        <v>6</v>
      </c>
      <c r="M16" s="42" t="s">
        <v>6</v>
      </c>
      <c r="N16" s="42" t="s">
        <v>6</v>
      </c>
      <c r="O16" s="42" t="s">
        <v>37</v>
      </c>
      <c r="P16" s="42" t="s">
        <v>6</v>
      </c>
      <c r="Q16" s="42" t="s">
        <v>6</v>
      </c>
      <c r="R16" s="42" t="s">
        <v>6</v>
      </c>
      <c r="S16" s="42" t="s">
        <v>6</v>
      </c>
      <c r="T16" s="45">
        <f>B16-$B$2</f>
        <v>3.8449074074073993E-5</v>
      </c>
      <c r="U16" s="45">
        <f>B16-B15</f>
        <v>1.0995370370368678E-6</v>
      </c>
      <c r="V16" s="46">
        <f>Tableau1[[#This Row],[T 400m]]-Tableau1[[#This Row],[0 km/h]]</f>
        <v>12.785</v>
      </c>
      <c r="W16" s="46">
        <f>Tableau1[[#This Row],[T 1000m]]-Tableau1[[#This Row],[0 km/h]]</f>
        <v>23.716000000000001</v>
      </c>
      <c r="X16" s="47">
        <f>Tableau1[[#This Row],[100 km/h]]-Tableau1[[#This Row],[0 km/h]]</f>
        <v>5.3599999999999994</v>
      </c>
      <c r="Y16" s="47">
        <f>Tableau1[[#This Row],[200 km/h]]-Tableau1[[#This Row],[0 km/h]]</f>
        <v>18.350000000000001</v>
      </c>
      <c r="Z16" s="48">
        <f>Tableau1[[#This Row],[120 km/h]]-Tableau1[[#This Row],[80 km/h]]</f>
        <v>2.9530000000000012</v>
      </c>
      <c r="AA16" s="49">
        <f>Tableau1[[#This Row],[200 km/h]]-Tableau1[[#This Row],[100 km/h]]</f>
        <v>12.990000000000002</v>
      </c>
      <c r="AB16" s="47">
        <f>Tableau1[[#This Row],[Tvmax]]-Tableau1[[#This Row],[0 km/h]]</f>
        <v>39.451000000000001</v>
      </c>
      <c r="AC16" s="50">
        <v>243</v>
      </c>
      <c r="AD16" s="55">
        <v>49.509</v>
      </c>
      <c r="AE16" s="56">
        <v>10.058</v>
      </c>
      <c r="AF16" s="56">
        <v>14.036</v>
      </c>
      <c r="AG16" s="56">
        <v>15.417999999999999</v>
      </c>
      <c r="AH16" s="56">
        <v>16.989000000000001</v>
      </c>
      <c r="AI16" s="56">
        <v>28.408000000000001</v>
      </c>
      <c r="AJ16" s="56">
        <v>22.843</v>
      </c>
      <c r="AK16" s="56">
        <v>33.774000000000001</v>
      </c>
      <c r="AL16" s="53">
        <v>2000</v>
      </c>
    </row>
    <row r="17" spans="1:38" s="54" customFormat="1" ht="15" customHeight="1" x14ac:dyDescent="0.3">
      <c r="A17" s="6">
        <f t="shared" si="0"/>
        <v>16</v>
      </c>
      <c r="B17" s="19">
        <v>1.0837499999999999E-3</v>
      </c>
      <c r="C17" s="26" t="s">
        <v>26</v>
      </c>
      <c r="D17" s="10">
        <v>264</v>
      </c>
      <c r="E17" s="11">
        <v>7500</v>
      </c>
      <c r="F17" s="14">
        <v>251.1</v>
      </c>
      <c r="G17" s="11">
        <v>7000</v>
      </c>
      <c r="H17" s="16">
        <v>1050</v>
      </c>
      <c r="I17" s="1">
        <v>452</v>
      </c>
      <c r="J17" s="1">
        <v>2012</v>
      </c>
      <c r="K17" s="20" t="s">
        <v>6</v>
      </c>
      <c r="L17" s="21" t="s">
        <v>6</v>
      </c>
      <c r="M17" s="1" t="s">
        <v>6</v>
      </c>
      <c r="N17" s="1" t="s">
        <v>38</v>
      </c>
      <c r="O17" s="1" t="s">
        <v>37</v>
      </c>
      <c r="P17" s="1" t="s">
        <v>6</v>
      </c>
      <c r="Q17" s="1" t="s">
        <v>6</v>
      </c>
      <c r="R17" s="1" t="s">
        <v>38</v>
      </c>
      <c r="S17" s="1" t="s">
        <v>6</v>
      </c>
      <c r="T17" s="4">
        <f>B17-$B$2</f>
        <v>4.1006944444444207E-5</v>
      </c>
      <c r="U17" s="4">
        <f>B17-B16</f>
        <v>2.5578703703702139E-6</v>
      </c>
      <c r="V17" s="35">
        <f>Tableau1[[#This Row],[T 400m]]-Tableau1[[#This Row],[0 km/h]]</f>
        <v>13.306000000000001</v>
      </c>
      <c r="W17" s="35">
        <f>Tableau1[[#This Row],[T 1000m]]-Tableau1[[#This Row],[0 km/h]]</f>
        <v>24.501000000000001</v>
      </c>
      <c r="X17" s="30">
        <f>Tableau1[[#This Row],[100 km/h]]-Tableau1[[#This Row],[0 km/h]]</f>
        <v>5.1069999999999993</v>
      </c>
      <c r="Y17" s="30">
        <f>Tableau1[[#This Row],[200 km/h]]-Tableau1[[#This Row],[0 km/h]]</f>
        <v>20.568999999999999</v>
      </c>
      <c r="Z17" s="31">
        <f>Tableau1[[#This Row],[120 km/h]]-Tableau1[[#This Row],[80 km/h]]</f>
        <v>3.213000000000001</v>
      </c>
      <c r="AA17" s="32">
        <f>Tableau1[[#This Row],[200 km/h]]-Tableau1[[#This Row],[100 km/h]]</f>
        <v>15.462</v>
      </c>
      <c r="AB17" s="30">
        <f>Tableau1[[#This Row],[Tvmax]]-Tableau1[[#This Row],[0 km/h]]</f>
        <v>40.673000000000002</v>
      </c>
      <c r="AC17" s="28">
        <v>234.3</v>
      </c>
      <c r="AD17" s="55">
        <v>50.707999999999998</v>
      </c>
      <c r="AE17" s="56">
        <v>10.035</v>
      </c>
      <c r="AF17" s="56">
        <v>13.625</v>
      </c>
      <c r="AG17" s="56">
        <v>15.141999999999999</v>
      </c>
      <c r="AH17" s="56">
        <v>16.838000000000001</v>
      </c>
      <c r="AI17" s="56">
        <v>30.603999999999999</v>
      </c>
      <c r="AJ17" s="56">
        <v>23.341000000000001</v>
      </c>
      <c r="AK17" s="56">
        <v>34.536000000000001</v>
      </c>
      <c r="AL17" s="29">
        <v>2000</v>
      </c>
    </row>
    <row r="18" spans="1:38" x14ac:dyDescent="0.3">
      <c r="A18" s="6">
        <f t="shared" si="0"/>
        <v>17</v>
      </c>
      <c r="B18" s="19">
        <v>1.0841550925925925E-3</v>
      </c>
      <c r="C18" s="25" t="s">
        <v>15</v>
      </c>
      <c r="D18" s="10">
        <v>228</v>
      </c>
      <c r="E18" s="11">
        <v>6500</v>
      </c>
      <c r="F18" s="14">
        <v>288.89999999999998</v>
      </c>
      <c r="G18" s="11">
        <v>4500</v>
      </c>
      <c r="H18" s="16">
        <v>1030</v>
      </c>
      <c r="I18" s="1">
        <v>441</v>
      </c>
      <c r="J18" s="1">
        <v>2007</v>
      </c>
      <c r="K18" s="20" t="s">
        <v>6</v>
      </c>
      <c r="L18" s="21" t="s">
        <v>6</v>
      </c>
      <c r="M18" s="1"/>
      <c r="N18" s="1"/>
      <c r="O18" s="1" t="s">
        <v>37</v>
      </c>
      <c r="P18" s="1"/>
      <c r="Q18" s="1"/>
      <c r="R18" s="1"/>
      <c r="S18" s="1" t="s">
        <v>6</v>
      </c>
      <c r="T18" s="4">
        <f>B18-$B$2</f>
        <v>4.1412037037036852E-5</v>
      </c>
      <c r="U18" s="4">
        <f>B18-B17</f>
        <v>4.0509259259264435E-7</v>
      </c>
      <c r="V18" s="35">
        <f>Tableau1[[#This Row],[T 400m]]-Tableau1[[#This Row],[0 km/h]]</f>
        <v>13.192</v>
      </c>
      <c r="W18" s="35">
        <f>Tableau1[[#This Row],[T 1000m]]-Tableau1[[#This Row],[0 km/h]]</f>
        <v>24.491</v>
      </c>
      <c r="X18" s="30">
        <f>Tableau1[[#This Row],[100 km/h]]-Tableau1[[#This Row],[0 km/h]]</f>
        <v>5.6790000000000003</v>
      </c>
      <c r="Y18" s="30">
        <f>Tableau1[[#This Row],[200 km/h]]-Tableau1[[#This Row],[0 km/h]]</f>
        <v>20.245999999999999</v>
      </c>
      <c r="Z18" s="31">
        <f>Tableau1[[#This Row],[120 km/h]]-Tableau1[[#This Row],[80 km/h]]</f>
        <v>3.293000000000001</v>
      </c>
      <c r="AA18" s="32">
        <f>Tableau1[[#This Row],[200 km/h]]-Tableau1[[#This Row],[100 km/h]]</f>
        <v>14.566999999999998</v>
      </c>
      <c r="AB18" s="30">
        <f>Tableau1[[#This Row],[Tvmax]]-Tableau1[[#This Row],[0 km/h]]</f>
        <v>40.517000000000003</v>
      </c>
      <c r="AC18" s="28">
        <v>243.5</v>
      </c>
      <c r="AD18" s="55">
        <v>50.575000000000003</v>
      </c>
      <c r="AE18" s="56">
        <v>10.058</v>
      </c>
      <c r="AF18" s="56">
        <v>14.218999999999999</v>
      </c>
      <c r="AG18" s="56">
        <v>15.737</v>
      </c>
      <c r="AH18" s="56">
        <v>17.512</v>
      </c>
      <c r="AI18" s="56">
        <v>30.303999999999998</v>
      </c>
      <c r="AJ18" s="56">
        <v>23.25</v>
      </c>
      <c r="AK18" s="56">
        <v>34.548999999999999</v>
      </c>
      <c r="AL18" s="29">
        <v>2000</v>
      </c>
    </row>
    <row r="19" spans="1:38" x14ac:dyDescent="0.3">
      <c r="A19" s="6">
        <f t="shared" si="0"/>
        <v>18</v>
      </c>
      <c r="B19" s="19">
        <v>1.0867824074074076E-3</v>
      </c>
      <c r="C19" s="18" t="s">
        <v>16</v>
      </c>
      <c r="D19" s="10">
        <v>295</v>
      </c>
      <c r="E19" s="11">
        <v>5500</v>
      </c>
      <c r="F19" s="14">
        <v>377</v>
      </c>
      <c r="G19" s="11">
        <v>4500</v>
      </c>
      <c r="H19" s="16">
        <v>1180</v>
      </c>
      <c r="I19" s="1">
        <v>466</v>
      </c>
      <c r="J19" s="1">
        <v>2009</v>
      </c>
      <c r="K19" s="20" t="s">
        <v>44</v>
      </c>
      <c r="L19" s="21" t="s">
        <v>46</v>
      </c>
      <c r="M19" s="1" t="s">
        <v>6</v>
      </c>
      <c r="N19" s="1" t="s">
        <v>6</v>
      </c>
      <c r="O19" s="1" t="s">
        <v>37</v>
      </c>
      <c r="P19" s="1" t="s">
        <v>6</v>
      </c>
      <c r="Q19" s="1" t="s">
        <v>6</v>
      </c>
      <c r="R19" s="1" t="s">
        <v>6</v>
      </c>
      <c r="S19" s="1" t="s">
        <v>6</v>
      </c>
      <c r="T19" s="4">
        <f>B19-$B$2</f>
        <v>4.4039351851851965E-5</v>
      </c>
      <c r="U19" s="4">
        <f>B19-B18</f>
        <v>2.6273148148151133E-6</v>
      </c>
      <c r="V19" s="35">
        <f>Tableau1[[#This Row],[T 400m]]-Tableau1[[#This Row],[0 km/h]]</f>
        <v>12.627000000000001</v>
      </c>
      <c r="W19" s="35">
        <f>Tableau1[[#This Row],[T 1000m]]-Tableau1[[#This Row],[0 km/h]]</f>
        <v>23.500999999999998</v>
      </c>
      <c r="X19" s="30">
        <f>Tableau1[[#This Row],[100 km/h]]-Tableau1[[#This Row],[0 km/h]]</f>
        <v>5.1349999999999998</v>
      </c>
      <c r="Y19" s="30">
        <f>Tableau1[[#This Row],[200 km/h]]-Tableau1[[#This Row],[0 km/h]]</f>
        <v>17.844999999999999</v>
      </c>
      <c r="Z19" s="31">
        <f>Tableau1[[#This Row],[120 km/h]]-Tableau1[[#This Row],[80 km/h]]</f>
        <v>2.8790000000000013</v>
      </c>
      <c r="AA19" s="32">
        <f>Tableau1[[#This Row],[200 km/h]]-Tableau1[[#This Row],[100 km/h]]</f>
        <v>12.71</v>
      </c>
      <c r="AB19" s="30">
        <f>Tableau1[[#This Row],[Tvmax]]-Tableau1[[#This Row],[0 km/h]]</f>
        <v>39.258000000000003</v>
      </c>
      <c r="AC19" s="28">
        <v>246.2</v>
      </c>
      <c r="AD19" s="55">
        <v>49.292000000000002</v>
      </c>
      <c r="AE19" s="56">
        <v>10.034000000000001</v>
      </c>
      <c r="AF19" s="56">
        <v>13.863</v>
      </c>
      <c r="AG19" s="56">
        <v>15.169</v>
      </c>
      <c r="AH19" s="56">
        <v>16.742000000000001</v>
      </c>
      <c r="AI19" s="56">
        <v>27.879000000000001</v>
      </c>
      <c r="AJ19" s="56">
        <v>22.661000000000001</v>
      </c>
      <c r="AK19" s="56">
        <v>33.534999999999997</v>
      </c>
      <c r="AL19" s="29">
        <v>2000</v>
      </c>
    </row>
    <row r="20" spans="1:38" x14ac:dyDescent="0.3">
      <c r="A20" s="6">
        <f t="shared" si="0"/>
        <v>19</v>
      </c>
      <c r="B20" s="19">
        <v>1.0868171296296296E-3</v>
      </c>
      <c r="C20" s="18" t="s">
        <v>85</v>
      </c>
      <c r="D20" s="10">
        <v>200</v>
      </c>
      <c r="E20" s="11">
        <v>7100</v>
      </c>
      <c r="F20" s="14">
        <v>219.7</v>
      </c>
      <c r="G20" s="11">
        <v>5700</v>
      </c>
      <c r="H20" s="16">
        <v>900</v>
      </c>
      <c r="I20" s="1">
        <v>429</v>
      </c>
      <c r="J20" s="1">
        <v>2010</v>
      </c>
      <c r="K20" s="20" t="s">
        <v>46</v>
      </c>
      <c r="L20" s="21" t="s">
        <v>46</v>
      </c>
      <c r="M20" s="1">
        <v>2</v>
      </c>
      <c r="N20" s="1" t="s">
        <v>38</v>
      </c>
      <c r="O20" s="1" t="s">
        <v>37</v>
      </c>
      <c r="P20" s="1" t="s">
        <v>38</v>
      </c>
      <c r="Q20" s="1" t="s">
        <v>6</v>
      </c>
      <c r="R20" s="1" t="s">
        <v>38</v>
      </c>
      <c r="S20" s="1" t="s">
        <v>6</v>
      </c>
      <c r="T20" s="4">
        <f>B20-$B$2</f>
        <v>4.4074074074073981E-5</v>
      </c>
      <c r="U20" s="4">
        <f>B20-B19</f>
        <v>3.4722222222016014E-8</v>
      </c>
      <c r="V20" s="35">
        <f>Tableau1[[#This Row],[T 400m]]-Tableau1[[#This Row],[0 km/h]]</f>
        <v>0</v>
      </c>
      <c r="W20" s="35">
        <f>Tableau1[[#This Row],[T 1000m]]-Tableau1[[#This Row],[0 km/h]]</f>
        <v>0</v>
      </c>
      <c r="X20" s="30">
        <f>Tableau1[[#This Row],[100 km/h]]-Tableau1[[#This Row],[0 km/h]]</f>
        <v>0</v>
      </c>
      <c r="Y20" s="30">
        <f>Tableau1[[#This Row],[200 km/h]]-Tableau1[[#This Row],[0 km/h]]</f>
        <v>0</v>
      </c>
      <c r="Z20" s="31">
        <f>Tableau1[[#This Row],[120 km/h]]-Tableau1[[#This Row],[80 km/h]]</f>
        <v>0</v>
      </c>
      <c r="AA20" s="32">
        <f>Tableau1[[#This Row],[200 km/h]]-Tableau1[[#This Row],[100 km/h]]</f>
        <v>0</v>
      </c>
      <c r="AB20" s="30">
        <f>Tableau1[[#This Row],[Tvmax]]-Tableau1[[#This Row],[0 km/h]]</f>
        <v>0</v>
      </c>
      <c r="AC20" s="28"/>
      <c r="AD20" s="55"/>
      <c r="AE20" s="56"/>
      <c r="AF20" s="56"/>
      <c r="AG20" s="56"/>
      <c r="AH20" s="56"/>
      <c r="AI20" s="56"/>
      <c r="AJ20" s="55"/>
      <c r="AK20" s="55"/>
      <c r="AL20" s="29"/>
    </row>
    <row r="21" spans="1:38" x14ac:dyDescent="0.3">
      <c r="A21" s="6">
        <f t="shared" si="0"/>
        <v>20</v>
      </c>
      <c r="B21" s="19">
        <v>1.0887268518518518E-3</v>
      </c>
      <c r="C21" s="18" t="s">
        <v>84</v>
      </c>
      <c r="D21" s="10">
        <v>200</v>
      </c>
      <c r="E21" s="11">
        <v>7000</v>
      </c>
      <c r="F21" s="14">
        <v>216.1</v>
      </c>
      <c r="G21" s="11">
        <v>5000</v>
      </c>
      <c r="H21" s="16">
        <v>900</v>
      </c>
      <c r="I21" s="1">
        <v>430</v>
      </c>
      <c r="J21" s="1">
        <v>2010</v>
      </c>
      <c r="K21" s="20" t="s">
        <v>88</v>
      </c>
      <c r="L21" s="21" t="s">
        <v>46</v>
      </c>
      <c r="M21" s="1">
        <v>3</v>
      </c>
      <c r="N21" s="1" t="s">
        <v>38</v>
      </c>
      <c r="O21" s="1" t="s">
        <v>37</v>
      </c>
      <c r="P21" s="1" t="s">
        <v>38</v>
      </c>
      <c r="Q21" s="1" t="s">
        <v>38</v>
      </c>
      <c r="R21" s="1" t="s">
        <v>6</v>
      </c>
      <c r="S21" s="1" t="s">
        <v>6</v>
      </c>
      <c r="T21" s="4">
        <f>B21-$B$2</f>
        <v>4.5983796296296137E-5</v>
      </c>
      <c r="U21" s="4">
        <f>B21-B20</f>
        <v>1.9097222222221565E-6</v>
      </c>
      <c r="V21" s="35">
        <f>Tableau1[[#This Row],[T 400m]]-Tableau1[[#This Row],[0 km/h]]</f>
        <v>0</v>
      </c>
      <c r="W21" s="35">
        <f>Tableau1[[#This Row],[T 1000m]]-Tableau1[[#This Row],[0 km/h]]</f>
        <v>0</v>
      </c>
      <c r="X21" s="30">
        <f>Tableau1[[#This Row],[100 km/h]]-Tableau1[[#This Row],[0 km/h]]</f>
        <v>0</v>
      </c>
      <c r="Y21" s="30">
        <f>Tableau1[[#This Row],[200 km/h]]-Tableau1[[#This Row],[0 km/h]]</f>
        <v>0</v>
      </c>
      <c r="Z21" s="31">
        <f>Tableau1[[#This Row],[120 km/h]]-Tableau1[[#This Row],[80 km/h]]</f>
        <v>0</v>
      </c>
      <c r="AA21" s="32">
        <f>Tableau1[[#This Row],[200 km/h]]-Tableau1[[#This Row],[100 km/h]]</f>
        <v>0</v>
      </c>
      <c r="AB21" s="30">
        <f>Tableau1[[#This Row],[Tvmax]]-Tableau1[[#This Row],[0 km/h]]</f>
        <v>0</v>
      </c>
      <c r="AC21" s="28"/>
      <c r="AD21" s="55"/>
      <c r="AE21" s="56"/>
      <c r="AF21" s="56"/>
      <c r="AG21" s="56"/>
      <c r="AH21" s="56"/>
      <c r="AI21" s="56"/>
      <c r="AJ21" s="55"/>
      <c r="AK21" s="55"/>
      <c r="AL21" s="29"/>
    </row>
    <row r="22" spans="1:38" x14ac:dyDescent="0.3">
      <c r="A22" s="6">
        <f t="shared" si="0"/>
        <v>21</v>
      </c>
      <c r="B22" s="19">
        <v>1.0890740740740741E-3</v>
      </c>
      <c r="C22" s="18" t="s">
        <v>81</v>
      </c>
      <c r="D22" s="10">
        <v>213</v>
      </c>
      <c r="E22" s="11">
        <v>6200</v>
      </c>
      <c r="F22" s="14">
        <v>246.3</v>
      </c>
      <c r="G22" s="11">
        <v>5700</v>
      </c>
      <c r="H22" s="16">
        <v>960</v>
      </c>
      <c r="I22" s="1">
        <v>437</v>
      </c>
      <c r="J22" s="1">
        <v>2009</v>
      </c>
      <c r="K22" s="20" t="s">
        <v>87</v>
      </c>
      <c r="L22" s="21" t="s">
        <v>87</v>
      </c>
      <c r="M22" s="1" t="s">
        <v>6</v>
      </c>
      <c r="N22" s="1" t="s">
        <v>38</v>
      </c>
      <c r="O22" s="1" t="s">
        <v>37</v>
      </c>
      <c r="P22" s="1" t="s">
        <v>38</v>
      </c>
      <c r="Q22" s="1" t="s">
        <v>38</v>
      </c>
      <c r="R22" s="1" t="s">
        <v>6</v>
      </c>
      <c r="S22" s="1" t="s">
        <v>6</v>
      </c>
      <c r="T22" s="4">
        <f>B22-$B$2</f>
        <v>4.6331018518518466E-5</v>
      </c>
      <c r="U22" s="4">
        <f>B22-B21</f>
        <v>3.4722222222232854E-7</v>
      </c>
      <c r="V22" s="35">
        <f>Tableau1[[#This Row],[T 400m]]-Tableau1[[#This Row],[0 km/h]]</f>
        <v>0</v>
      </c>
      <c r="W22" s="35">
        <f>Tableau1[[#This Row],[T 1000m]]-Tableau1[[#This Row],[0 km/h]]</f>
        <v>0</v>
      </c>
      <c r="X22" s="30">
        <f>Tableau1[[#This Row],[100 km/h]]-Tableau1[[#This Row],[0 km/h]]</f>
        <v>0</v>
      </c>
      <c r="Y22" s="30">
        <f>Tableau1[[#This Row],[200 km/h]]-Tableau1[[#This Row],[0 km/h]]</f>
        <v>0</v>
      </c>
      <c r="Z22" s="31">
        <f>Tableau1[[#This Row],[120 km/h]]-Tableau1[[#This Row],[80 km/h]]</f>
        <v>0</v>
      </c>
      <c r="AA22" s="32">
        <f>Tableau1[[#This Row],[200 km/h]]-Tableau1[[#This Row],[100 km/h]]</f>
        <v>0</v>
      </c>
      <c r="AB22" s="30">
        <f>Tableau1[[#This Row],[Tvmax]]-Tableau1[[#This Row],[0 km/h]]</f>
        <v>0</v>
      </c>
      <c r="AC22" s="28"/>
      <c r="AD22" s="55"/>
      <c r="AE22" s="56"/>
      <c r="AF22" s="56"/>
      <c r="AG22" s="56"/>
      <c r="AH22" s="56"/>
      <c r="AI22" s="56"/>
      <c r="AJ22" s="55"/>
      <c r="AK22" s="55"/>
      <c r="AL22" s="29"/>
    </row>
    <row r="23" spans="1:38" x14ac:dyDescent="0.3">
      <c r="A23" s="6">
        <f t="shared" si="0"/>
        <v>22</v>
      </c>
      <c r="B23" s="19">
        <v>1.0891203703703703E-3</v>
      </c>
      <c r="C23" s="18" t="s">
        <v>11</v>
      </c>
      <c r="D23" s="10">
        <v>280</v>
      </c>
      <c r="E23" s="11">
        <v>7500</v>
      </c>
      <c r="F23" s="14">
        <v>293.89999999999998</v>
      </c>
      <c r="G23" s="11">
        <v>5000</v>
      </c>
      <c r="H23" s="16">
        <v>1100</v>
      </c>
      <c r="I23" s="1">
        <v>451</v>
      </c>
      <c r="J23" s="1">
        <v>2006</v>
      </c>
      <c r="K23" s="20" t="s">
        <v>52</v>
      </c>
      <c r="L23" s="21" t="s">
        <v>43</v>
      </c>
      <c r="M23" s="1" t="s">
        <v>55</v>
      </c>
      <c r="N23" s="1" t="s">
        <v>38</v>
      </c>
      <c r="O23" s="1" t="s">
        <v>37</v>
      </c>
      <c r="P23" s="1" t="s">
        <v>38</v>
      </c>
      <c r="Q23" s="1" t="s">
        <v>38</v>
      </c>
      <c r="R23" s="1" t="s">
        <v>38</v>
      </c>
      <c r="S23" s="1" t="s">
        <v>6</v>
      </c>
      <c r="T23" s="4">
        <f>B23-$B$2</f>
        <v>4.6377314814814632E-5</v>
      </c>
      <c r="U23" s="4">
        <f>B23-B22</f>
        <v>4.6296296296165912E-8</v>
      </c>
      <c r="V23" s="35">
        <f>Tableau1[[#This Row],[T 400m]]-Tableau1[[#This Row],[0 km/h]]</f>
        <v>12.799000000000001</v>
      </c>
      <c r="W23" s="35">
        <f>Tableau1[[#This Row],[T 1000m]]-Tableau1[[#This Row],[0 km/h]]</f>
        <v>23.460999999999999</v>
      </c>
      <c r="X23" s="30">
        <f>Tableau1[[#This Row],[100 km/h]]-Tableau1[[#This Row],[0 km/h]]</f>
        <v>5.5840000000000014</v>
      </c>
      <c r="Y23" s="30">
        <f>Tableau1[[#This Row],[200 km/h]]-Tableau1[[#This Row],[0 km/h]]</f>
        <v>17.264000000000003</v>
      </c>
      <c r="Z23" s="31">
        <f>Tableau1[[#This Row],[120 km/h]]-Tableau1[[#This Row],[80 km/h]]</f>
        <v>2.9110000000000014</v>
      </c>
      <c r="AA23" s="32">
        <f>Tableau1[[#This Row],[200 km/h]]-Tableau1[[#This Row],[100 km/h]]</f>
        <v>11.68</v>
      </c>
      <c r="AB23" s="30">
        <f>Tableau1[[#This Row],[Tvmax]]-Tableau1[[#This Row],[0 km/h]]</f>
        <v>32.199999999999996</v>
      </c>
      <c r="AC23" s="28">
        <v>247</v>
      </c>
      <c r="AD23" s="55">
        <v>42.290999999999997</v>
      </c>
      <c r="AE23" s="56">
        <v>10.090999999999999</v>
      </c>
      <c r="AF23" s="56">
        <v>14.285</v>
      </c>
      <c r="AG23" s="56">
        <v>15.675000000000001</v>
      </c>
      <c r="AH23" s="56">
        <v>17.196000000000002</v>
      </c>
      <c r="AI23" s="56">
        <v>27.355</v>
      </c>
      <c r="AJ23" s="56">
        <v>22.89</v>
      </c>
      <c r="AK23" s="56">
        <v>33.552</v>
      </c>
      <c r="AL23" s="29">
        <v>1572</v>
      </c>
    </row>
    <row r="24" spans="1:38" x14ac:dyDescent="0.3">
      <c r="A24" s="6">
        <f t="shared" si="0"/>
        <v>23</v>
      </c>
      <c r="B24" s="19">
        <v>1.0904166666666668E-3</v>
      </c>
      <c r="C24" s="18" t="s">
        <v>25</v>
      </c>
      <c r="D24" s="10">
        <v>215</v>
      </c>
      <c r="E24" s="11">
        <v>5800</v>
      </c>
      <c r="F24" s="14">
        <v>267.2</v>
      </c>
      <c r="G24" s="11">
        <v>2600</v>
      </c>
      <c r="H24" s="16">
        <v>970</v>
      </c>
      <c r="I24" s="1">
        <v>437</v>
      </c>
      <c r="J24" s="1">
        <v>2011</v>
      </c>
      <c r="K24" s="20" t="s">
        <v>6</v>
      </c>
      <c r="L24" s="21" t="s">
        <v>6</v>
      </c>
      <c r="M24" s="1" t="s">
        <v>6</v>
      </c>
      <c r="N24" s="1" t="s">
        <v>6</v>
      </c>
      <c r="O24" s="1" t="s">
        <v>37</v>
      </c>
      <c r="P24" s="1" t="s">
        <v>6</v>
      </c>
      <c r="Q24" s="1" t="s">
        <v>6</v>
      </c>
      <c r="R24" s="1" t="s">
        <v>6</v>
      </c>
      <c r="S24" s="1" t="s">
        <v>6</v>
      </c>
      <c r="T24" s="4">
        <f>B24-$B$2</f>
        <v>4.767361111111118E-5</v>
      </c>
      <c r="U24" s="4">
        <f>B24-B23</f>
        <v>1.2962962962965487E-6</v>
      </c>
      <c r="V24" s="35">
        <f>Tableau1[[#This Row],[T 400m]]-Tableau1[[#This Row],[0 km/h]]</f>
        <v>13.662000000000001</v>
      </c>
      <c r="W24" s="35">
        <f>Tableau1[[#This Row],[T 1000m]]-Tableau1[[#This Row],[0 km/h]]</f>
        <v>25.393000000000001</v>
      </c>
      <c r="X24" s="30">
        <f>Tableau1[[#This Row],[100 km/h]]-Tableau1[[#This Row],[0 km/h]]</f>
        <v>6.0700000000000021</v>
      </c>
      <c r="Y24" s="30">
        <f>Tableau1[[#This Row],[200 km/h]]-Tableau1[[#This Row],[0 km/h]]</f>
        <v>23.571999999999996</v>
      </c>
      <c r="Z24" s="31">
        <f>Tableau1[[#This Row],[120 km/h]]-Tableau1[[#This Row],[80 km/h]]</f>
        <v>3.6329999999999991</v>
      </c>
      <c r="AA24" s="32">
        <f>Tableau1[[#This Row],[200 km/h]]-Tableau1[[#This Row],[100 km/h]]</f>
        <v>17.501999999999995</v>
      </c>
      <c r="AB24" s="30">
        <f>Tableau1[[#This Row],[Tvmax]]-Tableau1[[#This Row],[0 km/h]]</f>
        <v>42.122</v>
      </c>
      <c r="AC24" s="28">
        <v>230</v>
      </c>
      <c r="AD24" s="55">
        <v>52.158000000000001</v>
      </c>
      <c r="AE24" s="56">
        <v>10.036</v>
      </c>
      <c r="AF24" s="56">
        <v>14.442</v>
      </c>
      <c r="AG24" s="56">
        <v>16.106000000000002</v>
      </c>
      <c r="AH24" s="56">
        <v>18.074999999999999</v>
      </c>
      <c r="AI24" s="56">
        <v>33.607999999999997</v>
      </c>
      <c r="AJ24" s="56">
        <v>23.698</v>
      </c>
      <c r="AK24" s="56">
        <v>35.429000000000002</v>
      </c>
      <c r="AL24" s="29">
        <v>2000</v>
      </c>
    </row>
    <row r="25" spans="1:38" x14ac:dyDescent="0.3">
      <c r="A25" s="6">
        <f t="shared" si="0"/>
        <v>24</v>
      </c>
      <c r="B25" s="19">
        <v>1.0910185185185187E-3</v>
      </c>
      <c r="C25" s="18" t="s">
        <v>14</v>
      </c>
      <c r="D25" s="12">
        <v>200</v>
      </c>
      <c r="E25" s="13">
        <v>6200</v>
      </c>
      <c r="F25" s="15">
        <v>238.6</v>
      </c>
      <c r="G25" s="13">
        <v>5200</v>
      </c>
      <c r="H25" s="17">
        <v>900</v>
      </c>
      <c r="I25" s="1">
        <v>433</v>
      </c>
      <c r="J25" s="1">
        <v>2009</v>
      </c>
      <c r="K25" s="22" t="s">
        <v>44</v>
      </c>
      <c r="L25" s="23" t="s">
        <v>46</v>
      </c>
      <c r="M25" s="1"/>
      <c r="N25" s="1" t="s">
        <v>38</v>
      </c>
      <c r="O25" s="1" t="s">
        <v>37</v>
      </c>
      <c r="P25" s="1" t="s">
        <v>38</v>
      </c>
      <c r="Q25" s="1" t="s">
        <v>38</v>
      </c>
      <c r="R25" s="1" t="s">
        <v>38</v>
      </c>
      <c r="S25" s="1" t="s">
        <v>6</v>
      </c>
      <c r="T25" s="4">
        <f>B25-$B$2</f>
        <v>4.8275462962963072E-5</v>
      </c>
      <c r="U25" s="4">
        <f>B25-B24</f>
        <v>6.0185185185189158E-7</v>
      </c>
      <c r="V25" s="35">
        <f>Tableau1[[#This Row],[T 400m]]-Tableau1[[#This Row],[0 km/h]]</f>
        <v>13.744999999999999</v>
      </c>
      <c r="W25" s="35">
        <f>Tableau1[[#This Row],[T 1000m]]-Tableau1[[#This Row],[0 km/h]]</f>
        <v>25.372999999999998</v>
      </c>
      <c r="X25" s="30">
        <f>Tableau1[[#This Row],[100 km/h]]-Tableau1[[#This Row],[0 km/h]]</f>
        <v>6.1799999999999979</v>
      </c>
      <c r="Y25" s="30">
        <f>Tableau1[[#This Row],[200 km/h]]-Tableau1[[#This Row],[0 km/h]]</f>
        <v>22.550999999999995</v>
      </c>
      <c r="Z25" s="33">
        <f>Tableau1[[#This Row],[120 km/h]]-Tableau1[[#This Row],[80 km/h]]</f>
        <v>3.7160000000000011</v>
      </c>
      <c r="AA25" s="34">
        <f>Tableau1[[#This Row],[200 km/h]]-Tableau1[[#This Row],[100 km/h]]</f>
        <v>16.370999999999999</v>
      </c>
      <c r="AB25" s="30">
        <f>Tableau1[[#This Row],[Tvmax]]-Tableau1[[#This Row],[0 km/h]]</f>
        <v>41.684999999999995</v>
      </c>
      <c r="AC25" s="28">
        <v>238.3</v>
      </c>
      <c r="AD25" s="55">
        <v>51.741999999999997</v>
      </c>
      <c r="AE25" s="56">
        <v>10.057</v>
      </c>
      <c r="AF25" s="56">
        <v>14.574999999999999</v>
      </c>
      <c r="AG25" s="56">
        <v>16.236999999999998</v>
      </c>
      <c r="AH25" s="56">
        <v>18.291</v>
      </c>
      <c r="AI25" s="56">
        <v>32.607999999999997</v>
      </c>
      <c r="AJ25" s="56">
        <v>23.802</v>
      </c>
      <c r="AK25" s="56">
        <v>35.43</v>
      </c>
      <c r="AL25" s="29">
        <v>2000</v>
      </c>
    </row>
    <row r="26" spans="1:38" x14ac:dyDescent="0.3">
      <c r="A26" s="6">
        <f t="shared" si="0"/>
        <v>25</v>
      </c>
      <c r="B26" s="79">
        <v>1.0936805555555554E-3</v>
      </c>
      <c r="C26" s="18" t="s">
        <v>82</v>
      </c>
      <c r="D26" s="80">
        <v>200</v>
      </c>
      <c r="E26" s="11">
        <v>6800</v>
      </c>
      <c r="F26" s="14">
        <v>259.39999999999998</v>
      </c>
      <c r="G26" s="11">
        <v>4400</v>
      </c>
      <c r="H26" s="16">
        <v>900</v>
      </c>
      <c r="I26" s="1">
        <v>435</v>
      </c>
      <c r="J26" s="1">
        <v>2012</v>
      </c>
      <c r="K26" s="20" t="s">
        <v>6</v>
      </c>
      <c r="L26" s="21" t="s">
        <v>6</v>
      </c>
      <c r="M26" s="1">
        <v>3</v>
      </c>
      <c r="N26" s="1" t="s">
        <v>38</v>
      </c>
      <c r="O26" s="1" t="s">
        <v>37</v>
      </c>
      <c r="P26" s="1" t="s">
        <v>6</v>
      </c>
      <c r="Q26" s="1" t="s">
        <v>6</v>
      </c>
      <c r="R26" s="1" t="s">
        <v>38</v>
      </c>
      <c r="S26" s="1" t="s">
        <v>90</v>
      </c>
      <c r="T26" s="4">
        <f>B26-$B$2</f>
        <v>5.0937499999999768E-5</v>
      </c>
      <c r="U26" s="4">
        <f>B26-B25</f>
        <v>2.6620370370366957E-6</v>
      </c>
      <c r="V26" s="35">
        <f>Tableau1[[#This Row],[T 400m]]-Tableau1[[#This Row],[0 km/h]]</f>
        <v>0</v>
      </c>
      <c r="W26" s="35">
        <f>Tableau1[[#This Row],[T 1000m]]-Tableau1[[#This Row],[0 km/h]]</f>
        <v>0</v>
      </c>
      <c r="X26" s="30">
        <f>Tableau1[[#This Row],[100 km/h]]-Tableau1[[#This Row],[0 km/h]]</f>
        <v>0</v>
      </c>
      <c r="Y26" s="30">
        <f>Tableau1[[#This Row],[200 km/h]]-Tableau1[[#This Row],[0 km/h]]</f>
        <v>0</v>
      </c>
      <c r="Z26" s="31">
        <f>Tableau1[[#This Row],[120 km/h]]-Tableau1[[#This Row],[80 km/h]]</f>
        <v>0</v>
      </c>
      <c r="AA26" s="32">
        <f>Tableau1[[#This Row],[200 km/h]]-Tableau1[[#This Row],[100 km/h]]</f>
        <v>0</v>
      </c>
      <c r="AB26" s="30">
        <f>Tableau1[[#This Row],[Tvmax]]-Tableau1[[#This Row],[0 km/h]]</f>
        <v>0</v>
      </c>
      <c r="AC26" s="28"/>
      <c r="AD26" s="55"/>
      <c r="AE26" s="56"/>
      <c r="AF26" s="56"/>
      <c r="AG26" s="56"/>
      <c r="AH26" s="56"/>
      <c r="AI26" s="56"/>
      <c r="AJ26" s="55"/>
      <c r="AK26" s="55"/>
      <c r="AL26" s="29"/>
    </row>
    <row r="27" spans="1:38" x14ac:dyDescent="0.3">
      <c r="A27" s="6">
        <f t="shared" si="0"/>
        <v>26</v>
      </c>
      <c r="B27" s="79">
        <v>1.093900462962963E-3</v>
      </c>
      <c r="C27" s="18" t="s">
        <v>17</v>
      </c>
      <c r="D27" s="82">
        <v>200</v>
      </c>
      <c r="E27" s="11">
        <v>8500</v>
      </c>
      <c r="F27" s="14">
        <v>175</v>
      </c>
      <c r="G27" s="11">
        <v>7800</v>
      </c>
      <c r="H27" s="16">
        <v>900</v>
      </c>
      <c r="I27" s="1">
        <v>417</v>
      </c>
      <c r="J27" s="1">
        <v>1997</v>
      </c>
      <c r="K27" s="20" t="s">
        <v>6</v>
      </c>
      <c r="L27" s="21" t="s">
        <v>6</v>
      </c>
      <c r="M27" s="1" t="s">
        <v>6</v>
      </c>
      <c r="N27" s="1" t="s">
        <v>6</v>
      </c>
      <c r="O27" s="1" t="s">
        <v>37</v>
      </c>
      <c r="P27" s="1" t="s">
        <v>6</v>
      </c>
      <c r="Q27" s="1" t="s">
        <v>6</v>
      </c>
      <c r="R27" s="1" t="s">
        <v>6</v>
      </c>
      <c r="S27" s="1" t="s">
        <v>6</v>
      </c>
      <c r="T27" s="4">
        <f>B27-$B$2</f>
        <v>5.1157407407407315E-5</v>
      </c>
      <c r="U27" s="4">
        <f>B27-B26</f>
        <v>2.1990740740754702E-7</v>
      </c>
      <c r="V27" s="35">
        <f>Tableau1[[#This Row],[T 400m]]-Tableau1[[#This Row],[0 km/h]]</f>
        <v>13.782000000000002</v>
      </c>
      <c r="W27" s="35">
        <f>Tableau1[[#This Row],[T 1000m]]-Tableau1[[#This Row],[0 km/h]]</f>
        <v>25.442999999999998</v>
      </c>
      <c r="X27" s="30">
        <f>Tableau1[[#This Row],[100 km/h]]-Tableau1[[#This Row],[0 km/h]]</f>
        <v>6.5129999999999999</v>
      </c>
      <c r="Y27" s="30">
        <f>Tableau1[[#This Row],[200 km/h]]-Tableau1[[#This Row],[0 km/h]]</f>
        <v>22.762999999999998</v>
      </c>
      <c r="Z27" s="31">
        <f>Tableau1[[#This Row],[120 km/h]]-Tableau1[[#This Row],[80 km/h]]</f>
        <v>3.7410000000000014</v>
      </c>
      <c r="AA27" s="32">
        <f>Tableau1[[#This Row],[200 km/h]]-Tableau1[[#This Row],[100 km/h]]</f>
        <v>16.25</v>
      </c>
      <c r="AB27" s="30">
        <f>Tableau1[[#This Row],[Tvmax]]-Tableau1[[#This Row],[0 km/h]]</f>
        <v>41.866999999999997</v>
      </c>
      <c r="AC27" s="28">
        <v>241.2</v>
      </c>
      <c r="AD27" s="55">
        <v>51.957999999999998</v>
      </c>
      <c r="AE27" s="56">
        <v>10.090999999999999</v>
      </c>
      <c r="AF27" s="56">
        <v>14.804</v>
      </c>
      <c r="AG27" s="56">
        <v>16.603999999999999</v>
      </c>
      <c r="AH27" s="56">
        <v>18.545000000000002</v>
      </c>
      <c r="AI27" s="56">
        <v>32.853999999999999</v>
      </c>
      <c r="AJ27" s="56">
        <v>23.873000000000001</v>
      </c>
      <c r="AK27" s="56">
        <v>35.533999999999999</v>
      </c>
      <c r="AL27" s="29">
        <v>2000</v>
      </c>
    </row>
    <row r="28" spans="1:38" x14ac:dyDescent="0.3">
      <c r="A28" s="6">
        <f t="shared" si="0"/>
        <v>27</v>
      </c>
      <c r="B28" s="79">
        <v>1.0944560185185185E-3</v>
      </c>
      <c r="C28" s="18" t="s">
        <v>86</v>
      </c>
      <c r="D28" s="80">
        <v>200</v>
      </c>
      <c r="E28" s="11">
        <v>7900</v>
      </c>
      <c r="F28" s="14">
        <v>215.1</v>
      </c>
      <c r="G28" s="11">
        <v>4500</v>
      </c>
      <c r="H28" s="16">
        <v>900</v>
      </c>
      <c r="I28" s="1">
        <v>425</v>
      </c>
      <c r="J28" s="1">
        <v>2007</v>
      </c>
      <c r="K28" s="20" t="s">
        <v>89</v>
      </c>
      <c r="L28" s="21" t="s">
        <v>46</v>
      </c>
      <c r="M28" s="1">
        <v>3</v>
      </c>
      <c r="N28" s="1" t="s">
        <v>38</v>
      </c>
      <c r="O28" s="1" t="s">
        <v>37</v>
      </c>
      <c r="P28" s="1" t="s">
        <v>38</v>
      </c>
      <c r="Q28" s="1" t="s">
        <v>38</v>
      </c>
      <c r="R28" s="1" t="s">
        <v>38</v>
      </c>
      <c r="S28" s="1" t="s">
        <v>6</v>
      </c>
      <c r="T28" s="4">
        <f>B28-$B$2</f>
        <v>5.1712962962962824E-5</v>
      </c>
      <c r="U28" s="4">
        <f>B28-B27</f>
        <v>5.5555555555550883E-7</v>
      </c>
      <c r="V28" s="35">
        <f>Tableau1[[#This Row],[T 400m]]-Tableau1[[#This Row],[0 km/h]]</f>
        <v>0</v>
      </c>
      <c r="W28" s="35">
        <f>Tableau1[[#This Row],[T 1000m]]-Tableau1[[#This Row],[0 km/h]]</f>
        <v>0</v>
      </c>
      <c r="X28" s="30">
        <f>Tableau1[[#This Row],[100 km/h]]-Tableau1[[#This Row],[0 km/h]]</f>
        <v>0</v>
      </c>
      <c r="Y28" s="30">
        <f>Tableau1[[#This Row],[200 km/h]]-Tableau1[[#This Row],[0 km/h]]</f>
        <v>0</v>
      </c>
      <c r="Z28" s="31">
        <f>Tableau1[[#This Row],[120 km/h]]-Tableau1[[#This Row],[80 km/h]]</f>
        <v>0</v>
      </c>
      <c r="AA28" s="32">
        <f>Tableau1[[#This Row],[200 km/h]]-Tableau1[[#This Row],[100 km/h]]</f>
        <v>0</v>
      </c>
      <c r="AB28" s="30">
        <f>Tableau1[[#This Row],[Tvmax]]-Tableau1[[#This Row],[0 km/h]]</f>
        <v>0</v>
      </c>
      <c r="AC28" s="28"/>
      <c r="AD28" s="55"/>
      <c r="AE28" s="56"/>
      <c r="AF28" s="56"/>
      <c r="AG28" s="56"/>
      <c r="AH28" s="56"/>
      <c r="AI28" s="56"/>
      <c r="AJ28" s="55"/>
      <c r="AK28" s="55"/>
      <c r="AL28" s="29"/>
    </row>
    <row r="29" spans="1:38" x14ac:dyDescent="0.3">
      <c r="A29" s="6">
        <f t="shared" si="0"/>
        <v>28</v>
      </c>
      <c r="B29" s="81">
        <v>1.0955208333333333E-3</v>
      </c>
      <c r="C29" s="37" t="s">
        <v>27</v>
      </c>
      <c r="D29" s="68">
        <v>259</v>
      </c>
      <c r="E29" s="39">
        <v>6500</v>
      </c>
      <c r="F29" s="40">
        <v>313.5</v>
      </c>
      <c r="G29" s="39">
        <v>4900</v>
      </c>
      <c r="H29" s="41">
        <v>1050</v>
      </c>
      <c r="I29" s="42">
        <v>448</v>
      </c>
      <c r="J29" s="42">
        <v>2001</v>
      </c>
      <c r="K29" s="43" t="s">
        <v>46</v>
      </c>
      <c r="L29" s="44" t="s">
        <v>47</v>
      </c>
      <c r="M29" s="42" t="s">
        <v>40</v>
      </c>
      <c r="N29" s="42" t="s">
        <v>38</v>
      </c>
      <c r="O29" s="42" t="s">
        <v>37</v>
      </c>
      <c r="P29" s="42" t="s">
        <v>38</v>
      </c>
      <c r="Q29" s="42" t="s">
        <v>38</v>
      </c>
      <c r="R29" s="42" t="s">
        <v>38</v>
      </c>
      <c r="S29" s="42" t="s">
        <v>6</v>
      </c>
      <c r="T29" s="45">
        <f>B29-$B$2</f>
        <v>5.2777777777777675E-5</v>
      </c>
      <c r="U29" s="45">
        <f>B29-B28</f>
        <v>1.0648148148148517E-6</v>
      </c>
      <c r="V29" s="46">
        <f>Tableau1[[#This Row],[T 400m]]-Tableau1[[#This Row],[0 km/h]]</f>
        <v>12.851000000000001</v>
      </c>
      <c r="W29" s="46">
        <f>Tableau1[[#This Row],[T 1000m]]-Tableau1[[#This Row],[0 km/h]]</f>
        <v>23.658999999999999</v>
      </c>
      <c r="X29" s="47">
        <f>Tableau1[[#This Row],[100 km/h]]-Tableau1[[#This Row],[0 km/h]]</f>
        <v>5.5119999999999987</v>
      </c>
      <c r="Y29" s="47">
        <f>Tableau1[[#This Row],[200 km/h]]-Tableau1[[#This Row],[0 km/h]]</f>
        <v>17.874000000000002</v>
      </c>
      <c r="Z29" s="48">
        <f>Tableau1[[#This Row],[120 km/h]]-Tableau1[[#This Row],[80 km/h]]</f>
        <v>2.9759999999999991</v>
      </c>
      <c r="AA29" s="49">
        <f>Tableau1[[#This Row],[200 km/h]]-Tableau1[[#This Row],[100 km/h]]</f>
        <v>12.362000000000002</v>
      </c>
      <c r="AB29" s="47">
        <f>Tableau1[[#This Row],[Tvmax]]-Tableau1[[#This Row],[0 km/h]]</f>
        <v>33.207000000000001</v>
      </c>
      <c r="AC29" s="50">
        <v>248.9</v>
      </c>
      <c r="AD29" s="55">
        <v>43.241</v>
      </c>
      <c r="AE29" s="56">
        <v>10.034000000000001</v>
      </c>
      <c r="AF29" s="56">
        <v>14.279</v>
      </c>
      <c r="AG29" s="56">
        <v>15.545999999999999</v>
      </c>
      <c r="AH29" s="56">
        <v>17.254999999999999</v>
      </c>
      <c r="AI29" s="56">
        <v>27.908000000000001</v>
      </c>
      <c r="AJ29" s="56">
        <v>22.885000000000002</v>
      </c>
      <c r="AK29" s="56">
        <v>33.692999999999998</v>
      </c>
      <c r="AL29" s="53">
        <v>1624</v>
      </c>
    </row>
    <row r="30" spans="1:38" x14ac:dyDescent="0.3">
      <c r="A30" s="6">
        <f t="shared" si="0"/>
        <v>29</v>
      </c>
      <c r="B30" s="79">
        <v>1.0956134259259259E-3</v>
      </c>
      <c r="C30" s="18" t="s">
        <v>21</v>
      </c>
      <c r="D30" s="82">
        <v>200</v>
      </c>
      <c r="E30" s="11">
        <v>7300</v>
      </c>
      <c r="F30" s="14">
        <v>215.3</v>
      </c>
      <c r="G30" s="11">
        <v>5900</v>
      </c>
      <c r="H30" s="16">
        <v>900</v>
      </c>
      <c r="I30" s="1">
        <v>428</v>
      </c>
      <c r="J30" s="1">
        <v>2005</v>
      </c>
      <c r="K30" s="20" t="s">
        <v>44</v>
      </c>
      <c r="L30" s="21" t="s">
        <v>46</v>
      </c>
      <c r="M30" s="1" t="s">
        <v>40</v>
      </c>
      <c r="N30" s="1" t="s">
        <v>38</v>
      </c>
      <c r="O30" s="1" t="s">
        <v>37</v>
      </c>
      <c r="P30" s="1" t="s">
        <v>38</v>
      </c>
      <c r="Q30" s="1" t="s">
        <v>38</v>
      </c>
      <c r="R30" s="1" t="s">
        <v>38</v>
      </c>
      <c r="S30" s="1" t="s">
        <v>6</v>
      </c>
      <c r="T30" s="4">
        <f>B30-$B$2</f>
        <v>5.2870370370370224E-5</v>
      </c>
      <c r="U30" s="4">
        <f>B30-B29</f>
        <v>9.2592592592548664E-8</v>
      </c>
      <c r="V30" s="35">
        <f>Tableau1[[#This Row],[T 400m]]-Tableau1[[#This Row],[0 km/h]]</f>
        <v>13.625</v>
      </c>
      <c r="W30" s="35">
        <f>Tableau1[[#This Row],[T 1000m]]-Tableau1[[#This Row],[0 km/h]]</f>
        <v>25.264000000000003</v>
      </c>
      <c r="X30" s="30">
        <f>Tableau1[[#This Row],[100 km/h]]-Tableau1[[#This Row],[0 km/h]]</f>
        <v>6.2839999999999989</v>
      </c>
      <c r="Y30" s="30">
        <f>Tableau1[[#This Row],[200 km/h]]-Tableau1[[#This Row],[0 km/h]]</f>
        <v>22.713000000000001</v>
      </c>
      <c r="Z30" s="31">
        <f>Tableau1[[#This Row],[120 km/h]]-Tableau1[[#This Row],[80 km/h]]</f>
        <v>3.6539999999999999</v>
      </c>
      <c r="AA30" s="32">
        <f>Tableau1[[#This Row],[200 km/h]]-Tableau1[[#This Row],[100 km/h]]</f>
        <v>16.429000000000002</v>
      </c>
      <c r="AB30" s="30">
        <f>Tableau1[[#This Row],[Tvmax]]-Tableau1[[#This Row],[0 km/h]]</f>
        <v>41.866999999999997</v>
      </c>
      <c r="AC30" s="28">
        <v>238.1</v>
      </c>
      <c r="AD30" s="55">
        <v>51.924999999999997</v>
      </c>
      <c r="AE30" s="56">
        <v>10.058</v>
      </c>
      <c r="AF30" s="56">
        <v>14.675000000000001</v>
      </c>
      <c r="AG30" s="56">
        <v>16.341999999999999</v>
      </c>
      <c r="AH30" s="56">
        <v>18.329000000000001</v>
      </c>
      <c r="AI30" s="56">
        <v>32.771000000000001</v>
      </c>
      <c r="AJ30" s="56">
        <v>23.683</v>
      </c>
      <c r="AK30" s="56">
        <v>35.322000000000003</v>
      </c>
      <c r="AL30" s="29">
        <v>2000</v>
      </c>
    </row>
    <row r="31" spans="1:38" x14ac:dyDescent="0.3">
      <c r="A31" s="6">
        <f t="shared" si="0"/>
        <v>30</v>
      </c>
      <c r="B31" s="79">
        <v>1.1043518518518518E-3</v>
      </c>
      <c r="C31" s="18" t="s">
        <v>83</v>
      </c>
      <c r="D31" s="80">
        <v>200</v>
      </c>
      <c r="E31" s="11">
        <v>7000</v>
      </c>
      <c r="F31" s="14">
        <v>219.4</v>
      </c>
      <c r="G31" s="11">
        <v>5400</v>
      </c>
      <c r="H31" s="16">
        <v>900</v>
      </c>
      <c r="I31" s="1">
        <v>420</v>
      </c>
      <c r="J31" s="1">
        <v>2007</v>
      </c>
      <c r="K31" s="20" t="s">
        <v>89</v>
      </c>
      <c r="L31" s="21" t="s">
        <v>44</v>
      </c>
      <c r="M31" s="1">
        <v>3</v>
      </c>
      <c r="N31" s="1" t="s">
        <v>38</v>
      </c>
      <c r="O31" s="1" t="s">
        <v>37</v>
      </c>
      <c r="P31" s="1" t="s">
        <v>38</v>
      </c>
      <c r="Q31" s="1" t="s">
        <v>38</v>
      </c>
      <c r="R31" s="1" t="s">
        <v>6</v>
      </c>
      <c r="S31" s="1" t="s">
        <v>6</v>
      </c>
      <c r="T31" s="4">
        <f>B31-$B$2</f>
        <v>6.1608796296296151E-5</v>
      </c>
      <c r="U31" s="4">
        <f>B31-B30</f>
        <v>8.7384259259259273E-6</v>
      </c>
      <c r="V31" s="35">
        <f>Tableau1[[#This Row],[T 400m]]-Tableau1[[#This Row],[0 km/h]]</f>
        <v>0</v>
      </c>
      <c r="W31" s="35">
        <f>Tableau1[[#This Row],[T 1000m]]-Tableau1[[#This Row],[0 km/h]]</f>
        <v>0</v>
      </c>
      <c r="X31" s="30">
        <f>Tableau1[[#This Row],[100 km/h]]-Tableau1[[#This Row],[0 km/h]]</f>
        <v>0</v>
      </c>
      <c r="Y31" s="30">
        <f>Tableau1[[#This Row],[200 km/h]]-Tableau1[[#This Row],[0 km/h]]</f>
        <v>0</v>
      </c>
      <c r="Z31" s="31">
        <f>Tableau1[[#This Row],[120 km/h]]-Tableau1[[#This Row],[80 km/h]]</f>
        <v>0</v>
      </c>
      <c r="AA31" s="32">
        <f>Tableau1[[#This Row],[200 km/h]]-Tableau1[[#This Row],[100 km/h]]</f>
        <v>0</v>
      </c>
      <c r="AB31" s="30">
        <f>Tableau1[[#This Row],[Tvmax]]-Tableau1[[#This Row],[0 km/h]]</f>
        <v>0</v>
      </c>
      <c r="AC31" s="28"/>
      <c r="AD31" s="55"/>
      <c r="AE31" s="56"/>
      <c r="AF31" s="56"/>
      <c r="AG31" s="56"/>
      <c r="AH31" s="56"/>
      <c r="AI31" s="56"/>
      <c r="AJ31" s="55"/>
      <c r="AK31" s="55"/>
      <c r="AL31" s="29"/>
    </row>
    <row r="33" spans="10:20" x14ac:dyDescent="0.3">
      <c r="J33" s="54"/>
      <c r="K33" s="97"/>
      <c r="L33" s="97"/>
      <c r="M33" s="97"/>
      <c r="N33" s="97"/>
      <c r="O33" s="97"/>
      <c r="P33" s="97"/>
      <c r="Q33" s="97"/>
      <c r="R33" s="97"/>
      <c r="S33" s="97"/>
      <c r="T33" s="54"/>
    </row>
    <row r="34" spans="10:20" x14ac:dyDescent="0.3"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workbookViewId="0">
      <selection activeCell="C13" sqref="C13"/>
    </sheetView>
  </sheetViews>
  <sheetFormatPr baseColWidth="10" defaultRowHeight="14.4" x14ac:dyDescent="0.3"/>
  <cols>
    <col min="1" max="1" width="5.109375" customWidth="1"/>
    <col min="2" max="2" width="9.44140625" customWidth="1"/>
    <col min="3" max="3" width="25.88671875" customWidth="1"/>
    <col min="5" max="5" width="9" customWidth="1"/>
    <col min="7" max="7" width="8.77734375" customWidth="1"/>
    <col min="8" max="8" width="8" customWidth="1"/>
    <col min="9" max="9" width="5.33203125" customWidth="1"/>
    <col min="10" max="10" width="8.77734375" customWidth="1"/>
    <col min="11" max="11" width="2.109375" customWidth="1"/>
    <col min="12" max="13" width="2.5546875" customWidth="1"/>
    <col min="14" max="14" width="1.88671875" customWidth="1"/>
    <col min="15" max="15" width="2.77734375" customWidth="1"/>
    <col min="16" max="16" width="2.21875" customWidth="1"/>
    <col min="17" max="17" width="3.5546875" customWidth="1"/>
    <col min="18" max="18" width="3.21875" customWidth="1"/>
    <col min="19" max="19" width="2.5546875" customWidth="1"/>
    <col min="21" max="21" width="16.21875" customWidth="1"/>
    <col min="22" max="22" width="6.77734375" customWidth="1"/>
    <col min="23" max="23" width="16.33203125" customWidth="1"/>
  </cols>
  <sheetData>
    <row r="1" spans="1:23" x14ac:dyDescent="0.3">
      <c r="A1" s="77" t="s">
        <v>0</v>
      </c>
      <c r="B1" t="s">
        <v>3</v>
      </c>
      <c r="C1" t="s">
        <v>1</v>
      </c>
      <c r="D1" s="2" t="s">
        <v>59</v>
      </c>
      <c r="E1" s="3" t="s">
        <v>60</v>
      </c>
      <c r="F1" s="2" t="s">
        <v>61</v>
      </c>
      <c r="G1" s="3" t="s">
        <v>110</v>
      </c>
      <c r="H1" s="2" t="s">
        <v>63</v>
      </c>
      <c r="I1" s="3" t="s">
        <v>2</v>
      </c>
      <c r="J1" s="3" t="s">
        <v>5</v>
      </c>
      <c r="K1" s="3" t="s">
        <v>58</v>
      </c>
      <c r="L1" s="3" t="s">
        <v>42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56</v>
      </c>
      <c r="U1" s="3" t="s">
        <v>57</v>
      </c>
      <c r="V1" s="3" t="s">
        <v>109</v>
      </c>
      <c r="W1" s="3" t="s">
        <v>92</v>
      </c>
    </row>
    <row r="2" spans="1:23" x14ac:dyDescent="0.3">
      <c r="A2" s="7">
        <v>1</v>
      </c>
      <c r="B2" s="85">
        <v>1.0743402777777778E-3</v>
      </c>
      <c r="C2" s="98" t="s">
        <v>18</v>
      </c>
      <c r="D2" s="101">
        <v>257</v>
      </c>
      <c r="E2" s="115">
        <v>8300</v>
      </c>
      <c r="F2" s="129">
        <v>240.2</v>
      </c>
      <c r="G2" s="102">
        <v>6300</v>
      </c>
      <c r="H2" s="122">
        <v>1100</v>
      </c>
      <c r="I2" s="92">
        <v>443</v>
      </c>
      <c r="J2" s="86">
        <v>2008</v>
      </c>
      <c r="K2" s="86" t="s">
        <v>50</v>
      </c>
      <c r="L2" s="86" t="s">
        <v>43</v>
      </c>
      <c r="M2" s="86" t="s">
        <v>6</v>
      </c>
      <c r="N2" s="86" t="s">
        <v>6</v>
      </c>
      <c r="O2" s="86" t="s">
        <v>37</v>
      </c>
      <c r="P2" s="86" t="s">
        <v>6</v>
      </c>
      <c r="Q2" s="86" t="s">
        <v>6</v>
      </c>
      <c r="R2" s="86" t="s">
        <v>6</v>
      </c>
      <c r="S2" s="86" t="s">
        <v>6</v>
      </c>
      <c r="T2" s="87">
        <f>B2-$B$2</f>
        <v>0</v>
      </c>
      <c r="U2" s="87" t="e">
        <f>B2-#REF!</f>
        <v>#REF!</v>
      </c>
      <c r="V2" s="136">
        <f t="shared" ref="V2:V21" si="0">B2-$B$13</f>
        <v>-1.2476851851851841E-5</v>
      </c>
      <c r="W2" s="138" t="s">
        <v>95</v>
      </c>
    </row>
    <row r="3" spans="1:23" x14ac:dyDescent="0.3">
      <c r="A3" s="8">
        <v>2</v>
      </c>
      <c r="B3" s="85">
        <v>1.0752777777777776E-3</v>
      </c>
      <c r="C3" s="98" t="s">
        <v>20</v>
      </c>
      <c r="D3" s="101">
        <v>278</v>
      </c>
      <c r="E3" s="115">
        <v>6900</v>
      </c>
      <c r="F3" s="129">
        <v>319.3</v>
      </c>
      <c r="G3" s="102">
        <v>4900</v>
      </c>
      <c r="H3" s="123">
        <v>1205</v>
      </c>
      <c r="I3" s="92">
        <v>454</v>
      </c>
      <c r="J3" s="86">
        <v>2007</v>
      </c>
      <c r="K3" s="86" t="s">
        <v>48</v>
      </c>
      <c r="L3" s="86" t="s">
        <v>46</v>
      </c>
      <c r="M3" s="86">
        <v>2</v>
      </c>
      <c r="N3" s="86" t="s">
        <v>38</v>
      </c>
      <c r="O3" s="86" t="s">
        <v>37</v>
      </c>
      <c r="P3" s="86" t="s">
        <v>6</v>
      </c>
      <c r="Q3" s="86" t="s">
        <v>38</v>
      </c>
      <c r="R3" s="86" t="s">
        <v>6</v>
      </c>
      <c r="S3" s="86" t="s">
        <v>6</v>
      </c>
      <c r="T3" s="87">
        <f>B3-$B$2</f>
        <v>9.3749999999985338E-7</v>
      </c>
      <c r="U3" s="87">
        <f>B3-B2</f>
        <v>9.3749999999985338E-7</v>
      </c>
      <c r="V3" s="136">
        <f t="shared" si="0"/>
        <v>-1.1539351851851988E-5</v>
      </c>
      <c r="W3" s="138" t="s">
        <v>6</v>
      </c>
    </row>
    <row r="4" spans="1:23" x14ac:dyDescent="0.3">
      <c r="A4" s="9">
        <v>3</v>
      </c>
      <c r="B4" s="93">
        <v>1.0763078703703703E-3</v>
      </c>
      <c r="C4" s="99" t="s">
        <v>12</v>
      </c>
      <c r="D4" s="103">
        <v>294</v>
      </c>
      <c r="E4" s="116">
        <v>6000</v>
      </c>
      <c r="F4" s="130">
        <v>363.3</v>
      </c>
      <c r="G4" s="104">
        <v>3500</v>
      </c>
      <c r="H4" s="124">
        <v>1150</v>
      </c>
      <c r="I4" s="94">
        <v>467</v>
      </c>
      <c r="J4" s="95">
        <v>2008</v>
      </c>
      <c r="K4" s="95" t="s">
        <v>6</v>
      </c>
      <c r="L4" s="95" t="s">
        <v>6</v>
      </c>
      <c r="M4" s="95" t="s">
        <v>6</v>
      </c>
      <c r="N4" s="95" t="s">
        <v>38</v>
      </c>
      <c r="O4" s="95" t="s">
        <v>37</v>
      </c>
      <c r="P4" s="95" t="s">
        <v>38</v>
      </c>
      <c r="Q4" s="95" t="s">
        <v>6</v>
      </c>
      <c r="R4" s="95" t="s">
        <v>6</v>
      </c>
      <c r="S4" s="95" t="s">
        <v>6</v>
      </c>
      <c r="T4" s="96">
        <f>B4-$B$2</f>
        <v>1.9675925925924723E-6</v>
      </c>
      <c r="U4" s="96">
        <f>B4-B3</f>
        <v>1.0300925925926189E-6</v>
      </c>
      <c r="V4" s="136">
        <f t="shared" si="0"/>
        <v>-1.0509259259259369E-5</v>
      </c>
      <c r="W4" s="138" t="s">
        <v>93</v>
      </c>
    </row>
    <row r="5" spans="1:23" x14ac:dyDescent="0.3">
      <c r="A5" s="78">
        <f t="shared" ref="A5:A21" si="1">A4+1</f>
        <v>4</v>
      </c>
      <c r="B5" s="93">
        <v>1.0765509259259259E-3</v>
      </c>
      <c r="C5" s="99" t="s">
        <v>29</v>
      </c>
      <c r="D5" s="105">
        <v>265</v>
      </c>
      <c r="E5" s="117">
        <v>6200</v>
      </c>
      <c r="F5" s="131">
        <v>318.10000000000002</v>
      </c>
      <c r="G5" s="106">
        <v>4200</v>
      </c>
      <c r="H5" s="125">
        <v>1050</v>
      </c>
      <c r="I5" s="95">
        <v>458</v>
      </c>
      <c r="J5" s="95">
        <v>2009</v>
      </c>
      <c r="K5" s="95" t="s">
        <v>6</v>
      </c>
      <c r="L5" s="95" t="s">
        <v>6</v>
      </c>
      <c r="M5" s="95" t="s">
        <v>6</v>
      </c>
      <c r="N5" s="95" t="s">
        <v>38</v>
      </c>
      <c r="O5" s="95" t="s">
        <v>37</v>
      </c>
      <c r="P5" s="95" t="s">
        <v>38</v>
      </c>
      <c r="Q5" s="95" t="s">
        <v>38</v>
      </c>
      <c r="R5" s="95" t="s">
        <v>38</v>
      </c>
      <c r="S5" s="95" t="s">
        <v>97</v>
      </c>
      <c r="T5" s="96">
        <f>B5-$B$2</f>
        <v>2.2106481481481022E-6</v>
      </c>
      <c r="U5" s="96">
        <f>B5-B4</f>
        <v>2.4305555555562998E-7</v>
      </c>
      <c r="V5" s="136">
        <f t="shared" si="0"/>
        <v>-1.0266203703703739E-5</v>
      </c>
      <c r="W5" s="138" t="s">
        <v>98</v>
      </c>
    </row>
    <row r="6" spans="1:23" x14ac:dyDescent="0.3">
      <c r="A6" s="78">
        <f t="shared" si="1"/>
        <v>5</v>
      </c>
      <c r="B6" s="85">
        <v>1.0770717592592592E-3</v>
      </c>
      <c r="C6" s="98" t="s">
        <v>22</v>
      </c>
      <c r="D6" s="107">
        <v>294</v>
      </c>
      <c r="E6" s="118">
        <v>6300</v>
      </c>
      <c r="F6" s="132">
        <v>399.4</v>
      </c>
      <c r="G6" s="108">
        <v>4300</v>
      </c>
      <c r="H6" s="126">
        <v>1171</v>
      </c>
      <c r="I6" s="86">
        <v>469</v>
      </c>
      <c r="J6" s="86">
        <v>2006</v>
      </c>
      <c r="K6" s="86" t="s">
        <v>48</v>
      </c>
      <c r="L6" s="86" t="s">
        <v>44</v>
      </c>
      <c r="M6" s="86" t="s">
        <v>6</v>
      </c>
      <c r="N6" s="86" t="s">
        <v>6</v>
      </c>
      <c r="O6" s="86" t="s">
        <v>37</v>
      </c>
      <c r="P6" s="86" t="s">
        <v>38</v>
      </c>
      <c r="Q6" s="86" t="s">
        <v>6</v>
      </c>
      <c r="R6" s="86" t="s">
        <v>38</v>
      </c>
      <c r="S6" s="86" t="s">
        <v>6</v>
      </c>
      <c r="T6" s="87">
        <f>B6-$B$2</f>
        <v>2.7314814814813782E-6</v>
      </c>
      <c r="U6" s="87">
        <f>B6-B5</f>
        <v>5.2083333333327597E-7</v>
      </c>
      <c r="V6" s="136">
        <f t="shared" si="0"/>
        <v>-9.7453703703704632E-6</v>
      </c>
      <c r="W6" s="138" t="s">
        <v>6</v>
      </c>
    </row>
    <row r="7" spans="1:23" x14ac:dyDescent="0.3">
      <c r="A7" s="78">
        <f t="shared" si="1"/>
        <v>6</v>
      </c>
      <c r="B7" s="85">
        <v>1.0770949074074075E-3</v>
      </c>
      <c r="C7" s="98" t="s">
        <v>23</v>
      </c>
      <c r="D7" s="109">
        <v>282</v>
      </c>
      <c r="E7" s="119">
        <v>7800</v>
      </c>
      <c r="F7" s="133">
        <v>288.89999999999998</v>
      </c>
      <c r="G7" s="110">
        <v>5300</v>
      </c>
      <c r="H7" s="122">
        <v>1150</v>
      </c>
      <c r="I7" s="92">
        <v>456</v>
      </c>
      <c r="J7" s="86">
        <v>2005</v>
      </c>
      <c r="K7" s="86" t="s">
        <v>43</v>
      </c>
      <c r="L7" s="86" t="s">
        <v>44</v>
      </c>
      <c r="M7" s="86">
        <v>1</v>
      </c>
      <c r="N7" s="86" t="s">
        <v>38</v>
      </c>
      <c r="O7" s="86" t="s">
        <v>37</v>
      </c>
      <c r="P7" s="86" t="s">
        <v>38</v>
      </c>
      <c r="Q7" s="86" t="s">
        <v>38</v>
      </c>
      <c r="R7" s="86" t="s">
        <v>38</v>
      </c>
      <c r="S7" s="86" t="s">
        <v>6</v>
      </c>
      <c r="T7" s="87">
        <f>B7-$B$2</f>
        <v>2.754629629629678E-6</v>
      </c>
      <c r="U7" s="87">
        <f>B7-B6</f>
        <v>2.3148148148299796E-8</v>
      </c>
      <c r="V7" s="136">
        <f t="shared" si="0"/>
        <v>-9.7222222222221634E-6</v>
      </c>
      <c r="W7" s="138" t="s">
        <v>94</v>
      </c>
    </row>
    <row r="8" spans="1:23" x14ac:dyDescent="0.3">
      <c r="A8" s="78">
        <f t="shared" si="1"/>
        <v>7</v>
      </c>
      <c r="B8" s="93">
        <v>1.0772800925925926E-3</v>
      </c>
      <c r="C8" s="99" t="s">
        <v>7</v>
      </c>
      <c r="D8" s="105">
        <v>261</v>
      </c>
      <c r="E8" s="117">
        <v>7500</v>
      </c>
      <c r="F8" s="131">
        <v>248.6</v>
      </c>
      <c r="G8" s="106">
        <v>7000</v>
      </c>
      <c r="H8" s="125">
        <v>1050</v>
      </c>
      <c r="I8" s="95">
        <v>454</v>
      </c>
      <c r="J8" s="95">
        <v>2013</v>
      </c>
      <c r="K8" s="95" t="s">
        <v>54</v>
      </c>
      <c r="L8" s="95" t="s">
        <v>43</v>
      </c>
      <c r="M8" s="95" t="s">
        <v>6</v>
      </c>
      <c r="N8" s="95" t="s">
        <v>38</v>
      </c>
      <c r="O8" s="95" t="s">
        <v>37</v>
      </c>
      <c r="P8" s="95" t="s">
        <v>38</v>
      </c>
      <c r="Q8" s="95" t="s">
        <v>6</v>
      </c>
      <c r="R8" s="95" t="s">
        <v>38</v>
      </c>
      <c r="S8" s="95" t="s">
        <v>6</v>
      </c>
      <c r="T8" s="96">
        <f>B8-$B$2</f>
        <v>2.9398148148147753E-6</v>
      </c>
      <c r="U8" s="96">
        <f>B8-B7</f>
        <v>1.8518518518509733E-7</v>
      </c>
      <c r="V8" s="136">
        <f t="shared" si="0"/>
        <v>-9.5370370370370661E-6</v>
      </c>
      <c r="W8" s="138" t="s">
        <v>99</v>
      </c>
    </row>
    <row r="9" spans="1:23" x14ac:dyDescent="0.3">
      <c r="A9" s="78">
        <f t="shared" si="1"/>
        <v>8</v>
      </c>
      <c r="B9" s="85">
        <v>1.0776273148148149E-3</v>
      </c>
      <c r="C9" s="98" t="s">
        <v>10</v>
      </c>
      <c r="D9" s="107">
        <v>274</v>
      </c>
      <c r="E9" s="118">
        <v>6700</v>
      </c>
      <c r="F9" s="132">
        <v>292.7</v>
      </c>
      <c r="G9" s="108">
        <v>2200</v>
      </c>
      <c r="H9" s="126">
        <v>1105</v>
      </c>
      <c r="I9" s="86">
        <v>465</v>
      </c>
      <c r="J9" s="86">
        <v>2010</v>
      </c>
      <c r="K9" s="86" t="s">
        <v>48</v>
      </c>
      <c r="L9" s="86" t="s">
        <v>45</v>
      </c>
      <c r="M9" s="86" t="s">
        <v>6</v>
      </c>
      <c r="N9" s="86" t="s">
        <v>38</v>
      </c>
      <c r="O9" s="86" t="s">
        <v>37</v>
      </c>
      <c r="P9" s="86" t="s">
        <v>38</v>
      </c>
      <c r="Q9" s="86" t="s">
        <v>38</v>
      </c>
      <c r="R9" s="86" t="s">
        <v>6</v>
      </c>
      <c r="S9" s="86" t="s">
        <v>6</v>
      </c>
      <c r="T9" s="87">
        <f>B9-$B$2</f>
        <v>3.2870370370371039E-6</v>
      </c>
      <c r="U9" s="87">
        <f>B9-B8</f>
        <v>3.4722222222232854E-7</v>
      </c>
      <c r="V9" s="136">
        <f t="shared" si="0"/>
        <v>-9.1898148148147375E-6</v>
      </c>
      <c r="W9" s="138" t="s">
        <v>6</v>
      </c>
    </row>
    <row r="10" spans="1:23" x14ac:dyDescent="0.3">
      <c r="A10" s="78">
        <f t="shared" si="1"/>
        <v>9</v>
      </c>
      <c r="B10" s="85">
        <v>1.0792361111111111E-3</v>
      </c>
      <c r="C10" s="98" t="s">
        <v>16</v>
      </c>
      <c r="D10" s="101">
        <v>300</v>
      </c>
      <c r="E10" s="115">
        <v>5500</v>
      </c>
      <c r="F10" s="129">
        <v>384.4</v>
      </c>
      <c r="G10" s="102">
        <v>4500</v>
      </c>
      <c r="H10" s="122">
        <v>1171</v>
      </c>
      <c r="I10" s="92">
        <v>469</v>
      </c>
      <c r="J10" s="86">
        <v>2009</v>
      </c>
      <c r="K10" s="86" t="s">
        <v>44</v>
      </c>
      <c r="L10" s="86" t="s">
        <v>46</v>
      </c>
      <c r="M10" s="86" t="s">
        <v>6</v>
      </c>
      <c r="N10" s="86" t="s">
        <v>38</v>
      </c>
      <c r="O10" s="86" t="s">
        <v>37</v>
      </c>
      <c r="P10" s="86" t="s">
        <v>38</v>
      </c>
      <c r="Q10" s="86" t="s">
        <v>6</v>
      </c>
      <c r="R10" s="86" t="s">
        <v>6</v>
      </c>
      <c r="S10" s="86" t="s">
        <v>6</v>
      </c>
      <c r="T10" s="87">
        <f>B10-$B$2</f>
        <v>4.8958333333333146E-6</v>
      </c>
      <c r="U10" s="87">
        <f>B10-B9</f>
        <v>1.6087962962962107E-6</v>
      </c>
      <c r="V10" s="136">
        <f t="shared" si="0"/>
        <v>-7.5810185185185269E-6</v>
      </c>
      <c r="W10" s="138" t="s">
        <v>91</v>
      </c>
    </row>
    <row r="11" spans="1:23" x14ac:dyDescent="0.3">
      <c r="A11" s="78">
        <f t="shared" si="1"/>
        <v>10</v>
      </c>
      <c r="B11" s="85">
        <v>1.0800925925925928E-3</v>
      </c>
      <c r="C11" s="98" t="s">
        <v>13</v>
      </c>
      <c r="D11" s="107">
        <v>230</v>
      </c>
      <c r="E11" s="118">
        <v>7300</v>
      </c>
      <c r="F11" s="132">
        <v>236.6</v>
      </c>
      <c r="G11" s="108">
        <v>5800</v>
      </c>
      <c r="H11" s="126">
        <v>1040</v>
      </c>
      <c r="I11" s="86">
        <v>435</v>
      </c>
      <c r="J11" s="86">
        <v>2011</v>
      </c>
      <c r="K11" s="86" t="s">
        <v>51</v>
      </c>
      <c r="L11" s="86" t="s">
        <v>44</v>
      </c>
      <c r="M11" s="86" t="s">
        <v>6</v>
      </c>
      <c r="N11" s="86" t="s">
        <v>6</v>
      </c>
      <c r="O11" s="86" t="s">
        <v>37</v>
      </c>
      <c r="P11" s="86" t="s">
        <v>6</v>
      </c>
      <c r="Q11" s="86" t="s">
        <v>6</v>
      </c>
      <c r="R11" s="86" t="s">
        <v>6</v>
      </c>
      <c r="S11" s="86" t="s">
        <v>6</v>
      </c>
      <c r="T11" s="96">
        <f>B11-$B$2</f>
        <v>5.752314814814986E-6</v>
      </c>
      <c r="U11" s="96">
        <f>B11-B10</f>
        <v>8.5648148148167146E-7</v>
      </c>
      <c r="V11" s="136">
        <f t="shared" si="0"/>
        <v>-6.7245370370368554E-6</v>
      </c>
      <c r="W11" s="138" t="s">
        <v>96</v>
      </c>
    </row>
    <row r="12" spans="1:23" x14ac:dyDescent="0.3">
      <c r="A12" s="78">
        <f t="shared" si="1"/>
        <v>11</v>
      </c>
      <c r="B12" s="85">
        <v>1.0820717592592594E-3</v>
      </c>
      <c r="C12" s="98" t="s">
        <v>11</v>
      </c>
      <c r="D12" s="109">
        <v>280</v>
      </c>
      <c r="E12" s="119">
        <v>7500</v>
      </c>
      <c r="F12" s="133">
        <v>293.89999999999998</v>
      </c>
      <c r="G12" s="110">
        <v>5000</v>
      </c>
      <c r="H12" s="122">
        <v>1050</v>
      </c>
      <c r="I12" s="92">
        <v>455</v>
      </c>
      <c r="J12" s="86">
        <v>2006</v>
      </c>
      <c r="K12" s="86" t="s">
        <v>52</v>
      </c>
      <c r="L12" s="86" t="s">
        <v>43</v>
      </c>
      <c r="M12" s="86">
        <v>3</v>
      </c>
      <c r="N12" s="86" t="s">
        <v>38</v>
      </c>
      <c r="O12" s="86" t="s">
        <v>37</v>
      </c>
      <c r="P12" s="86" t="s">
        <v>38</v>
      </c>
      <c r="Q12" s="86" t="s">
        <v>38</v>
      </c>
      <c r="R12" s="86" t="s">
        <v>38</v>
      </c>
      <c r="S12" s="86" t="s">
        <v>6</v>
      </c>
      <c r="T12" s="87">
        <f>B12-$B$2</f>
        <v>7.7314814814816082E-6</v>
      </c>
      <c r="U12" s="87">
        <f>B12-B11</f>
        <v>1.9791666666666222E-6</v>
      </c>
      <c r="V12" s="136">
        <f t="shared" si="0"/>
        <v>-4.7453703703702332E-6</v>
      </c>
      <c r="W12" s="138" t="s">
        <v>93</v>
      </c>
    </row>
    <row r="13" spans="1:23" x14ac:dyDescent="0.3">
      <c r="A13" s="83">
        <f>A12-11+1</f>
        <v>1</v>
      </c>
      <c r="B13" s="85">
        <v>1.0868171296296296E-3</v>
      </c>
      <c r="C13" s="98" t="s">
        <v>85</v>
      </c>
      <c r="D13" s="107">
        <v>200</v>
      </c>
      <c r="E13" s="118">
        <v>7100</v>
      </c>
      <c r="F13" s="132">
        <v>219.7</v>
      </c>
      <c r="G13" s="108">
        <v>5700</v>
      </c>
      <c r="H13" s="126">
        <v>900</v>
      </c>
      <c r="I13" s="86">
        <v>429</v>
      </c>
      <c r="J13" s="86">
        <v>2010</v>
      </c>
      <c r="K13" s="86" t="s">
        <v>46</v>
      </c>
      <c r="L13" s="86" t="s">
        <v>46</v>
      </c>
      <c r="M13" s="86">
        <v>2</v>
      </c>
      <c r="N13" s="86" t="s">
        <v>38</v>
      </c>
      <c r="O13" s="86" t="s">
        <v>37</v>
      </c>
      <c r="P13" s="86" t="s">
        <v>38</v>
      </c>
      <c r="Q13" s="86" t="s">
        <v>6</v>
      </c>
      <c r="R13" s="86" t="s">
        <v>38</v>
      </c>
      <c r="S13" s="86" t="s">
        <v>6</v>
      </c>
      <c r="T13" s="87">
        <f>B13-$B$2</f>
        <v>1.2476851851851841E-5</v>
      </c>
      <c r="U13" s="87">
        <f>B13-B12</f>
        <v>4.7453703703702332E-6</v>
      </c>
      <c r="V13" s="136">
        <f t="shared" si="0"/>
        <v>0</v>
      </c>
      <c r="W13" s="138" t="s">
        <v>108</v>
      </c>
    </row>
    <row r="14" spans="1:23" x14ac:dyDescent="0.3">
      <c r="A14" s="83">
        <f t="shared" si="1"/>
        <v>2</v>
      </c>
      <c r="B14" s="88">
        <v>1.0881828703703704E-3</v>
      </c>
      <c r="C14" s="100" t="s">
        <v>25</v>
      </c>
      <c r="D14" s="111">
        <v>213</v>
      </c>
      <c r="E14" s="120">
        <v>5800</v>
      </c>
      <c r="F14" s="134">
        <v>267.2</v>
      </c>
      <c r="G14" s="112">
        <v>2600</v>
      </c>
      <c r="H14" s="127">
        <v>960</v>
      </c>
      <c r="I14" s="89">
        <v>437</v>
      </c>
      <c r="J14" s="90">
        <v>2011</v>
      </c>
      <c r="K14" s="90" t="s">
        <v>6</v>
      </c>
      <c r="L14" s="90" t="s">
        <v>6</v>
      </c>
      <c r="M14" s="90" t="s">
        <v>6</v>
      </c>
      <c r="N14" s="90" t="s">
        <v>6</v>
      </c>
      <c r="O14" s="90" t="s">
        <v>37</v>
      </c>
      <c r="P14" s="90" t="s">
        <v>6</v>
      </c>
      <c r="Q14" s="90" t="s">
        <v>6</v>
      </c>
      <c r="R14" s="90" t="s">
        <v>6</v>
      </c>
      <c r="S14" s="90" t="s">
        <v>6</v>
      </c>
      <c r="T14" s="91">
        <f>B14-$B$2</f>
        <v>1.3842592592592639E-5</v>
      </c>
      <c r="U14" s="91">
        <f>B14-B13</f>
        <v>1.3657407407407975E-6</v>
      </c>
      <c r="V14" s="137">
        <f t="shared" si="0"/>
        <v>1.3657407407407975E-6</v>
      </c>
      <c r="W14" s="139" t="s">
        <v>96</v>
      </c>
    </row>
    <row r="15" spans="1:23" x14ac:dyDescent="0.3">
      <c r="A15" s="84">
        <f t="shared" si="1"/>
        <v>3</v>
      </c>
      <c r="B15" s="85">
        <v>1.0887268518518518E-3</v>
      </c>
      <c r="C15" s="98" t="s">
        <v>84</v>
      </c>
      <c r="D15" s="107">
        <v>200</v>
      </c>
      <c r="E15" s="118">
        <v>7000</v>
      </c>
      <c r="F15" s="132">
        <v>216.1</v>
      </c>
      <c r="G15" s="108">
        <v>5000</v>
      </c>
      <c r="H15" s="126">
        <v>900</v>
      </c>
      <c r="I15" s="86">
        <v>430</v>
      </c>
      <c r="J15" s="86">
        <v>2010</v>
      </c>
      <c r="K15" s="86" t="s">
        <v>88</v>
      </c>
      <c r="L15" s="86" t="s">
        <v>46</v>
      </c>
      <c r="M15" s="86">
        <v>3</v>
      </c>
      <c r="N15" s="86" t="s">
        <v>38</v>
      </c>
      <c r="O15" s="86" t="s">
        <v>37</v>
      </c>
      <c r="P15" s="86" t="s">
        <v>38</v>
      </c>
      <c r="Q15" s="86" t="s">
        <v>38</v>
      </c>
      <c r="R15" s="86" t="s">
        <v>6</v>
      </c>
      <c r="S15" s="86" t="s">
        <v>6</v>
      </c>
      <c r="T15" s="87">
        <f>B15-$B$2</f>
        <v>1.4386574074073998E-5</v>
      </c>
      <c r="U15" s="87">
        <f>B15-B14</f>
        <v>5.4398148148135893E-7</v>
      </c>
      <c r="V15" s="136">
        <f t="shared" si="0"/>
        <v>1.9097222222221565E-6</v>
      </c>
      <c r="W15" s="138" t="s">
        <v>107</v>
      </c>
    </row>
    <row r="16" spans="1:23" x14ac:dyDescent="0.3">
      <c r="A16" s="84">
        <f t="shared" si="1"/>
        <v>4</v>
      </c>
      <c r="B16" s="88">
        <v>1.0890740740740741E-3</v>
      </c>
      <c r="C16" s="100" t="s">
        <v>81</v>
      </c>
      <c r="D16" s="113">
        <v>213</v>
      </c>
      <c r="E16" s="121">
        <v>6200</v>
      </c>
      <c r="F16" s="135">
        <v>246.3</v>
      </c>
      <c r="G16" s="114">
        <v>5700</v>
      </c>
      <c r="H16" s="128">
        <v>960</v>
      </c>
      <c r="I16" s="90">
        <v>437</v>
      </c>
      <c r="J16" s="90">
        <v>2009</v>
      </c>
      <c r="K16" s="90" t="s">
        <v>87</v>
      </c>
      <c r="L16" s="90" t="s">
        <v>87</v>
      </c>
      <c r="M16" s="90" t="s">
        <v>6</v>
      </c>
      <c r="N16" s="90" t="s">
        <v>38</v>
      </c>
      <c r="O16" s="90" t="s">
        <v>37</v>
      </c>
      <c r="P16" s="90" t="s">
        <v>38</v>
      </c>
      <c r="Q16" s="90" t="s">
        <v>38</v>
      </c>
      <c r="R16" s="90" t="s">
        <v>6</v>
      </c>
      <c r="S16" s="90" t="s">
        <v>6</v>
      </c>
      <c r="T16" s="91">
        <f>B16-$B$2</f>
        <v>1.4733796296296326E-5</v>
      </c>
      <c r="U16" s="91">
        <f>B16-B15</f>
        <v>3.4722222222232854E-7</v>
      </c>
      <c r="V16" s="137">
        <f t="shared" si="0"/>
        <v>2.256944444444485E-6</v>
      </c>
      <c r="W16" s="139" t="s">
        <v>106</v>
      </c>
    </row>
    <row r="17" spans="1:23" x14ac:dyDescent="0.3">
      <c r="A17" s="84">
        <f t="shared" si="1"/>
        <v>5</v>
      </c>
      <c r="B17" s="85">
        <v>1.0910185185185187E-3</v>
      </c>
      <c r="C17" s="98" t="s">
        <v>14</v>
      </c>
      <c r="D17" s="107">
        <v>200</v>
      </c>
      <c r="E17" s="118">
        <v>6200</v>
      </c>
      <c r="F17" s="132">
        <v>238.6</v>
      </c>
      <c r="G17" s="108">
        <v>5200</v>
      </c>
      <c r="H17" s="126">
        <v>900</v>
      </c>
      <c r="I17" s="86">
        <v>433</v>
      </c>
      <c r="J17" s="86">
        <v>2009</v>
      </c>
      <c r="K17" s="86" t="s">
        <v>44</v>
      </c>
      <c r="L17" s="86" t="s">
        <v>46</v>
      </c>
      <c r="M17" s="86" t="s">
        <v>6</v>
      </c>
      <c r="N17" s="86" t="s">
        <v>38</v>
      </c>
      <c r="O17" s="86" t="s">
        <v>37</v>
      </c>
      <c r="P17" s="86" t="s">
        <v>38</v>
      </c>
      <c r="Q17" s="86" t="s">
        <v>38</v>
      </c>
      <c r="R17" s="86" t="s">
        <v>38</v>
      </c>
      <c r="S17" s="86" t="s">
        <v>6</v>
      </c>
      <c r="T17" s="87">
        <f>B17-$B$2</f>
        <v>1.6678240740740933E-5</v>
      </c>
      <c r="U17" s="87">
        <f>B17-B16</f>
        <v>1.9444444444446062E-6</v>
      </c>
      <c r="V17" s="136">
        <f t="shared" si="0"/>
        <v>4.2013888888890911E-6</v>
      </c>
      <c r="W17" s="138" t="s">
        <v>101</v>
      </c>
    </row>
    <row r="18" spans="1:23" x14ac:dyDescent="0.3">
      <c r="A18" s="84">
        <f t="shared" si="1"/>
        <v>6</v>
      </c>
      <c r="B18" s="88">
        <v>1.0936805555555554E-3</v>
      </c>
      <c r="C18" s="100" t="s">
        <v>82</v>
      </c>
      <c r="D18" s="113">
        <v>200</v>
      </c>
      <c r="E18" s="121">
        <v>6800</v>
      </c>
      <c r="F18" s="135">
        <v>259.39999999999998</v>
      </c>
      <c r="G18" s="114">
        <v>4400</v>
      </c>
      <c r="H18" s="128">
        <v>900</v>
      </c>
      <c r="I18" s="90">
        <v>435</v>
      </c>
      <c r="J18" s="90">
        <v>2012</v>
      </c>
      <c r="K18" s="90" t="s">
        <v>6</v>
      </c>
      <c r="L18" s="90" t="s">
        <v>6</v>
      </c>
      <c r="M18" s="90">
        <v>3</v>
      </c>
      <c r="N18" s="90" t="s">
        <v>38</v>
      </c>
      <c r="O18" s="90" t="s">
        <v>37</v>
      </c>
      <c r="P18" s="90" t="s">
        <v>6</v>
      </c>
      <c r="Q18" s="90" t="s">
        <v>6</v>
      </c>
      <c r="R18" s="90" t="s">
        <v>38</v>
      </c>
      <c r="S18" s="90" t="s">
        <v>100</v>
      </c>
      <c r="T18" s="91">
        <f>B18-$B$2</f>
        <v>1.9340277777777628E-5</v>
      </c>
      <c r="U18" s="91">
        <f>B18-B17</f>
        <v>2.6620370370366957E-6</v>
      </c>
      <c r="V18" s="137">
        <f t="shared" si="0"/>
        <v>6.8634259259257868E-6</v>
      </c>
      <c r="W18" s="139" t="s">
        <v>105</v>
      </c>
    </row>
    <row r="19" spans="1:23" x14ac:dyDescent="0.3">
      <c r="A19" s="83">
        <f t="shared" si="1"/>
        <v>7</v>
      </c>
      <c r="B19" s="85">
        <v>1.093900462962963E-3</v>
      </c>
      <c r="C19" s="98" t="s">
        <v>17</v>
      </c>
      <c r="D19" s="107">
        <v>200</v>
      </c>
      <c r="E19" s="118">
        <v>8500</v>
      </c>
      <c r="F19" s="132">
        <v>175</v>
      </c>
      <c r="G19" s="108">
        <v>7800</v>
      </c>
      <c r="H19" s="126">
        <v>900</v>
      </c>
      <c r="I19" s="86">
        <v>417</v>
      </c>
      <c r="J19" s="86">
        <v>1997</v>
      </c>
      <c r="K19" s="86" t="s">
        <v>6</v>
      </c>
      <c r="L19" s="86" t="s">
        <v>6</v>
      </c>
      <c r="M19" s="86" t="s">
        <v>6</v>
      </c>
      <c r="N19" s="86" t="s">
        <v>6</v>
      </c>
      <c r="O19" s="86" t="s">
        <v>37</v>
      </c>
      <c r="P19" s="86" t="s">
        <v>6</v>
      </c>
      <c r="Q19" s="86" t="s">
        <v>6</v>
      </c>
      <c r="R19" s="86" t="s">
        <v>6</v>
      </c>
      <c r="S19" s="86" t="s">
        <v>6</v>
      </c>
      <c r="T19" s="87">
        <f>B19-$B$2</f>
        <v>1.9560185185185175E-5</v>
      </c>
      <c r="U19" s="87">
        <f>B19-B18</f>
        <v>2.1990740740754702E-7</v>
      </c>
      <c r="V19" s="136">
        <f t="shared" si="0"/>
        <v>7.0833333333333338E-6</v>
      </c>
      <c r="W19" s="138" t="s">
        <v>103</v>
      </c>
    </row>
    <row r="20" spans="1:23" x14ac:dyDescent="0.3">
      <c r="A20" s="83">
        <f t="shared" si="1"/>
        <v>8</v>
      </c>
      <c r="B20" s="88">
        <v>1.0944560185185185E-3</v>
      </c>
      <c r="C20" s="100" t="s">
        <v>86</v>
      </c>
      <c r="D20" s="113">
        <v>200</v>
      </c>
      <c r="E20" s="121">
        <v>7900</v>
      </c>
      <c r="F20" s="135">
        <v>215.1</v>
      </c>
      <c r="G20" s="114">
        <v>4500</v>
      </c>
      <c r="H20" s="128">
        <v>900</v>
      </c>
      <c r="I20" s="90">
        <v>425</v>
      </c>
      <c r="J20" s="90">
        <v>2007</v>
      </c>
      <c r="K20" s="90" t="s">
        <v>89</v>
      </c>
      <c r="L20" s="90" t="s">
        <v>46</v>
      </c>
      <c r="M20" s="90">
        <v>3</v>
      </c>
      <c r="N20" s="90" t="s">
        <v>38</v>
      </c>
      <c r="O20" s="90" t="s">
        <v>37</v>
      </c>
      <c r="P20" s="90" t="s">
        <v>38</v>
      </c>
      <c r="Q20" s="90" t="s">
        <v>38</v>
      </c>
      <c r="R20" s="90" t="s">
        <v>38</v>
      </c>
      <c r="S20" s="90" t="s">
        <v>6</v>
      </c>
      <c r="T20" s="91">
        <f>B20-$B$2</f>
        <v>2.0115740740740684E-5</v>
      </c>
      <c r="U20" s="91">
        <f>B20-B19</f>
        <v>5.5555555555550883E-7</v>
      </c>
      <c r="V20" s="137">
        <f t="shared" si="0"/>
        <v>7.6388888888888427E-6</v>
      </c>
      <c r="W20" s="139" t="s">
        <v>104</v>
      </c>
    </row>
    <row r="21" spans="1:23" x14ac:dyDescent="0.3">
      <c r="A21" s="83">
        <f t="shared" si="1"/>
        <v>9</v>
      </c>
      <c r="B21" s="85">
        <v>1.0956134259259259E-3</v>
      </c>
      <c r="C21" s="98" t="s">
        <v>21</v>
      </c>
      <c r="D21" s="107">
        <v>200</v>
      </c>
      <c r="E21" s="118">
        <v>7300</v>
      </c>
      <c r="F21" s="132">
        <v>215.3</v>
      </c>
      <c r="G21" s="108">
        <v>5900</v>
      </c>
      <c r="H21" s="126">
        <v>900</v>
      </c>
      <c r="I21" s="86">
        <v>428</v>
      </c>
      <c r="J21" s="86">
        <v>2005</v>
      </c>
      <c r="K21" s="86" t="s">
        <v>44</v>
      </c>
      <c r="L21" s="86" t="s">
        <v>46</v>
      </c>
      <c r="M21" s="86">
        <v>2</v>
      </c>
      <c r="N21" s="86" t="s">
        <v>38</v>
      </c>
      <c r="O21" s="86" t="s">
        <v>37</v>
      </c>
      <c r="P21" s="86" t="s">
        <v>38</v>
      </c>
      <c r="Q21" s="86" t="s">
        <v>38</v>
      </c>
      <c r="R21" s="86" t="s">
        <v>38</v>
      </c>
      <c r="S21" s="86" t="s">
        <v>6</v>
      </c>
      <c r="T21" s="87">
        <f>B21-$B$2</f>
        <v>2.1273148148148084E-5</v>
      </c>
      <c r="U21" s="87">
        <f>B21-B20</f>
        <v>1.1574074074074004E-6</v>
      </c>
      <c r="V21" s="136">
        <f t="shared" si="0"/>
        <v>8.7962962962962431E-6</v>
      </c>
      <c r="W21" s="138" t="s">
        <v>102</v>
      </c>
    </row>
    <row r="22" spans="1:23" x14ac:dyDescent="0.3">
      <c r="A22" s="65"/>
      <c r="B22" s="66"/>
      <c r="C22" s="76"/>
      <c r="D22" s="68"/>
      <c r="E22" s="69"/>
      <c r="F22" s="70"/>
      <c r="G22" s="69"/>
      <c r="H22" s="71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5"/>
      <c r="U22" s="75"/>
    </row>
    <row r="23" spans="1:23" x14ac:dyDescent="0.3">
      <c r="A23" s="65"/>
      <c r="B23" s="66"/>
      <c r="C23" s="74"/>
      <c r="D23" s="68"/>
      <c r="E23" s="69"/>
      <c r="F23" s="70"/>
      <c r="G23" s="69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5"/>
      <c r="U23" s="75"/>
    </row>
    <row r="24" spans="1:23" x14ac:dyDescent="0.3">
      <c r="A24" s="65"/>
      <c r="B24" s="66"/>
      <c r="C24" s="67"/>
      <c r="D24" s="68"/>
      <c r="E24" s="69"/>
      <c r="F24" s="70"/>
      <c r="G24" s="69"/>
      <c r="H24" s="7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3"/>
      <c r="U24" s="73"/>
    </row>
    <row r="25" spans="1:23" x14ac:dyDescent="0.3">
      <c r="A25" s="65"/>
      <c r="B25" s="66"/>
      <c r="C25" s="67"/>
      <c r="D25" s="68"/>
      <c r="E25" s="69"/>
      <c r="F25" s="70"/>
      <c r="G25" s="69"/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3"/>
      <c r="U25" s="73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Ajusté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2015-01-21T20:08:27Z</dcterms:created>
  <dcterms:modified xsi:type="dcterms:W3CDTF">2015-01-25T23:09:35Z</dcterms:modified>
</cp:coreProperties>
</file>