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1065" windowWidth="7095" windowHeight="1530" firstSheet="1" activeTab="1"/>
  </bookViews>
  <sheets>
    <sheet name="base de calcul" sheetId="1" r:id="rId1"/>
    <sheet name="distance calculer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7" i="2" l="1"/>
  <c r="I7" i="2"/>
  <c r="G7" i="2"/>
  <c r="E7" i="2"/>
  <c r="C7" i="2"/>
  <c r="O6" i="2" l="1"/>
  <c r="M6" i="2"/>
  <c r="K6" i="2"/>
  <c r="I6" i="2"/>
  <c r="G6" i="2"/>
  <c r="E6" i="2"/>
  <c r="C6" i="2"/>
  <c r="Q5" i="2"/>
  <c r="O5" i="2"/>
  <c r="M5" i="2"/>
  <c r="K5" i="2"/>
  <c r="I5" i="2"/>
  <c r="G5" i="2"/>
  <c r="E5" i="2"/>
  <c r="C5" i="2"/>
  <c r="Q4" i="2"/>
  <c r="O4" i="2"/>
  <c r="M4" i="2"/>
  <c r="K4" i="2"/>
  <c r="I4" i="2"/>
  <c r="G4" i="2"/>
  <c r="E4" i="2"/>
  <c r="C4" i="2"/>
  <c r="Q3" i="2"/>
  <c r="O3" i="2"/>
  <c r="M3" i="2"/>
  <c r="K3" i="2"/>
  <c r="I3" i="2"/>
  <c r="G3" i="2"/>
  <c r="E3" i="2"/>
  <c r="C3" i="2"/>
  <c r="B18" i="2" l="1"/>
  <c r="B36" i="2"/>
  <c r="B45" i="2"/>
  <c r="B44" i="2"/>
  <c r="B43" i="2"/>
  <c r="B42" i="2"/>
  <c r="B26" i="2"/>
  <c r="B40" i="2"/>
  <c r="B24" i="2"/>
  <c r="B38" i="2"/>
  <c r="B22" i="2"/>
  <c r="B20" i="2"/>
  <c r="B34" i="2"/>
  <c r="Y12" i="2"/>
  <c r="W12" i="2"/>
  <c r="T10" i="2"/>
  <c r="H12" i="2"/>
  <c r="H42" i="2" s="1"/>
  <c r="F8" i="2"/>
  <c r="F38" i="2" s="1"/>
  <c r="D10" i="2" l="1"/>
  <c r="D25" i="2" s="1"/>
  <c r="H10" i="2"/>
  <c r="H40" i="2" s="1"/>
  <c r="AF4" i="2"/>
  <c r="L34" i="2"/>
  <c r="J36" i="2"/>
  <c r="Y6" i="2"/>
  <c r="X7" i="2"/>
  <c r="F10" i="2"/>
  <c r="F40" i="2" s="1"/>
  <c r="V10" i="2"/>
  <c r="V11" i="2"/>
  <c r="D12" i="2"/>
  <c r="D27" i="2" s="1"/>
  <c r="T8" i="2"/>
  <c r="U10" i="2"/>
  <c r="F12" i="2"/>
  <c r="F42" i="2" s="1"/>
  <c r="AC14" i="2"/>
  <c r="J33" i="2"/>
  <c r="V3" i="2"/>
  <c r="X3" i="2"/>
  <c r="D33" i="2"/>
  <c r="N33" i="2"/>
  <c r="AC3" i="2"/>
  <c r="AC6" i="2"/>
  <c r="J37" i="2"/>
  <c r="V7" i="2"/>
  <c r="AB10" i="2"/>
  <c r="F11" i="2"/>
  <c r="F41" i="2" s="1"/>
  <c r="U11" i="2"/>
  <c r="V12" i="2"/>
  <c r="L35" i="2"/>
  <c r="F21" i="2"/>
  <c r="N21" i="2"/>
  <c r="V6" i="2"/>
  <c r="AF7" i="2"/>
  <c r="W10" i="2"/>
  <c r="AD10" i="2"/>
  <c r="T12" i="2"/>
  <c r="D36" i="2"/>
  <c r="P36" i="2"/>
  <c r="AB8" i="2"/>
  <c r="AA10" i="2"/>
  <c r="AC10" i="2"/>
  <c r="AE10" i="2"/>
  <c r="T11" i="2"/>
  <c r="U12" i="2"/>
  <c r="AE3" i="2"/>
  <c r="U5" i="2"/>
  <c r="AB7" i="2"/>
  <c r="AB12" i="2"/>
  <c r="D19" i="2"/>
  <c r="H34" i="2"/>
  <c r="P34" i="2"/>
  <c r="AB4" i="2"/>
  <c r="AA6" i="2"/>
  <c r="W11" i="2"/>
  <c r="AF12" i="2"/>
  <c r="V14" i="2"/>
  <c r="AE6" i="2"/>
  <c r="D37" i="2"/>
  <c r="H37" i="2"/>
  <c r="T7" i="2"/>
  <c r="U7" i="2"/>
  <c r="AD7" i="2"/>
  <c r="W8" i="2"/>
  <c r="AD8" i="2"/>
  <c r="X8" i="2"/>
  <c r="F9" i="2"/>
  <c r="F24" i="2" s="1"/>
  <c r="AA9" i="2"/>
  <c r="X9" i="2"/>
  <c r="T9" i="2"/>
  <c r="U9" i="2"/>
  <c r="V9" i="2"/>
  <c r="W9" i="2"/>
  <c r="AC9" i="2"/>
  <c r="X10" i="2"/>
  <c r="AD12" i="2"/>
  <c r="F13" i="2"/>
  <c r="F43" i="2" s="1"/>
  <c r="AC13" i="2"/>
  <c r="AA13" i="2"/>
  <c r="AE13" i="2"/>
  <c r="AB11" i="2"/>
  <c r="AD11" i="2"/>
  <c r="AF11" i="2"/>
  <c r="X11" i="2"/>
  <c r="D11" i="2"/>
  <c r="D26" i="2" s="1"/>
  <c r="H11" i="2"/>
  <c r="H41" i="2" s="1"/>
  <c r="AA11" i="2"/>
  <c r="AC11" i="2"/>
  <c r="AE11" i="2"/>
  <c r="AE9" i="2"/>
  <c r="H20" i="2"/>
  <c r="P35" i="2"/>
  <c r="T5" i="2"/>
  <c r="R33" i="2"/>
  <c r="K34" i="2"/>
  <c r="R19" i="2"/>
  <c r="AA4" i="2"/>
  <c r="AD4" i="2"/>
  <c r="AC5" i="2"/>
  <c r="AF8" i="2"/>
  <c r="D9" i="2"/>
  <c r="D24" i="2" s="1"/>
  <c r="H9" i="2"/>
  <c r="H39" i="2" s="1"/>
  <c r="AB9" i="2"/>
  <c r="AD9" i="2"/>
  <c r="AF9" i="2"/>
  <c r="AA12" i="2"/>
  <c r="AC12" i="2"/>
  <c r="AE12" i="2"/>
  <c r="U15" i="2"/>
  <c r="D15" i="2"/>
  <c r="D45" i="2" s="1"/>
  <c r="T6" i="2"/>
  <c r="U6" i="2"/>
  <c r="W6" i="2"/>
  <c r="AB6" i="2"/>
  <c r="AD6" i="2"/>
  <c r="X6" i="2"/>
  <c r="AF10" i="2"/>
  <c r="X12" i="2"/>
  <c r="T13" i="2"/>
  <c r="U13" i="2"/>
  <c r="V13" i="2"/>
  <c r="W13" i="2"/>
  <c r="D13" i="2"/>
  <c r="D28" i="2" s="1"/>
  <c r="H13" i="2"/>
  <c r="H28" i="2" s="1"/>
  <c r="AB13" i="2"/>
  <c r="AD13" i="2"/>
  <c r="AF13" i="2"/>
  <c r="X13" i="2"/>
  <c r="X14" i="2"/>
  <c r="AD15" i="2"/>
  <c r="Y22" i="2"/>
  <c r="AA22" i="2"/>
  <c r="V22" i="2"/>
  <c r="AE22" i="2"/>
  <c r="Y26" i="2"/>
  <c r="AA26" i="2"/>
  <c r="V26" i="2"/>
  <c r="AE26" i="2"/>
  <c r="T26" i="2"/>
  <c r="B30" i="2"/>
  <c r="X30" i="2" s="1"/>
  <c r="B21" i="2"/>
  <c r="AF21" i="2" s="1"/>
  <c r="B23" i="2"/>
  <c r="B25" i="2"/>
  <c r="B27" i="2"/>
  <c r="F23" i="2"/>
  <c r="H22" i="2"/>
  <c r="J22" i="2"/>
  <c r="J21" i="2"/>
  <c r="L21" i="2"/>
  <c r="D18" i="2"/>
  <c r="J18" i="2"/>
  <c r="N18" i="2"/>
  <c r="B28" i="2"/>
  <c r="B41" i="2"/>
  <c r="Y41" i="2" s="1"/>
  <c r="B39" i="2"/>
  <c r="X39" i="2" s="1"/>
  <c r="B37" i="2"/>
  <c r="U37" i="2" s="1"/>
  <c r="L36" i="2"/>
  <c r="B35" i="2"/>
  <c r="Y35" i="2" s="1"/>
  <c r="F35" i="2"/>
  <c r="B33" i="2"/>
  <c r="W33" i="2" s="1"/>
  <c r="F20" i="2"/>
  <c r="H27" i="2"/>
  <c r="B19" i="2"/>
  <c r="U19" i="2" s="1"/>
  <c r="L19" i="2"/>
  <c r="B29" i="2"/>
  <c r="V29" i="2" s="1"/>
  <c r="T22" i="2"/>
  <c r="AC22" i="2"/>
  <c r="Y15" i="2"/>
  <c r="F15" i="2"/>
  <c r="H15" i="2"/>
  <c r="T15" i="2"/>
  <c r="V15" i="2"/>
  <c r="W15" i="2"/>
  <c r="AB15" i="2"/>
  <c r="AF15" i="2"/>
  <c r="AC26" i="2"/>
  <c r="Y11" i="2"/>
  <c r="Y9" i="2"/>
  <c r="W7" i="2"/>
  <c r="U22" i="2"/>
  <c r="W22" i="2"/>
  <c r="AA7" i="2"/>
  <c r="AC7" i="2"/>
  <c r="AE7" i="2"/>
  <c r="AB22" i="2"/>
  <c r="AD22" i="2"/>
  <c r="AF22" i="2"/>
  <c r="Y7" i="2"/>
  <c r="X22" i="2"/>
  <c r="AF6" i="2"/>
  <c r="V5" i="2"/>
  <c r="W5" i="2"/>
  <c r="AA5" i="2"/>
  <c r="AE5" i="2"/>
  <c r="X5" i="2"/>
  <c r="X4" i="2"/>
  <c r="T3" i="2"/>
  <c r="W3" i="2"/>
  <c r="U3" i="2"/>
  <c r="AA3" i="2"/>
  <c r="AB3" i="2"/>
  <c r="AD3" i="2"/>
  <c r="AF3" i="2"/>
  <c r="Y3" i="2"/>
  <c r="AB5" i="2"/>
  <c r="AD5" i="2"/>
  <c r="AF5" i="2"/>
  <c r="AA20" i="2"/>
  <c r="AE20" i="2"/>
  <c r="Y5" i="2"/>
  <c r="X20" i="2"/>
  <c r="W36" i="2"/>
  <c r="X24" i="2"/>
  <c r="Y10" i="2"/>
  <c r="X26" i="2"/>
  <c r="Y42" i="2"/>
  <c r="AE42" i="2"/>
  <c r="AC42" i="2"/>
  <c r="AA42" i="2"/>
  <c r="W42" i="2"/>
  <c r="U42" i="2"/>
  <c r="AF42" i="2"/>
  <c r="AD42" i="2"/>
  <c r="AB42" i="2"/>
  <c r="V42" i="2"/>
  <c r="T42" i="2"/>
  <c r="Y45" i="2"/>
  <c r="X45" i="2"/>
  <c r="AF45" i="2"/>
  <c r="AD45" i="2"/>
  <c r="AB45" i="2"/>
  <c r="W45" i="2"/>
  <c r="U45" i="2"/>
  <c r="AE45" i="2"/>
  <c r="AC45" i="2"/>
  <c r="AA45" i="2"/>
  <c r="V45" i="2"/>
  <c r="T45" i="2"/>
  <c r="AA15" i="2"/>
  <c r="AC15" i="2"/>
  <c r="AE15" i="2"/>
  <c r="X15" i="2"/>
  <c r="T14" i="2"/>
  <c r="AA14" i="2"/>
  <c r="AE14" i="2"/>
  <c r="Y43" i="2"/>
  <c r="X43" i="2"/>
  <c r="AE43" i="2"/>
  <c r="AC43" i="2"/>
  <c r="AA43" i="2"/>
  <c r="W43" i="2"/>
  <c r="U43" i="2"/>
  <c r="AF43" i="2"/>
  <c r="AD43" i="2"/>
  <c r="AB43" i="2"/>
  <c r="V43" i="2"/>
  <c r="T43" i="2"/>
  <c r="Y13" i="2"/>
  <c r="X42" i="2"/>
  <c r="U26" i="2"/>
  <c r="W26" i="2"/>
  <c r="AB26" i="2"/>
  <c r="AD26" i="2"/>
  <c r="AF26" i="2"/>
  <c r="Y40" i="2"/>
  <c r="AF40" i="2"/>
  <c r="AD40" i="2"/>
  <c r="AB40" i="2"/>
  <c r="V40" i="2"/>
  <c r="T40" i="2"/>
  <c r="X40" i="2"/>
  <c r="AE40" i="2"/>
  <c r="AC40" i="2"/>
  <c r="AA40" i="2"/>
  <c r="W40" i="2"/>
  <c r="U40" i="2"/>
  <c r="Y38" i="2"/>
  <c r="AE38" i="2"/>
  <c r="AC38" i="2"/>
  <c r="AA38" i="2"/>
  <c r="V38" i="2"/>
  <c r="T38" i="2"/>
  <c r="X38" i="2"/>
  <c r="AF38" i="2"/>
  <c r="AD38" i="2"/>
  <c r="AB38" i="2"/>
  <c r="W38" i="2"/>
  <c r="U38" i="2"/>
  <c r="D8" i="2"/>
  <c r="H8" i="2"/>
  <c r="U8" i="2"/>
  <c r="V8" i="2"/>
  <c r="AA8" i="2"/>
  <c r="AC8" i="2"/>
  <c r="AE8" i="2"/>
  <c r="Y8" i="2"/>
  <c r="U36" i="2"/>
  <c r="AA36" i="2"/>
  <c r="AE36" i="2"/>
  <c r="U20" i="2"/>
  <c r="W20" i="2"/>
  <c r="AB20" i="2"/>
  <c r="AD20" i="2"/>
  <c r="AF20" i="2"/>
  <c r="X44" i="2"/>
  <c r="AF44" i="2"/>
  <c r="AD44" i="2"/>
  <c r="AB44" i="2"/>
  <c r="W44" i="2"/>
  <c r="U44" i="2"/>
  <c r="Y44" i="2"/>
  <c r="AE44" i="2"/>
  <c r="AC44" i="2"/>
  <c r="AA44" i="2"/>
  <c r="V44" i="2"/>
  <c r="T44" i="2"/>
  <c r="D14" i="2"/>
  <c r="F14" i="2"/>
  <c r="H14" i="2"/>
  <c r="U14" i="2"/>
  <c r="W14" i="2"/>
  <c r="AB14" i="2"/>
  <c r="AD14" i="2"/>
  <c r="AF14" i="2"/>
  <c r="Y14" i="2"/>
  <c r="Y34" i="2"/>
  <c r="AF34" i="2"/>
  <c r="AD34" i="2"/>
  <c r="AB34" i="2"/>
  <c r="T34" i="2"/>
  <c r="X34" i="2"/>
  <c r="AE34" i="2"/>
  <c r="AC34" i="2"/>
  <c r="AA34" i="2"/>
  <c r="W34" i="2"/>
  <c r="U34" i="2"/>
  <c r="V34" i="2"/>
  <c r="T4" i="2"/>
  <c r="U4" i="2"/>
  <c r="V4" i="2"/>
  <c r="W4" i="2"/>
  <c r="AC4" i="2"/>
  <c r="AE4" i="2"/>
  <c r="Y4" i="2"/>
  <c r="C12" i="2" l="1"/>
  <c r="C27" i="2" s="1"/>
  <c r="AD37" i="2"/>
  <c r="AC37" i="2"/>
  <c r="D42" i="2"/>
  <c r="AB33" i="2"/>
  <c r="D40" i="2"/>
  <c r="M21" i="2"/>
  <c r="C10" i="2"/>
  <c r="C40" i="2" s="1"/>
  <c r="U33" i="2"/>
  <c r="R18" i="2"/>
  <c r="AE33" i="2"/>
  <c r="V39" i="2"/>
  <c r="D39" i="2"/>
  <c r="U39" i="2"/>
  <c r="T37" i="2"/>
  <c r="Y37" i="2"/>
  <c r="W37" i="2"/>
  <c r="AF37" i="2"/>
  <c r="AA37" i="2"/>
  <c r="I22" i="2"/>
  <c r="AA35" i="2"/>
  <c r="H35" i="2"/>
  <c r="Y33" i="2"/>
  <c r="AB41" i="2"/>
  <c r="F36" i="2"/>
  <c r="AA33" i="2"/>
  <c r="T33" i="2"/>
  <c r="AF33" i="2"/>
  <c r="AB29" i="2"/>
  <c r="W29" i="2"/>
  <c r="AB37" i="2"/>
  <c r="AE37" i="2"/>
  <c r="G12" i="2"/>
  <c r="G42" i="2" s="1"/>
  <c r="F28" i="2"/>
  <c r="D21" i="2"/>
  <c r="F26" i="2"/>
  <c r="AC33" i="2"/>
  <c r="V33" i="2"/>
  <c r="X33" i="2"/>
  <c r="X37" i="2"/>
  <c r="V37" i="2"/>
  <c r="AE39" i="2"/>
  <c r="U21" i="2"/>
  <c r="H25" i="2"/>
  <c r="C21" i="2"/>
  <c r="L20" i="2"/>
  <c r="AD33" i="2"/>
  <c r="V41" i="2"/>
  <c r="F27" i="2"/>
  <c r="AE35" i="2"/>
  <c r="T35" i="2"/>
  <c r="X35" i="2"/>
  <c r="M20" i="2"/>
  <c r="Q35" i="2"/>
  <c r="F25" i="2"/>
  <c r="G10" i="2"/>
  <c r="G40" i="2" s="1"/>
  <c r="E10" i="2"/>
  <c r="AF29" i="2"/>
  <c r="AC29" i="2"/>
  <c r="AB35" i="2"/>
  <c r="P20" i="2"/>
  <c r="H21" i="2"/>
  <c r="E12" i="2"/>
  <c r="AE30" i="2"/>
  <c r="C15" i="2"/>
  <c r="C45" i="2" s="1"/>
  <c r="AD19" i="2"/>
  <c r="H19" i="2"/>
  <c r="AD21" i="2"/>
  <c r="E36" i="2"/>
  <c r="H36" i="2"/>
  <c r="O21" i="2"/>
  <c r="P21" i="2"/>
  <c r="I21" i="2"/>
  <c r="F39" i="2"/>
  <c r="C9" i="2"/>
  <c r="C24" i="2" s="1"/>
  <c r="U35" i="2"/>
  <c r="AA21" i="2"/>
  <c r="V21" i="2"/>
  <c r="Y21" i="2"/>
  <c r="N36" i="2"/>
  <c r="K21" i="2"/>
  <c r="W19" i="2"/>
  <c r="N19" i="2"/>
  <c r="N34" i="2"/>
  <c r="G21" i="2"/>
  <c r="G36" i="2"/>
  <c r="AD39" i="2"/>
  <c r="AA39" i="2"/>
  <c r="Y39" i="2"/>
  <c r="E9" i="2"/>
  <c r="P19" i="2"/>
  <c r="AC35" i="2"/>
  <c r="V35" i="2"/>
  <c r="AD35" i="2"/>
  <c r="W35" i="2"/>
  <c r="I35" i="2"/>
  <c r="AF35" i="2"/>
  <c r="X21" i="2"/>
  <c r="AB21" i="2"/>
  <c r="AE21" i="2"/>
  <c r="T21" i="2"/>
  <c r="W21" i="2"/>
  <c r="AC21" i="2"/>
  <c r="H26" i="2"/>
  <c r="AF19" i="2"/>
  <c r="AB19" i="2"/>
  <c r="D34" i="2"/>
  <c r="C19" i="2"/>
  <c r="J19" i="2"/>
  <c r="Q34" i="2"/>
  <c r="I19" i="2"/>
  <c r="J34" i="2"/>
  <c r="R34" i="2"/>
  <c r="K19" i="2"/>
  <c r="C22" i="2"/>
  <c r="D22" i="2"/>
  <c r="T39" i="2"/>
  <c r="AB39" i="2"/>
  <c r="AF39" i="2"/>
  <c r="W39" i="2"/>
  <c r="AC39" i="2"/>
  <c r="H24" i="2"/>
  <c r="U41" i="2"/>
  <c r="D30" i="2"/>
  <c r="AF41" i="2"/>
  <c r="W41" i="2"/>
  <c r="AE41" i="2"/>
  <c r="E11" i="2"/>
  <c r="E26" i="2" s="1"/>
  <c r="G11" i="2"/>
  <c r="D41" i="2"/>
  <c r="C11" i="2"/>
  <c r="G9" i="2"/>
  <c r="X41" i="2"/>
  <c r="AD41" i="2"/>
  <c r="T41" i="2"/>
  <c r="AC41" i="2"/>
  <c r="AA41" i="2"/>
  <c r="D43" i="2"/>
  <c r="E13" i="2"/>
  <c r="C13" i="2"/>
  <c r="H43" i="2"/>
  <c r="G13" i="2"/>
  <c r="AA30" i="2"/>
  <c r="F44" i="2"/>
  <c r="F29" i="2"/>
  <c r="H44" i="2"/>
  <c r="H29" i="2"/>
  <c r="D44" i="2"/>
  <c r="D29" i="2"/>
  <c r="C33" i="2"/>
  <c r="C18" i="2"/>
  <c r="E35" i="2"/>
  <c r="E20" i="2"/>
  <c r="D38" i="2"/>
  <c r="D23" i="2"/>
  <c r="M33" i="2"/>
  <c r="M18" i="2"/>
  <c r="L33" i="2"/>
  <c r="L18" i="2"/>
  <c r="F33" i="2"/>
  <c r="F18" i="2"/>
  <c r="N35" i="2"/>
  <c r="N20" i="2"/>
  <c r="C20" i="2"/>
  <c r="D20" i="2"/>
  <c r="D35" i="2"/>
  <c r="F37" i="2"/>
  <c r="F22" i="2"/>
  <c r="H45" i="2"/>
  <c r="H30" i="2"/>
  <c r="F19" i="2"/>
  <c r="F34" i="2"/>
  <c r="K33" i="2"/>
  <c r="K18" i="2"/>
  <c r="H38" i="2"/>
  <c r="H23" i="2"/>
  <c r="P33" i="2"/>
  <c r="P18" i="2"/>
  <c r="H33" i="2"/>
  <c r="H18" i="2"/>
  <c r="R35" i="2"/>
  <c r="R20" i="2"/>
  <c r="J35" i="2"/>
  <c r="J20" i="2"/>
  <c r="L37" i="2"/>
  <c r="L22" i="2"/>
  <c r="F45" i="2"/>
  <c r="F30" i="2"/>
  <c r="K36" i="2"/>
  <c r="M34" i="2"/>
  <c r="M19" i="2"/>
  <c r="Y27" i="2"/>
  <c r="AE27" i="2"/>
  <c r="AC27" i="2"/>
  <c r="AA27" i="2"/>
  <c r="W27" i="2"/>
  <c r="U27" i="2"/>
  <c r="X27" i="2"/>
  <c r="AF27" i="2"/>
  <c r="AD27" i="2"/>
  <c r="AB27" i="2"/>
  <c r="V27" i="2"/>
  <c r="T27" i="2"/>
  <c r="AC30" i="2"/>
  <c r="G15" i="2"/>
  <c r="E15" i="2"/>
  <c r="Y30" i="2"/>
  <c r="AF30" i="2"/>
  <c r="AB30" i="2"/>
  <c r="V30" i="2"/>
  <c r="T30" i="2"/>
  <c r="AD30" i="2"/>
  <c r="W30" i="2"/>
  <c r="U30" i="2"/>
  <c r="Y29" i="2"/>
  <c r="AA29" i="2"/>
  <c r="AD29" i="2"/>
  <c r="U29" i="2"/>
  <c r="X29" i="2"/>
  <c r="T29" i="2"/>
  <c r="AE29" i="2"/>
  <c r="Y24" i="2"/>
  <c r="AF24" i="2"/>
  <c r="AD24" i="2"/>
  <c r="AB24" i="2"/>
  <c r="W24" i="2"/>
  <c r="U24" i="2"/>
  <c r="AE24" i="2"/>
  <c r="AC24" i="2"/>
  <c r="AA24" i="2"/>
  <c r="V24" i="2"/>
  <c r="T24" i="2"/>
  <c r="Y36" i="2"/>
  <c r="AC36" i="2"/>
  <c r="Y20" i="2"/>
  <c r="V20" i="2"/>
  <c r="AC20" i="2"/>
  <c r="T20" i="2"/>
  <c r="Y19" i="2"/>
  <c r="X19" i="2"/>
  <c r="AE19" i="2"/>
  <c r="AA19" i="2"/>
  <c r="T19" i="2"/>
  <c r="AC19" i="2"/>
  <c r="V19" i="2"/>
  <c r="AF36" i="2"/>
  <c r="AB36" i="2"/>
  <c r="V36" i="2"/>
  <c r="X36" i="2"/>
  <c r="AD36" i="2"/>
  <c r="T36" i="2"/>
  <c r="X25" i="2"/>
  <c r="AF25" i="2"/>
  <c r="AD25" i="2"/>
  <c r="AB25" i="2"/>
  <c r="V25" i="2"/>
  <c r="T25" i="2"/>
  <c r="Y25" i="2"/>
  <c r="AE25" i="2"/>
  <c r="AC25" i="2"/>
  <c r="AA25" i="2"/>
  <c r="W25" i="2"/>
  <c r="U25" i="2"/>
  <c r="Y28" i="2"/>
  <c r="AF28" i="2"/>
  <c r="AD28" i="2"/>
  <c r="AB28" i="2"/>
  <c r="V28" i="2"/>
  <c r="T28" i="2"/>
  <c r="X28" i="2"/>
  <c r="AE28" i="2"/>
  <c r="AC28" i="2"/>
  <c r="AA28" i="2"/>
  <c r="W28" i="2"/>
  <c r="U28" i="2"/>
  <c r="G8" i="2"/>
  <c r="X23" i="2"/>
  <c r="AE23" i="2"/>
  <c r="AC23" i="2"/>
  <c r="AA23" i="2"/>
  <c r="W23" i="2"/>
  <c r="U23" i="2"/>
  <c r="Y23" i="2"/>
  <c r="AF23" i="2"/>
  <c r="AD23" i="2"/>
  <c r="AB23" i="2"/>
  <c r="V23" i="2"/>
  <c r="T23" i="2"/>
  <c r="E8" i="2"/>
  <c r="C8" i="2"/>
  <c r="Y18" i="2"/>
  <c r="AE18" i="2"/>
  <c r="AC18" i="2"/>
  <c r="AA18" i="2"/>
  <c r="W18" i="2"/>
  <c r="U18" i="2"/>
  <c r="X18" i="2"/>
  <c r="AF18" i="2"/>
  <c r="AD18" i="2"/>
  <c r="AB18" i="2"/>
  <c r="V18" i="2"/>
  <c r="T18" i="2"/>
  <c r="E14" i="2"/>
  <c r="G14" i="2"/>
  <c r="C14" i="2"/>
  <c r="C25" i="2" l="1"/>
  <c r="C42" i="2"/>
  <c r="C39" i="2"/>
  <c r="C37" i="2"/>
  <c r="I37" i="2"/>
  <c r="M36" i="2"/>
  <c r="C30" i="2"/>
  <c r="G27" i="2"/>
  <c r="E21" i="2"/>
  <c r="C36" i="2"/>
  <c r="Q20" i="2"/>
  <c r="M35" i="2"/>
  <c r="G25" i="2"/>
  <c r="O36" i="2"/>
  <c r="I20" i="2"/>
  <c r="E40" i="2"/>
  <c r="E25" i="2"/>
  <c r="Q19" i="2"/>
  <c r="E42" i="2"/>
  <c r="E27" i="2"/>
  <c r="I36" i="2"/>
  <c r="E39" i="2"/>
  <c r="E24" i="2"/>
  <c r="I34" i="2"/>
  <c r="E41" i="2"/>
  <c r="C34" i="2"/>
  <c r="O34" i="2"/>
  <c r="O19" i="2"/>
  <c r="C41" i="2"/>
  <c r="C26" i="2"/>
  <c r="G41" i="2"/>
  <c r="G26" i="2"/>
  <c r="G35" i="2"/>
  <c r="G20" i="2"/>
  <c r="G24" i="2"/>
  <c r="G39" i="2"/>
  <c r="G43" i="2"/>
  <c r="G28" i="2"/>
  <c r="C43" i="2"/>
  <c r="C28" i="2"/>
  <c r="E43" i="2"/>
  <c r="E28" i="2"/>
  <c r="C44" i="2"/>
  <c r="C29" i="2"/>
  <c r="E23" i="2"/>
  <c r="E38" i="2"/>
  <c r="E33" i="2"/>
  <c r="E18" i="2"/>
  <c r="G33" i="2"/>
  <c r="G18" i="2"/>
  <c r="E37" i="2"/>
  <c r="E22" i="2"/>
  <c r="G45" i="2"/>
  <c r="G30" i="2"/>
  <c r="K35" i="2"/>
  <c r="K20" i="2"/>
  <c r="G37" i="2"/>
  <c r="G22" i="2"/>
  <c r="O35" i="2"/>
  <c r="O20" i="2"/>
  <c r="G34" i="2"/>
  <c r="G19" i="2"/>
  <c r="E44" i="2"/>
  <c r="E29" i="2"/>
  <c r="E34" i="2"/>
  <c r="E19" i="2"/>
  <c r="G44" i="2"/>
  <c r="G29" i="2"/>
  <c r="C23" i="2"/>
  <c r="C38" i="2"/>
  <c r="G23" i="2"/>
  <c r="G38" i="2"/>
  <c r="Q33" i="2"/>
  <c r="Q18" i="2"/>
  <c r="O33" i="2"/>
  <c r="O18" i="2"/>
  <c r="K22" i="2"/>
  <c r="K37" i="2"/>
  <c r="E45" i="2"/>
  <c r="E30" i="2"/>
  <c r="I33" i="2"/>
  <c r="I18" i="2"/>
  <c r="C35" i="2"/>
</calcChain>
</file>

<file path=xl/sharedStrings.xml><?xml version="1.0" encoding="utf-8"?>
<sst xmlns="http://schemas.openxmlformats.org/spreadsheetml/2006/main" count="150" uniqueCount="24">
  <si>
    <t>SW</t>
  </si>
  <si>
    <t>AW</t>
  </si>
  <si>
    <t>PW</t>
  </si>
  <si>
    <t>3i</t>
  </si>
  <si>
    <t>9i</t>
  </si>
  <si>
    <t>8i</t>
  </si>
  <si>
    <t>7i</t>
  </si>
  <si>
    <t>6i</t>
  </si>
  <si>
    <t>5i</t>
  </si>
  <si>
    <t>4i</t>
  </si>
  <si>
    <t>5W</t>
  </si>
  <si>
    <t>3W</t>
  </si>
  <si>
    <t>1W</t>
  </si>
  <si>
    <t>CLUB</t>
  </si>
  <si>
    <t>DATA ENTRY</t>
  </si>
  <si>
    <t>SOLEIL</t>
  </si>
  <si>
    <t>SOLEIL ET VENT ++</t>
  </si>
  <si>
    <t xml:space="preserve">SOLEIL ET VENT - - </t>
  </si>
  <si>
    <t>NUAGEUX</t>
  </si>
  <si>
    <t>NUAGEUX &amp; VENT ++</t>
  </si>
  <si>
    <t>NUAGEUX &amp; VENT - -</t>
  </si>
  <si>
    <t>PLUIE</t>
  </si>
  <si>
    <t>PLUIE ET VENT ++</t>
  </si>
  <si>
    <t>PLUIE ET VENT 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</si>
</sst>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gray0625">
        <bgColor indexed="22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Border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2" borderId="0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2" borderId="3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10" xfId="0" applyFont="1" applyBorder="1"/>
    <xf numFmtId="0" fontId="4" fillId="0" borderId="0" xfId="0" applyFont="1"/>
    <xf numFmtId="0" fontId="4" fillId="0" borderId="0" xfId="0" applyFont="1" applyAlignment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11" xfId="0" applyFont="1" applyBorder="1"/>
    <xf numFmtId="9" fontId="4" fillId="0" borderId="9" xfId="0" applyNumberFormat="1" applyFont="1" applyBorder="1" applyAlignment="1">
      <alignment horizontal="center"/>
    </xf>
    <xf numFmtId="0" fontId="2" fillId="0" borderId="11" xfId="0" applyFont="1" applyBorder="1"/>
    <xf numFmtId="0" fontId="1" fillId="0" borderId="12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2" fillId="0" borderId="13" xfId="0" applyFont="1" applyBorder="1"/>
    <xf numFmtId="0" fontId="2" fillId="0" borderId="14" xfId="0" applyFont="1" applyBorder="1"/>
    <xf numFmtId="0" fontId="1" fillId="0" borderId="19" xfId="0" applyFont="1" applyBorder="1"/>
    <xf numFmtId="0" fontId="1" fillId="2" borderId="19" xfId="0" applyFont="1" applyFill="1" applyBorder="1"/>
    <xf numFmtId="0" fontId="2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2" borderId="25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0" borderId="32" xfId="0" applyFont="1" applyBorder="1"/>
    <xf numFmtId="0" fontId="1" fillId="0" borderId="33" xfId="0" applyFont="1" applyBorder="1"/>
    <xf numFmtId="0" fontId="1" fillId="3" borderId="29" xfId="0" applyFont="1" applyFill="1" applyBorder="1"/>
    <xf numFmtId="0" fontId="1" fillId="3" borderId="30" xfId="0" applyFont="1" applyFill="1" applyBorder="1"/>
    <xf numFmtId="0" fontId="1" fillId="3" borderId="32" xfId="0" applyFont="1" applyFill="1" applyBorder="1"/>
    <xf numFmtId="0" fontId="1" fillId="3" borderId="33" xfId="0" applyFont="1" applyFill="1" applyBorder="1"/>
    <xf numFmtId="0" fontId="1" fillId="3" borderId="27" xfId="0" applyFont="1" applyFill="1" applyBorder="1"/>
    <xf numFmtId="0" fontId="1" fillId="3" borderId="19" xfId="0" applyFont="1" applyFill="1" applyBorder="1"/>
    <xf numFmtId="0" fontId="1" fillId="3" borderId="31" xfId="0" applyFont="1" applyFill="1" applyBorder="1"/>
    <xf numFmtId="0" fontId="1" fillId="3" borderId="25" xfId="0" applyFont="1" applyFill="1" applyBorder="1"/>
    <xf numFmtId="0" fontId="1" fillId="3" borderId="28" xfId="0" applyFont="1" applyFill="1" applyBorder="1"/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6" sqref="B6"/>
    </sheetView>
  </sheetViews>
  <sheetFormatPr defaultColWidth="9.140625" defaultRowHeight="18" x14ac:dyDescent="0.25"/>
  <cols>
    <col min="1" max="10" width="10.7109375" style="15" customWidth="1"/>
    <col min="11" max="16384" width="9.140625" style="1"/>
  </cols>
  <sheetData>
    <row r="1" spans="1:10" ht="18.75" thickBot="1" x14ac:dyDescent="0.3"/>
    <row r="2" spans="1:10" ht="19.5" thickTop="1" thickBot="1" x14ac:dyDescent="0.3">
      <c r="A2" s="58" t="s">
        <v>14</v>
      </c>
      <c r="B2" s="59"/>
      <c r="C2" s="16"/>
      <c r="D2" s="16"/>
      <c r="E2" s="16"/>
      <c r="F2" s="16"/>
      <c r="G2" s="16"/>
      <c r="H2" s="16"/>
      <c r="I2" s="16"/>
      <c r="J2" s="16"/>
    </row>
    <row r="3" spans="1:10" ht="19.5" thickTop="1" thickBot="1" x14ac:dyDescent="0.3">
      <c r="A3" s="21" t="s">
        <v>13</v>
      </c>
      <c r="B3" s="22">
        <v>1</v>
      </c>
    </row>
    <row r="4" spans="1:10" ht="18.75" thickTop="1" x14ac:dyDescent="0.25">
      <c r="A4" s="19" t="s">
        <v>0</v>
      </c>
      <c r="B4" s="17">
        <v>79</v>
      </c>
    </row>
    <row r="5" spans="1:10" x14ac:dyDescent="0.25">
      <c r="A5" s="19" t="s">
        <v>1</v>
      </c>
      <c r="B5" s="17">
        <v>96.3</v>
      </c>
    </row>
    <row r="6" spans="1:10" x14ac:dyDescent="0.25">
      <c r="A6" s="19" t="s">
        <v>2</v>
      </c>
      <c r="B6" s="17">
        <v>113.3</v>
      </c>
    </row>
    <row r="7" spans="1:10" x14ac:dyDescent="0.25">
      <c r="A7" s="19" t="s">
        <v>4</v>
      </c>
      <c r="B7" s="17">
        <v>146.69999999999999</v>
      </c>
    </row>
    <row r="8" spans="1:10" x14ac:dyDescent="0.25">
      <c r="A8" s="19" t="s">
        <v>5</v>
      </c>
      <c r="B8" s="17">
        <v>190.2</v>
      </c>
    </row>
    <row r="9" spans="1:10" x14ac:dyDescent="0.25">
      <c r="A9" s="19" t="s">
        <v>6</v>
      </c>
      <c r="B9" s="17">
        <v>221.3</v>
      </c>
    </row>
    <row r="10" spans="1:10" x14ac:dyDescent="0.25">
      <c r="A10" s="19" t="s">
        <v>7</v>
      </c>
      <c r="B10" s="17">
        <v>248.7</v>
      </c>
    </row>
    <row r="11" spans="1:10" x14ac:dyDescent="0.25">
      <c r="A11" s="19" t="s">
        <v>8</v>
      </c>
      <c r="B11" s="17">
        <v>276.3</v>
      </c>
    </row>
    <row r="12" spans="1:10" x14ac:dyDescent="0.25">
      <c r="A12" s="19" t="s">
        <v>9</v>
      </c>
      <c r="B12" s="17">
        <v>288.8</v>
      </c>
    </row>
    <row r="13" spans="1:10" x14ac:dyDescent="0.25">
      <c r="A13" s="19" t="s">
        <v>3</v>
      </c>
      <c r="B13" s="17">
        <v>301.3</v>
      </c>
    </row>
    <row r="14" spans="1:10" x14ac:dyDescent="0.25">
      <c r="A14" s="19" t="s">
        <v>10</v>
      </c>
      <c r="B14" s="17">
        <v>317.8</v>
      </c>
    </row>
    <row r="15" spans="1:10" x14ac:dyDescent="0.25">
      <c r="A15" s="19" t="s">
        <v>11</v>
      </c>
      <c r="B15" s="17">
        <v>331.4</v>
      </c>
    </row>
    <row r="16" spans="1:10" ht="18.75" thickBot="1" x14ac:dyDescent="0.3">
      <c r="A16" s="20" t="s">
        <v>12</v>
      </c>
      <c r="B16" s="18">
        <v>366.5</v>
      </c>
    </row>
    <row r="17" ht="18.75" thickTop="1" x14ac:dyDescent="0.25"/>
  </sheetData>
  <mergeCells count="1">
    <mergeCell ref="A2:B2"/>
  </mergeCells>
  <phoneticPr fontId="3" type="noConversion"/>
  <printOptions gridLines="1"/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tabSelected="1" topLeftCell="A19" workbookViewId="0">
      <selection sqref="A1:AF45"/>
    </sheetView>
  </sheetViews>
  <sheetFormatPr defaultColWidth="9.140625" defaultRowHeight="12.75" x14ac:dyDescent="0.2"/>
  <cols>
    <col min="1" max="1" width="5.7109375" style="1" customWidth="1"/>
    <col min="2" max="18" width="3.7109375" style="1" customWidth="1"/>
    <col min="19" max="19" width="5.7109375" style="1" customWidth="1"/>
    <col min="20" max="25" width="4.28515625" style="1" customWidth="1"/>
    <col min="26" max="26" width="5.7109375" style="1" customWidth="1"/>
    <col min="27" max="32" width="4.28515625" style="1" customWidth="1"/>
    <col min="33" max="33" width="7.7109375" style="1" customWidth="1"/>
    <col min="34" max="16384" width="9.140625" style="1"/>
  </cols>
  <sheetData>
    <row r="1" spans="1:32" ht="14.25" thickTop="1" thickBot="1" x14ac:dyDescent="0.25">
      <c r="A1" s="60" t="s">
        <v>15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4" t="s">
        <v>16</v>
      </c>
      <c r="T1" s="65"/>
      <c r="U1" s="65"/>
      <c r="V1" s="65"/>
      <c r="W1" s="65"/>
      <c r="X1" s="65"/>
      <c r="Y1" s="66"/>
      <c r="Z1" s="64" t="s">
        <v>17</v>
      </c>
      <c r="AA1" s="65"/>
      <c r="AB1" s="65"/>
      <c r="AC1" s="65"/>
      <c r="AD1" s="65"/>
      <c r="AE1" s="65"/>
      <c r="AF1" s="66"/>
    </row>
    <row r="2" spans="1:32" ht="14.25" thickTop="1" thickBot="1" x14ac:dyDescent="0.25">
      <c r="A2" s="23" t="s">
        <v>13</v>
      </c>
      <c r="B2" s="31">
        <v>100</v>
      </c>
      <c r="C2" s="32">
        <v>95</v>
      </c>
      <c r="D2" s="32">
        <v>90</v>
      </c>
      <c r="E2" s="32">
        <v>85</v>
      </c>
      <c r="F2" s="32">
        <v>80</v>
      </c>
      <c r="G2" s="32">
        <v>75</v>
      </c>
      <c r="H2" s="32">
        <v>70</v>
      </c>
      <c r="I2" s="32">
        <v>65</v>
      </c>
      <c r="J2" s="32">
        <v>60</v>
      </c>
      <c r="K2" s="32">
        <v>55</v>
      </c>
      <c r="L2" s="32">
        <v>50</v>
      </c>
      <c r="M2" s="32">
        <v>45</v>
      </c>
      <c r="N2" s="32">
        <v>40</v>
      </c>
      <c r="O2" s="32">
        <v>35</v>
      </c>
      <c r="P2" s="32">
        <v>30</v>
      </c>
      <c r="Q2" s="32">
        <v>25</v>
      </c>
      <c r="R2" s="32">
        <v>20</v>
      </c>
      <c r="S2" s="35" t="s">
        <v>13</v>
      </c>
      <c r="T2" s="37">
        <v>1</v>
      </c>
      <c r="U2" s="37">
        <v>2</v>
      </c>
      <c r="V2" s="37">
        <v>3</v>
      </c>
      <c r="W2" s="37">
        <v>4</v>
      </c>
      <c r="X2" s="37">
        <v>5</v>
      </c>
      <c r="Y2" s="38">
        <v>6</v>
      </c>
      <c r="Z2" s="35" t="s">
        <v>13</v>
      </c>
      <c r="AA2" s="36">
        <v>1</v>
      </c>
      <c r="AB2" s="37">
        <v>2</v>
      </c>
      <c r="AC2" s="37">
        <v>3</v>
      </c>
      <c r="AD2" s="37">
        <v>4</v>
      </c>
      <c r="AE2" s="37">
        <v>5</v>
      </c>
      <c r="AF2" s="38">
        <v>6</v>
      </c>
    </row>
    <row r="3" spans="1:32" ht="13.5" thickTop="1" x14ac:dyDescent="0.2">
      <c r="A3" s="29" t="s">
        <v>0</v>
      </c>
      <c r="B3" s="49">
        <v>81</v>
      </c>
      <c r="C3" s="50">
        <f>(B3+D3)/2</f>
        <v>77.5</v>
      </c>
      <c r="D3" s="50">
        <v>74</v>
      </c>
      <c r="E3" s="50">
        <f>(D3+F3)/2</f>
        <v>72.5</v>
      </c>
      <c r="F3" s="50">
        <v>71</v>
      </c>
      <c r="G3" s="50">
        <f>(F3+H3)/2</f>
        <v>70</v>
      </c>
      <c r="H3" s="50">
        <v>69</v>
      </c>
      <c r="I3" s="50">
        <f>(H3+J3)/2</f>
        <v>66.5</v>
      </c>
      <c r="J3" s="50">
        <v>64</v>
      </c>
      <c r="K3" s="50">
        <f>(J3+L3)/2</f>
        <v>60</v>
      </c>
      <c r="L3" s="50">
        <v>56</v>
      </c>
      <c r="M3" s="50">
        <f>(L3+N3)/2</f>
        <v>50</v>
      </c>
      <c r="N3" s="50">
        <v>44</v>
      </c>
      <c r="O3" s="50">
        <f>(N3+P3)/2</f>
        <v>37.5</v>
      </c>
      <c r="P3" s="50">
        <v>31</v>
      </c>
      <c r="Q3" s="50">
        <f>(P3+R3)/2</f>
        <v>23</v>
      </c>
      <c r="R3" s="50">
        <v>15</v>
      </c>
      <c r="S3" s="39" t="s">
        <v>0</v>
      </c>
      <c r="T3" s="49">
        <f>B3*1.0285714</f>
        <v>83.314283399999994</v>
      </c>
      <c r="U3" s="50">
        <f>B3*1.0571428</f>
        <v>85.628566800000002</v>
      </c>
      <c r="V3" s="50">
        <f>B3*1.0857142</f>
        <v>87.942850199999995</v>
      </c>
      <c r="W3" s="50">
        <f>B3*1.1</f>
        <v>89.100000000000009</v>
      </c>
      <c r="X3" s="50">
        <f>B3*1.1142857</f>
        <v>90.257141699999991</v>
      </c>
      <c r="Y3" s="55">
        <f>B3*1.1428571</f>
        <v>92.571425099999999</v>
      </c>
      <c r="Z3" s="39" t="s">
        <v>0</v>
      </c>
      <c r="AA3" s="49">
        <f>B3*0.9714285</f>
        <v>78.685708500000004</v>
      </c>
      <c r="AB3" s="50">
        <f>B3*0.9428571</f>
        <v>76.371425099999996</v>
      </c>
      <c r="AC3" s="50">
        <f>B3*0.9142857</f>
        <v>74.057141700000003</v>
      </c>
      <c r="AD3" s="50">
        <f>B3*0.8857142</f>
        <v>71.742850200000007</v>
      </c>
      <c r="AE3" s="50">
        <f>B3*0.8571428</f>
        <v>69.428566799999999</v>
      </c>
      <c r="AF3" s="55">
        <f>B3*0.8285714</f>
        <v>67.114283399999991</v>
      </c>
    </row>
    <row r="4" spans="1:32" x14ac:dyDescent="0.2">
      <c r="A4" s="29" t="s">
        <v>1</v>
      </c>
      <c r="B4" s="51">
        <v>137</v>
      </c>
      <c r="C4" s="54">
        <f>(B4+D4)/2</f>
        <v>125.5</v>
      </c>
      <c r="D4" s="54">
        <v>114</v>
      </c>
      <c r="E4" s="54">
        <f>(D4+F4)/2</f>
        <v>107</v>
      </c>
      <c r="F4" s="54">
        <v>100</v>
      </c>
      <c r="G4" s="54">
        <f>(F4+H4)/2</f>
        <v>96.5</v>
      </c>
      <c r="H4" s="54">
        <v>93</v>
      </c>
      <c r="I4" s="54">
        <f>(H4+J4)/2</f>
        <v>90</v>
      </c>
      <c r="J4" s="33">
        <v>87</v>
      </c>
      <c r="K4" s="54">
        <f>(J4+L4)/2</f>
        <v>82</v>
      </c>
      <c r="L4" s="33">
        <v>77</v>
      </c>
      <c r="M4" s="54">
        <f>(L4+N4)/2</f>
        <v>69.5</v>
      </c>
      <c r="N4" s="33">
        <v>62</v>
      </c>
      <c r="O4" s="54">
        <f>(N4+P4)/2</f>
        <v>52.5</v>
      </c>
      <c r="P4" s="33">
        <v>43</v>
      </c>
      <c r="Q4" s="54">
        <f>(P4+R4)/2</f>
        <v>33.5</v>
      </c>
      <c r="R4" s="40">
        <v>24</v>
      </c>
      <c r="S4" s="39" t="s">
        <v>1</v>
      </c>
      <c r="T4" s="51">
        <f>B4*1.0319148</f>
        <v>141.37232760000001</v>
      </c>
      <c r="U4" s="54">
        <f>B4*1.0638297</f>
        <v>145.74466890000002</v>
      </c>
      <c r="V4" s="54">
        <f>B4*1.0957446</f>
        <v>150.11701019999998</v>
      </c>
      <c r="W4" s="54">
        <f>B4*1.1276595</f>
        <v>154.4893515</v>
      </c>
      <c r="X4" s="54">
        <f>B4*1.1595744</f>
        <v>158.86169279999999</v>
      </c>
      <c r="Y4" s="56">
        <f>B4*1.1914893</f>
        <v>163.2340341</v>
      </c>
      <c r="Z4" s="39" t="s">
        <v>1</v>
      </c>
      <c r="AA4" s="51">
        <f>B4*0.9787234</f>
        <v>134.08510580000001</v>
      </c>
      <c r="AB4" s="54">
        <f>B4*0.9468085</f>
        <v>129.71276450000002</v>
      </c>
      <c r="AC4" s="54">
        <f>B4*0.9148936</f>
        <v>125.34042319999999</v>
      </c>
      <c r="AD4" s="54">
        <f>B4*0.8829787</f>
        <v>120.9680819</v>
      </c>
      <c r="AE4" s="54">
        <f>B4*0.8510638</f>
        <v>116.5957406</v>
      </c>
      <c r="AF4" s="56">
        <f>B4*0.8191489</f>
        <v>112.2233993</v>
      </c>
    </row>
    <row r="5" spans="1:32" x14ac:dyDescent="0.2">
      <c r="A5" s="29" t="s">
        <v>2</v>
      </c>
      <c r="B5" s="51">
        <v>165</v>
      </c>
      <c r="C5" s="54">
        <f>(B5+D5)/2</f>
        <v>150</v>
      </c>
      <c r="D5" s="54">
        <v>135</v>
      </c>
      <c r="E5" s="54">
        <f>(D5+F5)/2</f>
        <v>125.5</v>
      </c>
      <c r="F5" s="54">
        <v>116</v>
      </c>
      <c r="G5" s="54">
        <f>(F5+H5)/2</f>
        <v>110</v>
      </c>
      <c r="H5" s="33">
        <v>104</v>
      </c>
      <c r="I5" s="54">
        <f>(H5+J5)/2</f>
        <v>100</v>
      </c>
      <c r="J5" s="33">
        <v>96</v>
      </c>
      <c r="K5" s="54">
        <f>(J5+L5)/2</f>
        <v>90</v>
      </c>
      <c r="L5" s="33">
        <v>84</v>
      </c>
      <c r="M5" s="54">
        <f>(L5+N5)/2</f>
        <v>76</v>
      </c>
      <c r="N5" s="33">
        <v>68</v>
      </c>
      <c r="O5" s="54">
        <f>(N5+P5)/2</f>
        <v>57.5</v>
      </c>
      <c r="P5" s="33">
        <v>47</v>
      </c>
      <c r="Q5" s="54">
        <f>(P5+R5)/2</f>
        <v>37</v>
      </c>
      <c r="R5" s="40">
        <v>27</v>
      </c>
      <c r="S5" s="39" t="s">
        <v>2</v>
      </c>
      <c r="T5" s="51">
        <f>B5*1.0462962</f>
        <v>172.63887299999999</v>
      </c>
      <c r="U5" s="54">
        <f>B5*1.074074</f>
        <v>177.22220999999999</v>
      </c>
      <c r="V5" s="54">
        <f>B5*1.1111111</f>
        <v>183.33333150000001</v>
      </c>
      <c r="W5" s="54">
        <f>B5*1.1574074</f>
        <v>190.97222100000002</v>
      </c>
      <c r="X5" s="54">
        <f>B5*1.1944444</f>
        <v>197.083326</v>
      </c>
      <c r="Y5" s="56">
        <f>B5*1.2407407</f>
        <v>204.72221549999998</v>
      </c>
      <c r="Z5" s="39" t="s">
        <v>2</v>
      </c>
      <c r="AA5" s="51">
        <f>B5*0.9629629</f>
        <v>158.8888785</v>
      </c>
      <c r="AB5" s="54">
        <f>B5*0.9351851</f>
        <v>154.3055415</v>
      </c>
      <c r="AC5" s="54">
        <f>B5*0.9074074</f>
        <v>149.72222099999999</v>
      </c>
      <c r="AD5" s="54">
        <f>B5*0.8703703</f>
        <v>143.61109949999999</v>
      </c>
      <c r="AE5" s="33">
        <f>B5*0.8425925</f>
        <v>139.02776249999999</v>
      </c>
      <c r="AF5" s="40">
        <f>B5*0.8055555</f>
        <v>132.91665749999999</v>
      </c>
    </row>
    <row r="6" spans="1:32" x14ac:dyDescent="0.2">
      <c r="A6" s="29" t="s">
        <v>4</v>
      </c>
      <c r="B6" s="51">
        <v>251</v>
      </c>
      <c r="C6" s="54">
        <f>(B6+D6)/2</f>
        <v>232</v>
      </c>
      <c r="D6" s="54">
        <v>213</v>
      </c>
      <c r="E6" s="54">
        <f>(D6+F6)/2</f>
        <v>194.5</v>
      </c>
      <c r="F6" s="54">
        <v>176</v>
      </c>
      <c r="G6" s="54">
        <f>(F6+H6)/2</f>
        <v>161</v>
      </c>
      <c r="H6" s="33">
        <v>146</v>
      </c>
      <c r="I6" s="54">
        <f>(H6+J6)/2</f>
        <v>134</v>
      </c>
      <c r="J6" s="33">
        <v>122</v>
      </c>
      <c r="K6" s="54">
        <f>(J6+L6)/2</f>
        <v>115.5</v>
      </c>
      <c r="L6" s="33">
        <v>109</v>
      </c>
      <c r="M6" s="54">
        <f>(L6+N6)/2</f>
        <v>101.5</v>
      </c>
      <c r="N6" s="33">
        <v>94</v>
      </c>
      <c r="O6" s="54">
        <f>(N6+P6)/2</f>
        <v>81.5</v>
      </c>
      <c r="P6" s="33">
        <v>69</v>
      </c>
      <c r="Q6" s="34"/>
      <c r="R6" s="44"/>
      <c r="S6" s="39" t="s">
        <v>4</v>
      </c>
      <c r="T6" s="51">
        <f>B6*1.0431654</f>
        <v>261.83451539999999</v>
      </c>
      <c r="U6" s="54">
        <f>B6*1.0791366</f>
        <v>270.86328659999998</v>
      </c>
      <c r="V6" s="54">
        <f>B6*1.1366906</f>
        <v>285.30934060000004</v>
      </c>
      <c r="W6" s="54">
        <f>B6*1.2014388</f>
        <v>301.56113879999998</v>
      </c>
      <c r="X6" s="54">
        <f>B6*1.266187</f>
        <v>317.81293699999998</v>
      </c>
      <c r="Y6" s="56">
        <f>B6*1.3381294</f>
        <v>335.87047939999997</v>
      </c>
      <c r="Z6" s="39" t="s">
        <v>4</v>
      </c>
      <c r="AA6" s="51">
        <f>B6*0.9640287</f>
        <v>241.97120369999999</v>
      </c>
      <c r="AB6" s="54">
        <f>B6*0.9064748</f>
        <v>227.5251748</v>
      </c>
      <c r="AC6" s="54">
        <f>B6*0.884892</f>
        <v>222.10789199999999</v>
      </c>
      <c r="AD6" s="54">
        <f>B6*0.8561151</f>
        <v>214.88489010000001</v>
      </c>
      <c r="AE6" s="54">
        <f>B6*0.8345323</f>
        <v>209.4676073</v>
      </c>
      <c r="AF6" s="56">
        <f>B6*0.8129496</f>
        <v>204.0503496</v>
      </c>
    </row>
    <row r="7" spans="1:32" x14ac:dyDescent="0.2">
      <c r="A7" s="29" t="s">
        <v>5</v>
      </c>
      <c r="B7" s="51">
        <v>297</v>
      </c>
      <c r="C7" s="54">
        <f>(B7+D7)/2</f>
        <v>280</v>
      </c>
      <c r="D7" s="54">
        <v>263</v>
      </c>
      <c r="E7" s="54">
        <f>(D7+F7)/2</f>
        <v>247.5</v>
      </c>
      <c r="F7" s="33">
        <v>232</v>
      </c>
      <c r="G7" s="54">
        <f>(F7+H7)/2</f>
        <v>209</v>
      </c>
      <c r="H7" s="33">
        <v>186</v>
      </c>
      <c r="I7" s="54">
        <f>(H7+J7)/2</f>
        <v>169</v>
      </c>
      <c r="J7" s="33">
        <v>152</v>
      </c>
      <c r="K7" s="54">
        <f>(J7+L7)/2</f>
        <v>139</v>
      </c>
      <c r="L7" s="33">
        <v>126</v>
      </c>
      <c r="M7" s="34"/>
      <c r="N7" s="34"/>
      <c r="O7" s="34"/>
      <c r="P7" s="34"/>
      <c r="Q7" s="34"/>
      <c r="R7" s="44"/>
      <c r="S7" s="39" t="s">
        <v>5</v>
      </c>
      <c r="T7" s="47">
        <f>B7*1.0494505</f>
        <v>311.68679850000001</v>
      </c>
      <c r="U7" s="54">
        <f>B7*1.0824175</f>
        <v>321.47799750000001</v>
      </c>
      <c r="V7" s="54">
        <f>B7*1.1428571</f>
        <v>339.4285587</v>
      </c>
      <c r="W7" s="54">
        <f>B7*1.2087912</f>
        <v>359.01098640000004</v>
      </c>
      <c r="X7" s="54">
        <f>B7*1.2747252</f>
        <v>378.59338439999999</v>
      </c>
      <c r="Y7" s="56">
        <f>B7*1.3351648</f>
        <v>396.54394560000003</v>
      </c>
      <c r="Z7" s="39" t="s">
        <v>5</v>
      </c>
      <c r="AA7" s="51">
        <f>B7*0.9670329</f>
        <v>287.20877129999997</v>
      </c>
      <c r="AB7" s="54">
        <f>B7*0.9065934</f>
        <v>269.25823980000001</v>
      </c>
      <c r="AC7" s="54">
        <f>B7*0.8736263</f>
        <v>259.46701109999998</v>
      </c>
      <c r="AD7" s="54">
        <f>B7*0.8296703</f>
        <v>246.4120791</v>
      </c>
      <c r="AE7" s="54">
        <f>B7*0.7969032</f>
        <v>236.68025040000001</v>
      </c>
      <c r="AF7" s="40">
        <f>B7*0.7637362</f>
        <v>226.82965139999999</v>
      </c>
    </row>
    <row r="8" spans="1:32" x14ac:dyDescent="0.2">
      <c r="A8" s="29" t="s">
        <v>6</v>
      </c>
      <c r="B8" s="51">
        <v>330</v>
      </c>
      <c r="C8" s="54">
        <f t="shared" ref="C8:C15" si="0">(B8+D8)/2</f>
        <v>305.32705499999997</v>
      </c>
      <c r="D8" s="54">
        <f>B8*0.850467</f>
        <v>280.65411</v>
      </c>
      <c r="E8" s="33">
        <f t="shared" ref="E8:E9" si="1">(D8+F8)/2</f>
        <v>259.83638999999999</v>
      </c>
      <c r="F8" s="33">
        <f>B8*0.724299</f>
        <v>239.01867000000001</v>
      </c>
      <c r="G8" s="33">
        <f t="shared" ref="G8:G9" si="2">(F8+H8)/2</f>
        <v>222.827055</v>
      </c>
      <c r="H8" s="33">
        <f>B8*0.626168</f>
        <v>206.63543999999999</v>
      </c>
      <c r="I8" s="34"/>
      <c r="J8" s="34"/>
      <c r="K8" s="34"/>
      <c r="L8" s="34"/>
      <c r="M8" s="34"/>
      <c r="N8" s="34"/>
      <c r="O8" s="34"/>
      <c r="P8" s="34"/>
      <c r="Q8" s="34"/>
      <c r="R8" s="44"/>
      <c r="S8" s="39" t="s">
        <v>6</v>
      </c>
      <c r="T8" s="47">
        <f>B8*1.0233644</f>
        <v>337.71025199999997</v>
      </c>
      <c r="U8" s="54">
        <f>B8*1.0654205</f>
        <v>351.58876500000002</v>
      </c>
      <c r="V8" s="54">
        <f>B8*1.1495327</f>
        <v>379.34579099999996</v>
      </c>
      <c r="W8" s="54">
        <f>B8*1.17757</f>
        <v>388.59809999999999</v>
      </c>
      <c r="X8" s="54">
        <f>B8*1.224299</f>
        <v>404.01866999999999</v>
      </c>
      <c r="Y8" s="56">
        <f>B8*1.2803738</f>
        <v>422.52335399999998</v>
      </c>
      <c r="Z8" s="39" t="s">
        <v>6</v>
      </c>
      <c r="AA8" s="51">
        <f>B8*0.9345794</f>
        <v>308.411202</v>
      </c>
      <c r="AB8" s="54">
        <f>B8*0.8925233</f>
        <v>294.532689</v>
      </c>
      <c r="AC8" s="54">
        <f>B8*0.8644859</f>
        <v>285.28034700000001</v>
      </c>
      <c r="AD8" s="54">
        <f>B8*0.8224299</f>
        <v>271.40186700000004</v>
      </c>
      <c r="AE8" s="33">
        <f>B8*0.7803738</f>
        <v>257.52335399999998</v>
      </c>
      <c r="AF8" s="40">
        <f>B8*0.7383177</f>
        <v>243.64484099999999</v>
      </c>
    </row>
    <row r="9" spans="1:32" x14ac:dyDescent="0.2">
      <c r="A9" s="29" t="s">
        <v>7</v>
      </c>
      <c r="B9" s="51">
        <v>363</v>
      </c>
      <c r="C9" s="54">
        <f t="shared" si="0"/>
        <v>336.85801049999998</v>
      </c>
      <c r="D9" s="33">
        <f>B9*0.855967</f>
        <v>310.71602100000001</v>
      </c>
      <c r="E9" s="33">
        <f t="shared" si="1"/>
        <v>289.802502</v>
      </c>
      <c r="F9" s="33">
        <f>B9*0.740741</f>
        <v>268.888983</v>
      </c>
      <c r="G9" s="33">
        <f t="shared" si="2"/>
        <v>248.72233649999998</v>
      </c>
      <c r="H9" s="33">
        <f>B9*0.62963</f>
        <v>228.55569</v>
      </c>
      <c r="I9" s="34"/>
      <c r="J9" s="34"/>
      <c r="K9" s="34"/>
      <c r="L9" s="34"/>
      <c r="M9" s="34"/>
      <c r="N9" s="34"/>
      <c r="O9" s="34"/>
      <c r="P9" s="34"/>
      <c r="Q9" s="34"/>
      <c r="R9" s="44"/>
      <c r="S9" s="39" t="s">
        <v>7</v>
      </c>
      <c r="T9" s="47">
        <f>B9*1.0411522</f>
        <v>377.93824860000001</v>
      </c>
      <c r="U9" s="33">
        <f>B9*1.0946502</f>
        <v>397.35802260000003</v>
      </c>
      <c r="V9" s="54">
        <f>B9*1.1481481</f>
        <v>416.77776030000001</v>
      </c>
      <c r="W9" s="54">
        <f>B9*1.1851851</f>
        <v>430.22219130000002</v>
      </c>
      <c r="X9" s="54">
        <f>B9*1.2304526</f>
        <v>446.6542938</v>
      </c>
      <c r="Y9" s="56">
        <f>B9*1.2757201</f>
        <v>463.08639629999999</v>
      </c>
      <c r="Z9" s="39" t="s">
        <v>7</v>
      </c>
      <c r="AA9" s="51">
        <f>B9*0.9423868</f>
        <v>342.08640839999998</v>
      </c>
      <c r="AB9" s="54">
        <f>B9*0.9259259</f>
        <v>336.11110170000001</v>
      </c>
      <c r="AC9" s="54">
        <f>B9*0.8724279</f>
        <v>316.69132769999999</v>
      </c>
      <c r="AD9" s="54">
        <f>B9*0.8353909</f>
        <v>303.24689670000004</v>
      </c>
      <c r="AE9" s="33">
        <f>B9*0.7983539</f>
        <v>289.80246569999997</v>
      </c>
      <c r="AF9" s="40">
        <f>B9*0.7613168</f>
        <v>276.35799839999999</v>
      </c>
    </row>
    <row r="10" spans="1:32" x14ac:dyDescent="0.2">
      <c r="A10" s="29" t="s">
        <v>8</v>
      </c>
      <c r="B10" s="51">
        <v>383</v>
      </c>
      <c r="C10" s="54">
        <f t="shared" si="0"/>
        <v>360.76589250000001</v>
      </c>
      <c r="D10" s="54">
        <f>B10*0.883895</f>
        <v>338.53178500000001</v>
      </c>
      <c r="E10" s="33">
        <f t="shared" ref="E10:E15" si="3">(D10+F10)/2</f>
        <v>314.1459835</v>
      </c>
      <c r="F10" s="33">
        <f>B10*0.756554</f>
        <v>289.76018199999999</v>
      </c>
      <c r="G10" s="33">
        <f t="shared" ref="G10:G15" si="4">(F10+H10)/2</f>
        <v>266.80890699999998</v>
      </c>
      <c r="H10" s="33">
        <f>B10*0.636704</f>
        <v>243.85763200000002</v>
      </c>
      <c r="I10" s="34"/>
      <c r="J10" s="34"/>
      <c r="K10" s="34"/>
      <c r="L10" s="34"/>
      <c r="M10" s="34"/>
      <c r="N10" s="34"/>
      <c r="O10" s="34"/>
      <c r="P10" s="34"/>
      <c r="Q10" s="34"/>
      <c r="R10" s="44"/>
      <c r="S10" s="39" t="s">
        <v>8</v>
      </c>
      <c r="T10" s="47">
        <f>B10*1.0411985</f>
        <v>398.77902549999999</v>
      </c>
      <c r="U10" s="33">
        <f>B10*1.0898876</f>
        <v>417.42695079999999</v>
      </c>
      <c r="V10" s="54">
        <f>B10*1.1273408</f>
        <v>431.77152640000003</v>
      </c>
      <c r="W10" s="54">
        <f>B10*1.1835205</f>
        <v>453.28835149999998</v>
      </c>
      <c r="X10" s="54">
        <f>B10*1.2284644</f>
        <v>470.5018652</v>
      </c>
      <c r="Y10" s="56">
        <f>B10*1.2771535</f>
        <v>489.14979049999999</v>
      </c>
      <c r="Z10" s="39" t="s">
        <v>8</v>
      </c>
      <c r="AA10" s="51">
        <f>B10*0.9400749</f>
        <v>360.04868670000002</v>
      </c>
      <c r="AB10" s="54">
        <f>B10*0.9176029</f>
        <v>351.44191069999999</v>
      </c>
      <c r="AC10" s="54">
        <f>B10*0.8764044</f>
        <v>335.66288520000001</v>
      </c>
      <c r="AD10" s="33">
        <f>B10*0.8464419</f>
        <v>324.1872477</v>
      </c>
      <c r="AE10" s="33">
        <f>B10*0.8164794</f>
        <v>312.7116102</v>
      </c>
      <c r="AF10" s="40">
        <f>B10*0.7865168</f>
        <v>301.23593440000002</v>
      </c>
    </row>
    <row r="11" spans="1:32" x14ac:dyDescent="0.2">
      <c r="A11" s="29" t="s">
        <v>9</v>
      </c>
      <c r="B11" s="51">
        <v>396</v>
      </c>
      <c r="C11" s="54">
        <f t="shared" si="0"/>
        <v>372.82984199999999</v>
      </c>
      <c r="D11" s="33">
        <f>B11*0.882979</f>
        <v>349.65968399999997</v>
      </c>
      <c r="E11" s="33">
        <f t="shared" si="3"/>
        <v>322.27668</v>
      </c>
      <c r="F11" s="33">
        <f>B11*0.744681</f>
        <v>294.89367600000003</v>
      </c>
      <c r="G11" s="33">
        <f t="shared" si="4"/>
        <v>273.82984199999999</v>
      </c>
      <c r="H11" s="33">
        <f>B11*0.638298</f>
        <v>252.766008</v>
      </c>
      <c r="I11" s="34"/>
      <c r="J11" s="34"/>
      <c r="K11" s="34"/>
      <c r="L11" s="34"/>
      <c r="M11" s="34"/>
      <c r="N11" s="34"/>
      <c r="O11" s="34"/>
      <c r="P11" s="34"/>
      <c r="Q11" s="34"/>
      <c r="R11" s="44"/>
      <c r="S11" s="39" t="s">
        <v>9</v>
      </c>
      <c r="T11" s="47">
        <f>B11*1.0319148</f>
        <v>408.63826080000001</v>
      </c>
      <c r="U11" s="33">
        <f>B11*1.0709219</f>
        <v>424.08507240000006</v>
      </c>
      <c r="V11" s="33">
        <f>B11*1.1241134</f>
        <v>445.14890639999999</v>
      </c>
      <c r="W11" s="33">
        <f>B11*1.1737588</f>
        <v>464.80848480000003</v>
      </c>
      <c r="X11" s="54">
        <f>B11*1.2234042</f>
        <v>484.46806320000002</v>
      </c>
      <c r="Y11" s="56">
        <f>B11*1.2765957</f>
        <v>505.53189720000006</v>
      </c>
      <c r="Z11" s="39" t="s">
        <v>9</v>
      </c>
      <c r="AA11" s="51">
        <f>B11*0.9503546</f>
        <v>376.34042160000001</v>
      </c>
      <c r="AB11" s="54">
        <f>B11*0.9255319</f>
        <v>366.51063239999996</v>
      </c>
      <c r="AC11" s="33">
        <f>B11*0.8900709</f>
        <v>352.46807639999997</v>
      </c>
      <c r="AD11" s="33">
        <f>B11*0.8546099</f>
        <v>338.42552040000004</v>
      </c>
      <c r="AE11" s="33">
        <f>B11*0.8262411</f>
        <v>327.19147559999999</v>
      </c>
      <c r="AF11" s="40">
        <f>B11*0.7878723</f>
        <v>311.99743079999996</v>
      </c>
    </row>
    <row r="12" spans="1:32" x14ac:dyDescent="0.2">
      <c r="A12" s="29" t="s">
        <v>3</v>
      </c>
      <c r="B12" s="51">
        <v>404</v>
      </c>
      <c r="C12" s="54">
        <f t="shared" si="0"/>
        <v>378.91947800000003</v>
      </c>
      <c r="D12" s="33">
        <f>B12*0.875839</f>
        <v>353.838956</v>
      </c>
      <c r="E12" s="33">
        <f t="shared" si="3"/>
        <v>330.11405600000001</v>
      </c>
      <c r="F12" s="33">
        <f>B12*0.758389</f>
        <v>306.38915600000001</v>
      </c>
      <c r="G12" s="33">
        <f t="shared" si="4"/>
        <v>280.63072199999999</v>
      </c>
      <c r="H12" s="33">
        <f>B12*0.630872</f>
        <v>254.872288</v>
      </c>
      <c r="I12" s="34"/>
      <c r="J12" s="34"/>
      <c r="K12" s="34"/>
      <c r="L12" s="34"/>
      <c r="M12" s="34"/>
      <c r="N12" s="34"/>
      <c r="O12" s="34"/>
      <c r="P12" s="34"/>
      <c r="Q12" s="34"/>
      <c r="R12" s="44"/>
      <c r="S12" s="39" t="s">
        <v>3</v>
      </c>
      <c r="T12" s="47">
        <f>B12*1.0268456</f>
        <v>414.84562239999997</v>
      </c>
      <c r="U12" s="33">
        <f>B12*1.067114</f>
        <v>431.11405599999995</v>
      </c>
      <c r="V12" s="33">
        <f>B12*1.0973154</f>
        <v>443.31542160000004</v>
      </c>
      <c r="W12" s="33">
        <f>B12*1.1510067</f>
        <v>465.00670679999996</v>
      </c>
      <c r="X12" s="54">
        <f>B12*1.2080536</f>
        <v>488.05365439999997</v>
      </c>
      <c r="Y12" s="56">
        <f>B12*1.2617449</f>
        <v>509.74493960000001</v>
      </c>
      <c r="Z12" s="39" t="s">
        <v>3</v>
      </c>
      <c r="AA12" s="51">
        <f>B12*0.9496644</f>
        <v>383.66441759999998</v>
      </c>
      <c r="AB12" s="54">
        <f>B12*0.9060402</f>
        <v>366.04024079999999</v>
      </c>
      <c r="AC12" s="33">
        <f>B12*0.8724832</f>
        <v>352.48321279999999</v>
      </c>
      <c r="AD12" s="33">
        <f>B12*0.8389261</f>
        <v>338.9261444</v>
      </c>
      <c r="AE12" s="33">
        <f>B12*0.8053691</f>
        <v>325.3691164</v>
      </c>
      <c r="AF12" s="40">
        <f>B12*0.771812</f>
        <v>311.812048</v>
      </c>
    </row>
    <row r="13" spans="1:32" x14ac:dyDescent="0.2">
      <c r="A13" s="29" t="s">
        <v>10</v>
      </c>
      <c r="B13" s="51">
        <v>411</v>
      </c>
      <c r="C13" s="54">
        <f t="shared" si="0"/>
        <v>388.83826349999998</v>
      </c>
      <c r="D13" s="33">
        <f>B13*0.892157</f>
        <v>366.67652699999996</v>
      </c>
      <c r="E13" s="33">
        <f t="shared" si="3"/>
        <v>343.17164249999996</v>
      </c>
      <c r="F13" s="33">
        <f>B13*0.777778</f>
        <v>319.66675800000002</v>
      </c>
      <c r="G13" s="33">
        <f t="shared" si="4"/>
        <v>293.47557749999999</v>
      </c>
      <c r="H13" s="33">
        <f>B13*0.650327</f>
        <v>267.28439700000001</v>
      </c>
      <c r="I13" s="34"/>
      <c r="J13" s="34"/>
      <c r="K13" s="34"/>
      <c r="L13" s="34"/>
      <c r="M13" s="34"/>
      <c r="N13" s="34"/>
      <c r="O13" s="34"/>
      <c r="P13" s="34"/>
      <c r="Q13" s="34"/>
      <c r="R13" s="44"/>
      <c r="S13" s="39" t="s">
        <v>10</v>
      </c>
      <c r="T13" s="47">
        <f>B13*1.0570468</f>
        <v>434.44623479999996</v>
      </c>
      <c r="U13" s="33">
        <f>B13*1.090604</f>
        <v>448.23824399999995</v>
      </c>
      <c r="V13" s="33">
        <f>B13*1.1543624</f>
        <v>474.44294639999998</v>
      </c>
      <c r="W13" s="54">
        <f>B13*1.1979865</f>
        <v>492.37245150000001</v>
      </c>
      <c r="X13" s="54">
        <f>B13*1.2058823</f>
        <v>495.61762530000004</v>
      </c>
      <c r="Y13" s="56">
        <f>B13*1.2222222</f>
        <v>502.33332419999999</v>
      </c>
      <c r="Z13" s="39" t="s">
        <v>10</v>
      </c>
      <c r="AA13" s="51">
        <f>B13*0.9575163</f>
        <v>393.53919930000001</v>
      </c>
      <c r="AB13" s="54">
        <f>B13*0.9248366</f>
        <v>380.10784260000003</v>
      </c>
      <c r="AC13" s="33">
        <f>B13*0.8954248</f>
        <v>368.0195928</v>
      </c>
      <c r="AD13" s="33">
        <f>B13*0.8562091</f>
        <v>351.90194009999999</v>
      </c>
      <c r="AE13" s="33">
        <f>B13*0.8169934</f>
        <v>335.78428739999998</v>
      </c>
      <c r="AF13" s="40">
        <f>B13*0.7810457</f>
        <v>321.00978269999996</v>
      </c>
    </row>
    <row r="14" spans="1:32" x14ac:dyDescent="0.2">
      <c r="A14" s="29" t="s">
        <v>11</v>
      </c>
      <c r="B14" s="51">
        <v>435</v>
      </c>
      <c r="C14" s="54">
        <f t="shared" si="0"/>
        <v>415.96875</v>
      </c>
      <c r="D14" s="33">
        <f>B14*0.9125</f>
        <v>396.9375</v>
      </c>
      <c r="E14" s="33">
        <f t="shared" si="3"/>
        <v>375.8671875</v>
      </c>
      <c r="F14" s="33">
        <f>B14*0.815625</f>
        <v>354.796875</v>
      </c>
      <c r="G14" s="33">
        <f t="shared" si="4"/>
        <v>326.9296875</v>
      </c>
      <c r="H14" s="33">
        <f>B14*0.6875</f>
        <v>299.0625</v>
      </c>
      <c r="I14" s="34"/>
      <c r="J14" s="34"/>
      <c r="K14" s="34"/>
      <c r="L14" s="34"/>
      <c r="M14" s="34"/>
      <c r="N14" s="34"/>
      <c r="O14" s="34"/>
      <c r="P14" s="34"/>
      <c r="Q14" s="34"/>
      <c r="R14" s="44"/>
      <c r="S14" s="39" t="s">
        <v>11</v>
      </c>
      <c r="T14" s="47">
        <f>B14*1.04375</f>
        <v>454.03125</v>
      </c>
      <c r="U14" s="33">
        <f>B14*1.078125</f>
        <v>468.984375</v>
      </c>
      <c r="V14" s="54">
        <f>B14*1.121875</f>
        <v>488.015625</v>
      </c>
      <c r="W14" s="54">
        <f>B14*1.165625</f>
        <v>507.04687499999994</v>
      </c>
      <c r="X14" s="54">
        <f>B14*1.209375</f>
        <v>526.078125</v>
      </c>
      <c r="Y14" s="56">
        <f>B14*1.253125</f>
        <v>545.109375</v>
      </c>
      <c r="Z14" s="39" t="s">
        <v>11</v>
      </c>
      <c r="AA14" s="51">
        <f>B14*0.959375</f>
        <v>417.328125</v>
      </c>
      <c r="AB14" s="54">
        <f>B14*0.934375</f>
        <v>406.453125</v>
      </c>
      <c r="AC14" s="33">
        <f>B14*0.89375</f>
        <v>388.78125</v>
      </c>
      <c r="AD14" s="33">
        <f>B14*0.86875</f>
        <v>377.90625</v>
      </c>
      <c r="AE14" s="33">
        <f>B14*0.84375</f>
        <v>367.03125</v>
      </c>
      <c r="AF14" s="40">
        <f>B14*0.821875</f>
        <v>357.515625</v>
      </c>
    </row>
    <row r="15" spans="1:32" ht="13.5" thickBot="1" x14ac:dyDescent="0.25">
      <c r="A15" s="14" t="s">
        <v>12</v>
      </c>
      <c r="B15" s="52">
        <v>461</v>
      </c>
      <c r="C15" s="53">
        <f t="shared" si="0"/>
        <v>441.466047</v>
      </c>
      <c r="D15" s="53">
        <f>B15*0.915254</f>
        <v>421.93209400000001</v>
      </c>
      <c r="E15" s="42">
        <f t="shared" si="3"/>
        <v>401.747209</v>
      </c>
      <c r="F15" s="42">
        <f>B15*0.827684</f>
        <v>381.56232399999999</v>
      </c>
      <c r="G15" s="42">
        <f t="shared" si="4"/>
        <v>354.21488199999999</v>
      </c>
      <c r="H15" s="42">
        <f>B15*0.70904</f>
        <v>326.86743999999999</v>
      </c>
      <c r="I15" s="45"/>
      <c r="J15" s="45"/>
      <c r="K15" s="45"/>
      <c r="L15" s="45"/>
      <c r="M15" s="45"/>
      <c r="N15" s="45"/>
      <c r="O15" s="45"/>
      <c r="P15" s="45"/>
      <c r="Q15" s="45"/>
      <c r="R15" s="46"/>
      <c r="S15" s="41" t="s">
        <v>12</v>
      </c>
      <c r="T15" s="48">
        <f>B15*1.0338983</f>
        <v>476.62711629999995</v>
      </c>
      <c r="U15" s="42">
        <f>B15*1.0734463</f>
        <v>494.85874430000001</v>
      </c>
      <c r="V15" s="42">
        <f>B15*1.1158192</f>
        <v>514.39265120000005</v>
      </c>
      <c r="W15" s="53">
        <f>B15*1.1440677</f>
        <v>527.41520969999999</v>
      </c>
      <c r="X15" s="53">
        <f>B15*1.1807909</f>
        <v>544.34460490000004</v>
      </c>
      <c r="Y15" s="57">
        <f>B15*1.2146892</f>
        <v>559.97172120000005</v>
      </c>
      <c r="Z15" s="41" t="s">
        <v>12</v>
      </c>
      <c r="AA15" s="52">
        <f>B15*0.9802259</f>
        <v>451.88413989999998</v>
      </c>
      <c r="AB15" s="53">
        <f>B15*0.9350282</f>
        <v>431.04800019999999</v>
      </c>
      <c r="AC15" s="53">
        <f>B15*0.9039548</f>
        <v>416.72316279999995</v>
      </c>
      <c r="AD15" s="53">
        <f>B15*0.8813559</f>
        <v>406.30506989999998</v>
      </c>
      <c r="AE15" s="42">
        <f>B15*0.8531073</f>
        <v>393.28246530000001</v>
      </c>
      <c r="AF15" s="43">
        <f>B15*0.8305084</f>
        <v>382.86437240000004</v>
      </c>
    </row>
    <row r="16" spans="1:32" ht="14.25" thickTop="1" thickBot="1" x14ac:dyDescent="0.25">
      <c r="A16" s="62" t="s">
        <v>18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7" t="s">
        <v>19</v>
      </c>
      <c r="T16" s="68"/>
      <c r="U16" s="68"/>
      <c r="V16" s="68"/>
      <c r="W16" s="68"/>
      <c r="X16" s="68"/>
      <c r="Y16" s="68"/>
      <c r="Z16" s="67" t="s">
        <v>20</v>
      </c>
      <c r="AA16" s="68"/>
      <c r="AB16" s="68"/>
      <c r="AC16" s="68"/>
      <c r="AD16" s="68"/>
      <c r="AE16" s="68"/>
      <c r="AF16" s="69"/>
    </row>
    <row r="17" spans="1:33" ht="14.25" thickTop="1" thickBot="1" x14ac:dyDescent="0.25">
      <c r="A17" s="25" t="s">
        <v>13</v>
      </c>
      <c r="B17" s="10">
        <v>100</v>
      </c>
      <c r="C17" s="11">
        <v>95</v>
      </c>
      <c r="D17" s="11">
        <v>90</v>
      </c>
      <c r="E17" s="11">
        <v>85</v>
      </c>
      <c r="F17" s="11">
        <v>80</v>
      </c>
      <c r="G17" s="11">
        <v>75</v>
      </c>
      <c r="H17" s="11">
        <v>70</v>
      </c>
      <c r="I17" s="11">
        <v>65</v>
      </c>
      <c r="J17" s="11">
        <v>60</v>
      </c>
      <c r="K17" s="11">
        <v>55</v>
      </c>
      <c r="L17" s="11">
        <v>50</v>
      </c>
      <c r="M17" s="11">
        <v>45</v>
      </c>
      <c r="N17" s="11">
        <v>40</v>
      </c>
      <c r="O17" s="11">
        <v>35</v>
      </c>
      <c r="P17" s="11">
        <v>30</v>
      </c>
      <c r="Q17" s="11">
        <v>25</v>
      </c>
      <c r="R17" s="11">
        <v>20</v>
      </c>
      <c r="S17" s="10" t="s">
        <v>13</v>
      </c>
      <c r="T17" s="11">
        <v>1</v>
      </c>
      <c r="U17" s="11">
        <v>2</v>
      </c>
      <c r="V17" s="11">
        <v>3</v>
      </c>
      <c r="W17" s="11">
        <v>4</v>
      </c>
      <c r="X17" s="11">
        <v>5</v>
      </c>
      <c r="Y17" s="11">
        <v>6</v>
      </c>
      <c r="Z17" s="25" t="s">
        <v>13</v>
      </c>
      <c r="AA17" s="11">
        <v>1</v>
      </c>
      <c r="AB17" s="11">
        <v>2</v>
      </c>
      <c r="AC17" s="11">
        <v>3</v>
      </c>
      <c r="AD17" s="11">
        <v>4</v>
      </c>
      <c r="AE17" s="11">
        <v>5</v>
      </c>
      <c r="AF17" s="12">
        <v>6</v>
      </c>
      <c r="AG17" s="2"/>
    </row>
    <row r="18" spans="1:33" ht="13.5" thickTop="1" x14ac:dyDescent="0.2">
      <c r="A18" s="8" t="s">
        <v>0</v>
      </c>
      <c r="B18" s="2">
        <f t="shared" ref="B18:R18" si="5">B3*0.93589744</f>
        <v>75.807692639999999</v>
      </c>
      <c r="C18" s="2">
        <f t="shared" si="5"/>
        <v>72.532051600000003</v>
      </c>
      <c r="D18" s="2">
        <f t="shared" si="5"/>
        <v>69.256410559999992</v>
      </c>
      <c r="E18" s="2">
        <f t="shared" si="5"/>
        <v>67.852564399999991</v>
      </c>
      <c r="F18" s="2">
        <f t="shared" si="5"/>
        <v>66.448718239999991</v>
      </c>
      <c r="G18" s="2">
        <f t="shared" si="5"/>
        <v>65.5128208</v>
      </c>
      <c r="H18" s="2">
        <f t="shared" si="5"/>
        <v>64.576923359999995</v>
      </c>
      <c r="I18" s="2">
        <f t="shared" si="5"/>
        <v>62.237179759999997</v>
      </c>
      <c r="J18" s="2">
        <f t="shared" si="5"/>
        <v>59.897436159999998</v>
      </c>
      <c r="K18" s="2">
        <f t="shared" si="5"/>
        <v>56.153846399999999</v>
      </c>
      <c r="L18" s="2">
        <f t="shared" si="5"/>
        <v>52.41025664</v>
      </c>
      <c r="M18" s="2">
        <f t="shared" si="5"/>
        <v>46.794871999999998</v>
      </c>
      <c r="N18" s="2">
        <f t="shared" si="5"/>
        <v>41.179487359999996</v>
      </c>
      <c r="O18" s="2">
        <f t="shared" si="5"/>
        <v>35.096153999999999</v>
      </c>
      <c r="P18" s="2">
        <f t="shared" si="5"/>
        <v>29.012820639999997</v>
      </c>
      <c r="Q18" s="2">
        <f t="shared" si="5"/>
        <v>21.52564112</v>
      </c>
      <c r="R18" s="2">
        <f t="shared" si="5"/>
        <v>14.0384616</v>
      </c>
      <c r="S18" s="8" t="s">
        <v>0</v>
      </c>
      <c r="T18" s="2">
        <f>B18*1.0285714</f>
        <v>77.973624549494488</v>
      </c>
      <c r="U18" s="2">
        <f>B18*1.0571428</f>
        <v>80.139556458988991</v>
      </c>
      <c r="V18" s="2">
        <f>B18*1.0857142</f>
        <v>82.305488368483481</v>
      </c>
      <c r="W18" s="2">
        <f>B18*1.1</f>
        <v>83.38846190400001</v>
      </c>
      <c r="X18" s="27">
        <f>B18*1.1142857</f>
        <v>84.471427858747248</v>
      </c>
      <c r="Y18" s="28">
        <f>B18*1.1428571</f>
        <v>86.637359768241751</v>
      </c>
      <c r="Z18" s="8" t="s">
        <v>0</v>
      </c>
      <c r="AA18" s="26">
        <f>B18*0.9714285</f>
        <v>73.641753149736246</v>
      </c>
      <c r="AB18" s="27">
        <f>B18*0.9428571</f>
        <v>71.475821240241743</v>
      </c>
      <c r="AC18" s="27">
        <f>B18*0.9142857</f>
        <v>69.309889330747239</v>
      </c>
      <c r="AD18" s="27">
        <f>B18*0.8857142</f>
        <v>67.143949840483486</v>
      </c>
      <c r="AE18" s="27">
        <f>B18*0.8571428</f>
        <v>64.978017930988983</v>
      </c>
      <c r="AF18" s="28">
        <f>B18*0.8285714</f>
        <v>62.812086021494494</v>
      </c>
      <c r="AG18" s="2"/>
    </row>
    <row r="19" spans="1:33" x14ac:dyDescent="0.2">
      <c r="A19" s="8" t="s">
        <v>1</v>
      </c>
      <c r="B19" s="2">
        <f t="shared" ref="B19:R19" si="6">B4*0.93684211</f>
        <v>128.34736906999998</v>
      </c>
      <c r="C19" s="2">
        <f>C4*0.93684211</f>
        <v>117.573684805</v>
      </c>
      <c r="D19" s="2">
        <f t="shared" si="6"/>
        <v>106.80000054</v>
      </c>
      <c r="E19" s="2">
        <f t="shared" si="6"/>
        <v>100.24210576999999</v>
      </c>
      <c r="F19" s="2">
        <f t="shared" si="6"/>
        <v>93.684210999999991</v>
      </c>
      <c r="G19" s="2">
        <f t="shared" si="6"/>
        <v>90.405263614999996</v>
      </c>
      <c r="H19" s="2">
        <f t="shared" si="6"/>
        <v>87.12631623</v>
      </c>
      <c r="I19" s="2">
        <f t="shared" si="6"/>
        <v>84.315789899999999</v>
      </c>
      <c r="J19" s="2">
        <f t="shared" si="6"/>
        <v>81.505263569999997</v>
      </c>
      <c r="K19" s="2">
        <f t="shared" si="6"/>
        <v>76.821053019999994</v>
      </c>
      <c r="L19" s="2">
        <f t="shared" si="6"/>
        <v>72.136842469999991</v>
      </c>
      <c r="M19" s="2">
        <f t="shared" si="6"/>
        <v>65.110526644999993</v>
      </c>
      <c r="N19" s="2">
        <f t="shared" si="6"/>
        <v>58.084210819999996</v>
      </c>
      <c r="O19" s="2">
        <f t="shared" si="6"/>
        <v>49.184210774999997</v>
      </c>
      <c r="P19" s="2">
        <f t="shared" si="6"/>
        <v>40.284210729999998</v>
      </c>
      <c r="Q19" s="2">
        <f t="shared" si="6"/>
        <v>31.384210684999999</v>
      </c>
      <c r="R19" s="2">
        <f t="shared" si="6"/>
        <v>22.484210640000001</v>
      </c>
      <c r="S19" s="8" t="s">
        <v>1</v>
      </c>
      <c r="T19" s="2">
        <f>B19*1.0319148</f>
        <v>132.44354968439524</v>
      </c>
      <c r="U19" s="2">
        <f>B19*1.0638297</f>
        <v>136.53974313352737</v>
      </c>
      <c r="V19" s="2">
        <f>B19*1.0957446</f>
        <v>140.6359365826595</v>
      </c>
      <c r="W19" s="2">
        <f>B19*1.1276595</f>
        <v>144.73213003179166</v>
      </c>
      <c r="X19" s="2">
        <f>B19*1.1595744</f>
        <v>148.82832348092379</v>
      </c>
      <c r="Y19" s="5">
        <f>B19*1.1914893</f>
        <v>152.92451693005592</v>
      </c>
      <c r="Z19" s="8" t="s">
        <v>1</v>
      </c>
      <c r="AA19" s="29">
        <f>B19*0.9787234</f>
        <v>125.61657343724522</v>
      </c>
      <c r="AB19" s="2">
        <f>B19*0.9468085</f>
        <v>121.52037998811309</v>
      </c>
      <c r="AC19" s="2">
        <f>B19*0.9148936</f>
        <v>117.42418653898093</v>
      </c>
      <c r="AD19" s="2">
        <f>B19*0.8829787</f>
        <v>113.3279930898488</v>
      </c>
      <c r="AE19" s="2">
        <f>B19*0.8510638</f>
        <v>109.23179964071666</v>
      </c>
      <c r="AF19" s="5">
        <f>B19*0.8191489</f>
        <v>105.1356061915845</v>
      </c>
      <c r="AG19" s="2"/>
    </row>
    <row r="20" spans="1:33" x14ac:dyDescent="0.2">
      <c r="A20" s="8" t="s">
        <v>2</v>
      </c>
      <c r="B20" s="2">
        <f t="shared" ref="B20:R20" si="7">B5*0.96306818</f>
        <v>158.90624970000002</v>
      </c>
      <c r="C20" s="2">
        <f>C5*0.96306818</f>
        <v>144.460227</v>
      </c>
      <c r="D20" s="2">
        <f t="shared" si="7"/>
        <v>130.01420430000002</v>
      </c>
      <c r="E20" s="2">
        <f t="shared" si="7"/>
        <v>120.86505659000001</v>
      </c>
      <c r="F20" s="2">
        <f t="shared" si="7"/>
        <v>111.71590888</v>
      </c>
      <c r="G20" s="2">
        <f t="shared" si="7"/>
        <v>105.93749980000001</v>
      </c>
      <c r="H20" s="2">
        <f t="shared" si="7"/>
        <v>100.15909072000001</v>
      </c>
      <c r="I20" s="2">
        <f t="shared" si="7"/>
        <v>96.306818000000007</v>
      </c>
      <c r="J20" s="2">
        <f t="shared" si="7"/>
        <v>92.454545280000005</v>
      </c>
      <c r="K20" s="2">
        <f t="shared" si="7"/>
        <v>86.676136200000002</v>
      </c>
      <c r="L20" s="2">
        <f t="shared" si="7"/>
        <v>80.897727119999999</v>
      </c>
      <c r="M20" s="2">
        <f t="shared" si="7"/>
        <v>73.193181680000009</v>
      </c>
      <c r="N20" s="2">
        <f t="shared" si="7"/>
        <v>65.488636240000005</v>
      </c>
      <c r="O20" s="2">
        <f t="shared" si="7"/>
        <v>55.376420350000004</v>
      </c>
      <c r="P20" s="2">
        <f t="shared" si="7"/>
        <v>45.264204460000002</v>
      </c>
      <c r="Q20" s="2">
        <f t="shared" si="7"/>
        <v>35.633522660000004</v>
      </c>
      <c r="R20" s="2">
        <f t="shared" si="7"/>
        <v>26.002840860000003</v>
      </c>
      <c r="S20" s="8" t="s">
        <v>2</v>
      </c>
      <c r="T20" s="2">
        <f>B20*1.0462962</f>
        <v>166.26300521736115</v>
      </c>
      <c r="U20" s="2">
        <f>B20*1.074074</f>
        <v>170.67707124027783</v>
      </c>
      <c r="V20" s="2">
        <f>B20*1.1111111</f>
        <v>176.5624979010417</v>
      </c>
      <c r="W20" s="2">
        <f>B20*1.1574074</f>
        <v>183.91926930902781</v>
      </c>
      <c r="X20" s="2">
        <f>B20*1.1944444</f>
        <v>189.8046800791667</v>
      </c>
      <c r="Y20" s="5">
        <f>B20*1.2407407</f>
        <v>197.16145148715279</v>
      </c>
      <c r="Z20" s="8" t="s">
        <v>2</v>
      </c>
      <c r="AA20" s="29">
        <f>B20*0.9629629</f>
        <v>153.02082303923615</v>
      </c>
      <c r="AB20" s="2">
        <f>B20*0.9351851</f>
        <v>148.60675701631948</v>
      </c>
      <c r="AC20" s="2">
        <f>B20*0.9074074</f>
        <v>144.19270688402779</v>
      </c>
      <c r="AD20" s="2">
        <f>B20*0.8703703</f>
        <v>138.30728022326394</v>
      </c>
      <c r="AE20" s="2">
        <f>B20*0.8425925</f>
        <v>133.89321420034727</v>
      </c>
      <c r="AF20" s="5">
        <f>B20*0.8055555</f>
        <v>128.00780343020836</v>
      </c>
      <c r="AG20" s="2"/>
    </row>
    <row r="21" spans="1:33" x14ac:dyDescent="0.2">
      <c r="A21" s="8" t="s">
        <v>4</v>
      </c>
      <c r="B21" s="2">
        <f t="shared" ref="B21:P21" si="8">B6*0.94162679</f>
        <v>236.34832429000002</v>
      </c>
      <c r="C21" s="2">
        <f t="shared" si="8"/>
        <v>218.45741528000002</v>
      </c>
      <c r="D21" s="2">
        <f t="shared" si="8"/>
        <v>200.56650627000002</v>
      </c>
      <c r="E21" s="2">
        <f t="shared" si="8"/>
        <v>183.14641065500001</v>
      </c>
      <c r="F21" s="2">
        <f t="shared" si="8"/>
        <v>165.72631504</v>
      </c>
      <c r="G21" s="2">
        <f t="shared" si="8"/>
        <v>151.60191319</v>
      </c>
      <c r="H21" s="2">
        <f t="shared" si="8"/>
        <v>137.47751134000001</v>
      </c>
      <c r="I21" s="2">
        <f t="shared" si="8"/>
        <v>126.17798986000001</v>
      </c>
      <c r="J21" s="2">
        <f t="shared" si="8"/>
        <v>114.87846838</v>
      </c>
      <c r="K21" s="2">
        <f t="shared" si="8"/>
        <v>108.757894245</v>
      </c>
      <c r="L21" s="2">
        <f t="shared" si="8"/>
        <v>102.63732011</v>
      </c>
      <c r="M21" s="2">
        <f t="shared" si="8"/>
        <v>95.575119185000005</v>
      </c>
      <c r="N21" s="2">
        <f t="shared" si="8"/>
        <v>88.512918260000006</v>
      </c>
      <c r="O21" s="2">
        <f t="shared" si="8"/>
        <v>76.742583385000003</v>
      </c>
      <c r="P21" s="2">
        <f t="shared" si="8"/>
        <v>64.97224851</v>
      </c>
      <c r="Q21" s="3"/>
      <c r="R21" s="3"/>
      <c r="S21" s="8" t="s">
        <v>4</v>
      </c>
      <c r="T21" s="2">
        <f>B21*1.0431654</f>
        <v>246.55039424730757</v>
      </c>
      <c r="U21" s="2">
        <f>B21*1.0791366</f>
        <v>255.05212709000804</v>
      </c>
      <c r="V21" s="2">
        <f>B21*1.1366906</f>
        <v>268.65491854619472</v>
      </c>
      <c r="W21" s="2">
        <f>B21*1.2014388</f>
        <v>283.9580471169885</v>
      </c>
      <c r="X21" s="2">
        <f>B21*1.266187</f>
        <v>299.26117568778227</v>
      </c>
      <c r="Y21" s="5">
        <f>B21*1.3381294</f>
        <v>316.26464137318311</v>
      </c>
      <c r="Z21" s="8" t="s">
        <v>4</v>
      </c>
      <c r="AA21" s="29">
        <f>B21*0.9640287</f>
        <v>227.84656781246713</v>
      </c>
      <c r="AB21" s="2">
        <f>B21*0.9064748</f>
        <v>214.24379999111292</v>
      </c>
      <c r="AC21" s="2">
        <f>B21*0.884892</f>
        <v>209.14274137762669</v>
      </c>
      <c r="AD21" s="2">
        <f>B21*0.8561151</f>
        <v>202.34136928436581</v>
      </c>
      <c r="AE21" s="2">
        <f>B21*0.8345323</f>
        <v>197.24031067087958</v>
      </c>
      <c r="AF21" s="5">
        <f>B21*0.8129496</f>
        <v>192.13927569222582</v>
      </c>
      <c r="AG21" s="2"/>
    </row>
    <row r="22" spans="1:33" x14ac:dyDescent="0.2">
      <c r="A22" s="8" t="s">
        <v>5</v>
      </c>
      <c r="B22" s="2">
        <f t="shared" ref="B22:L22" si="9">B7*0.94162679</f>
        <v>279.66315663</v>
      </c>
      <c r="C22" s="2">
        <f t="shared" si="9"/>
        <v>263.6555012</v>
      </c>
      <c r="D22" s="2">
        <f t="shared" si="9"/>
        <v>247.64784577</v>
      </c>
      <c r="E22" s="2">
        <f t="shared" si="9"/>
        <v>233.05263052500001</v>
      </c>
      <c r="F22" s="2">
        <f t="shared" si="9"/>
        <v>218.45741528000002</v>
      </c>
      <c r="G22" s="2">
        <f t="shared" si="9"/>
        <v>196.79999911000002</v>
      </c>
      <c r="H22" s="2">
        <f t="shared" si="9"/>
        <v>175.14258294000001</v>
      </c>
      <c r="I22" s="2">
        <f t="shared" si="9"/>
        <v>159.13492751000001</v>
      </c>
      <c r="J22" s="2">
        <f t="shared" si="9"/>
        <v>143.12727208000001</v>
      </c>
      <c r="K22" s="2">
        <f t="shared" si="9"/>
        <v>130.88612381000002</v>
      </c>
      <c r="L22" s="2">
        <f t="shared" si="9"/>
        <v>118.64497554</v>
      </c>
      <c r="M22" s="3"/>
      <c r="N22" s="3"/>
      <c r="O22" s="3"/>
      <c r="P22" s="3"/>
      <c r="Q22" s="3"/>
      <c r="R22" s="3"/>
      <c r="S22" s="8" t="s">
        <v>5</v>
      </c>
      <c r="T22" s="2">
        <f>B22*1.0494505</f>
        <v>293.49263955693186</v>
      </c>
      <c r="U22" s="2">
        <f>B22*1.0824175</f>
        <v>302.71229484155305</v>
      </c>
      <c r="V22" s="2">
        <f>B22*1.1428571</f>
        <v>319.6150241630076</v>
      </c>
      <c r="W22" s="2">
        <f>B22*1.2087912</f>
        <v>338.05436269856568</v>
      </c>
      <c r="X22" s="2">
        <f>B22*1.2747252</f>
        <v>356.49367326780811</v>
      </c>
      <c r="Y22" s="5">
        <f>B22*1.3351648</f>
        <v>373.39640258926266</v>
      </c>
      <c r="Z22" s="8" t="s">
        <v>5</v>
      </c>
      <c r="AA22" s="29">
        <f>B22*0.9670329</f>
        <v>270.44347337906311</v>
      </c>
      <c r="AB22" s="2">
        <f>B22*0.9065934</f>
        <v>253.54077202392423</v>
      </c>
      <c r="AC22" s="2">
        <f>B22*0.8736263</f>
        <v>244.32108877298737</v>
      </c>
      <c r="AD22" s="2">
        <f>B22*0.8296703</f>
        <v>232.02821506015908</v>
      </c>
      <c r="AE22" s="2">
        <f>B22*0.7969032</f>
        <v>222.86446444054823</v>
      </c>
      <c r="AF22" s="5">
        <f>B22*0.7637362</f>
        <v>213.58887652460101</v>
      </c>
      <c r="AG22" s="2"/>
    </row>
    <row r="23" spans="1:33" x14ac:dyDescent="0.2">
      <c r="A23" s="8" t="s">
        <v>6</v>
      </c>
      <c r="B23" s="2">
        <f t="shared" ref="B23:H27" si="10">B8*0.94162679</f>
        <v>310.73684070000002</v>
      </c>
      <c r="C23" s="2">
        <f t="shared" si="10"/>
        <v>287.50413469980344</v>
      </c>
      <c r="D23" s="2">
        <f t="shared" si="10"/>
        <v>264.27142869960693</v>
      </c>
      <c r="E23" s="2">
        <f t="shared" si="10"/>
        <v>244.6689058408881</v>
      </c>
      <c r="F23" s="2">
        <f t="shared" si="10"/>
        <v>225.06638298216933</v>
      </c>
      <c r="G23" s="2">
        <f t="shared" si="10"/>
        <v>209.81992452480347</v>
      </c>
      <c r="H23" s="2">
        <f t="shared" si="10"/>
        <v>194.57346606743761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8" t="s">
        <v>6</v>
      </c>
      <c r="T23" s="2">
        <f>B23*1.0233644</f>
        <v>317.99702054085105</v>
      </c>
      <c r="U23" s="2">
        <f>B23*1.0654205</f>
        <v>331.0654001870144</v>
      </c>
      <c r="V23" s="2">
        <f>B23*1.1495327</f>
        <v>357.20215947934088</v>
      </c>
      <c r="W23" s="2">
        <f>B23*1.17757</f>
        <v>365.91438150309904</v>
      </c>
      <c r="X23" s="2">
        <f>B23*1.224299</f>
        <v>380.43480333216934</v>
      </c>
      <c r="Y23" s="5">
        <f>B23*1.2803738</f>
        <v>397.85930952705371</v>
      </c>
      <c r="Z23" s="8" t="s">
        <v>6</v>
      </c>
      <c r="AA23" s="29">
        <f>B23*0.9345794</f>
        <v>290.40825013930157</v>
      </c>
      <c r="AB23" s="2">
        <f>B23*0.8925233</f>
        <v>277.33987049313833</v>
      </c>
      <c r="AC23" s="2">
        <f>B23*0.8644859</f>
        <v>268.62761739569618</v>
      </c>
      <c r="AD23" s="2">
        <f>B23*0.8224299</f>
        <v>255.55926882321697</v>
      </c>
      <c r="AE23" s="2">
        <f>B23*0.7803738</f>
        <v>242.49088917705367</v>
      </c>
      <c r="AF23" s="5">
        <f>B23*0.7383177</f>
        <v>229.42250953089038</v>
      </c>
      <c r="AG23" s="2"/>
    </row>
    <row r="24" spans="1:33" x14ac:dyDescent="0.2">
      <c r="A24" s="8" t="s">
        <v>7</v>
      </c>
      <c r="B24" s="2">
        <f t="shared" si="10"/>
        <v>341.81052477000003</v>
      </c>
      <c r="C24" s="2">
        <f t="shared" si="10"/>
        <v>317.19452711290131</v>
      </c>
      <c r="D24" s="2">
        <f t="shared" si="10"/>
        <v>292.5785294558026</v>
      </c>
      <c r="E24" s="2">
        <f t="shared" si="10"/>
        <v>272.8857996922286</v>
      </c>
      <c r="F24" s="2">
        <f t="shared" si="10"/>
        <v>253.19306992865458</v>
      </c>
      <c r="G24" s="2">
        <f t="shared" si="10"/>
        <v>234.20361531979484</v>
      </c>
      <c r="H24" s="2">
        <f t="shared" si="10"/>
        <v>215.21416071093512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8" t="s">
        <v>7</v>
      </c>
      <c r="T24" s="2">
        <f>B24*1.0411522</f>
        <v>355.87677984743999</v>
      </c>
      <c r="U24" s="2">
        <f>B24*1.0946502</f>
        <v>374.16295930158549</v>
      </c>
      <c r="V24" s="2">
        <f>B24*1.1481481</f>
        <v>392.44910457467847</v>
      </c>
      <c r="W24" s="2">
        <f>B24*1.1851851</f>
        <v>405.10874098058497</v>
      </c>
      <c r="X24" s="2">
        <f>B24*1.2304526</f>
        <v>420.58164891061097</v>
      </c>
      <c r="Y24" s="5">
        <f>B24*1.2757201</f>
        <v>436.05455684063691</v>
      </c>
      <c r="Z24" s="8" t="s">
        <v>7</v>
      </c>
      <c r="AA24" s="29">
        <f>B24*0.9423868</f>
        <v>322.11772664432107</v>
      </c>
      <c r="AB24" s="2">
        <f>B24*0.9259259</f>
        <v>316.49121777713458</v>
      </c>
      <c r="AC24" s="2">
        <f>B24*0.8724279</f>
        <v>298.20503832298914</v>
      </c>
      <c r="AD24" s="2">
        <f>B24*0.8353909</f>
        <v>285.54540191708264</v>
      </c>
      <c r="AE24" s="2">
        <f>B24*0.7983539</f>
        <v>272.88576551117609</v>
      </c>
      <c r="AF24" s="5">
        <f>B24*0.7613168</f>
        <v>260.22609492421714</v>
      </c>
      <c r="AG24" s="2"/>
    </row>
    <row r="25" spans="1:33" x14ac:dyDescent="0.2">
      <c r="A25" s="8" t="s">
        <v>8</v>
      </c>
      <c r="B25" s="2">
        <f t="shared" si="10"/>
        <v>360.64306057000005</v>
      </c>
      <c r="C25" s="2">
        <f t="shared" si="10"/>
        <v>339.70682929626008</v>
      </c>
      <c r="D25" s="2">
        <f t="shared" si="10"/>
        <v>318.77059802252018</v>
      </c>
      <c r="E25" s="2">
        <f t="shared" si="10"/>
        <v>295.80827403449797</v>
      </c>
      <c r="F25" s="2">
        <f t="shared" si="10"/>
        <v>272.84595004647576</v>
      </c>
      <c r="G25" s="2">
        <f t="shared" si="10"/>
        <v>251.23441464181852</v>
      </c>
      <c r="H25" s="2">
        <f t="shared" si="10"/>
        <v>229.6228792371613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8" t="s">
        <v>8</v>
      </c>
      <c r="T25" s="2">
        <f>B25*1.0411985</f>
        <v>375.50101370089317</v>
      </c>
      <c r="U25" s="2">
        <f>B25*1.0898876</f>
        <v>393.06039974129197</v>
      </c>
      <c r="V25" s="2">
        <f>B25*1.1273408</f>
        <v>406.56763641743231</v>
      </c>
      <c r="W25" s="2">
        <f>B25*1.1835205</f>
        <v>426.82845536733674</v>
      </c>
      <c r="X25" s="2">
        <f>B25*1.2284644</f>
        <v>443.03716101728878</v>
      </c>
      <c r="Y25" s="5">
        <f>B25*1.2771535</f>
        <v>460.59654705768759</v>
      </c>
      <c r="Z25" s="8" t="s">
        <v>8</v>
      </c>
      <c r="AA25" s="29">
        <f>B25*0.9400749</f>
        <v>339.03148910103675</v>
      </c>
      <c r="AB25" s="2">
        <f>B25*0.9176029</f>
        <v>330.92711824390767</v>
      </c>
      <c r="AC25" s="2">
        <f>B25*0.8764044</f>
        <v>316.06916511301455</v>
      </c>
      <c r="AD25" s="2">
        <f>B25*0.8464419</f>
        <v>305.26339741068591</v>
      </c>
      <c r="AE25" s="2">
        <f>B25*0.8164794</f>
        <v>294.45762970835727</v>
      </c>
      <c r="AF25" s="5">
        <f>B25*0.7865168</f>
        <v>283.65182594172262</v>
      </c>
      <c r="AG25" s="2"/>
    </row>
    <row r="26" spans="1:33" x14ac:dyDescent="0.2">
      <c r="A26" s="8" t="s">
        <v>9</v>
      </c>
      <c r="B26" s="2">
        <f t="shared" si="10"/>
        <v>372.88420884000004</v>
      </c>
      <c r="C26" s="2">
        <f t="shared" si="10"/>
        <v>351.0665673386672</v>
      </c>
      <c r="D26" s="2">
        <f t="shared" si="10"/>
        <v>329.24892583733435</v>
      </c>
      <c r="E26" s="2">
        <f t="shared" si="10"/>
        <v>303.4643556802572</v>
      </c>
      <c r="F26" s="2">
        <f t="shared" si="10"/>
        <v>277.6797855231801</v>
      </c>
      <c r="G26" s="2">
        <f t="shared" si="10"/>
        <v>257.84551512866716</v>
      </c>
      <c r="H26" s="2">
        <f t="shared" si="10"/>
        <v>238.01124473415433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8" t="s">
        <v>9</v>
      </c>
      <c r="T26" s="2">
        <f>B26*1.0319148</f>
        <v>384.78473378828687</v>
      </c>
      <c r="U26" s="2">
        <f>B26*1.0709219</f>
        <v>399.3298654109297</v>
      </c>
      <c r="V26" s="2">
        <f>B26*1.1241134</f>
        <v>419.16413580544247</v>
      </c>
      <c r="W26" s="2">
        <f>B26*1.1737588</f>
        <v>437.6761215069879</v>
      </c>
      <c r="X26" s="2">
        <f>B26*1.2234042</f>
        <v>456.18810720853321</v>
      </c>
      <c r="Y26" s="5">
        <f>B26*1.2765957</f>
        <v>476.0223776030461</v>
      </c>
      <c r="Z26" s="8" t="s">
        <v>9</v>
      </c>
      <c r="AA26" s="29">
        <f>B26*0.9503546</f>
        <v>354.37222313845473</v>
      </c>
      <c r="AB26" s="2">
        <f>B26*0.9255319</f>
        <v>345.11623028768201</v>
      </c>
      <c r="AC26" s="2">
        <f>B26*0.8900709</f>
        <v>331.89338335800682</v>
      </c>
      <c r="AD26" s="2">
        <f>B26*0.8546099</f>
        <v>318.67053642833156</v>
      </c>
      <c r="AE26" s="2">
        <f>B26*0.8262411</f>
        <v>308.09225888459133</v>
      </c>
      <c r="AF26" s="5">
        <f>B26*0.7878723</f>
        <v>293.78513925245113</v>
      </c>
      <c r="AG26" s="2"/>
    </row>
    <row r="27" spans="1:33" x14ac:dyDescent="0.2">
      <c r="A27" s="8" t="s">
        <v>3</v>
      </c>
      <c r="B27" s="2">
        <f t="shared" si="10"/>
        <v>380.41722315999999</v>
      </c>
      <c r="C27" s="2">
        <f t="shared" si="10"/>
        <v>356.80073173761565</v>
      </c>
      <c r="D27" s="2">
        <f t="shared" si="10"/>
        <v>333.18424031523125</v>
      </c>
      <c r="E27" s="2">
        <f t="shared" si="10"/>
        <v>310.84423888516028</v>
      </c>
      <c r="F27" s="2">
        <f t="shared" si="10"/>
        <v>288.50423745508925</v>
      </c>
      <c r="G27" s="2">
        <f t="shared" si="10"/>
        <v>264.24940593224238</v>
      </c>
      <c r="H27" s="2">
        <f t="shared" si="10"/>
        <v>239.99457440939554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8" t="s">
        <v>3</v>
      </c>
      <c r="T27" s="2">
        <f>B27*1.0268456</f>
        <v>390.62975176606403</v>
      </c>
      <c r="U27" s="2">
        <f>B27*1.067114</f>
        <v>405.94854467516018</v>
      </c>
      <c r="V27" s="2">
        <f>B27*1.0973154</f>
        <v>417.43767739870469</v>
      </c>
      <c r="W27" s="2">
        <f>B27*1.1510067</f>
        <v>437.86277265255512</v>
      </c>
      <c r="X27" s="2">
        <f>B27*1.2080536</f>
        <v>459.56439594044133</v>
      </c>
      <c r="Y27" s="5">
        <f>B27*1.2617449</f>
        <v>479.98949119429187</v>
      </c>
      <c r="Z27" s="8" t="s">
        <v>3</v>
      </c>
      <c r="AA27" s="29">
        <f>B27*0.9496644</f>
        <v>361.26869398190746</v>
      </c>
      <c r="AB27" s="2">
        <f>B27*0.9060402</f>
        <v>344.67329695533101</v>
      </c>
      <c r="AC27" s="2">
        <f>B27*0.8724832</f>
        <v>331.90763619775089</v>
      </c>
      <c r="AD27" s="2">
        <f>B27*0.8389261</f>
        <v>319.14193739844848</v>
      </c>
      <c r="AE27" s="2">
        <f>B27*0.8053691</f>
        <v>306.37627664086835</v>
      </c>
      <c r="AF27" s="5">
        <f>B27*0.771812</f>
        <v>293.61057784156594</v>
      </c>
      <c r="AG27" s="2"/>
    </row>
    <row r="28" spans="1:33" x14ac:dyDescent="0.2">
      <c r="A28" s="8" t="s">
        <v>10</v>
      </c>
      <c r="B28" s="2">
        <f t="shared" ref="B28:H28" si="11">B13*0.94733333</f>
        <v>389.35399862999998</v>
      </c>
      <c r="C28" s="2">
        <f t="shared" si="11"/>
        <v>368.35944699287245</v>
      </c>
      <c r="D28" s="2">
        <f t="shared" si="11"/>
        <v>347.36489535574486</v>
      </c>
      <c r="E28" s="2">
        <f t="shared" si="11"/>
        <v>325.09793485109446</v>
      </c>
      <c r="F28" s="2">
        <f t="shared" si="11"/>
        <v>302.83097434644412</v>
      </c>
      <c r="G28" s="2">
        <f t="shared" si="11"/>
        <v>278.01919610674804</v>
      </c>
      <c r="H28" s="2">
        <f t="shared" si="11"/>
        <v>253.20741786705202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24" t="s">
        <v>10</v>
      </c>
      <c r="T28" s="2">
        <f>B28*1.0570468</f>
        <v>411.56539831904587</v>
      </c>
      <c r="U28" s="2">
        <f>B28*1.090604</f>
        <v>424.63102832187246</v>
      </c>
      <c r="V28" s="2">
        <f>B28*1.1543624</f>
        <v>449.45561630812347</v>
      </c>
      <c r="W28" s="2">
        <f>B28*1.1979865</f>
        <v>466.44083407975847</v>
      </c>
      <c r="X28" s="2">
        <f>B28*1.2058823</f>
        <v>469.51509538214123</v>
      </c>
      <c r="Y28" s="5">
        <f>B28*1.2222222</f>
        <v>475.87710078435555</v>
      </c>
      <c r="Z28" s="8" t="s">
        <v>10</v>
      </c>
      <c r="AA28" s="29">
        <f>B28*0.9575163</f>
        <v>372.81280015840264</v>
      </c>
      <c r="AB28" s="2">
        <f>B28*0.9248366</f>
        <v>360.08882828937385</v>
      </c>
      <c r="AC28" s="2">
        <f>B28*0.8954248</f>
        <v>348.63722635246802</v>
      </c>
      <c r="AD28" s="2">
        <f>B28*0.8562091</f>
        <v>333.36843674839349</v>
      </c>
      <c r="AE28" s="2">
        <f>B28*0.8169934</f>
        <v>318.09964714431902</v>
      </c>
      <c r="AF28" s="5">
        <f>B28*0.7810457</f>
        <v>304.10326640776736</v>
      </c>
      <c r="AG28" s="2"/>
    </row>
    <row r="29" spans="1:33" x14ac:dyDescent="0.2">
      <c r="A29" s="8" t="s">
        <v>11</v>
      </c>
      <c r="B29" s="2">
        <f t="shared" ref="B29:H29" si="12">B14*0.94610592</f>
        <v>411.55607520000001</v>
      </c>
      <c r="C29" s="2">
        <f t="shared" si="12"/>
        <v>393.55049690999999</v>
      </c>
      <c r="D29" s="2">
        <f t="shared" si="12"/>
        <v>375.54491862000003</v>
      </c>
      <c r="E29" s="2">
        <f t="shared" si="12"/>
        <v>355.61017122750002</v>
      </c>
      <c r="F29" s="2">
        <f t="shared" si="12"/>
        <v>335.675423835</v>
      </c>
      <c r="G29" s="2">
        <f t="shared" si="12"/>
        <v>309.31011276750002</v>
      </c>
      <c r="H29" s="2">
        <f t="shared" si="12"/>
        <v>282.94480170000003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4" t="s">
        <v>11</v>
      </c>
      <c r="T29" s="2">
        <f>B29*1.04375</f>
        <v>429.56165348999997</v>
      </c>
      <c r="U29" s="2">
        <f>B29*1.078125</f>
        <v>443.70889357499999</v>
      </c>
      <c r="V29" s="2">
        <f>B29*1.121875</f>
        <v>461.71447186500001</v>
      </c>
      <c r="W29" s="2">
        <f>B29*1.165625</f>
        <v>479.72005015499997</v>
      </c>
      <c r="X29" s="2">
        <f>B29*1.209375</f>
        <v>497.72562844500004</v>
      </c>
      <c r="Y29" s="5">
        <f>B29*1.253125</f>
        <v>515.731206735</v>
      </c>
      <c r="Z29" s="8" t="s">
        <v>11</v>
      </c>
      <c r="AA29" s="29">
        <f>B29*0.959375</f>
        <v>394.83660964500001</v>
      </c>
      <c r="AB29" s="2">
        <f>B29*0.934375</f>
        <v>384.54770776499998</v>
      </c>
      <c r="AC29" s="2">
        <f>B29*0.89375</f>
        <v>367.82824221000004</v>
      </c>
      <c r="AD29" s="2">
        <f>B29*0.86875</f>
        <v>357.53934033000002</v>
      </c>
      <c r="AE29" s="2">
        <f>B29*0.84375</f>
        <v>347.25043844999999</v>
      </c>
      <c r="AF29" s="5">
        <f>B29*0.821875</f>
        <v>338.24764930500004</v>
      </c>
      <c r="AG29" s="2"/>
    </row>
    <row r="30" spans="1:33" ht="13.5" thickBot="1" x14ac:dyDescent="0.25">
      <c r="A30" s="9" t="s">
        <v>12</v>
      </c>
      <c r="B30" s="2">
        <f t="shared" ref="B30:H30" si="13">B15*0.96306818</f>
        <v>443.97443098000002</v>
      </c>
      <c r="C30" s="2">
        <f t="shared" si="13"/>
        <v>425.1619024160845</v>
      </c>
      <c r="D30" s="2">
        <f t="shared" si="13"/>
        <v>406.34937385216892</v>
      </c>
      <c r="E30" s="2">
        <f t="shared" si="13"/>
        <v>386.90995339170962</v>
      </c>
      <c r="F30" s="2">
        <f t="shared" si="13"/>
        <v>367.47053293125032</v>
      </c>
      <c r="G30" s="2">
        <f t="shared" si="13"/>
        <v>341.13308173665479</v>
      </c>
      <c r="H30" s="2">
        <f t="shared" si="13"/>
        <v>314.7956305420592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30" t="s">
        <v>12</v>
      </c>
      <c r="T30" s="6">
        <f>B30*1.0338983</f>
        <v>459.02440943368936</v>
      </c>
      <c r="U30" s="6">
        <f>B30*1.0734463</f>
        <v>476.58271023008643</v>
      </c>
      <c r="V30" s="6">
        <f>B30*1.1158192</f>
        <v>495.39519439655885</v>
      </c>
      <c r="W30" s="6">
        <f>B30*1.1440677</f>
        <v>507.93680611009734</v>
      </c>
      <c r="X30" s="2">
        <f>B30*1.1807909</f>
        <v>524.24096793386218</v>
      </c>
      <c r="Y30" s="5">
        <f>B30*1.2146892</f>
        <v>539.29094638755146</v>
      </c>
      <c r="Z30" s="9" t="s">
        <v>12</v>
      </c>
      <c r="AA30" s="29">
        <f>B30*0.9802259</f>
        <v>435.19523618435841</v>
      </c>
      <c r="AB30" s="2">
        <f>B30*0.9350282</f>
        <v>415.12861304525364</v>
      </c>
      <c r="AC30" s="2">
        <f>B30*0.9039548</f>
        <v>401.33281796163971</v>
      </c>
      <c r="AD30" s="2">
        <f>B30*0.8813559</f>
        <v>391.2994841933658</v>
      </c>
      <c r="AE30" s="2">
        <f>B30*0.8531073</f>
        <v>378.75782808238415</v>
      </c>
      <c r="AF30" s="5">
        <f>B30*0.8305084</f>
        <v>368.72449431411025</v>
      </c>
      <c r="AG30" s="2"/>
    </row>
    <row r="31" spans="1:33" ht="14.25" thickTop="1" thickBot="1" x14ac:dyDescent="0.25">
      <c r="A31" s="62" t="s">
        <v>21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0" t="s">
        <v>22</v>
      </c>
      <c r="T31" s="61"/>
      <c r="U31" s="61"/>
      <c r="V31" s="61"/>
      <c r="W31" s="61"/>
      <c r="X31" s="61"/>
      <c r="Y31" s="61"/>
      <c r="Z31" s="60" t="s">
        <v>23</v>
      </c>
      <c r="AA31" s="61"/>
      <c r="AB31" s="61"/>
      <c r="AC31" s="61"/>
      <c r="AD31" s="61"/>
      <c r="AE31" s="61"/>
      <c r="AF31" s="70"/>
    </row>
    <row r="32" spans="1:33" ht="14.25" thickTop="1" thickBot="1" x14ac:dyDescent="0.25">
      <c r="A32" s="25" t="s">
        <v>13</v>
      </c>
      <c r="B32" s="10">
        <v>100</v>
      </c>
      <c r="C32" s="11">
        <v>95</v>
      </c>
      <c r="D32" s="11">
        <v>90</v>
      </c>
      <c r="E32" s="11">
        <v>85</v>
      </c>
      <c r="F32" s="11">
        <v>80</v>
      </c>
      <c r="G32" s="11">
        <v>75</v>
      </c>
      <c r="H32" s="11">
        <v>70</v>
      </c>
      <c r="I32" s="11">
        <v>65</v>
      </c>
      <c r="J32" s="11">
        <v>60</v>
      </c>
      <c r="K32" s="11">
        <v>55</v>
      </c>
      <c r="L32" s="11">
        <v>50</v>
      </c>
      <c r="M32" s="11">
        <v>45</v>
      </c>
      <c r="N32" s="11">
        <v>40</v>
      </c>
      <c r="O32" s="11">
        <v>35</v>
      </c>
      <c r="P32" s="11">
        <v>30</v>
      </c>
      <c r="Q32" s="11">
        <v>25</v>
      </c>
      <c r="R32" s="11">
        <v>20</v>
      </c>
      <c r="S32" s="25" t="s">
        <v>13</v>
      </c>
      <c r="T32" s="11">
        <v>1</v>
      </c>
      <c r="U32" s="11">
        <v>2</v>
      </c>
      <c r="V32" s="11">
        <v>3</v>
      </c>
      <c r="W32" s="11">
        <v>4</v>
      </c>
      <c r="X32" s="11">
        <v>5</v>
      </c>
      <c r="Y32" s="11">
        <v>6</v>
      </c>
      <c r="Z32" s="25" t="s">
        <v>13</v>
      </c>
      <c r="AA32" s="11">
        <v>1</v>
      </c>
      <c r="AB32" s="11">
        <v>2</v>
      </c>
      <c r="AC32" s="11">
        <v>3</v>
      </c>
      <c r="AD32" s="11">
        <v>4</v>
      </c>
      <c r="AE32" s="11">
        <v>5</v>
      </c>
      <c r="AF32" s="12">
        <v>6</v>
      </c>
    </row>
    <row r="33" spans="1:32" ht="13.5" thickTop="1" x14ac:dyDescent="0.2">
      <c r="A33" s="8" t="s">
        <v>0</v>
      </c>
      <c r="B33" s="2">
        <f t="shared" ref="B33:R33" si="14">B3*0.86666667</f>
        <v>70.200000270000004</v>
      </c>
      <c r="C33" s="2">
        <f t="shared" si="14"/>
        <v>67.166666925000001</v>
      </c>
      <c r="D33" s="2">
        <f t="shared" si="14"/>
        <v>64.133333579999999</v>
      </c>
      <c r="E33" s="2">
        <f t="shared" si="14"/>
        <v>62.833333574999997</v>
      </c>
      <c r="F33" s="2">
        <f t="shared" si="14"/>
        <v>61.533333569999996</v>
      </c>
      <c r="G33" s="2">
        <f t="shared" si="14"/>
        <v>60.666666899999996</v>
      </c>
      <c r="H33" s="2">
        <f t="shared" si="14"/>
        <v>59.800000229999995</v>
      </c>
      <c r="I33" s="2">
        <f t="shared" si="14"/>
        <v>57.633333555</v>
      </c>
      <c r="J33" s="2">
        <f t="shared" si="14"/>
        <v>55.466666879999998</v>
      </c>
      <c r="K33" s="2">
        <f t="shared" si="14"/>
        <v>52.000000199999995</v>
      </c>
      <c r="L33" s="2">
        <f t="shared" si="14"/>
        <v>48.533333519999999</v>
      </c>
      <c r="M33" s="2">
        <f t="shared" si="14"/>
        <v>43.333333500000002</v>
      </c>
      <c r="N33" s="2">
        <f t="shared" si="14"/>
        <v>38.133333479999997</v>
      </c>
      <c r="O33" s="2">
        <f t="shared" si="14"/>
        <v>32.500000125</v>
      </c>
      <c r="P33" s="2">
        <f t="shared" si="14"/>
        <v>26.866666769999998</v>
      </c>
      <c r="Q33" s="2">
        <f t="shared" si="14"/>
        <v>19.933333409999999</v>
      </c>
      <c r="R33" s="2">
        <f t="shared" si="14"/>
        <v>13.000000049999999</v>
      </c>
      <c r="S33" s="8" t="s">
        <v>0</v>
      </c>
      <c r="T33" s="26">
        <f>B33*1.0285714</f>
        <v>72.205712557714278</v>
      </c>
      <c r="U33" s="27">
        <f>B33*1.0571428</f>
        <v>74.211424845428567</v>
      </c>
      <c r="V33" s="27">
        <f>B33*1.0857142</f>
        <v>76.217137133142842</v>
      </c>
      <c r="W33" s="27">
        <f>B33*1.1</f>
        <v>77.220000297000013</v>
      </c>
      <c r="X33" s="27">
        <f>B33*1.1142857</f>
        <v>78.222856440857143</v>
      </c>
      <c r="Y33" s="28">
        <f>B33*1.1428571</f>
        <v>80.228568728571432</v>
      </c>
      <c r="Z33" s="8" t="s">
        <v>0</v>
      </c>
      <c r="AA33" s="26">
        <f>B33*0.9714285</f>
        <v>68.194280962285703</v>
      </c>
      <c r="AB33" s="27">
        <f>B33*0.9428571</f>
        <v>66.188568674571414</v>
      </c>
      <c r="AC33" s="27">
        <f>B33*0.9142857</f>
        <v>64.182856386857139</v>
      </c>
      <c r="AD33" s="27">
        <f>B33*0.8857142</f>
        <v>62.177137079142838</v>
      </c>
      <c r="AE33" s="27">
        <f>B33*0.8571428</f>
        <v>60.171424791428556</v>
      </c>
      <c r="AF33" s="28">
        <f>B33*0.8285714</f>
        <v>58.165712503714275</v>
      </c>
    </row>
    <row r="34" spans="1:32" x14ac:dyDescent="0.2">
      <c r="A34" s="8" t="s">
        <v>1</v>
      </c>
      <c r="B34" s="2">
        <f>B4*0.86631579</f>
        <v>118.68526323</v>
      </c>
      <c r="C34" s="2">
        <f t="shared" ref="C34:H34" si="15">C4*0.8842802</f>
        <v>110.97716509999999</v>
      </c>
      <c r="D34" s="2">
        <f t="shared" si="15"/>
        <v>100.80794279999999</v>
      </c>
      <c r="E34" s="2">
        <f t="shared" si="15"/>
        <v>94.617981399999991</v>
      </c>
      <c r="F34" s="2">
        <f t="shared" si="15"/>
        <v>88.428019999999989</v>
      </c>
      <c r="G34" s="2">
        <f t="shared" si="15"/>
        <v>85.333039299999996</v>
      </c>
      <c r="H34" s="2">
        <f t="shared" si="15"/>
        <v>82.238058600000002</v>
      </c>
      <c r="I34" s="2">
        <f t="shared" ref="I34:R34" si="16">I4*0.8842802</f>
        <v>79.585217999999998</v>
      </c>
      <c r="J34" s="2">
        <f t="shared" si="16"/>
        <v>76.932377399999993</v>
      </c>
      <c r="K34" s="2">
        <f t="shared" si="16"/>
        <v>72.51097639999999</v>
      </c>
      <c r="L34" s="2">
        <f t="shared" si="16"/>
        <v>68.089575400000001</v>
      </c>
      <c r="M34" s="2">
        <f t="shared" si="16"/>
        <v>61.457473899999997</v>
      </c>
      <c r="N34" s="2">
        <f t="shared" si="16"/>
        <v>54.825372399999999</v>
      </c>
      <c r="O34" s="2">
        <f t="shared" si="16"/>
        <v>46.424710499999996</v>
      </c>
      <c r="P34" s="2">
        <f t="shared" si="16"/>
        <v>38.0240486</v>
      </c>
      <c r="Q34" s="2">
        <f t="shared" si="16"/>
        <v>29.623386699999998</v>
      </c>
      <c r="R34" s="2">
        <f t="shared" si="16"/>
        <v>21.222724799999998</v>
      </c>
      <c r="S34" s="8" t="s">
        <v>1</v>
      </c>
      <c r="T34" s="29">
        <f>B34*1.0319148</f>
        <v>122.47307966893281</v>
      </c>
      <c r="U34" s="2">
        <f>B34*1.0638297</f>
        <v>126.26090797639195</v>
      </c>
      <c r="V34" s="2">
        <f>B34*1.0957446</f>
        <v>130.04873628385107</v>
      </c>
      <c r="W34" s="2">
        <f>B34*1.1276595</f>
        <v>133.83656459131021</v>
      </c>
      <c r="X34" s="2">
        <f>B34*1.1595744</f>
        <v>137.62439289876932</v>
      </c>
      <c r="Y34" s="5">
        <f>B34*1.1914893</f>
        <v>141.41222120622845</v>
      </c>
      <c r="Z34" s="8" t="s">
        <v>1</v>
      </c>
      <c r="AA34" s="29">
        <f>B34*0.9787234</f>
        <v>116.16004435836059</v>
      </c>
      <c r="AB34" s="2">
        <f>B34*0.9468085</f>
        <v>112.37221605090147</v>
      </c>
      <c r="AC34" s="2">
        <f>B34*0.9148936</f>
        <v>108.58438774344233</v>
      </c>
      <c r="AD34" s="2">
        <f>B34*0.8829787</f>
        <v>104.7965594359832</v>
      </c>
      <c r="AE34" s="2">
        <f>B34*0.8510638</f>
        <v>101.00873112852408</v>
      </c>
      <c r="AF34" s="5">
        <f>B34*0.8191489</f>
        <v>97.220902821064939</v>
      </c>
    </row>
    <row r="35" spans="1:32" x14ac:dyDescent="0.2">
      <c r="A35" s="8" t="s">
        <v>2</v>
      </c>
      <c r="B35" s="2">
        <f t="shared" ref="B35:R35" si="17">B5*0.87155963</f>
        <v>143.80733895</v>
      </c>
      <c r="C35" s="2">
        <f t="shared" si="17"/>
        <v>130.73394450000001</v>
      </c>
      <c r="D35" s="2">
        <f t="shared" si="17"/>
        <v>117.66055005</v>
      </c>
      <c r="E35" s="2">
        <f t="shared" si="17"/>
        <v>109.380733565</v>
      </c>
      <c r="F35" s="2">
        <f t="shared" si="17"/>
        <v>101.10091708</v>
      </c>
      <c r="G35" s="2">
        <f t="shared" si="17"/>
        <v>95.871559300000001</v>
      </c>
      <c r="H35" s="2">
        <f t="shared" si="17"/>
        <v>90.64220152</v>
      </c>
      <c r="I35" s="2">
        <f t="shared" si="17"/>
        <v>87.155963</v>
      </c>
      <c r="J35" s="2">
        <f t="shared" si="17"/>
        <v>83.669724479999999</v>
      </c>
      <c r="K35" s="2">
        <f t="shared" si="17"/>
        <v>78.440366699999998</v>
      </c>
      <c r="L35" s="2">
        <f t="shared" si="17"/>
        <v>73.211008919999998</v>
      </c>
      <c r="M35" s="2">
        <f t="shared" si="17"/>
        <v>66.238531879999996</v>
      </c>
      <c r="N35" s="2">
        <f t="shared" si="17"/>
        <v>59.266054840000002</v>
      </c>
      <c r="O35" s="2">
        <f t="shared" si="17"/>
        <v>50.114678725000005</v>
      </c>
      <c r="P35" s="2">
        <f t="shared" si="17"/>
        <v>40.96330261</v>
      </c>
      <c r="Q35" s="2">
        <f t="shared" si="17"/>
        <v>32.247706309999998</v>
      </c>
      <c r="R35" s="2">
        <f t="shared" si="17"/>
        <v>23.53211001</v>
      </c>
      <c r="S35" s="8" t="s">
        <v>2</v>
      </c>
      <c r="T35" s="29">
        <f>B35*1.0462962</f>
        <v>150.46507227549699</v>
      </c>
      <c r="U35" s="2">
        <f>B35*1.074074</f>
        <v>154.45972377538229</v>
      </c>
      <c r="V35" s="2">
        <f>B35*1.1111111</f>
        <v>159.78593056880734</v>
      </c>
      <c r="W35" s="2">
        <f>B35*1.1574074</f>
        <v>166.44367827503825</v>
      </c>
      <c r="X35" s="2">
        <f>B35*1.1944444</f>
        <v>171.76987068772939</v>
      </c>
      <c r="Y35" s="5">
        <f>B35*1.2407407</f>
        <v>178.42761839396024</v>
      </c>
      <c r="Z35" s="8" t="s">
        <v>2</v>
      </c>
      <c r="AA35" s="29">
        <f>B35*0.9629629</f>
        <v>138.48113215657494</v>
      </c>
      <c r="AB35" s="2">
        <f>B35*0.9351851</f>
        <v>134.48648065668965</v>
      </c>
      <c r="AC35" s="2">
        <f>B35*0.9074074</f>
        <v>130.49184353753822</v>
      </c>
      <c r="AD35" s="2">
        <f>B35*0.8703703</f>
        <v>125.16563674411319</v>
      </c>
      <c r="AE35" s="2">
        <f>B35*0.8425925</f>
        <v>121.17098524422788</v>
      </c>
      <c r="AF35" s="5">
        <f>B35*0.8055555</f>
        <v>115.84479283153672</v>
      </c>
    </row>
    <row r="36" spans="1:32" x14ac:dyDescent="0.2">
      <c r="A36" s="8" t="s">
        <v>4</v>
      </c>
      <c r="B36" s="2">
        <f t="shared" ref="B36:P36" si="18">B6*0.87559809</f>
        <v>219.77512059</v>
      </c>
      <c r="C36" s="2">
        <f t="shared" si="18"/>
        <v>203.13875687999999</v>
      </c>
      <c r="D36" s="2">
        <f t="shared" si="18"/>
        <v>186.50239317</v>
      </c>
      <c r="E36" s="2">
        <f t="shared" si="18"/>
        <v>170.30382850500001</v>
      </c>
      <c r="F36" s="2">
        <f t="shared" si="18"/>
        <v>154.10526383999999</v>
      </c>
      <c r="G36" s="2">
        <f t="shared" si="18"/>
        <v>140.97129249</v>
      </c>
      <c r="H36" s="2">
        <f t="shared" si="18"/>
        <v>127.83732114</v>
      </c>
      <c r="I36" s="2">
        <f t="shared" si="18"/>
        <v>117.33014405999999</v>
      </c>
      <c r="J36" s="2">
        <f t="shared" si="18"/>
        <v>106.82296698</v>
      </c>
      <c r="K36" s="2">
        <f t="shared" si="18"/>
        <v>101.131579395</v>
      </c>
      <c r="L36" s="2">
        <f t="shared" si="18"/>
        <v>95.440191810000002</v>
      </c>
      <c r="M36" s="2">
        <f t="shared" si="18"/>
        <v>88.873206135000004</v>
      </c>
      <c r="N36" s="2">
        <f t="shared" si="18"/>
        <v>82.306220460000006</v>
      </c>
      <c r="O36" s="2">
        <f t="shared" si="18"/>
        <v>71.361244334999995</v>
      </c>
      <c r="P36" s="2">
        <f t="shared" si="18"/>
        <v>60.416268209999998</v>
      </c>
      <c r="Q36" s="3"/>
      <c r="R36" s="3"/>
      <c r="S36" s="8" t="s">
        <v>4</v>
      </c>
      <c r="T36" s="29">
        <f>B36*1.0431654</f>
        <v>229.26180158031556</v>
      </c>
      <c r="U36" s="2">
        <f>B36*1.0791366</f>
        <v>237.16737639808258</v>
      </c>
      <c r="V36" s="2">
        <f>B36*1.1366906</f>
        <v>249.81631368851947</v>
      </c>
      <c r="W36" s="2">
        <f>B36*1.2014388</f>
        <v>264.04635715150488</v>
      </c>
      <c r="X36" s="2">
        <f>B36*1.266187</f>
        <v>278.27640061449034</v>
      </c>
      <c r="Y36" s="5">
        <f>B36*1.3381294</f>
        <v>294.08755025002432</v>
      </c>
      <c r="Z36" s="8" t="s">
        <v>4</v>
      </c>
      <c r="AA36" s="29">
        <f>B36*0.9640287</f>
        <v>211.86952379472092</v>
      </c>
      <c r="AB36" s="2">
        <f>B36*0.9064748</f>
        <v>199.22060848179615</v>
      </c>
      <c r="AC36" s="2">
        <f>B36*0.884892</f>
        <v>194.47724600912628</v>
      </c>
      <c r="AD36" s="2">
        <f>B36*0.8561151</f>
        <v>188.15279934141992</v>
      </c>
      <c r="AE36" s="2">
        <f>B36*0.8345323</f>
        <v>183.40943686875005</v>
      </c>
      <c r="AF36" s="5">
        <f>B36*0.8129496</f>
        <v>178.66609637359227</v>
      </c>
    </row>
    <row r="37" spans="1:32" x14ac:dyDescent="0.2">
      <c r="A37" s="8" t="s">
        <v>5</v>
      </c>
      <c r="B37" s="2">
        <f t="shared" ref="B37:L37" si="19">B7*0.87559809</f>
        <v>260.05263272999997</v>
      </c>
      <c r="C37" s="2">
        <f t="shared" si="19"/>
        <v>245.16746520000001</v>
      </c>
      <c r="D37" s="2">
        <f t="shared" si="19"/>
        <v>230.28229766999999</v>
      </c>
      <c r="E37" s="2">
        <f t="shared" si="19"/>
        <v>216.710527275</v>
      </c>
      <c r="F37" s="2">
        <f t="shared" si="19"/>
        <v>203.13875687999999</v>
      </c>
      <c r="G37" s="2">
        <f t="shared" si="19"/>
        <v>183.00000080999999</v>
      </c>
      <c r="H37" s="2">
        <f t="shared" si="19"/>
        <v>162.86124473999999</v>
      </c>
      <c r="I37" s="2">
        <f t="shared" si="19"/>
        <v>147.97607721</v>
      </c>
      <c r="J37" s="2">
        <f t="shared" si="19"/>
        <v>133.09090968000001</v>
      </c>
      <c r="K37" s="2">
        <f t="shared" si="19"/>
        <v>121.70813450999999</v>
      </c>
      <c r="L37" s="2">
        <f t="shared" si="19"/>
        <v>110.32535934000001</v>
      </c>
      <c r="M37" s="3"/>
      <c r="N37" s="3"/>
      <c r="O37" s="3"/>
      <c r="P37" s="3"/>
      <c r="Q37" s="3"/>
      <c r="R37" s="3"/>
      <c r="S37" s="8" t="s">
        <v>5</v>
      </c>
      <c r="T37" s="29">
        <f>B37*1.0494505</f>
        <v>272.91236544481484</v>
      </c>
      <c r="U37" s="2">
        <f>B37*1.0824175</f>
        <v>281.48552058802477</v>
      </c>
      <c r="V37" s="2">
        <f>B37*1.1428571</f>
        <v>297.20299768917289</v>
      </c>
      <c r="W37" s="2">
        <f>B37*1.2087912</f>
        <v>314.34933398085593</v>
      </c>
      <c r="X37" s="2">
        <f>B37*1.2747252</f>
        <v>331.49564426727574</v>
      </c>
      <c r="Y37" s="5">
        <f>B37*1.3351648</f>
        <v>347.21312136842386</v>
      </c>
      <c r="Z37" s="8" t="s">
        <v>5</v>
      </c>
      <c r="AA37" s="29">
        <f>B37*0.9670329</f>
        <v>251.47945158152677</v>
      </c>
      <c r="AB37" s="2">
        <f>B37*0.9065934</f>
        <v>235.76200048564195</v>
      </c>
      <c r="AC37" s="2">
        <f>B37*0.8736263</f>
        <v>227.18881933716875</v>
      </c>
      <c r="AD37" s="2">
        <f>B37*0.8296703</f>
        <v>215.75794581288889</v>
      </c>
      <c r="AE37" s="2">
        <f>B37*0.7969032</f>
        <v>207.23677519096171</v>
      </c>
      <c r="AF37" s="5">
        <f>B37*0.7637362</f>
        <v>198.61160952120579</v>
      </c>
    </row>
    <row r="38" spans="1:32" x14ac:dyDescent="0.2">
      <c r="A38" s="8" t="s">
        <v>6</v>
      </c>
      <c r="B38" s="2">
        <f t="shared" ref="B38:H42" si="20">B8*0.87559809</f>
        <v>288.94736970000002</v>
      </c>
      <c r="C38" s="2">
        <f t="shared" si="20"/>
        <v>267.34378618332494</v>
      </c>
      <c r="D38" s="2">
        <f t="shared" si="20"/>
        <v>245.74020266664991</v>
      </c>
      <c r="E38" s="2">
        <f t="shared" si="20"/>
        <v>227.51224679649511</v>
      </c>
      <c r="F38" s="2">
        <f t="shared" si="20"/>
        <v>209.2842909263403</v>
      </c>
      <c r="G38" s="2">
        <f t="shared" si="20"/>
        <v>195.10694375832495</v>
      </c>
      <c r="H38" s="2">
        <f t="shared" si="20"/>
        <v>180.92959659030959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8" t="s">
        <v>6</v>
      </c>
      <c r="T38" s="29">
        <f>B38*1.0233644</f>
        <v>295.69845162461871</v>
      </c>
      <c r="U38" s="2">
        <f>B38*1.0654205</f>
        <v>307.85045109945889</v>
      </c>
      <c r="V38" s="2">
        <f>B38*1.1495327</f>
        <v>332.1544500491392</v>
      </c>
      <c r="W38" s="2">
        <f>B38*1.17757</f>
        <v>340.25575413762903</v>
      </c>
      <c r="X38" s="2">
        <f>B38*1.224299</f>
        <v>353.75797577634034</v>
      </c>
      <c r="Y38" s="5">
        <f>B38*1.2803738</f>
        <v>369.96064174279388</v>
      </c>
      <c r="Z38" s="8" t="s">
        <v>6</v>
      </c>
      <c r="AA38" s="29">
        <f>B38*0.9345794</f>
        <v>270.04425940580421</v>
      </c>
      <c r="AB38" s="2">
        <f>B38*0.8925233</f>
        <v>257.89225993096403</v>
      </c>
      <c r="AC38" s="2">
        <f>B38*0.8644859</f>
        <v>249.79092694773726</v>
      </c>
      <c r="AD38" s="2">
        <f>B38*0.8224299</f>
        <v>237.63895636763405</v>
      </c>
      <c r="AE38" s="2">
        <f>B38*0.7803738</f>
        <v>225.48695689279387</v>
      </c>
      <c r="AF38" s="5">
        <f>B38*0.7383177</f>
        <v>213.33495741795369</v>
      </c>
    </row>
    <row r="39" spans="1:32" x14ac:dyDescent="0.2">
      <c r="A39" s="8" t="s">
        <v>7</v>
      </c>
      <c r="B39" s="2">
        <f t="shared" si="20"/>
        <v>317.84210667000002</v>
      </c>
      <c r="C39" s="2">
        <f t="shared" si="20"/>
        <v>294.95223059499995</v>
      </c>
      <c r="D39" s="2">
        <f t="shared" si="20"/>
        <v>272.06235451999987</v>
      </c>
      <c r="E39" s="2">
        <f t="shared" si="20"/>
        <v>253.75051722842119</v>
      </c>
      <c r="F39" s="2">
        <f t="shared" si="20"/>
        <v>235.43867993684248</v>
      </c>
      <c r="G39" s="2">
        <f t="shared" si="20"/>
        <v>217.78080277973726</v>
      </c>
      <c r="H39" s="2">
        <f t="shared" si="20"/>
        <v>200.1229256226321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8" t="s">
        <v>7</v>
      </c>
      <c r="T39" s="29">
        <f>B39*1.0411522</f>
        <v>330.92200861210517</v>
      </c>
      <c r="U39" s="2">
        <f>B39*1.0946502</f>
        <v>347.92592563473687</v>
      </c>
      <c r="V39" s="2">
        <f>B39*1.1481481</f>
        <v>364.92981087315786</v>
      </c>
      <c r="W39" s="2">
        <f>B39*1.1851851</f>
        <v>376.70172897789462</v>
      </c>
      <c r="X39" s="2">
        <f>B39*1.2304526</f>
        <v>391.08964654157887</v>
      </c>
      <c r="Y39" s="5">
        <f>B39*1.2757201</f>
        <v>405.47756410526313</v>
      </c>
      <c r="Z39" s="8" t="s">
        <v>7</v>
      </c>
      <c r="AA39" s="29">
        <f>B39*0.9423868</f>
        <v>299.53020580999998</v>
      </c>
      <c r="AB39" s="2">
        <f>B39*0.9259259</f>
        <v>294.29823867631575</v>
      </c>
      <c r="AC39" s="2">
        <f>B39*0.8724279</f>
        <v>277.29432165368411</v>
      </c>
      <c r="AD39" s="2">
        <f>B39*0.8353909</f>
        <v>265.52240354894735</v>
      </c>
      <c r="AE39" s="2">
        <f>B39*0.7983539</f>
        <v>253.75048544421051</v>
      </c>
      <c r="AF39" s="5">
        <f>B39*0.7613168</f>
        <v>241.97853555526308</v>
      </c>
    </row>
    <row r="40" spans="1:32" x14ac:dyDescent="0.2">
      <c r="A40" s="8" t="s">
        <v>8</v>
      </c>
      <c r="B40" s="2">
        <f t="shared" si="20"/>
        <v>335.35406847000002</v>
      </c>
      <c r="C40" s="2">
        <f t="shared" si="20"/>
        <v>315.88592641014532</v>
      </c>
      <c r="D40" s="2">
        <f t="shared" si="20"/>
        <v>296.41778435029067</v>
      </c>
      <c r="E40" s="2">
        <f t="shared" si="20"/>
        <v>275.06562313377151</v>
      </c>
      <c r="F40" s="2">
        <f t="shared" si="20"/>
        <v>253.71346191725237</v>
      </c>
      <c r="G40" s="2">
        <f t="shared" si="20"/>
        <v>233.6173693641876</v>
      </c>
      <c r="H40" s="2">
        <f t="shared" si="20"/>
        <v>213.5212768111229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8" t="s">
        <v>8</v>
      </c>
      <c r="T40" s="29">
        <f>B40*1.0411985</f>
        <v>349.17015305986126</v>
      </c>
      <c r="U40" s="2">
        <f>B40*1.0898876</f>
        <v>365.49824083500397</v>
      </c>
      <c r="V40" s="2">
        <f>B40*1.1273408</f>
        <v>378.05832383222463</v>
      </c>
      <c r="W40" s="2">
        <f>B40*1.1835205</f>
        <v>396.89841479264862</v>
      </c>
      <c r="X40" s="2">
        <f>B40*1.2284644</f>
        <v>411.97053451055751</v>
      </c>
      <c r="Y40" s="5">
        <f>B40*1.2771535</f>
        <v>428.29862228570016</v>
      </c>
      <c r="Z40" s="8" t="s">
        <v>8</v>
      </c>
      <c r="AA40" s="29">
        <f>B40*0.9400749</f>
        <v>315.25794238152844</v>
      </c>
      <c r="AB40" s="2">
        <f>B40*0.9176029</f>
        <v>307.72186575487058</v>
      </c>
      <c r="AC40" s="2">
        <f>B40*0.8764044</f>
        <v>293.90578116500927</v>
      </c>
      <c r="AD40" s="2">
        <f>B40*0.8464419</f>
        <v>283.8577348884769</v>
      </c>
      <c r="AE40" s="2">
        <f>B40*0.8164794</f>
        <v>273.80968861194452</v>
      </c>
      <c r="AF40" s="5">
        <f>B40*0.7865168</f>
        <v>263.76160880000532</v>
      </c>
    </row>
    <row r="41" spans="1:32" x14ac:dyDescent="0.2">
      <c r="A41" s="8" t="s">
        <v>9</v>
      </c>
      <c r="B41" s="2">
        <f t="shared" si="20"/>
        <v>346.73684364000002</v>
      </c>
      <c r="C41" s="2">
        <f t="shared" si="20"/>
        <v>326.44909755020177</v>
      </c>
      <c r="D41" s="2">
        <f t="shared" si="20"/>
        <v>306.16135146040352</v>
      </c>
      <c r="E41" s="2">
        <f t="shared" si="20"/>
        <v>282.18484545954118</v>
      </c>
      <c r="F41" s="2">
        <f t="shared" si="20"/>
        <v>258.20833945867884</v>
      </c>
      <c r="G41" s="2">
        <f t="shared" si="20"/>
        <v>239.76488664020175</v>
      </c>
      <c r="H41" s="2">
        <f t="shared" si="20"/>
        <v>221.32143382172472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8" t="s">
        <v>9</v>
      </c>
      <c r="T41" s="29">
        <f>B41*1.0319148</f>
        <v>357.80288065740189</v>
      </c>
      <c r="U41" s="2">
        <f>B41*1.0709219</f>
        <v>371.32807939095176</v>
      </c>
      <c r="V41" s="2">
        <f>B41*1.1241134</f>
        <v>389.77153220942876</v>
      </c>
      <c r="W41" s="2">
        <f>B41*1.1737588</f>
        <v>406.98542150667407</v>
      </c>
      <c r="X41" s="2">
        <f>B41*1.2234042</f>
        <v>424.19931080391933</v>
      </c>
      <c r="Y41" s="5">
        <f>B41*1.2765957</f>
        <v>442.64276362239639</v>
      </c>
      <c r="Z41" s="8" t="s">
        <v>9</v>
      </c>
      <c r="AA41" s="29">
        <f>B41*0.9503546</f>
        <v>329.52295434275476</v>
      </c>
      <c r="AB41" s="2">
        <f>B41*0.9255319</f>
        <v>320.91600969413213</v>
      </c>
      <c r="AC41" s="2">
        <f>B41*0.8900709</f>
        <v>308.62037448181411</v>
      </c>
      <c r="AD41" s="2">
        <f>B41*0.8546099</f>
        <v>296.32473926949604</v>
      </c>
      <c r="AE41" s="2">
        <f>B41*0.8262411</f>
        <v>286.48823109964161</v>
      </c>
      <c r="AF41" s="5">
        <f>B41*0.7878723</f>
        <v>273.18435449338716</v>
      </c>
    </row>
    <row r="42" spans="1:32" x14ac:dyDescent="0.2">
      <c r="A42" s="8" t="s">
        <v>3</v>
      </c>
      <c r="B42" s="2">
        <f t="shared" si="20"/>
        <v>353.74162835999999</v>
      </c>
      <c r="C42" s="2">
        <f t="shared" si="20"/>
        <v>331.78117120059704</v>
      </c>
      <c r="D42" s="2">
        <f t="shared" si="20"/>
        <v>309.82071404119404</v>
      </c>
      <c r="E42" s="2">
        <f t="shared" si="20"/>
        <v>289.04723691575305</v>
      </c>
      <c r="F42" s="2">
        <f t="shared" si="20"/>
        <v>268.27375979031206</v>
      </c>
      <c r="G42" s="2">
        <f t="shared" si="20"/>
        <v>245.71972417852098</v>
      </c>
      <c r="H42" s="2">
        <f t="shared" si="20"/>
        <v>223.16568856672993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8" t="s">
        <v>3</v>
      </c>
      <c r="T42" s="29">
        <f>B42*1.0268456</f>
        <v>363.23803461830119</v>
      </c>
      <c r="U42" s="2">
        <f>B42*1.067114</f>
        <v>377.482644005753</v>
      </c>
      <c r="V42" s="2">
        <f>B42*1.0973154</f>
        <v>388.16613642050476</v>
      </c>
      <c r="W42" s="2">
        <f>B42*1.1510067</f>
        <v>407.15898431126999</v>
      </c>
      <c r="X42" s="2">
        <f>B42*1.2080536</f>
        <v>427.33884761016009</v>
      </c>
      <c r="Y42" s="5">
        <f>B42*1.2617449</f>
        <v>446.33169550092538</v>
      </c>
      <c r="Z42" s="8" t="s">
        <v>3</v>
      </c>
      <c r="AA42" s="29">
        <f>B42*0.9496644</f>
        <v>335.93583125152236</v>
      </c>
      <c r="AB42" s="2">
        <f>B42*0.9060402</f>
        <v>320.50413570762004</v>
      </c>
      <c r="AC42" s="2">
        <f>B42*0.8724832</f>
        <v>308.63362788474353</v>
      </c>
      <c r="AD42" s="2">
        <f>B42*0.8389261</f>
        <v>296.76308468770418</v>
      </c>
      <c r="AE42" s="2">
        <f>B42*0.8053691</f>
        <v>284.89257686482767</v>
      </c>
      <c r="AF42" s="5">
        <f>B42*0.771812</f>
        <v>273.02203366778832</v>
      </c>
    </row>
    <row r="43" spans="1:32" x14ac:dyDescent="0.2">
      <c r="A43" s="8" t="s">
        <v>10</v>
      </c>
      <c r="B43" s="2">
        <f t="shared" ref="B43:H43" si="21">B13*0.87966667</f>
        <v>361.54300137000001</v>
      </c>
      <c r="C43" s="2">
        <f t="shared" si="21"/>
        <v>342.0480604216275</v>
      </c>
      <c r="D43" s="2">
        <f t="shared" si="21"/>
        <v>322.55311947325504</v>
      </c>
      <c r="E43" s="2">
        <f t="shared" si="21"/>
        <v>301.87665599640542</v>
      </c>
      <c r="F43" s="2">
        <f t="shared" si="21"/>
        <v>281.20019251955586</v>
      </c>
      <c r="G43" s="2">
        <f t="shared" si="21"/>
        <v>258.16068398575192</v>
      </c>
      <c r="H43" s="2">
        <f t="shared" si="21"/>
        <v>235.12117545194801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8" t="s">
        <v>10</v>
      </c>
      <c r="T43" s="29">
        <f>B43*1.0570468</f>
        <v>382.16787266055411</v>
      </c>
      <c r="U43" s="2">
        <f>B43*1.090604</f>
        <v>394.30024346612748</v>
      </c>
      <c r="V43" s="2">
        <f>B43*1.1543624</f>
        <v>417.35164676467645</v>
      </c>
      <c r="W43" s="2">
        <f>B43*1.1979865</f>
        <v>433.12363481074152</v>
      </c>
      <c r="X43" s="2">
        <f>B43*1.2058823</f>
        <v>435.97830604095878</v>
      </c>
      <c r="Y43" s="5">
        <f>B43*1.2222222</f>
        <v>441.88588252904447</v>
      </c>
      <c r="Z43" s="8" t="s">
        <v>10</v>
      </c>
      <c r="AA43" s="29">
        <f>B43*0.9575163</f>
        <v>346.18331696269735</v>
      </c>
      <c r="AB43" s="2">
        <f>B43*0.9248366</f>
        <v>334.36820014082616</v>
      </c>
      <c r="AC43" s="2">
        <f>B43*0.8954248</f>
        <v>323.73456969313202</v>
      </c>
      <c r="AD43" s="2">
        <f>B43*0.8562091</f>
        <v>309.55640781430645</v>
      </c>
      <c r="AE43" s="2">
        <f>B43*0.8169934</f>
        <v>295.37824593548095</v>
      </c>
      <c r="AF43" s="5">
        <f>B43*0.7810457</f>
        <v>282.3816065851326</v>
      </c>
    </row>
    <row r="44" spans="1:32" x14ac:dyDescent="0.2">
      <c r="A44" s="8" t="s">
        <v>11</v>
      </c>
      <c r="B44" s="2">
        <f t="shared" ref="B44:H44" si="22">B14*0.88878505</f>
        <v>386.62149675000001</v>
      </c>
      <c r="C44" s="2">
        <f t="shared" si="22"/>
        <v>369.70680626718746</v>
      </c>
      <c r="D44" s="2">
        <f t="shared" si="22"/>
        <v>352.79211578437497</v>
      </c>
      <c r="E44" s="2">
        <f t="shared" si="22"/>
        <v>334.06513703554685</v>
      </c>
      <c r="F44" s="2">
        <f t="shared" si="22"/>
        <v>315.33815828671874</v>
      </c>
      <c r="G44" s="2">
        <f t="shared" si="22"/>
        <v>290.57021865117184</v>
      </c>
      <c r="H44" s="2">
        <f t="shared" si="22"/>
        <v>265.802279015625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8" t="s">
        <v>11</v>
      </c>
      <c r="T44" s="29">
        <f>B44*1.04375</f>
        <v>403.53618723281249</v>
      </c>
      <c r="U44" s="2">
        <f>B44*1.078125</f>
        <v>416.82630118359373</v>
      </c>
      <c r="V44" s="2">
        <f>B44*1.121875</f>
        <v>433.74099166640622</v>
      </c>
      <c r="W44" s="2">
        <f>B44*1.165625</f>
        <v>450.65568214921871</v>
      </c>
      <c r="X44" s="2">
        <f>B44*1.209375</f>
        <v>467.57037263203131</v>
      </c>
      <c r="Y44" s="5">
        <f>B44*1.253125</f>
        <v>484.4850631148438</v>
      </c>
      <c r="Z44" s="8" t="s">
        <v>11</v>
      </c>
      <c r="AA44" s="29">
        <f>B44*0.959375</f>
        <v>370.91499844453125</v>
      </c>
      <c r="AB44" s="2">
        <f>B44*0.934375</f>
        <v>361.24946102578122</v>
      </c>
      <c r="AC44" s="2">
        <f>B44*0.89375</f>
        <v>345.54296272031252</v>
      </c>
      <c r="AD44" s="2">
        <f>B44*0.86875</f>
        <v>335.87742530156254</v>
      </c>
      <c r="AE44" s="2">
        <f>B44*0.84375</f>
        <v>326.2118878828125</v>
      </c>
      <c r="AF44" s="5">
        <f>B44*0.821875</f>
        <v>317.75454264140626</v>
      </c>
    </row>
    <row r="45" spans="1:32" ht="13.5" thickBot="1" x14ac:dyDescent="0.25">
      <c r="A45" s="9" t="s">
        <v>12</v>
      </c>
      <c r="B45" s="6">
        <f t="shared" ref="B45:H45" si="23">B15*0.89232955</f>
        <v>411.36392255000004</v>
      </c>
      <c r="C45" s="6">
        <f t="shared" si="23"/>
        <v>393.93319905978888</v>
      </c>
      <c r="D45" s="6">
        <f t="shared" si="23"/>
        <v>376.50247556957771</v>
      </c>
      <c r="E45" s="6">
        <f t="shared" si="23"/>
        <v>358.49090622072595</v>
      </c>
      <c r="F45" s="6">
        <f t="shared" si="23"/>
        <v>340.47933687187418</v>
      </c>
      <c r="G45" s="6">
        <f t="shared" si="23"/>
        <v>316.07640625836308</v>
      </c>
      <c r="H45" s="6">
        <f t="shared" si="23"/>
        <v>291.67347564485198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9" t="s">
        <v>12</v>
      </c>
      <c r="T45" s="14">
        <f>B45*1.0338983</f>
        <v>425.30846020577667</v>
      </c>
      <c r="U45" s="6">
        <f>B45*1.0734463</f>
        <v>441.57708061478417</v>
      </c>
      <c r="V45" s="6">
        <f>B45*1.1158192</f>
        <v>459.007762968603</v>
      </c>
      <c r="W45" s="6">
        <f>B45*1.1440677</f>
        <v>470.62817673475666</v>
      </c>
      <c r="X45" s="6">
        <f>B45*1.1807909</f>
        <v>485.73477633534486</v>
      </c>
      <c r="Y45" s="13">
        <f>B45*1.2146892</f>
        <v>499.67931399112155</v>
      </c>
      <c r="Z45" s="9" t="s">
        <v>12</v>
      </c>
      <c r="AA45" s="14">
        <f>B45*0.9802259</f>
        <v>403.22957120910405</v>
      </c>
      <c r="AB45" s="6">
        <f>B45*0.9350282</f>
        <v>384.63686804686591</v>
      </c>
      <c r="AC45" s="6">
        <f>B45*0.9039548</f>
        <v>371.85439233590074</v>
      </c>
      <c r="AD45" s="6">
        <f>B45*0.8813559</f>
        <v>362.55802018658557</v>
      </c>
      <c r="AE45" s="6">
        <f>B45*0.8531073</f>
        <v>350.93756528403964</v>
      </c>
      <c r="AF45" s="13">
        <f>B45*0.8305084</f>
        <v>341.64119313472446</v>
      </c>
    </row>
    <row r="46" spans="1:32" ht="13.5" thickTop="1" x14ac:dyDescent="0.2"/>
  </sheetData>
  <sheetProtection selectLockedCells="1" pivotTables="0"/>
  <mergeCells count="9">
    <mergeCell ref="A1:R1"/>
    <mergeCell ref="A16:R16"/>
    <mergeCell ref="A31:R31"/>
    <mergeCell ref="Z1:AF1"/>
    <mergeCell ref="S1:Y1"/>
    <mergeCell ref="S31:Y31"/>
    <mergeCell ref="S16:Y16"/>
    <mergeCell ref="Z16:AF16"/>
    <mergeCell ref="Z31:AF31"/>
  </mergeCells>
  <phoneticPr fontId="3" type="noConversion"/>
  <printOptions gridLines="1"/>
  <pageMargins left="0" right="0" top="0.25" bottom="0.25" header="0" footer="0"/>
  <pageSetup scale="9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sheetData/>
  <phoneticPr fontId="3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base de calcul</vt:lpstr>
      <vt:lpstr>distance calculer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lewis</dc:creator>
  <cp:lastModifiedBy>USER</cp:lastModifiedBy>
  <cp:lastPrinted>2014-11-29T09:44:35Z</cp:lastPrinted>
  <dcterms:created xsi:type="dcterms:W3CDTF">2007-02-27T21:10:06Z</dcterms:created>
  <dcterms:modified xsi:type="dcterms:W3CDTF">2014-11-29T09:45:04Z</dcterms:modified>
</cp:coreProperties>
</file>