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8795" windowHeight="8190" activeTab="1"/>
  </bookViews>
  <sheets>
    <sheet name="Synthése_des_filtres" sheetId="8" r:id="rId1"/>
    <sheet name="Feuil1" sheetId="1" r:id="rId2"/>
    <sheet name="Feuil2" sheetId="2" r:id="rId3"/>
    <sheet name="Feuil3" sheetId="3" r:id="rId4"/>
    <sheet name="Feuil4" sheetId="4" r:id="rId5"/>
    <sheet name="Feuil5" sheetId="5" r:id="rId6"/>
    <sheet name="Feuil6" sheetId="6" r:id="rId7"/>
    <sheet name="Feuil7" sheetId="7" r:id="rId8"/>
  </sheets>
  <calcPr calcId="145621"/>
</workbook>
</file>

<file path=xl/calcChain.xml><?xml version="1.0" encoding="utf-8"?>
<calcChain xmlns="http://schemas.openxmlformats.org/spreadsheetml/2006/main">
  <c r="I50" i="8" l="1"/>
  <c r="C20" i="8"/>
  <c r="C21" i="8"/>
  <c r="C22" i="8"/>
  <c r="C6" i="8"/>
  <c r="AQ21" i="1"/>
  <c r="AQ24" i="1" s="1"/>
  <c r="AQ27" i="1" s="1"/>
  <c r="AQ30" i="1" s="1"/>
  <c r="AQ33" i="1" s="1"/>
  <c r="AQ36" i="1" s="1"/>
  <c r="AQ39" i="1" s="1"/>
  <c r="AQ42" i="1" s="1"/>
  <c r="AQ45" i="1" s="1"/>
  <c r="AQ48" i="1" s="1"/>
  <c r="AQ51" i="1" s="1"/>
  <c r="B23" i="8" l="1"/>
  <c r="B24" i="8"/>
  <c r="B6" i="8"/>
  <c r="P7" i="8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2" i="8"/>
  <c r="P6" i="8"/>
  <c r="O22" i="8" l="1"/>
  <c r="O24" i="8"/>
  <c r="O25" i="8"/>
  <c r="O21" i="8"/>
  <c r="O7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2" i="8"/>
  <c r="N6" i="8"/>
  <c r="J20" i="8"/>
  <c r="K20" i="8"/>
  <c r="L20" i="8"/>
  <c r="M20" i="8"/>
  <c r="J21" i="8"/>
  <c r="K21" i="8"/>
  <c r="L21" i="8"/>
  <c r="M21" i="8"/>
  <c r="J22" i="8"/>
  <c r="K22" i="8"/>
  <c r="L22" i="8"/>
  <c r="M22" i="8"/>
  <c r="J23" i="8"/>
  <c r="K23" i="8"/>
  <c r="L23" i="8"/>
  <c r="M23" i="8"/>
  <c r="J7" i="8"/>
  <c r="K7" i="8"/>
  <c r="L7" i="8"/>
  <c r="M7" i="8"/>
  <c r="J8" i="8"/>
  <c r="K8" i="8"/>
  <c r="L8" i="8"/>
  <c r="M8" i="8"/>
  <c r="J9" i="8"/>
  <c r="K9" i="8"/>
  <c r="L9" i="8"/>
  <c r="M9" i="8"/>
  <c r="J10" i="8"/>
  <c r="K10" i="8"/>
  <c r="L10" i="8"/>
  <c r="M10" i="8"/>
  <c r="J11" i="8"/>
  <c r="K11" i="8"/>
  <c r="L11" i="8"/>
  <c r="M11" i="8"/>
  <c r="J12" i="8"/>
  <c r="K12" i="8"/>
  <c r="L12" i="8"/>
  <c r="M12" i="8"/>
  <c r="J13" i="8"/>
  <c r="K13" i="8"/>
  <c r="L13" i="8"/>
  <c r="M13" i="8"/>
  <c r="J14" i="8"/>
  <c r="K14" i="8"/>
  <c r="L14" i="8"/>
  <c r="M14" i="8"/>
  <c r="J15" i="8"/>
  <c r="K15" i="8"/>
  <c r="L15" i="8"/>
  <c r="M15" i="8"/>
  <c r="J16" i="8"/>
  <c r="K16" i="8"/>
  <c r="L16" i="8"/>
  <c r="M16" i="8"/>
  <c r="J17" i="8"/>
  <c r="K17" i="8"/>
  <c r="L17" i="8"/>
  <c r="M17" i="8"/>
  <c r="J18" i="8"/>
  <c r="K18" i="8"/>
  <c r="L18" i="8"/>
  <c r="M18" i="8"/>
  <c r="J19" i="8"/>
  <c r="K19" i="8"/>
  <c r="L19" i="8"/>
  <c r="M19" i="8"/>
  <c r="K6" i="8"/>
  <c r="L6" i="8"/>
  <c r="M6" i="8"/>
  <c r="J6" i="8"/>
  <c r="I47" i="8"/>
  <c r="I48" i="8"/>
  <c r="I49" i="8"/>
  <c r="I43" i="8"/>
  <c r="I44" i="8"/>
  <c r="I45" i="8"/>
  <c r="I46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6" i="8"/>
  <c r="G6" i="8"/>
  <c r="H6" i="8"/>
  <c r="G7" i="8"/>
  <c r="H7" i="8"/>
  <c r="G8" i="8"/>
  <c r="H8" i="8"/>
  <c r="G9" i="8"/>
  <c r="H9" i="8"/>
  <c r="G10" i="8"/>
  <c r="H10" i="8"/>
  <c r="G11" i="8"/>
  <c r="H11" i="8"/>
  <c r="G12" i="8"/>
  <c r="H12" i="8"/>
  <c r="G13" i="8"/>
  <c r="H13" i="8"/>
  <c r="G14" i="8"/>
  <c r="H14" i="8"/>
  <c r="G15" i="8"/>
  <c r="H15" i="8"/>
  <c r="G16" i="8"/>
  <c r="H16" i="8"/>
  <c r="G17" i="8"/>
  <c r="H17" i="8"/>
  <c r="G18" i="8"/>
  <c r="H18" i="8"/>
  <c r="G19" i="8"/>
  <c r="H19" i="8"/>
  <c r="G20" i="8"/>
  <c r="H20" i="8"/>
  <c r="G21" i="8"/>
  <c r="H21" i="8"/>
  <c r="G22" i="8"/>
  <c r="H22" i="8"/>
  <c r="G23" i="8"/>
  <c r="H23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6" i="8"/>
  <c r="E20" i="8"/>
  <c r="E6" i="8"/>
  <c r="D22" i="8"/>
  <c r="D6" i="8"/>
  <c r="A6" i="8"/>
  <c r="A14" i="8"/>
  <c r="A15" i="8"/>
  <c r="A16" i="8"/>
  <c r="AV4" i="7"/>
  <c r="AW4" i="7"/>
  <c r="AX4" i="7"/>
  <c r="AV5" i="7"/>
  <c r="AW5" i="7"/>
  <c r="AX5" i="7"/>
  <c r="AV6" i="7"/>
  <c r="AW6" i="7"/>
  <c r="AX6" i="7"/>
  <c r="AV7" i="7"/>
  <c r="AW7" i="7"/>
  <c r="AX7" i="7"/>
  <c r="AV8" i="7"/>
  <c r="AW8" i="7"/>
  <c r="AX8" i="7"/>
  <c r="AV9" i="7"/>
  <c r="AW9" i="7"/>
  <c r="AX9" i="7"/>
  <c r="AV10" i="7"/>
  <c r="AW10" i="7"/>
  <c r="AX10" i="7"/>
  <c r="AV11" i="7"/>
  <c r="AW11" i="7"/>
  <c r="AX11" i="7"/>
  <c r="AV12" i="7"/>
  <c r="AW12" i="7"/>
  <c r="AX12" i="7"/>
  <c r="AV13" i="7"/>
  <c r="AW13" i="7"/>
  <c r="AX13" i="7"/>
  <c r="AV14" i="7"/>
  <c r="AW14" i="7"/>
  <c r="AX14" i="7"/>
  <c r="AV15" i="7"/>
  <c r="AW15" i="7"/>
  <c r="AX15" i="7"/>
  <c r="AV16" i="7"/>
  <c r="AW16" i="7"/>
  <c r="AX16" i="7"/>
  <c r="AZ6" i="7"/>
  <c r="AZ10" i="7"/>
  <c r="AX3" i="7"/>
  <c r="AW3" i="7"/>
  <c r="AV3" i="7"/>
  <c r="AI3" i="7"/>
  <c r="AJ3" i="7"/>
  <c r="AK3" i="7"/>
  <c r="AI4" i="7"/>
  <c r="AJ4" i="7"/>
  <c r="AK4" i="7"/>
  <c r="AI5" i="7"/>
  <c r="AJ5" i="7"/>
  <c r="AK5" i="7"/>
  <c r="AI6" i="7"/>
  <c r="AJ6" i="7"/>
  <c r="AK6" i="7"/>
  <c r="AI7" i="7"/>
  <c r="AJ7" i="7"/>
  <c r="AK7" i="7"/>
  <c r="AI8" i="7"/>
  <c r="AJ8" i="7"/>
  <c r="AK8" i="7"/>
  <c r="AI9" i="7"/>
  <c r="AJ9" i="7"/>
  <c r="AK9" i="7"/>
  <c r="AI10" i="7"/>
  <c r="AJ10" i="7"/>
  <c r="AK10" i="7"/>
  <c r="AI11" i="7"/>
  <c r="AJ11" i="7"/>
  <c r="AK11" i="7"/>
  <c r="AI12" i="7"/>
  <c r="AJ12" i="7"/>
  <c r="AK12" i="7"/>
  <c r="AI13" i="7"/>
  <c r="AJ13" i="7"/>
  <c r="AK13" i="7"/>
  <c r="AI14" i="7"/>
  <c r="AJ14" i="7"/>
  <c r="AK14" i="7"/>
  <c r="AI15" i="7"/>
  <c r="AJ15" i="7"/>
  <c r="AK15" i="7"/>
  <c r="AI16" i="7"/>
  <c r="AJ16" i="7"/>
  <c r="AK16" i="7"/>
  <c r="AW2" i="4"/>
  <c r="AA3" i="6"/>
  <c r="AB3" i="6"/>
  <c r="AC3" i="6"/>
  <c r="AA4" i="6"/>
  <c r="AB4" i="6"/>
  <c r="AC4" i="6"/>
  <c r="AA5" i="6"/>
  <c r="AB5" i="6"/>
  <c r="AC5" i="6"/>
  <c r="AA6" i="6"/>
  <c r="AB6" i="6"/>
  <c r="AC6" i="6"/>
  <c r="AA7" i="6"/>
  <c r="AB7" i="6"/>
  <c r="AC7" i="6"/>
  <c r="AA8" i="6"/>
  <c r="AB8" i="6"/>
  <c r="AC8" i="6"/>
  <c r="AA9" i="6"/>
  <c r="AB9" i="6"/>
  <c r="AC9" i="6"/>
  <c r="AA10" i="6"/>
  <c r="AB10" i="6"/>
  <c r="AC10" i="6"/>
  <c r="AA11" i="6"/>
  <c r="AB11" i="6"/>
  <c r="AC11" i="6"/>
  <c r="AA12" i="6"/>
  <c r="AB12" i="6"/>
  <c r="AC12" i="6"/>
  <c r="AA13" i="6"/>
  <c r="AB13" i="6"/>
  <c r="AC13" i="6"/>
  <c r="AA14" i="6"/>
  <c r="AB14" i="6"/>
  <c r="AC14" i="6"/>
  <c r="AA15" i="6"/>
  <c r="AB15" i="6"/>
  <c r="AC15" i="6"/>
  <c r="AA16" i="6"/>
  <c r="AB16" i="6"/>
  <c r="AC16" i="6"/>
  <c r="T9" i="5"/>
  <c r="AS18" i="5"/>
  <c r="AT18" i="5"/>
  <c r="AU18" i="5"/>
  <c r="AV18" i="5"/>
  <c r="AW18" i="5"/>
  <c r="AX18" i="5"/>
  <c r="AY18" i="5"/>
  <c r="AZ18" i="5"/>
  <c r="BA18" i="5"/>
  <c r="BB18" i="5"/>
  <c r="BC18" i="5"/>
  <c r="BB2" i="5" s="1"/>
  <c r="BD18" i="5"/>
  <c r="BC2" i="5" s="1"/>
  <c r="BE18" i="5"/>
  <c r="BD2" i="5" s="1"/>
  <c r="BF18" i="5"/>
  <c r="BE2" i="5" s="1"/>
  <c r="BG18" i="5"/>
  <c r="BF2" i="5" s="1"/>
  <c r="AS19" i="5"/>
  <c r="AT19" i="5"/>
  <c r="AU19" i="5"/>
  <c r="AV19" i="5"/>
  <c r="AW19" i="5"/>
  <c r="AX19" i="5"/>
  <c r="AY19" i="5"/>
  <c r="AZ19" i="5"/>
  <c r="BA19" i="5"/>
  <c r="BB19" i="5"/>
  <c r="BC19" i="5"/>
  <c r="BD19" i="5"/>
  <c r="BJ12" i="5" s="1"/>
  <c r="BE19" i="5"/>
  <c r="BF19" i="5"/>
  <c r="BJ14" i="5" s="1"/>
  <c r="BG19" i="5"/>
  <c r="AS20" i="5"/>
  <c r="AT20" i="5"/>
  <c r="AU20" i="5"/>
  <c r="AV20" i="5"/>
  <c r="AW20" i="5"/>
  <c r="AX20" i="5"/>
  <c r="AY20" i="5"/>
  <c r="AZ20" i="5"/>
  <c r="BA20" i="5"/>
  <c r="BB20" i="5"/>
  <c r="BC20" i="5"/>
  <c r="BB4" i="5" s="1"/>
  <c r="BD20" i="5"/>
  <c r="BC4" i="5" s="1"/>
  <c r="BE20" i="5"/>
  <c r="BD4" i="5" s="1"/>
  <c r="BF20" i="5"/>
  <c r="BE4" i="5" s="1"/>
  <c r="BG20" i="5"/>
  <c r="BF4" i="5" s="1"/>
  <c r="AS21" i="5"/>
  <c r="AT21" i="5"/>
  <c r="AU21" i="5"/>
  <c r="AV21" i="5"/>
  <c r="AW21" i="5"/>
  <c r="AX21" i="5"/>
  <c r="AY21" i="5"/>
  <c r="AZ21" i="5"/>
  <c r="BA21" i="5"/>
  <c r="BB21" i="5"/>
  <c r="BC21" i="5"/>
  <c r="BD21" i="5"/>
  <c r="BC5" i="5" s="1"/>
  <c r="BE21" i="5"/>
  <c r="BD5" i="5" s="1"/>
  <c r="BF21" i="5"/>
  <c r="BE5" i="5" s="1"/>
  <c r="BG21" i="5"/>
  <c r="BF5" i="5" s="1"/>
  <c r="AS22" i="5"/>
  <c r="AT22" i="5"/>
  <c r="AU22" i="5"/>
  <c r="AV22" i="5"/>
  <c r="AW22" i="5"/>
  <c r="AX22" i="5"/>
  <c r="AY22" i="5"/>
  <c r="AZ22" i="5"/>
  <c r="BA22" i="5"/>
  <c r="BB22" i="5"/>
  <c r="BC22" i="5"/>
  <c r="BB6" i="5" s="1"/>
  <c r="BD22" i="5"/>
  <c r="BC6" i="5" s="1"/>
  <c r="BE22" i="5"/>
  <c r="BD6" i="5" s="1"/>
  <c r="BF22" i="5"/>
  <c r="BE6" i="5" s="1"/>
  <c r="BG22" i="5"/>
  <c r="BF6" i="5" s="1"/>
  <c r="AS23" i="5"/>
  <c r="AT23" i="5"/>
  <c r="AU23" i="5"/>
  <c r="AV23" i="5"/>
  <c r="AW23" i="5"/>
  <c r="AX23" i="5"/>
  <c r="AY23" i="5"/>
  <c r="AZ23" i="5"/>
  <c r="BA23" i="5"/>
  <c r="BB23" i="5"/>
  <c r="BC23" i="5"/>
  <c r="BD23" i="5"/>
  <c r="BC7" i="5" s="1"/>
  <c r="BE23" i="5"/>
  <c r="BD7" i="5" s="1"/>
  <c r="BF23" i="5"/>
  <c r="BE7" i="5" s="1"/>
  <c r="BG23" i="5"/>
  <c r="BF7" i="5" s="1"/>
  <c r="AS24" i="5"/>
  <c r="AT24" i="5"/>
  <c r="AU24" i="5"/>
  <c r="AV24" i="5"/>
  <c r="AW24" i="5"/>
  <c r="AX24" i="5"/>
  <c r="AY24" i="5"/>
  <c r="AZ24" i="5"/>
  <c r="BA24" i="5"/>
  <c r="BB24" i="5"/>
  <c r="BC24" i="5"/>
  <c r="BB8" i="5" s="1"/>
  <c r="BD24" i="5"/>
  <c r="BC8" i="5" s="1"/>
  <c r="BE24" i="5"/>
  <c r="BD8" i="5" s="1"/>
  <c r="BF24" i="5"/>
  <c r="BE8" i="5" s="1"/>
  <c r="BG24" i="5"/>
  <c r="BF8" i="5" s="1"/>
  <c r="AS25" i="5"/>
  <c r="AT25" i="5"/>
  <c r="AU25" i="5"/>
  <c r="AV25" i="5"/>
  <c r="AW25" i="5"/>
  <c r="AX25" i="5"/>
  <c r="AY25" i="5"/>
  <c r="AZ25" i="5"/>
  <c r="BA25" i="5"/>
  <c r="BB25" i="5"/>
  <c r="BC25" i="5"/>
  <c r="BD25" i="5"/>
  <c r="BC9" i="5" s="1"/>
  <c r="BE25" i="5"/>
  <c r="BD9" i="5" s="1"/>
  <c r="BF25" i="5"/>
  <c r="BE9" i="5" s="1"/>
  <c r="BG25" i="5"/>
  <c r="BF9" i="5" s="1"/>
  <c r="AS26" i="5"/>
  <c r="AT26" i="5"/>
  <c r="AU26" i="5"/>
  <c r="AV26" i="5"/>
  <c r="AW26" i="5"/>
  <c r="AX26" i="5"/>
  <c r="AY26" i="5"/>
  <c r="AZ26" i="5"/>
  <c r="BA26" i="5"/>
  <c r="BB26" i="5"/>
  <c r="BC26" i="5"/>
  <c r="BB10" i="5" s="1"/>
  <c r="BD26" i="5"/>
  <c r="BC10" i="5" s="1"/>
  <c r="BE26" i="5"/>
  <c r="BD10" i="5" s="1"/>
  <c r="BF26" i="5"/>
  <c r="BE10" i="5" s="1"/>
  <c r="BG26" i="5"/>
  <c r="BF10" i="5" s="1"/>
  <c r="AS27" i="5"/>
  <c r="AT27" i="5"/>
  <c r="BR2" i="5" s="1"/>
  <c r="AU27" i="5"/>
  <c r="AV27" i="5"/>
  <c r="BR4" i="5" s="1"/>
  <c r="AW27" i="5"/>
  <c r="AX27" i="5"/>
  <c r="BR6" i="5" s="1"/>
  <c r="AY27" i="5"/>
  <c r="AZ27" i="5"/>
  <c r="BR8" i="5" s="1"/>
  <c r="BA27" i="5"/>
  <c r="BB27" i="5"/>
  <c r="BR10" i="5" s="1"/>
  <c r="BC27" i="5"/>
  <c r="BD27" i="5"/>
  <c r="BC11" i="5" s="1"/>
  <c r="BE27" i="5"/>
  <c r="BD11" i="5" s="1"/>
  <c r="BF27" i="5"/>
  <c r="BE11" i="5" s="1"/>
  <c r="BG27" i="5"/>
  <c r="BF11" i="5" s="1"/>
  <c r="AS28" i="5"/>
  <c r="AT28" i="5"/>
  <c r="BS2" i="5" s="1"/>
  <c r="AU28" i="5"/>
  <c r="BS3" i="5" s="1"/>
  <c r="AV28" i="5"/>
  <c r="BS4" i="5" s="1"/>
  <c r="AW28" i="5"/>
  <c r="BS5" i="5" s="1"/>
  <c r="AX28" i="5"/>
  <c r="BS6" i="5" s="1"/>
  <c r="AY28" i="5"/>
  <c r="BS7" i="5" s="1"/>
  <c r="AZ28" i="5"/>
  <c r="BS8" i="5" s="1"/>
  <c r="BA28" i="5"/>
  <c r="BS9" i="5" s="1"/>
  <c r="BB28" i="5"/>
  <c r="BS10" i="5" s="1"/>
  <c r="BC28" i="5"/>
  <c r="BS11" i="5" s="1"/>
  <c r="BD28" i="5"/>
  <c r="BC12" i="5" s="1"/>
  <c r="BE28" i="5"/>
  <c r="BS13" i="5" s="1"/>
  <c r="BF28" i="5"/>
  <c r="BE12" i="5" s="1"/>
  <c r="BG28" i="5"/>
  <c r="BS15" i="5" s="1"/>
  <c r="AS29" i="5"/>
  <c r="AT29" i="5"/>
  <c r="BT2" i="5" s="1"/>
  <c r="AU29" i="5"/>
  <c r="BT3" i="5" s="1"/>
  <c r="AV29" i="5"/>
  <c r="BT4" i="5" s="1"/>
  <c r="AW29" i="5"/>
  <c r="BT5" i="5" s="1"/>
  <c r="AX29" i="5"/>
  <c r="BT6" i="5" s="1"/>
  <c r="AY29" i="5"/>
  <c r="BT7" i="5" s="1"/>
  <c r="AZ29" i="5"/>
  <c r="BT8" i="5" s="1"/>
  <c r="BA29" i="5"/>
  <c r="BT9" i="5" s="1"/>
  <c r="BB29" i="5"/>
  <c r="BT10" i="5" s="1"/>
  <c r="BC29" i="5"/>
  <c r="BT11" i="5" s="1"/>
  <c r="BD29" i="5"/>
  <c r="BC13" i="5" s="1"/>
  <c r="BE29" i="5"/>
  <c r="BD13" i="5" s="1"/>
  <c r="BF29" i="5"/>
  <c r="BE13" i="5" s="1"/>
  <c r="BG29" i="5"/>
  <c r="BF13" i="5" s="1"/>
  <c r="AS30" i="5"/>
  <c r="AT30" i="5"/>
  <c r="BU2" i="5" s="1"/>
  <c r="AU30" i="5"/>
  <c r="BU3" i="5" s="1"/>
  <c r="AV30" i="5"/>
  <c r="BU4" i="5" s="1"/>
  <c r="AW30" i="5"/>
  <c r="BU5" i="5" s="1"/>
  <c r="AX30" i="5"/>
  <c r="BU6" i="5" s="1"/>
  <c r="AY30" i="5"/>
  <c r="BU7" i="5" s="1"/>
  <c r="AZ30" i="5"/>
  <c r="BU8" i="5" s="1"/>
  <c r="BA30" i="5"/>
  <c r="BU9" i="5" s="1"/>
  <c r="BB30" i="5"/>
  <c r="BU10" i="5" s="1"/>
  <c r="BC30" i="5"/>
  <c r="BU11" i="5" s="1"/>
  <c r="BD30" i="5"/>
  <c r="BU12" i="5" s="1"/>
  <c r="BE30" i="5"/>
  <c r="BU13" i="5" s="1"/>
  <c r="BF30" i="5"/>
  <c r="BE14" i="5" s="1"/>
  <c r="BG30" i="5"/>
  <c r="BU15" i="5" s="1"/>
  <c r="AS31" i="5"/>
  <c r="AT31" i="5"/>
  <c r="BV2" i="5" s="1"/>
  <c r="AU31" i="5"/>
  <c r="BV3" i="5" s="1"/>
  <c r="AV31" i="5"/>
  <c r="BV4" i="5" s="1"/>
  <c r="AW31" i="5"/>
  <c r="BV5" i="5" s="1"/>
  <c r="AX31" i="5"/>
  <c r="BV6" i="5" s="1"/>
  <c r="AY31" i="5"/>
  <c r="BV7" i="5" s="1"/>
  <c r="AZ31" i="5"/>
  <c r="BV8" i="5" s="1"/>
  <c r="BA31" i="5"/>
  <c r="BV9" i="5" s="1"/>
  <c r="BB31" i="5"/>
  <c r="BV10" i="5" s="1"/>
  <c r="BC31" i="5"/>
  <c r="BV11" i="5" s="1"/>
  <c r="BD31" i="5"/>
  <c r="BC15" i="5" s="1"/>
  <c r="BE31" i="5"/>
  <c r="BV13" i="5" s="1"/>
  <c r="BF31" i="5"/>
  <c r="BE15" i="5" s="1"/>
  <c r="BG31" i="5"/>
  <c r="BF15" i="5" s="1"/>
  <c r="AU23" i="4"/>
  <c r="AN23" i="4"/>
  <c r="BH12" i="4"/>
  <c r="BP15" i="4"/>
  <c r="BP14" i="4"/>
  <c r="BP13" i="4"/>
  <c r="BP12" i="4"/>
  <c r="BP11" i="4"/>
  <c r="BP10" i="4"/>
  <c r="BP9" i="4"/>
  <c r="BP8" i="4"/>
  <c r="BP7" i="4"/>
  <c r="BP6" i="4"/>
  <c r="BP5" i="4"/>
  <c r="BP4" i="4"/>
  <c r="BP3" i="4"/>
  <c r="BP2" i="4"/>
  <c r="BL15" i="4"/>
  <c r="BL14" i="4"/>
  <c r="BL13" i="4"/>
  <c r="BL12" i="4"/>
  <c r="BL11" i="4"/>
  <c r="BL10" i="4"/>
  <c r="BL9" i="4"/>
  <c r="BL8" i="4"/>
  <c r="BL7" i="4"/>
  <c r="BL6" i="4"/>
  <c r="BL5" i="4"/>
  <c r="BL4" i="4"/>
  <c r="BL3" i="4"/>
  <c r="BL2" i="4"/>
  <c r="BH15" i="4"/>
  <c r="BH14" i="4"/>
  <c r="BH13" i="4"/>
  <c r="BH11" i="4"/>
  <c r="BH10" i="4"/>
  <c r="BH9" i="4"/>
  <c r="BH8" i="4"/>
  <c r="BH7" i="4"/>
  <c r="BH6" i="4"/>
  <c r="BH5" i="4"/>
  <c r="BH4" i="4"/>
  <c r="BH3" i="4"/>
  <c r="BH2" i="4"/>
  <c r="BQ2" i="4"/>
  <c r="K4" i="3"/>
  <c r="AY2" i="4"/>
  <c r="AX2" i="4"/>
  <c r="A35" i="4"/>
  <c r="B35" i="4"/>
  <c r="C35" i="4"/>
  <c r="D35" i="4"/>
  <c r="E35" i="4"/>
  <c r="F35" i="4"/>
  <c r="G35" i="4"/>
  <c r="H35" i="4"/>
  <c r="I35" i="4"/>
  <c r="J35" i="4"/>
  <c r="K35" i="4"/>
  <c r="L35" i="4"/>
  <c r="M35" i="4"/>
  <c r="N35" i="4"/>
  <c r="A36" i="4"/>
  <c r="B36" i="4"/>
  <c r="C36" i="4"/>
  <c r="D36" i="4"/>
  <c r="E36" i="4"/>
  <c r="F36" i="4"/>
  <c r="G36" i="4"/>
  <c r="H36" i="4"/>
  <c r="I36" i="4"/>
  <c r="J36" i="4"/>
  <c r="K36" i="4"/>
  <c r="L36" i="4"/>
  <c r="M36" i="4"/>
  <c r="N36" i="4"/>
  <c r="A37" i="4"/>
  <c r="B37" i="4"/>
  <c r="C37" i="4"/>
  <c r="D37" i="4"/>
  <c r="E37" i="4"/>
  <c r="F37" i="4"/>
  <c r="G37" i="4"/>
  <c r="H37" i="4"/>
  <c r="I37" i="4"/>
  <c r="J37" i="4"/>
  <c r="K37" i="4"/>
  <c r="L37" i="4"/>
  <c r="M37" i="4"/>
  <c r="N37" i="4"/>
  <c r="A38" i="4"/>
  <c r="B38" i="4"/>
  <c r="C38" i="4"/>
  <c r="D38" i="4"/>
  <c r="E38" i="4"/>
  <c r="F38" i="4"/>
  <c r="G38" i="4"/>
  <c r="H38" i="4"/>
  <c r="I38" i="4"/>
  <c r="J38" i="4"/>
  <c r="K38" i="4"/>
  <c r="L38" i="4"/>
  <c r="M38" i="4"/>
  <c r="N38" i="4"/>
  <c r="A39" i="4"/>
  <c r="B39" i="4"/>
  <c r="C39" i="4"/>
  <c r="D39" i="4"/>
  <c r="E39" i="4"/>
  <c r="F39" i="4"/>
  <c r="G39" i="4"/>
  <c r="H39" i="4"/>
  <c r="I39" i="4"/>
  <c r="J39" i="4"/>
  <c r="K39" i="4"/>
  <c r="L39" i="4"/>
  <c r="M39" i="4"/>
  <c r="N39" i="4"/>
  <c r="A40" i="4"/>
  <c r="B40" i="4"/>
  <c r="C40" i="4"/>
  <c r="D40" i="4"/>
  <c r="E40" i="4"/>
  <c r="F40" i="4"/>
  <c r="G40" i="4"/>
  <c r="H40" i="4"/>
  <c r="I40" i="4"/>
  <c r="J40" i="4"/>
  <c r="K40" i="4"/>
  <c r="L40" i="4"/>
  <c r="M40" i="4"/>
  <c r="N40" i="4"/>
  <c r="A41" i="4"/>
  <c r="B41" i="4"/>
  <c r="C41" i="4"/>
  <c r="D41" i="4"/>
  <c r="E41" i="4"/>
  <c r="F41" i="4"/>
  <c r="G41" i="4"/>
  <c r="H41" i="4"/>
  <c r="I41" i="4"/>
  <c r="J41" i="4"/>
  <c r="K41" i="4"/>
  <c r="L41" i="4"/>
  <c r="M41" i="4"/>
  <c r="N41" i="4"/>
  <c r="A42" i="4"/>
  <c r="B42" i="4"/>
  <c r="C42" i="4"/>
  <c r="D42" i="4"/>
  <c r="E42" i="4"/>
  <c r="F42" i="4"/>
  <c r="G42" i="4"/>
  <c r="H42" i="4"/>
  <c r="I42" i="4"/>
  <c r="J42" i="4"/>
  <c r="K42" i="4"/>
  <c r="L42" i="4"/>
  <c r="M42" i="4"/>
  <c r="N42" i="4"/>
  <c r="A43" i="4"/>
  <c r="B43" i="4"/>
  <c r="C43" i="4"/>
  <c r="D43" i="4"/>
  <c r="E43" i="4"/>
  <c r="F43" i="4"/>
  <c r="G43" i="4"/>
  <c r="H43" i="4"/>
  <c r="I43" i="4"/>
  <c r="J43" i="4"/>
  <c r="K43" i="4"/>
  <c r="L43" i="4"/>
  <c r="M43" i="4"/>
  <c r="N43" i="4"/>
  <c r="A44" i="4"/>
  <c r="B44" i="4"/>
  <c r="C44" i="4"/>
  <c r="D44" i="4"/>
  <c r="E44" i="4"/>
  <c r="F44" i="4"/>
  <c r="G44" i="4"/>
  <c r="H44" i="4"/>
  <c r="I44" i="4"/>
  <c r="J44" i="4"/>
  <c r="K44" i="4"/>
  <c r="L44" i="4"/>
  <c r="M44" i="4"/>
  <c r="N44" i="4"/>
  <c r="A45" i="4"/>
  <c r="B45" i="4"/>
  <c r="C45" i="4"/>
  <c r="D45" i="4"/>
  <c r="E45" i="4"/>
  <c r="F45" i="4"/>
  <c r="G45" i="4"/>
  <c r="H45" i="4"/>
  <c r="I45" i="4"/>
  <c r="J45" i="4"/>
  <c r="K45" i="4"/>
  <c r="L45" i="4"/>
  <c r="M45" i="4"/>
  <c r="N45" i="4"/>
  <c r="A46" i="4"/>
  <c r="B46" i="4"/>
  <c r="C46" i="4"/>
  <c r="D46" i="4"/>
  <c r="E46" i="4"/>
  <c r="F46" i="4"/>
  <c r="G46" i="4"/>
  <c r="H46" i="4"/>
  <c r="I46" i="4"/>
  <c r="J46" i="4"/>
  <c r="K46" i="4"/>
  <c r="L46" i="4"/>
  <c r="M46" i="4"/>
  <c r="N46" i="4"/>
  <c r="A47" i="4"/>
  <c r="B47" i="4"/>
  <c r="C47" i="4"/>
  <c r="D47" i="4"/>
  <c r="E47" i="4"/>
  <c r="F47" i="4"/>
  <c r="G47" i="4"/>
  <c r="H47" i="4"/>
  <c r="I47" i="4"/>
  <c r="J47" i="4"/>
  <c r="K47" i="4"/>
  <c r="L47" i="4"/>
  <c r="M47" i="4"/>
  <c r="N47" i="4"/>
  <c r="A48" i="4"/>
  <c r="B48" i="4"/>
  <c r="C48" i="4"/>
  <c r="D48" i="4"/>
  <c r="E48" i="4"/>
  <c r="F48" i="4"/>
  <c r="G48" i="4"/>
  <c r="H48" i="4"/>
  <c r="I48" i="4"/>
  <c r="J48" i="4"/>
  <c r="K48" i="4"/>
  <c r="L48" i="4"/>
  <c r="M48" i="4"/>
  <c r="N48" i="4"/>
  <c r="A49" i="4"/>
  <c r="B49" i="4"/>
  <c r="C49" i="4"/>
  <c r="D49" i="4"/>
  <c r="E49" i="4"/>
  <c r="F49" i="4"/>
  <c r="G49" i="4"/>
  <c r="H49" i="4"/>
  <c r="I49" i="4"/>
  <c r="J49" i="4"/>
  <c r="K49" i="4"/>
  <c r="L49" i="4"/>
  <c r="M49" i="4"/>
  <c r="N49" i="4"/>
  <c r="A50" i="4"/>
  <c r="B50" i="4"/>
  <c r="C50" i="4"/>
  <c r="D50" i="4"/>
  <c r="E50" i="4"/>
  <c r="F50" i="4"/>
  <c r="G50" i="4"/>
  <c r="H50" i="4"/>
  <c r="I50" i="4"/>
  <c r="J50" i="4"/>
  <c r="K50" i="4"/>
  <c r="L50" i="4"/>
  <c r="M50" i="4"/>
  <c r="N50" i="4"/>
  <c r="A51" i="4"/>
  <c r="B51" i="4"/>
  <c r="C51" i="4"/>
  <c r="D51" i="4"/>
  <c r="E51" i="4"/>
  <c r="F51" i="4"/>
  <c r="G51" i="4"/>
  <c r="H51" i="4"/>
  <c r="I51" i="4"/>
  <c r="J51" i="4"/>
  <c r="K51" i="4"/>
  <c r="L51" i="4"/>
  <c r="M51" i="4"/>
  <c r="N51" i="4"/>
  <c r="A52" i="4"/>
  <c r="B52" i="4"/>
  <c r="C52" i="4"/>
  <c r="D52" i="4"/>
  <c r="E52" i="4"/>
  <c r="F52" i="4"/>
  <c r="G52" i="4"/>
  <c r="H52" i="4"/>
  <c r="I52" i="4"/>
  <c r="J52" i="4"/>
  <c r="K52" i="4"/>
  <c r="L52" i="4"/>
  <c r="M52" i="4"/>
  <c r="N52" i="4"/>
  <c r="A53" i="4"/>
  <c r="B53" i="4"/>
  <c r="C53" i="4"/>
  <c r="D53" i="4"/>
  <c r="E53" i="4"/>
  <c r="F53" i="4"/>
  <c r="G53" i="4"/>
  <c r="H53" i="4"/>
  <c r="I53" i="4"/>
  <c r="J53" i="4"/>
  <c r="K53" i="4"/>
  <c r="L53" i="4"/>
  <c r="M53" i="4"/>
  <c r="N53" i="4"/>
  <c r="A54" i="4"/>
  <c r="B54" i="4"/>
  <c r="C54" i="4"/>
  <c r="D54" i="4"/>
  <c r="E54" i="4"/>
  <c r="F54" i="4"/>
  <c r="G54" i="4"/>
  <c r="H54" i="4"/>
  <c r="I54" i="4"/>
  <c r="J54" i="4"/>
  <c r="K54" i="4"/>
  <c r="L54" i="4"/>
  <c r="M54" i="4"/>
  <c r="N54" i="4"/>
  <c r="A55" i="4"/>
  <c r="B55" i="4"/>
  <c r="C55" i="4"/>
  <c r="D55" i="4"/>
  <c r="E55" i="4"/>
  <c r="F55" i="4"/>
  <c r="G55" i="4"/>
  <c r="H55" i="4"/>
  <c r="I55" i="4"/>
  <c r="J55" i="4"/>
  <c r="K55" i="4"/>
  <c r="L55" i="4"/>
  <c r="M55" i="4"/>
  <c r="N55" i="4"/>
  <c r="A56" i="4"/>
  <c r="B56" i="4"/>
  <c r="C56" i="4"/>
  <c r="D56" i="4"/>
  <c r="E56" i="4"/>
  <c r="F56" i="4"/>
  <c r="G56" i="4"/>
  <c r="H56" i="4"/>
  <c r="I56" i="4"/>
  <c r="J56" i="4"/>
  <c r="K56" i="4"/>
  <c r="L56" i="4"/>
  <c r="M56" i="4"/>
  <c r="N56" i="4"/>
  <c r="A57" i="4"/>
  <c r="B57" i="4"/>
  <c r="C57" i="4"/>
  <c r="D57" i="4"/>
  <c r="E57" i="4"/>
  <c r="F57" i="4"/>
  <c r="G57" i="4"/>
  <c r="H57" i="4"/>
  <c r="I57" i="4"/>
  <c r="J57" i="4"/>
  <c r="K57" i="4"/>
  <c r="L57" i="4"/>
  <c r="M57" i="4"/>
  <c r="N57" i="4"/>
  <c r="A58" i="4"/>
  <c r="B58" i="4"/>
  <c r="C58" i="4"/>
  <c r="D58" i="4"/>
  <c r="E58" i="4"/>
  <c r="F58" i="4"/>
  <c r="G58" i="4"/>
  <c r="H58" i="4"/>
  <c r="I58" i="4"/>
  <c r="J58" i="4"/>
  <c r="K58" i="4"/>
  <c r="L58" i="4"/>
  <c r="M58" i="4"/>
  <c r="N58" i="4"/>
  <c r="A59" i="4"/>
  <c r="B59" i="4"/>
  <c r="C59" i="4"/>
  <c r="D59" i="4"/>
  <c r="E59" i="4"/>
  <c r="F59" i="4"/>
  <c r="G59" i="4"/>
  <c r="H59" i="4"/>
  <c r="I59" i="4"/>
  <c r="J59" i="4"/>
  <c r="K59" i="4"/>
  <c r="L59" i="4"/>
  <c r="M59" i="4"/>
  <c r="N59" i="4"/>
  <c r="A60" i="4"/>
  <c r="B60" i="4"/>
  <c r="C60" i="4"/>
  <c r="D60" i="4"/>
  <c r="E60" i="4"/>
  <c r="F60" i="4"/>
  <c r="G60" i="4"/>
  <c r="H60" i="4"/>
  <c r="I60" i="4"/>
  <c r="J60" i="4"/>
  <c r="K60" i="4"/>
  <c r="L60" i="4"/>
  <c r="M60" i="4"/>
  <c r="N60" i="4"/>
  <c r="A61" i="4"/>
  <c r="B61" i="4"/>
  <c r="C61" i="4"/>
  <c r="D61" i="4"/>
  <c r="E61" i="4"/>
  <c r="F61" i="4"/>
  <c r="G61" i="4"/>
  <c r="H61" i="4"/>
  <c r="I61" i="4"/>
  <c r="J61" i="4"/>
  <c r="K61" i="4"/>
  <c r="L61" i="4"/>
  <c r="M61" i="4"/>
  <c r="N61" i="4"/>
  <c r="A62" i="4"/>
  <c r="B62" i="4"/>
  <c r="C62" i="4"/>
  <c r="D62" i="4"/>
  <c r="E62" i="4"/>
  <c r="F62" i="4"/>
  <c r="G62" i="4"/>
  <c r="H62" i="4"/>
  <c r="I62" i="4"/>
  <c r="J62" i="4"/>
  <c r="K62" i="4"/>
  <c r="L62" i="4"/>
  <c r="M62" i="4"/>
  <c r="N62" i="4"/>
  <c r="A63" i="4"/>
  <c r="B63" i="4"/>
  <c r="C63" i="4"/>
  <c r="D63" i="4"/>
  <c r="E63" i="4"/>
  <c r="F63" i="4"/>
  <c r="G63" i="4"/>
  <c r="H63" i="4"/>
  <c r="I63" i="4"/>
  <c r="J63" i="4"/>
  <c r="K63" i="4"/>
  <c r="L63" i="4"/>
  <c r="M63" i="4"/>
  <c r="N63" i="4"/>
  <c r="A64" i="4"/>
  <c r="B64" i="4"/>
  <c r="C64" i="4"/>
  <c r="D64" i="4"/>
  <c r="E64" i="4"/>
  <c r="F64" i="4"/>
  <c r="G64" i="4"/>
  <c r="H64" i="4"/>
  <c r="I64" i="4"/>
  <c r="J64" i="4"/>
  <c r="K64" i="4"/>
  <c r="L64" i="4"/>
  <c r="M64" i="4"/>
  <c r="N64" i="4"/>
  <c r="A65" i="4"/>
  <c r="B65" i="4"/>
  <c r="C65" i="4"/>
  <c r="D65" i="4"/>
  <c r="E65" i="4"/>
  <c r="F65" i="4"/>
  <c r="G65" i="4"/>
  <c r="H65" i="4"/>
  <c r="I65" i="4"/>
  <c r="J65" i="4"/>
  <c r="K65" i="4"/>
  <c r="L65" i="4"/>
  <c r="M65" i="4"/>
  <c r="N65" i="4"/>
  <c r="A66" i="4"/>
  <c r="B66" i="4"/>
  <c r="C66" i="4"/>
  <c r="D66" i="4"/>
  <c r="E66" i="4"/>
  <c r="F66" i="4"/>
  <c r="G66" i="4"/>
  <c r="H66" i="4"/>
  <c r="I66" i="4"/>
  <c r="J66" i="4"/>
  <c r="K66" i="4"/>
  <c r="L66" i="4"/>
  <c r="M66" i="4"/>
  <c r="N66" i="4"/>
  <c r="A67" i="4"/>
  <c r="B67" i="4"/>
  <c r="C67" i="4"/>
  <c r="D67" i="4"/>
  <c r="E67" i="4"/>
  <c r="F67" i="4"/>
  <c r="G67" i="4"/>
  <c r="H67" i="4"/>
  <c r="I67" i="4"/>
  <c r="J67" i="4"/>
  <c r="K67" i="4"/>
  <c r="L67" i="4"/>
  <c r="M67" i="4"/>
  <c r="N67" i="4"/>
  <c r="A68" i="4"/>
  <c r="B68" i="4"/>
  <c r="C68" i="4"/>
  <c r="D68" i="4"/>
  <c r="E68" i="4"/>
  <c r="F68" i="4"/>
  <c r="G68" i="4"/>
  <c r="H68" i="4"/>
  <c r="I68" i="4"/>
  <c r="J68" i="4"/>
  <c r="K68" i="4"/>
  <c r="L68" i="4"/>
  <c r="M68" i="4"/>
  <c r="N68" i="4"/>
  <c r="A69" i="4"/>
  <c r="B69" i="4"/>
  <c r="C69" i="4"/>
  <c r="D69" i="4"/>
  <c r="E69" i="4"/>
  <c r="F69" i="4"/>
  <c r="G69" i="4"/>
  <c r="H69" i="4"/>
  <c r="I69" i="4"/>
  <c r="J69" i="4"/>
  <c r="K69" i="4"/>
  <c r="L69" i="4"/>
  <c r="M69" i="4"/>
  <c r="N69" i="4"/>
  <c r="A70" i="4"/>
  <c r="B70" i="4"/>
  <c r="C70" i="4"/>
  <c r="D70" i="4"/>
  <c r="E70" i="4"/>
  <c r="F70" i="4"/>
  <c r="G70" i="4"/>
  <c r="H70" i="4"/>
  <c r="I70" i="4"/>
  <c r="J70" i="4"/>
  <c r="K70" i="4"/>
  <c r="L70" i="4"/>
  <c r="M70" i="4"/>
  <c r="N70" i="4"/>
  <c r="A71" i="4"/>
  <c r="B71" i="4"/>
  <c r="C71" i="4"/>
  <c r="D71" i="4"/>
  <c r="E71" i="4"/>
  <c r="F71" i="4"/>
  <c r="G71" i="4"/>
  <c r="H71" i="4"/>
  <c r="I71" i="4"/>
  <c r="J71" i="4"/>
  <c r="K71" i="4"/>
  <c r="L71" i="4"/>
  <c r="M71" i="4"/>
  <c r="N71" i="4"/>
  <c r="A72" i="4"/>
  <c r="B72" i="4"/>
  <c r="C72" i="4"/>
  <c r="D72" i="4"/>
  <c r="E72" i="4"/>
  <c r="F72" i="4"/>
  <c r="G72" i="4"/>
  <c r="H72" i="4"/>
  <c r="I72" i="4"/>
  <c r="J72" i="4"/>
  <c r="K72" i="4"/>
  <c r="L72" i="4"/>
  <c r="M72" i="4"/>
  <c r="N72" i="4"/>
  <c r="A73" i="4"/>
  <c r="B73" i="4"/>
  <c r="C73" i="4"/>
  <c r="D73" i="4"/>
  <c r="E73" i="4"/>
  <c r="F73" i="4"/>
  <c r="G73" i="4"/>
  <c r="H73" i="4"/>
  <c r="I73" i="4"/>
  <c r="J73" i="4"/>
  <c r="K73" i="4"/>
  <c r="L73" i="4"/>
  <c r="M73" i="4"/>
  <c r="N73" i="4"/>
  <c r="A74" i="4"/>
  <c r="B74" i="4"/>
  <c r="C74" i="4"/>
  <c r="D74" i="4"/>
  <c r="E74" i="4"/>
  <c r="F74" i="4"/>
  <c r="G74" i="4"/>
  <c r="H74" i="4"/>
  <c r="I74" i="4"/>
  <c r="J74" i="4"/>
  <c r="K74" i="4"/>
  <c r="L74" i="4"/>
  <c r="M74" i="4"/>
  <c r="N74" i="4"/>
  <c r="A75" i="4"/>
  <c r="B75" i="4"/>
  <c r="C75" i="4"/>
  <c r="D75" i="4"/>
  <c r="E75" i="4"/>
  <c r="F75" i="4"/>
  <c r="G75" i="4"/>
  <c r="H75" i="4"/>
  <c r="I75" i="4"/>
  <c r="J75" i="4"/>
  <c r="K75" i="4"/>
  <c r="L75" i="4"/>
  <c r="M75" i="4"/>
  <c r="N75" i="4"/>
  <c r="A76" i="4"/>
  <c r="B76" i="4"/>
  <c r="C76" i="4"/>
  <c r="D76" i="4"/>
  <c r="E76" i="4"/>
  <c r="F76" i="4"/>
  <c r="G76" i="4"/>
  <c r="H76" i="4"/>
  <c r="I76" i="4"/>
  <c r="J76" i="4"/>
  <c r="K76" i="4"/>
  <c r="L76" i="4"/>
  <c r="M76" i="4"/>
  <c r="N76" i="4"/>
  <c r="E7" i="3"/>
  <c r="Y7" i="3"/>
  <c r="H3" i="1"/>
  <c r="B4" i="3"/>
  <c r="D4" i="3" s="1"/>
  <c r="E4" i="3"/>
  <c r="I4" i="3"/>
  <c r="J4" i="3"/>
  <c r="N4" i="3"/>
  <c r="O4" i="3"/>
  <c r="P4" i="3"/>
  <c r="AA4" i="3"/>
  <c r="AC4" i="3"/>
  <c r="AR4" i="3"/>
  <c r="AS4" i="3"/>
  <c r="AT4" i="3"/>
  <c r="B5" i="3"/>
  <c r="D5" i="3"/>
  <c r="E5" i="3"/>
  <c r="F5" i="3"/>
  <c r="I5" i="3"/>
  <c r="J5" i="3"/>
  <c r="K5" i="3"/>
  <c r="N5" i="3"/>
  <c r="O5" i="3"/>
  <c r="P5" i="3"/>
  <c r="Y5" i="3"/>
  <c r="AA5" i="3"/>
  <c r="AC5" i="3"/>
  <c r="AR5" i="3"/>
  <c r="AS5" i="3"/>
  <c r="AT5" i="3"/>
  <c r="B6" i="3"/>
  <c r="D6" i="3" s="1"/>
  <c r="E6" i="3"/>
  <c r="I6" i="3"/>
  <c r="J6" i="3"/>
  <c r="K6" i="3"/>
  <c r="AA6" i="3" s="1"/>
  <c r="N6" i="3"/>
  <c r="O6" i="3"/>
  <c r="P6" i="3"/>
  <c r="AC6" i="3"/>
  <c r="AS6" i="3"/>
  <c r="AT6" i="3"/>
  <c r="B7" i="3"/>
  <c r="D7" i="3" s="1"/>
  <c r="I7" i="3"/>
  <c r="AA7" i="3" s="1"/>
  <c r="J7" i="3"/>
  <c r="K7" i="3"/>
  <c r="N7" i="3"/>
  <c r="O7" i="3"/>
  <c r="P7" i="3"/>
  <c r="AC7" i="3"/>
  <c r="AS7" i="3"/>
  <c r="AT7" i="3"/>
  <c r="B8" i="3"/>
  <c r="D8" i="3" s="1"/>
  <c r="E8" i="3"/>
  <c r="I8" i="3"/>
  <c r="AA8" i="3" s="1"/>
  <c r="J8" i="3"/>
  <c r="K8" i="3"/>
  <c r="N8" i="3"/>
  <c r="O8" i="3"/>
  <c r="P8" i="3"/>
  <c r="AC8" i="3"/>
  <c r="AS8" i="3"/>
  <c r="AT8" i="3"/>
  <c r="B9" i="3"/>
  <c r="D9" i="3" s="1"/>
  <c r="E9" i="3"/>
  <c r="I9" i="3"/>
  <c r="AA9" i="3" s="1"/>
  <c r="J9" i="3"/>
  <c r="K9" i="3"/>
  <c r="N9" i="3"/>
  <c r="O9" i="3"/>
  <c r="P9" i="3"/>
  <c r="AC9" i="3"/>
  <c r="AS9" i="3"/>
  <c r="AT9" i="3"/>
  <c r="B10" i="3"/>
  <c r="D10" i="3" s="1"/>
  <c r="E10" i="3"/>
  <c r="I10" i="3"/>
  <c r="AA10" i="3" s="1"/>
  <c r="J10" i="3"/>
  <c r="K10" i="3"/>
  <c r="N10" i="3"/>
  <c r="O10" i="3"/>
  <c r="P10" i="3"/>
  <c r="AC10" i="3"/>
  <c r="AS10" i="3"/>
  <c r="AT10" i="3"/>
  <c r="B11" i="3"/>
  <c r="D11" i="3" s="1"/>
  <c r="E11" i="3"/>
  <c r="I11" i="3"/>
  <c r="AA11" i="3" s="1"/>
  <c r="J11" i="3"/>
  <c r="K11" i="3"/>
  <c r="N11" i="3"/>
  <c r="O11" i="3"/>
  <c r="P11" i="3"/>
  <c r="AC11" i="3"/>
  <c r="AS11" i="3"/>
  <c r="AT11" i="3"/>
  <c r="B12" i="3"/>
  <c r="D12" i="3" s="1"/>
  <c r="E12" i="3"/>
  <c r="I12" i="3"/>
  <c r="AA12" i="3" s="1"/>
  <c r="J12" i="3"/>
  <c r="K12" i="3"/>
  <c r="N12" i="3"/>
  <c r="O12" i="3"/>
  <c r="P12" i="3"/>
  <c r="AC12" i="3"/>
  <c r="AS12" i="3"/>
  <c r="AT12" i="3"/>
  <c r="B13" i="3"/>
  <c r="D13" i="3" s="1"/>
  <c r="E13" i="3"/>
  <c r="I13" i="3"/>
  <c r="AA13" i="3" s="1"/>
  <c r="J13" i="3"/>
  <c r="K13" i="3"/>
  <c r="N13" i="3"/>
  <c r="O13" i="3"/>
  <c r="P13" i="3"/>
  <c r="AC13" i="3"/>
  <c r="AS13" i="3"/>
  <c r="AS18" i="3" s="1"/>
  <c r="AT13" i="3"/>
  <c r="B14" i="3"/>
  <c r="D14" i="3" s="1"/>
  <c r="E14" i="3"/>
  <c r="I14" i="3"/>
  <c r="AA14" i="3" s="1"/>
  <c r="J14" i="3"/>
  <c r="K14" i="3"/>
  <c r="N14" i="3"/>
  <c r="O14" i="3"/>
  <c r="P14" i="3"/>
  <c r="AC14" i="3"/>
  <c r="AS14" i="3"/>
  <c r="AT14" i="3"/>
  <c r="B15" i="3"/>
  <c r="D15" i="3" s="1"/>
  <c r="E15" i="3"/>
  <c r="I15" i="3"/>
  <c r="AA15" i="3" s="1"/>
  <c r="J15" i="3"/>
  <c r="K15" i="3"/>
  <c r="N15" i="3"/>
  <c r="O15" i="3"/>
  <c r="P15" i="3"/>
  <c r="AC15" i="3"/>
  <c r="AS15" i="3"/>
  <c r="AT15" i="3"/>
  <c r="B16" i="3"/>
  <c r="D16" i="3" s="1"/>
  <c r="E16" i="3"/>
  <c r="I16" i="3"/>
  <c r="AA16" i="3" s="1"/>
  <c r="J16" i="3"/>
  <c r="K16" i="3"/>
  <c r="N16" i="3"/>
  <c r="O16" i="3"/>
  <c r="P16" i="3"/>
  <c r="AC16" i="3"/>
  <c r="AS16" i="3"/>
  <c r="AT16" i="3"/>
  <c r="B17" i="3"/>
  <c r="D17" i="3" s="1"/>
  <c r="E17" i="3"/>
  <c r="AR17" i="3" s="1"/>
  <c r="I17" i="3"/>
  <c r="AA17" i="3" s="1"/>
  <c r="J17" i="3"/>
  <c r="K17" i="3"/>
  <c r="N17" i="3"/>
  <c r="O17" i="3"/>
  <c r="AT17" i="3" s="1"/>
  <c r="AT18" i="3" s="1"/>
  <c r="P17" i="3"/>
  <c r="AC17" i="3"/>
  <c r="AS17" i="3"/>
  <c r="T28" i="2"/>
  <c r="U28" i="2"/>
  <c r="T29" i="2"/>
  <c r="U29" i="2"/>
  <c r="T30" i="2"/>
  <c r="U30" i="2"/>
  <c r="T31" i="2"/>
  <c r="U31" i="2"/>
  <c r="T32" i="2"/>
  <c r="U32" i="2"/>
  <c r="T33" i="2"/>
  <c r="U33" i="2"/>
  <c r="T34" i="2"/>
  <c r="U34" i="2"/>
  <c r="T35" i="2"/>
  <c r="U35" i="2"/>
  <c r="T36" i="2"/>
  <c r="U36" i="2"/>
  <c r="T37" i="2"/>
  <c r="U37" i="2"/>
  <c r="T38" i="2"/>
  <c r="U38" i="2"/>
  <c r="T39" i="2"/>
  <c r="U39" i="2"/>
  <c r="T40" i="2"/>
  <c r="U40" i="2"/>
  <c r="T41" i="2"/>
  <c r="U41" i="2"/>
  <c r="T42" i="2"/>
  <c r="U42" i="2"/>
  <c r="S46" i="2"/>
  <c r="V46" i="2" s="1"/>
  <c r="S47" i="2"/>
  <c r="V47" i="2" s="1"/>
  <c r="S48" i="2"/>
  <c r="V48" i="2" s="1"/>
  <c r="S49" i="2"/>
  <c r="V49" i="2" s="1"/>
  <c r="W49" i="2"/>
  <c r="S50" i="2"/>
  <c r="V50" i="2" s="1"/>
  <c r="S51" i="2"/>
  <c r="V51" i="2" s="1"/>
  <c r="W51" i="2"/>
  <c r="S52" i="2"/>
  <c r="V52" i="2" s="1"/>
  <c r="S53" i="2"/>
  <c r="V53" i="2" s="1"/>
  <c r="S54" i="2"/>
  <c r="W54" i="2" s="1"/>
  <c r="S55" i="2"/>
  <c r="V55" i="2" s="1"/>
  <c r="S56" i="2"/>
  <c r="W56" i="2" s="1"/>
  <c r="S57" i="2"/>
  <c r="V57" i="2" s="1"/>
  <c r="W57" i="2"/>
  <c r="S58" i="2"/>
  <c r="W58" i="2" s="1"/>
  <c r="S59" i="2"/>
  <c r="V59" i="2" s="1"/>
  <c r="J16" i="1"/>
  <c r="J15" i="1"/>
  <c r="J14" i="1"/>
  <c r="J13" i="1"/>
  <c r="J12" i="1"/>
  <c r="BK6" i="1" s="1"/>
  <c r="J11" i="1"/>
  <c r="J10" i="1"/>
  <c r="J9" i="1"/>
  <c r="J8" i="1"/>
  <c r="J7" i="1"/>
  <c r="J6" i="1"/>
  <c r="J5" i="1"/>
  <c r="J4" i="1"/>
  <c r="J3" i="1"/>
  <c r="AA1" i="1" s="1"/>
  <c r="I16" i="1"/>
  <c r="I15" i="1"/>
  <c r="I14" i="1"/>
  <c r="I13" i="1"/>
  <c r="I12" i="1"/>
  <c r="BJ6" i="1" s="1"/>
  <c r="I11" i="1"/>
  <c r="I10" i="1"/>
  <c r="I9" i="1"/>
  <c r="I8" i="1"/>
  <c r="I7" i="1"/>
  <c r="I6" i="1"/>
  <c r="I5" i="1"/>
  <c r="I4" i="1"/>
  <c r="I3" i="1"/>
  <c r="Z1" i="1" s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Y1" i="1"/>
  <c r="X51" i="2" l="1"/>
  <c r="AA51" i="2" s="1"/>
  <c r="W50" i="2"/>
  <c r="W55" i="2"/>
  <c r="Y51" i="2"/>
  <c r="W59" i="2"/>
  <c r="W53" i="2"/>
  <c r="X59" i="2"/>
  <c r="Z59" i="2" s="1"/>
  <c r="X57" i="2"/>
  <c r="X55" i="2"/>
  <c r="AA55" i="2" s="1"/>
  <c r="X53" i="2"/>
  <c r="AA53" i="2" s="1"/>
  <c r="W52" i="2"/>
  <c r="Z51" i="2"/>
  <c r="X49" i="2"/>
  <c r="W48" i="2"/>
  <c r="W47" i="2"/>
  <c r="W46" i="2"/>
  <c r="BI6" i="1"/>
  <c r="BE45" i="1"/>
  <c r="BC45" i="1"/>
  <c r="BA45" i="1"/>
  <c r="AY45" i="1"/>
  <c r="AW45" i="1"/>
  <c r="AU45" i="1"/>
  <c r="AS45" i="1"/>
  <c r="BD45" i="1"/>
  <c r="BD46" i="1" s="1"/>
  <c r="BD47" i="1" s="1"/>
  <c r="BR46" i="1" s="1"/>
  <c r="BB45" i="1"/>
  <c r="AZ45" i="1"/>
  <c r="AZ46" i="1" s="1"/>
  <c r="AZ47" i="1" s="1"/>
  <c r="BN46" i="1" s="1"/>
  <c r="AX45" i="1"/>
  <c r="AV45" i="1"/>
  <c r="AV46" i="1" s="1"/>
  <c r="AV47" i="1" s="1"/>
  <c r="BJ46" i="1" s="1"/>
  <c r="AT45" i="1"/>
  <c r="AR45" i="1"/>
  <c r="AR46" i="1" s="1"/>
  <c r="AR47" i="1" s="1"/>
  <c r="BF46" i="1" s="1"/>
  <c r="AN27" i="1"/>
  <c r="AL27" i="1"/>
  <c r="AJ27" i="1"/>
  <c r="AH27" i="1"/>
  <c r="AF27" i="1"/>
  <c r="AD27" i="1"/>
  <c r="AB27" i="1"/>
  <c r="AO27" i="1"/>
  <c r="AM27" i="1"/>
  <c r="AK27" i="1"/>
  <c r="AI27" i="1"/>
  <c r="AG27" i="1"/>
  <c r="AE27" i="1"/>
  <c r="AC27" i="1"/>
  <c r="BE39" i="1"/>
  <c r="BC39" i="1"/>
  <c r="BA39" i="1"/>
  <c r="AY39" i="1"/>
  <c r="AW39" i="1"/>
  <c r="AU39" i="1"/>
  <c r="AS39" i="1"/>
  <c r="BD39" i="1"/>
  <c r="BB39" i="1"/>
  <c r="AZ39" i="1"/>
  <c r="AX39" i="1"/>
  <c r="AV39" i="1"/>
  <c r="AT39" i="1"/>
  <c r="AR39" i="1"/>
  <c r="AN25" i="1"/>
  <c r="AL25" i="1"/>
  <c r="AJ25" i="1"/>
  <c r="AH25" i="1"/>
  <c r="AF25" i="1"/>
  <c r="AD25" i="1"/>
  <c r="AB25" i="1"/>
  <c r="AO25" i="1"/>
  <c r="AM25" i="1"/>
  <c r="AK25" i="1"/>
  <c r="AI25" i="1"/>
  <c r="AG25" i="1"/>
  <c r="AE25" i="1"/>
  <c r="AC25" i="1"/>
  <c r="BE33" i="1"/>
  <c r="BC33" i="1"/>
  <c r="BA33" i="1"/>
  <c r="AY33" i="1"/>
  <c r="AW33" i="1"/>
  <c r="AU33" i="1"/>
  <c r="AS33" i="1"/>
  <c r="BD33" i="1"/>
  <c r="BB33" i="1"/>
  <c r="AZ33" i="1"/>
  <c r="AX33" i="1"/>
  <c r="AV33" i="1"/>
  <c r="AT33" i="1"/>
  <c r="AR33" i="1"/>
  <c r="AN23" i="1"/>
  <c r="AL23" i="1"/>
  <c r="AJ23" i="1"/>
  <c r="AH23" i="1"/>
  <c r="AF23" i="1"/>
  <c r="AD23" i="1"/>
  <c r="AB23" i="1"/>
  <c r="AO23" i="1"/>
  <c r="AM23" i="1"/>
  <c r="AK23" i="1"/>
  <c r="AI23" i="1"/>
  <c r="AG23" i="1"/>
  <c r="AE23" i="1"/>
  <c r="AC23" i="1"/>
  <c r="BE27" i="1"/>
  <c r="BC27" i="1"/>
  <c r="BA27" i="1"/>
  <c r="AY27" i="1"/>
  <c r="AW27" i="1"/>
  <c r="AU27" i="1"/>
  <c r="AS27" i="1"/>
  <c r="BD27" i="1"/>
  <c r="BB27" i="1"/>
  <c r="AZ27" i="1"/>
  <c r="AX27" i="1"/>
  <c r="AV27" i="1"/>
  <c r="AT27" i="1"/>
  <c r="AR27" i="1"/>
  <c r="AN21" i="1"/>
  <c r="AL21" i="1"/>
  <c r="AJ21" i="1"/>
  <c r="AH21" i="1"/>
  <c r="AF21" i="1"/>
  <c r="AD21" i="1"/>
  <c r="AB21" i="1"/>
  <c r="AO21" i="1"/>
  <c r="AM21" i="1"/>
  <c r="AK21" i="1"/>
  <c r="AI21" i="1"/>
  <c r="AG21" i="1"/>
  <c r="AE21" i="1"/>
  <c r="AC21" i="1"/>
  <c r="BE21" i="1"/>
  <c r="BC21" i="1"/>
  <c r="BA21" i="1"/>
  <c r="AY21" i="1"/>
  <c r="AW21" i="1"/>
  <c r="AU21" i="1"/>
  <c r="AS21" i="1"/>
  <c r="BB21" i="1"/>
  <c r="AX21" i="1"/>
  <c r="AT21" i="1"/>
  <c r="BD21" i="1"/>
  <c r="AZ21" i="1"/>
  <c r="AV21" i="1"/>
  <c r="AR21" i="1"/>
  <c r="AN19" i="1"/>
  <c r="AL19" i="1"/>
  <c r="AJ19" i="1"/>
  <c r="AH19" i="1"/>
  <c r="AF19" i="1"/>
  <c r="AD19" i="1"/>
  <c r="AB19" i="1"/>
  <c r="AO19" i="1"/>
  <c r="AM19" i="1"/>
  <c r="AK19" i="1"/>
  <c r="AI19" i="1"/>
  <c r="AG19" i="1"/>
  <c r="AE19" i="1"/>
  <c r="AC19" i="1"/>
  <c r="AN31" i="1"/>
  <c r="AL31" i="1"/>
  <c r="AJ31" i="1"/>
  <c r="AH31" i="1"/>
  <c r="AF31" i="1"/>
  <c r="AD31" i="1"/>
  <c r="AB31" i="1"/>
  <c r="AO31" i="1"/>
  <c r="AM31" i="1"/>
  <c r="AK31" i="1"/>
  <c r="AI31" i="1"/>
  <c r="AG31" i="1"/>
  <c r="AE31" i="1"/>
  <c r="AC31" i="1"/>
  <c r="BD51" i="1"/>
  <c r="BB51" i="1"/>
  <c r="AZ51" i="1"/>
  <c r="AX51" i="1"/>
  <c r="AV51" i="1"/>
  <c r="AT51" i="1"/>
  <c r="AR51" i="1"/>
  <c r="BE51" i="1"/>
  <c r="BC51" i="1"/>
  <c r="BA51" i="1"/>
  <c r="AY51" i="1"/>
  <c r="AW51" i="1"/>
  <c r="AU51" i="1"/>
  <c r="AS51" i="1"/>
  <c r="AN29" i="1"/>
  <c r="AL29" i="1"/>
  <c r="AJ29" i="1"/>
  <c r="AH29" i="1"/>
  <c r="AF29" i="1"/>
  <c r="AD29" i="1"/>
  <c r="AB29" i="1"/>
  <c r="AO29" i="1"/>
  <c r="AM29" i="1"/>
  <c r="AK29" i="1"/>
  <c r="AI29" i="1"/>
  <c r="AG29" i="1"/>
  <c r="AE29" i="1"/>
  <c r="AC29" i="1"/>
  <c r="AN30" i="1"/>
  <c r="AL30" i="1"/>
  <c r="AJ30" i="1"/>
  <c r="AH30" i="1"/>
  <c r="AF30" i="1"/>
  <c r="AD30" i="1"/>
  <c r="AB30" i="1"/>
  <c r="AO30" i="1"/>
  <c r="AM30" i="1"/>
  <c r="AK30" i="1"/>
  <c r="AI30" i="1"/>
  <c r="AG30" i="1"/>
  <c r="AE30" i="1"/>
  <c r="AC30" i="1"/>
  <c r="BD48" i="1"/>
  <c r="BB48" i="1"/>
  <c r="AZ48" i="1"/>
  <c r="AX48" i="1"/>
  <c r="AV48" i="1"/>
  <c r="AT48" i="1"/>
  <c r="AR48" i="1"/>
  <c r="BE48" i="1"/>
  <c r="BC48" i="1"/>
  <c r="BA48" i="1"/>
  <c r="AY48" i="1"/>
  <c r="AW48" i="1"/>
  <c r="AU48" i="1"/>
  <c r="AS48" i="1"/>
  <c r="AN28" i="1"/>
  <c r="AL28" i="1"/>
  <c r="AJ28" i="1"/>
  <c r="AH28" i="1"/>
  <c r="AF28" i="1"/>
  <c r="AD28" i="1"/>
  <c r="AB28" i="1"/>
  <c r="AO28" i="1"/>
  <c r="AM28" i="1"/>
  <c r="AK28" i="1"/>
  <c r="AI28" i="1"/>
  <c r="AG28" i="1"/>
  <c r="AE28" i="1"/>
  <c r="AC28" i="1"/>
  <c r="BE42" i="1"/>
  <c r="BC42" i="1"/>
  <c r="BA42" i="1"/>
  <c r="AY42" i="1"/>
  <c r="AW42" i="1"/>
  <c r="AU42" i="1"/>
  <c r="AS42" i="1"/>
  <c r="BD42" i="1"/>
  <c r="BB42" i="1"/>
  <c r="AZ42" i="1"/>
  <c r="AX42" i="1"/>
  <c r="AV42" i="1"/>
  <c r="AT42" i="1"/>
  <c r="AR42" i="1"/>
  <c r="AN26" i="1"/>
  <c r="AL26" i="1"/>
  <c r="AJ26" i="1"/>
  <c r="AH26" i="1"/>
  <c r="AF26" i="1"/>
  <c r="AD26" i="1"/>
  <c r="AB26" i="1"/>
  <c r="AO26" i="1"/>
  <c r="AM26" i="1"/>
  <c r="AK26" i="1"/>
  <c r="AI26" i="1"/>
  <c r="AG26" i="1"/>
  <c r="AE26" i="1"/>
  <c r="AC26" i="1"/>
  <c r="BE36" i="1"/>
  <c r="BC36" i="1"/>
  <c r="BA36" i="1"/>
  <c r="AY36" i="1"/>
  <c r="AW36" i="1"/>
  <c r="AU36" i="1"/>
  <c r="AS36" i="1"/>
  <c r="BD36" i="1"/>
  <c r="BB36" i="1"/>
  <c r="AZ36" i="1"/>
  <c r="AX36" i="1"/>
  <c r="AV36" i="1"/>
  <c r="AT36" i="1"/>
  <c r="AR36" i="1"/>
  <c r="AN24" i="1"/>
  <c r="AL24" i="1"/>
  <c r="AJ24" i="1"/>
  <c r="AH24" i="1"/>
  <c r="AF24" i="1"/>
  <c r="AD24" i="1"/>
  <c r="AB24" i="1"/>
  <c r="AO24" i="1"/>
  <c r="AM24" i="1"/>
  <c r="AK24" i="1"/>
  <c r="AI24" i="1"/>
  <c r="AG24" i="1"/>
  <c r="AE24" i="1"/>
  <c r="AC24" i="1"/>
  <c r="BE30" i="1"/>
  <c r="BC30" i="1"/>
  <c r="BA30" i="1"/>
  <c r="AY30" i="1"/>
  <c r="AW30" i="1"/>
  <c r="AU30" i="1"/>
  <c r="AS30" i="1"/>
  <c r="BD30" i="1"/>
  <c r="BB30" i="1"/>
  <c r="AZ30" i="1"/>
  <c r="AX30" i="1"/>
  <c r="AV30" i="1"/>
  <c r="AT30" i="1"/>
  <c r="AR30" i="1"/>
  <c r="AN22" i="1"/>
  <c r="AL22" i="1"/>
  <c r="AJ22" i="1"/>
  <c r="AH22" i="1"/>
  <c r="AF22" i="1"/>
  <c r="AD22" i="1"/>
  <c r="AB22" i="1"/>
  <c r="AO22" i="1"/>
  <c r="AM22" i="1"/>
  <c r="AK22" i="1"/>
  <c r="AI22" i="1"/>
  <c r="AG22" i="1"/>
  <c r="AE22" i="1"/>
  <c r="AC22" i="1"/>
  <c r="BE24" i="1"/>
  <c r="BC24" i="1"/>
  <c r="BA24" i="1"/>
  <c r="AY24" i="1"/>
  <c r="AW24" i="1"/>
  <c r="AU24" i="1"/>
  <c r="AS24" i="1"/>
  <c r="BD24" i="1"/>
  <c r="BB24" i="1"/>
  <c r="AZ24" i="1"/>
  <c r="AX24" i="1"/>
  <c r="AV24" i="1"/>
  <c r="AR24" i="1"/>
  <c r="AT24" i="1"/>
  <c r="AN20" i="1"/>
  <c r="AL20" i="1"/>
  <c r="AJ20" i="1"/>
  <c r="AH20" i="1"/>
  <c r="AF20" i="1"/>
  <c r="AD20" i="1"/>
  <c r="AB20" i="1"/>
  <c r="AO20" i="1"/>
  <c r="AM20" i="1"/>
  <c r="AK20" i="1"/>
  <c r="AI20" i="1"/>
  <c r="AG20" i="1"/>
  <c r="AE20" i="1"/>
  <c r="AC20" i="1"/>
  <c r="BE18" i="1"/>
  <c r="BC18" i="1"/>
  <c r="BA18" i="1"/>
  <c r="AY18" i="1"/>
  <c r="AW18" i="1"/>
  <c r="AU18" i="1"/>
  <c r="AS18" i="1"/>
  <c r="BD18" i="1"/>
  <c r="BB18" i="1"/>
  <c r="AZ18" i="1"/>
  <c r="AX18" i="1"/>
  <c r="AV18" i="1"/>
  <c r="AT18" i="1"/>
  <c r="AR18" i="1"/>
  <c r="AB18" i="1"/>
  <c r="AN18" i="1"/>
  <c r="AL18" i="1"/>
  <c r="AH18" i="1"/>
  <c r="AO18" i="1"/>
  <c r="AM18" i="1"/>
  <c r="AK18" i="1"/>
  <c r="AI18" i="1"/>
  <c r="AG18" i="1"/>
  <c r="AE18" i="1"/>
  <c r="AC18" i="1"/>
  <c r="AJ18" i="1"/>
  <c r="AF18" i="1"/>
  <c r="AD18" i="1"/>
  <c r="AZ16" i="7"/>
  <c r="AZ12" i="7"/>
  <c r="AZ8" i="7"/>
  <c r="AZ4" i="7"/>
  <c r="AZ14" i="7"/>
  <c r="AZ3" i="7"/>
  <c r="BC3" i="7" s="1"/>
  <c r="AZ15" i="7"/>
  <c r="AZ13" i="7"/>
  <c r="AZ11" i="7"/>
  <c r="AZ9" i="7"/>
  <c r="AZ7" i="7"/>
  <c r="AZ5" i="7"/>
  <c r="AE9" i="6"/>
  <c r="AF9" i="6" s="1"/>
  <c r="AD3" i="6"/>
  <c r="AE3" i="6"/>
  <c r="AF3" i="6" s="1"/>
  <c r="AL3" i="7"/>
  <c r="AP3" i="7" s="1"/>
  <c r="AT3" i="7" s="1"/>
  <c r="AN3" i="7"/>
  <c r="AR3" i="7" s="1"/>
  <c r="BD16" i="7"/>
  <c r="BF16" i="7" s="1"/>
  <c r="AL11" i="7"/>
  <c r="AL5" i="7"/>
  <c r="AN5" i="7" s="1"/>
  <c r="AR5" i="7" s="1"/>
  <c r="AL12" i="7"/>
  <c r="AP12" i="7" s="1"/>
  <c r="AT12" i="7" s="1"/>
  <c r="AL6" i="7"/>
  <c r="AO6" i="7" s="1"/>
  <c r="AS6" i="7" s="1"/>
  <c r="AL4" i="7"/>
  <c r="AL15" i="7"/>
  <c r="AN15" i="7" s="1"/>
  <c r="AR15" i="7" s="1"/>
  <c r="AL13" i="7"/>
  <c r="AN13" i="7" s="1"/>
  <c r="AR13" i="7" s="1"/>
  <c r="AN11" i="7"/>
  <c r="AR11" i="7" s="1"/>
  <c r="AP11" i="7"/>
  <c r="AT11" i="7" s="1"/>
  <c r="AO11" i="7"/>
  <c r="AS11" i="7" s="1"/>
  <c r="AL16" i="7"/>
  <c r="AP16" i="7" s="1"/>
  <c r="AT16" i="7" s="1"/>
  <c r="AL14" i="7"/>
  <c r="AN12" i="7"/>
  <c r="AR12" i="7" s="1"/>
  <c r="AO12" i="7"/>
  <c r="AS12" i="7" s="1"/>
  <c r="BD11" i="7"/>
  <c r="AL9" i="7"/>
  <c r="AL7" i="7"/>
  <c r="AN7" i="7" s="1"/>
  <c r="AR7" i="7" s="1"/>
  <c r="AO5" i="7"/>
  <c r="AS5" i="7" s="1"/>
  <c r="AP5" i="7"/>
  <c r="AT5" i="7" s="1"/>
  <c r="AL10" i="7"/>
  <c r="AL8" i="7"/>
  <c r="AN6" i="7"/>
  <c r="AR6" i="7" s="1"/>
  <c r="AO4" i="7"/>
  <c r="AS4" i="7" s="1"/>
  <c r="AN4" i="7"/>
  <c r="AR4" i="7" s="1"/>
  <c r="AP4" i="7"/>
  <c r="AT4" i="7" s="1"/>
  <c r="AD15" i="6"/>
  <c r="AD11" i="6"/>
  <c r="AE6" i="6"/>
  <c r="AF6" i="6" s="1"/>
  <c r="AE4" i="6"/>
  <c r="AF4" i="6" s="1"/>
  <c r="AE16" i="6"/>
  <c r="AF16" i="6" s="1"/>
  <c r="AD14" i="6"/>
  <c r="AE12" i="6"/>
  <c r="AF12" i="6" s="1"/>
  <c r="AE7" i="6"/>
  <c r="AF7" i="6" s="1"/>
  <c r="AE5" i="6"/>
  <c r="AF5" i="6" s="1"/>
  <c r="AE15" i="6"/>
  <c r="AF15" i="6" s="1"/>
  <c r="AE14" i="6"/>
  <c r="AF14" i="6" s="1"/>
  <c r="AE13" i="6"/>
  <c r="AF13" i="6" s="1"/>
  <c r="AE11" i="6"/>
  <c r="AF11" i="6" s="1"/>
  <c r="AG11" i="6" s="1"/>
  <c r="AG3" i="6"/>
  <c r="AD7" i="6"/>
  <c r="AD6" i="6"/>
  <c r="AD5" i="6"/>
  <c r="AG5" i="6" s="1"/>
  <c r="AD4" i="6"/>
  <c r="AD16" i="6"/>
  <c r="AG16" i="6" s="1"/>
  <c r="AG15" i="6"/>
  <c r="AG14" i="6"/>
  <c r="AD13" i="6"/>
  <c r="AG13" i="6" s="1"/>
  <c r="AD12" i="6"/>
  <c r="AG12" i="6" s="1"/>
  <c r="AD10" i="6"/>
  <c r="AD8" i="6"/>
  <c r="AE10" i="6"/>
  <c r="AF10" i="6" s="1"/>
  <c r="AD9" i="6"/>
  <c r="AG9" i="6" s="1"/>
  <c r="AE8" i="6"/>
  <c r="AF8" i="6" s="1"/>
  <c r="AG6" i="6"/>
  <c r="AG4" i="6"/>
  <c r="AB2" i="6"/>
  <c r="AC2" i="6"/>
  <c r="AA2" i="6"/>
  <c r="BB11" i="5"/>
  <c r="BR11" i="5"/>
  <c r="BR9" i="5"/>
  <c r="AZ11" i="5"/>
  <c r="BR7" i="5"/>
  <c r="AX11" i="5"/>
  <c r="BR5" i="5"/>
  <c r="AV11" i="5"/>
  <c r="BR3" i="5"/>
  <c r="AT11" i="5"/>
  <c r="BA10" i="5"/>
  <c r="BQ10" i="5"/>
  <c r="BQ8" i="5"/>
  <c r="AY10" i="5"/>
  <c r="BQ6" i="5"/>
  <c r="AW10" i="5"/>
  <c r="BQ4" i="5"/>
  <c r="AU10" i="5"/>
  <c r="BQ2" i="5"/>
  <c r="AS10" i="5"/>
  <c r="BB9" i="5"/>
  <c r="BP11" i="5"/>
  <c r="AZ9" i="5"/>
  <c r="BP9" i="5"/>
  <c r="BP7" i="5"/>
  <c r="AX9" i="5"/>
  <c r="AV9" i="5"/>
  <c r="BP5" i="5"/>
  <c r="BP3" i="5"/>
  <c r="AT9" i="5"/>
  <c r="BA8" i="5"/>
  <c r="BO10" i="5"/>
  <c r="AY8" i="5"/>
  <c r="BO8" i="5"/>
  <c r="BO6" i="5"/>
  <c r="AW8" i="5"/>
  <c r="BO4" i="5"/>
  <c r="AU8" i="5"/>
  <c r="BO2" i="5"/>
  <c r="AS8" i="5"/>
  <c r="BN11" i="5"/>
  <c r="BB7" i="5"/>
  <c r="AZ7" i="5"/>
  <c r="BN9" i="5"/>
  <c r="BN7" i="5"/>
  <c r="AX7" i="5"/>
  <c r="BN5" i="5"/>
  <c r="AV7" i="5"/>
  <c r="BN3" i="5"/>
  <c r="AT7" i="5"/>
  <c r="BA6" i="5"/>
  <c r="BM10" i="5"/>
  <c r="AY6" i="5"/>
  <c r="BM8" i="5"/>
  <c r="AW6" i="5"/>
  <c r="BM6" i="5"/>
  <c r="BM4" i="5"/>
  <c r="AU6" i="5"/>
  <c r="BM2" i="5"/>
  <c r="AS6" i="5"/>
  <c r="BL11" i="5"/>
  <c r="BB5" i="5"/>
  <c r="AZ5" i="5"/>
  <c r="BL9" i="5"/>
  <c r="AX5" i="5"/>
  <c r="BL7" i="5"/>
  <c r="AV5" i="5"/>
  <c r="BL5" i="5"/>
  <c r="BL3" i="5"/>
  <c r="AT5" i="5"/>
  <c r="BA4" i="5"/>
  <c r="BK10" i="5"/>
  <c r="AY4" i="5"/>
  <c r="BK8" i="5"/>
  <c r="AW4" i="5"/>
  <c r="BK6" i="5"/>
  <c r="AU4" i="5"/>
  <c r="BK4" i="5"/>
  <c r="BK2" i="5"/>
  <c r="AS4" i="5"/>
  <c r="BJ11" i="5"/>
  <c r="BJ9" i="5"/>
  <c r="BJ7" i="5"/>
  <c r="BJ5" i="5"/>
  <c r="BJ3" i="5"/>
  <c r="BA2" i="5"/>
  <c r="BI10" i="5"/>
  <c r="AY2" i="5"/>
  <c r="BI8" i="5"/>
  <c r="AW2" i="5"/>
  <c r="BI6" i="5"/>
  <c r="AU2" i="5"/>
  <c r="BI4" i="5"/>
  <c r="AS2" i="5"/>
  <c r="BI2" i="5"/>
  <c r="BV15" i="5"/>
  <c r="BT15" i="5"/>
  <c r="BR15" i="5"/>
  <c r="BP15" i="5"/>
  <c r="BN15" i="5"/>
  <c r="BL15" i="5"/>
  <c r="BJ15" i="5"/>
  <c r="BD15" i="5"/>
  <c r="BB15" i="5"/>
  <c r="AZ15" i="5"/>
  <c r="AX15" i="5"/>
  <c r="AV15" i="5"/>
  <c r="AT15" i="5"/>
  <c r="BV14" i="5"/>
  <c r="BT14" i="5"/>
  <c r="BR14" i="5"/>
  <c r="BP14" i="5"/>
  <c r="BN14" i="5"/>
  <c r="BL14" i="5"/>
  <c r="BF14" i="5"/>
  <c r="BD14" i="5"/>
  <c r="BB14" i="5"/>
  <c r="AZ14" i="5"/>
  <c r="AX14" i="5"/>
  <c r="AV14" i="5"/>
  <c r="AT14" i="5"/>
  <c r="BT13" i="5"/>
  <c r="BR13" i="5"/>
  <c r="BP13" i="5"/>
  <c r="BN13" i="5"/>
  <c r="BL13" i="5"/>
  <c r="BJ13" i="5"/>
  <c r="BB13" i="5"/>
  <c r="AZ13" i="5"/>
  <c r="AX13" i="5"/>
  <c r="AV13" i="5"/>
  <c r="AT13" i="5"/>
  <c r="BV12" i="5"/>
  <c r="BT12" i="5"/>
  <c r="BR12" i="5"/>
  <c r="BP12" i="5"/>
  <c r="BN12" i="5"/>
  <c r="BL12" i="5"/>
  <c r="BF12" i="5"/>
  <c r="BD12" i="5"/>
  <c r="BB12" i="5"/>
  <c r="AZ12" i="5"/>
  <c r="AX12" i="5"/>
  <c r="AV12" i="5"/>
  <c r="AT12" i="5"/>
  <c r="BO11" i="5"/>
  <c r="BK11" i="5"/>
  <c r="BA11" i="5"/>
  <c r="AW11" i="5"/>
  <c r="AS11" i="5"/>
  <c r="AZ10" i="5"/>
  <c r="BQ9" i="5"/>
  <c r="AX10" i="5"/>
  <c r="BQ7" i="5"/>
  <c r="BQ5" i="5"/>
  <c r="AV10" i="5"/>
  <c r="BQ3" i="5"/>
  <c r="AT10" i="5"/>
  <c r="BP10" i="5"/>
  <c r="BA9" i="5"/>
  <c r="BP8" i="5"/>
  <c r="AY9" i="5"/>
  <c r="BP6" i="5"/>
  <c r="AW9" i="5"/>
  <c r="BP4" i="5"/>
  <c r="AU9" i="5"/>
  <c r="BP2" i="5"/>
  <c r="AS9" i="5"/>
  <c r="AZ8" i="5"/>
  <c r="BO9" i="5"/>
  <c r="AX8" i="5"/>
  <c r="BO7" i="5"/>
  <c r="BO5" i="5"/>
  <c r="AV8" i="5"/>
  <c r="BO3" i="5"/>
  <c r="AT8" i="5"/>
  <c r="BA7" i="5"/>
  <c r="BN10" i="5"/>
  <c r="AY7" i="5"/>
  <c r="BN8" i="5"/>
  <c r="AW7" i="5"/>
  <c r="BN6" i="5"/>
  <c r="BN4" i="5"/>
  <c r="AU7" i="5"/>
  <c r="BN2" i="5"/>
  <c r="AS7" i="5"/>
  <c r="AZ6" i="5"/>
  <c r="BM9" i="5"/>
  <c r="BM7" i="5"/>
  <c r="AX6" i="5"/>
  <c r="BM5" i="5"/>
  <c r="AV6" i="5"/>
  <c r="BM3" i="5"/>
  <c r="AT6" i="5"/>
  <c r="BA5" i="5"/>
  <c r="BL10" i="5"/>
  <c r="AY5" i="5"/>
  <c r="BL8" i="5"/>
  <c r="AW5" i="5"/>
  <c r="BL6" i="5"/>
  <c r="BL4" i="5"/>
  <c r="AU5" i="5"/>
  <c r="BL2" i="5"/>
  <c r="AS5" i="5"/>
  <c r="AZ4" i="5"/>
  <c r="BK9" i="5"/>
  <c r="AX4" i="5"/>
  <c r="BK7" i="5"/>
  <c r="AV4" i="5"/>
  <c r="BK5" i="5"/>
  <c r="AT4" i="5"/>
  <c r="BK3" i="5"/>
  <c r="BJ10" i="5"/>
  <c r="BJ8" i="5"/>
  <c r="BJ6" i="5"/>
  <c r="BJ4" i="5"/>
  <c r="BJ2" i="5"/>
  <c r="AS3" i="5"/>
  <c r="AT3" i="5" s="1"/>
  <c r="AU3" i="5" s="1"/>
  <c r="AV3" i="5" s="1"/>
  <c r="AW3" i="5" s="1"/>
  <c r="AX3" i="5" s="1"/>
  <c r="AY3" i="5" s="1"/>
  <c r="AZ3" i="5" s="1"/>
  <c r="BA3" i="5" s="1"/>
  <c r="BB3" i="5" s="1"/>
  <c r="AZ2" i="5"/>
  <c r="BI9" i="5"/>
  <c r="T10" i="5" s="1"/>
  <c r="AX2" i="5"/>
  <c r="BI7" i="5"/>
  <c r="T8" i="5" s="1"/>
  <c r="AV2" i="5"/>
  <c r="BI5" i="5"/>
  <c r="T6" i="5" s="1"/>
  <c r="AT2" i="5"/>
  <c r="BI3" i="5"/>
  <c r="T4" i="5" s="1"/>
  <c r="BQ15" i="5"/>
  <c r="BO15" i="5"/>
  <c r="BM15" i="5"/>
  <c r="BK15" i="5"/>
  <c r="BI15" i="5"/>
  <c r="BA15" i="5"/>
  <c r="AY15" i="5"/>
  <c r="AW15" i="5"/>
  <c r="AU15" i="5"/>
  <c r="AS15" i="5"/>
  <c r="BU14" i="5"/>
  <c r="BS14" i="5"/>
  <c r="BQ14" i="5"/>
  <c r="BO14" i="5"/>
  <c r="BM14" i="5"/>
  <c r="BK14" i="5"/>
  <c r="BI14" i="5"/>
  <c r="BC14" i="5"/>
  <c r="BA14" i="5"/>
  <c r="AY14" i="5"/>
  <c r="AW14" i="5"/>
  <c r="AU14" i="5"/>
  <c r="AS14" i="5"/>
  <c r="BQ13" i="5"/>
  <c r="BO13" i="5"/>
  <c r="BM13" i="5"/>
  <c r="BK13" i="5"/>
  <c r="BI13" i="5"/>
  <c r="T14" i="5" s="1"/>
  <c r="BA13" i="5"/>
  <c r="AY13" i="5"/>
  <c r="AW13" i="5"/>
  <c r="AU13" i="5"/>
  <c r="AS13" i="5"/>
  <c r="BS12" i="5"/>
  <c r="BQ12" i="5"/>
  <c r="BO12" i="5"/>
  <c r="BM12" i="5"/>
  <c r="BK12" i="5"/>
  <c r="BI12" i="5"/>
  <c r="BA12" i="5"/>
  <c r="AY12" i="5"/>
  <c r="AW12" i="5"/>
  <c r="AU12" i="5"/>
  <c r="AS12" i="5"/>
  <c r="BQ11" i="5"/>
  <c r="BM11" i="5"/>
  <c r="BI11" i="5"/>
  <c r="AY11" i="5"/>
  <c r="AU11" i="5"/>
  <c r="BM15" i="4"/>
  <c r="BO15" i="4"/>
  <c r="BN15" i="4"/>
  <c r="AY15" i="4" s="1"/>
  <c r="BN14" i="4"/>
  <c r="BM14" i="4"/>
  <c r="BO14" i="4"/>
  <c r="BM13" i="4"/>
  <c r="BO13" i="4"/>
  <c r="AY13" i="4" s="1"/>
  <c r="BN13" i="4"/>
  <c r="BN12" i="4"/>
  <c r="BM12" i="4"/>
  <c r="BO12" i="4"/>
  <c r="BM11" i="4"/>
  <c r="BO11" i="4"/>
  <c r="BN11" i="4"/>
  <c r="BN10" i="4"/>
  <c r="BM10" i="4"/>
  <c r="BO10" i="4"/>
  <c r="BM9" i="4"/>
  <c r="BO9" i="4"/>
  <c r="BN9" i="4"/>
  <c r="AY9" i="4" s="1"/>
  <c r="BN8" i="4"/>
  <c r="BM8" i="4"/>
  <c r="BO8" i="4"/>
  <c r="BM7" i="4"/>
  <c r="BO7" i="4"/>
  <c r="BN7" i="4"/>
  <c r="AY7" i="4" s="1"/>
  <c r="BN6" i="4"/>
  <c r="AY6" i="4" s="1"/>
  <c r="BM6" i="4"/>
  <c r="BO6" i="4"/>
  <c r="BM5" i="4"/>
  <c r="BO5" i="4"/>
  <c r="AY5" i="4" s="1"/>
  <c r="BN5" i="4"/>
  <c r="BN4" i="4"/>
  <c r="AY4" i="4" s="1"/>
  <c r="BM4" i="4"/>
  <c r="BO4" i="4"/>
  <c r="BM3" i="4"/>
  <c r="BO3" i="4"/>
  <c r="BN3" i="4"/>
  <c r="AY3" i="4" s="1"/>
  <c r="BN2" i="4"/>
  <c r="BM2" i="4"/>
  <c r="BO2" i="4"/>
  <c r="BJ15" i="4"/>
  <c r="AX15" i="4" s="1"/>
  <c r="BI15" i="4"/>
  <c r="BK15" i="4"/>
  <c r="BI14" i="4"/>
  <c r="BK14" i="4"/>
  <c r="BJ14" i="4"/>
  <c r="BJ13" i="4"/>
  <c r="BI13" i="4"/>
  <c r="S13" i="4" s="1"/>
  <c r="BK13" i="4"/>
  <c r="AX13" i="4" s="1"/>
  <c r="BI12" i="4"/>
  <c r="BK12" i="4"/>
  <c r="BJ12" i="4"/>
  <c r="BJ11" i="4"/>
  <c r="BI11" i="4"/>
  <c r="S11" i="4" s="1"/>
  <c r="BK11" i="4"/>
  <c r="BI10" i="4"/>
  <c r="BK10" i="4"/>
  <c r="BJ10" i="4"/>
  <c r="BJ9" i="4"/>
  <c r="AX9" i="4" s="1"/>
  <c r="BI9" i="4"/>
  <c r="S9" i="4" s="1"/>
  <c r="BK9" i="4"/>
  <c r="BI8" i="4"/>
  <c r="BK8" i="4"/>
  <c r="BJ8" i="4"/>
  <c r="BJ7" i="4"/>
  <c r="AX7" i="4" s="1"/>
  <c r="BI7" i="4"/>
  <c r="S7" i="4" s="1"/>
  <c r="BK7" i="4"/>
  <c r="BI6" i="4"/>
  <c r="BK6" i="4"/>
  <c r="BJ6" i="4"/>
  <c r="AX6" i="4" s="1"/>
  <c r="BJ5" i="4"/>
  <c r="BI5" i="4"/>
  <c r="S5" i="4" s="1"/>
  <c r="BK5" i="4"/>
  <c r="AX5" i="4" s="1"/>
  <c r="BI4" i="4"/>
  <c r="BK4" i="4"/>
  <c r="BJ4" i="4"/>
  <c r="AX4" i="4" s="1"/>
  <c r="BJ3" i="4"/>
  <c r="AX3" i="4" s="1"/>
  <c r="BI3" i="4"/>
  <c r="S3" i="4" s="1"/>
  <c r="BK3" i="4"/>
  <c r="BI2" i="4"/>
  <c r="BK2" i="4"/>
  <c r="BJ2" i="4"/>
  <c r="BE15" i="4"/>
  <c r="BG15" i="4"/>
  <c r="BS15" i="4" s="1"/>
  <c r="BF15" i="4"/>
  <c r="BF14" i="4"/>
  <c r="BR14" i="4" s="1"/>
  <c r="BE14" i="4"/>
  <c r="BG14" i="4"/>
  <c r="BS14" i="4" s="1"/>
  <c r="BE13" i="4"/>
  <c r="BG13" i="4"/>
  <c r="BF13" i="4"/>
  <c r="BR13" i="4" s="1"/>
  <c r="BF12" i="4"/>
  <c r="BR12" i="4" s="1"/>
  <c r="BE12" i="4"/>
  <c r="BG12" i="4"/>
  <c r="BS12" i="4" s="1"/>
  <c r="BE11" i="4"/>
  <c r="BG11" i="4"/>
  <c r="BS11" i="4" s="1"/>
  <c r="BF11" i="4"/>
  <c r="BR11" i="4" s="1"/>
  <c r="BF10" i="4"/>
  <c r="BR10" i="4" s="1"/>
  <c r="BE10" i="4"/>
  <c r="BG10" i="4"/>
  <c r="BS10" i="4" s="1"/>
  <c r="BE9" i="4"/>
  <c r="BG9" i="4"/>
  <c r="BS9" i="4" s="1"/>
  <c r="BF9" i="4"/>
  <c r="BF8" i="4"/>
  <c r="BR8" i="4" s="1"/>
  <c r="BE8" i="4"/>
  <c r="BG8" i="4"/>
  <c r="BS8" i="4" s="1"/>
  <c r="BE7" i="4"/>
  <c r="BG7" i="4"/>
  <c r="BS7" i="4" s="1"/>
  <c r="BF7" i="4"/>
  <c r="BF6" i="4"/>
  <c r="BE6" i="4"/>
  <c r="BG6" i="4"/>
  <c r="BS6" i="4" s="1"/>
  <c r="BE5" i="4"/>
  <c r="BG5" i="4"/>
  <c r="BF5" i="4"/>
  <c r="BR5" i="4" s="1"/>
  <c r="BF4" i="4"/>
  <c r="BE4" i="4"/>
  <c r="BG4" i="4"/>
  <c r="BS4" i="4" s="1"/>
  <c r="BE3" i="4"/>
  <c r="BG3" i="4"/>
  <c r="BS3" i="4" s="1"/>
  <c r="BF3" i="4"/>
  <c r="BF2" i="4"/>
  <c r="BE2" i="4"/>
  <c r="BG2" i="4"/>
  <c r="BS2" i="4" s="1"/>
  <c r="AR16" i="3"/>
  <c r="AR14" i="3"/>
  <c r="AR10" i="3"/>
  <c r="AR8" i="3"/>
  <c r="AR15" i="3"/>
  <c r="AR11" i="3"/>
  <c r="F17" i="3"/>
  <c r="Y17" i="3" s="1"/>
  <c r="F16" i="3"/>
  <c r="Y16" i="3" s="1"/>
  <c r="F15" i="3"/>
  <c r="Y15" i="3" s="1"/>
  <c r="F14" i="3"/>
  <c r="Y14" i="3" s="1"/>
  <c r="F13" i="3"/>
  <c r="AR13" i="3" s="1"/>
  <c r="F12" i="3"/>
  <c r="AR12" i="3" s="1"/>
  <c r="F11" i="3"/>
  <c r="Y11" i="3" s="1"/>
  <c r="F10" i="3"/>
  <c r="Y10" i="3" s="1"/>
  <c r="F9" i="3"/>
  <c r="AR9" i="3" s="1"/>
  <c r="F8" i="3"/>
  <c r="Y8" i="3" s="1"/>
  <c r="F7" i="3"/>
  <c r="AR7" i="3" s="1"/>
  <c r="F6" i="3"/>
  <c r="AR6" i="3" s="1"/>
  <c r="AR18" i="3" s="1"/>
  <c r="F4" i="3"/>
  <c r="Y4" i="3" s="1"/>
  <c r="AA59" i="2"/>
  <c r="X58" i="2"/>
  <c r="V58" i="2"/>
  <c r="Y57" i="2"/>
  <c r="V56" i="2"/>
  <c r="X56" i="2"/>
  <c r="AA56" i="2" s="1"/>
  <c r="Z55" i="2"/>
  <c r="Z56" i="2"/>
  <c r="Y55" i="2"/>
  <c r="AB55" i="2" s="1"/>
  <c r="AC55" i="2" s="1"/>
  <c r="AE55" i="2" s="1"/>
  <c r="V54" i="2"/>
  <c r="X54" i="2"/>
  <c r="AB51" i="2"/>
  <c r="AC51" i="2" s="1"/>
  <c r="AE51" i="2" s="1"/>
  <c r="X52" i="2"/>
  <c r="AA52" i="2" s="1"/>
  <c r="X50" i="2"/>
  <c r="AA50" i="2" s="1"/>
  <c r="X48" i="2"/>
  <c r="AA48" i="2" s="1"/>
  <c r="X47" i="2"/>
  <c r="AA47" i="2" s="1"/>
  <c r="X46" i="2"/>
  <c r="AA46" i="2" s="1"/>
  <c r="AZ6" i="1"/>
  <c r="BI5" i="1"/>
  <c r="BI4" i="1"/>
  <c r="AQ6" i="1"/>
  <c r="AZ5" i="1"/>
  <c r="Y6" i="1"/>
  <c r="BI2" i="1"/>
  <c r="AQ4" i="1"/>
  <c r="AZ3" i="1"/>
  <c r="AH5" i="1"/>
  <c r="Y4" i="1"/>
  <c r="AQ2" i="1"/>
  <c r="AZ1" i="1"/>
  <c r="AH3" i="1"/>
  <c r="Y2" i="1"/>
  <c r="AH1" i="1"/>
  <c r="Z2" i="1"/>
  <c r="AI1" i="1"/>
  <c r="AM7" i="1" s="1"/>
  <c r="Z4" i="1"/>
  <c r="AI3" i="1"/>
  <c r="BA1" i="1"/>
  <c r="AR2" i="1"/>
  <c r="Z6" i="1"/>
  <c r="BJ2" i="1"/>
  <c r="BA3" i="1"/>
  <c r="AI5" i="1"/>
  <c r="AR4" i="1"/>
  <c r="BJ4" i="1"/>
  <c r="BA5" i="1"/>
  <c r="AR6" i="1"/>
  <c r="AA2" i="1"/>
  <c r="AJ1" i="1"/>
  <c r="AA4" i="1"/>
  <c r="BB1" i="1"/>
  <c r="AS2" i="1"/>
  <c r="AJ3" i="1"/>
  <c r="AA6" i="1"/>
  <c r="AS4" i="1"/>
  <c r="BK2" i="1"/>
  <c r="BB3" i="1"/>
  <c r="AJ5" i="1"/>
  <c r="AS6" i="1"/>
  <c r="BK4" i="1"/>
  <c r="BB5" i="1"/>
  <c r="AZ4" i="1"/>
  <c r="AH6" i="1"/>
  <c r="BI3" i="1"/>
  <c r="AQ5" i="1"/>
  <c r="Y5" i="1"/>
  <c r="AZ2" i="1"/>
  <c r="BD4" i="1" s="1"/>
  <c r="AH4" i="1"/>
  <c r="BI1" i="1"/>
  <c r="BM1" i="1" s="1"/>
  <c r="AQ3" i="1"/>
  <c r="Y3" i="1"/>
  <c r="AH2" i="1"/>
  <c r="AQ1" i="1"/>
  <c r="AU7" i="1" s="1"/>
  <c r="Z3" i="1"/>
  <c r="AR1" i="1"/>
  <c r="AV6" i="1" s="1"/>
  <c r="AI2" i="1"/>
  <c r="Z5" i="1"/>
  <c r="BJ1" i="1"/>
  <c r="AR3" i="1"/>
  <c r="BA2" i="1"/>
  <c r="AI4" i="1"/>
  <c r="BJ3" i="1"/>
  <c r="AR5" i="1"/>
  <c r="BA4" i="1"/>
  <c r="AI6" i="1"/>
  <c r="BJ5" i="1"/>
  <c r="BA6" i="1"/>
  <c r="BE4" i="1" s="1"/>
  <c r="AA3" i="1"/>
  <c r="AS1" i="1"/>
  <c r="AJ2" i="1"/>
  <c r="AA5" i="1"/>
  <c r="AE1" i="1" s="1"/>
  <c r="BB2" i="1"/>
  <c r="AJ4" i="1"/>
  <c r="BK1" i="1"/>
  <c r="AS3" i="1"/>
  <c r="BB4" i="1"/>
  <c r="AJ6" i="1"/>
  <c r="BK3" i="1"/>
  <c r="AS5" i="1"/>
  <c r="BB6" i="1"/>
  <c r="BK5" i="1"/>
  <c r="BO5" i="1" s="1"/>
  <c r="BN6" i="1"/>
  <c r="BD1" i="1"/>
  <c r="AL9" i="1"/>
  <c r="Y58" i="2" l="1"/>
  <c r="Y53" i="2"/>
  <c r="Y59" i="2"/>
  <c r="AA49" i="2"/>
  <c r="Z49" i="2"/>
  <c r="Y54" i="2"/>
  <c r="AB59" i="2"/>
  <c r="AC59" i="2" s="1"/>
  <c r="AE59" i="2" s="1"/>
  <c r="AA57" i="2"/>
  <c r="Z57" i="2"/>
  <c r="Z53" i="2"/>
  <c r="AB53" i="2" s="1"/>
  <c r="AC53" i="2" s="1"/>
  <c r="AE53" i="2" s="1"/>
  <c r="Y49" i="2"/>
  <c r="AB49" i="2" s="1"/>
  <c r="AC49" i="2" s="1"/>
  <c r="AE49" i="2" s="1"/>
  <c r="BF3" i="1"/>
  <c r="AL4" i="1"/>
  <c r="BD2" i="1"/>
  <c r="BM9" i="1"/>
  <c r="AW3" i="1"/>
  <c r="AM4" i="1"/>
  <c r="AU2" i="1"/>
  <c r="BO3" i="1"/>
  <c r="BM4" i="1"/>
  <c r="AE11" i="1"/>
  <c r="AV8" i="1"/>
  <c r="BF5" i="1"/>
  <c r="AN3" i="1"/>
  <c r="BN7" i="1"/>
  <c r="AM8" i="1"/>
  <c r="AL10" i="1"/>
  <c r="AL3" i="1"/>
  <c r="AN5" i="1"/>
  <c r="AM9" i="1"/>
  <c r="AL7" i="1"/>
  <c r="AV2" i="1"/>
  <c r="AU5" i="1"/>
  <c r="AU6" i="1"/>
  <c r="BE2" i="1"/>
  <c r="BD5" i="1"/>
  <c r="BN2" i="1"/>
  <c r="BM5" i="1"/>
  <c r="BN8" i="1"/>
  <c r="BM7" i="1"/>
  <c r="BM13" i="1"/>
  <c r="AE7" i="1"/>
  <c r="AW5" i="1"/>
  <c r="AV9" i="1"/>
  <c r="AE3" i="1"/>
  <c r="AM2" i="1"/>
  <c r="AL5" i="1"/>
  <c r="AM6" i="1"/>
  <c r="AL2" i="1"/>
  <c r="AL6" i="1"/>
  <c r="AL8" i="1"/>
  <c r="AU3" i="1"/>
  <c r="AV4" i="1"/>
  <c r="AV7" i="1"/>
  <c r="AU4" i="1"/>
  <c r="BF1" i="1"/>
  <c r="BD3" i="1"/>
  <c r="BM3" i="1"/>
  <c r="BN4" i="1"/>
  <c r="BM2" i="1"/>
  <c r="BM6" i="1"/>
  <c r="BM8" i="1"/>
  <c r="BM11" i="1"/>
  <c r="AE9" i="1"/>
  <c r="AE5" i="1"/>
  <c r="AD1" i="1"/>
  <c r="N14" i="1"/>
  <c r="B7" i="8" s="1"/>
  <c r="AT19" i="1"/>
  <c r="AT20" i="1" s="1"/>
  <c r="AX19" i="1"/>
  <c r="AX20" i="1" s="1"/>
  <c r="BB19" i="1"/>
  <c r="BB20" i="1" s="1"/>
  <c r="AS19" i="1"/>
  <c r="AS20" i="1" s="1"/>
  <c r="AW19" i="1"/>
  <c r="AW20" i="1" s="1"/>
  <c r="BA19" i="1"/>
  <c r="BA20" i="1" s="1"/>
  <c r="BE19" i="1"/>
  <c r="BE20" i="1" s="1"/>
  <c r="N16" i="1"/>
  <c r="B9" i="8" s="1"/>
  <c r="AR25" i="1"/>
  <c r="AR26" i="1" s="1"/>
  <c r="AX25" i="1"/>
  <c r="AX26" i="1" s="1"/>
  <c r="BB25" i="1"/>
  <c r="BB26" i="1" s="1"/>
  <c r="AS25" i="1"/>
  <c r="AS26" i="1" s="1"/>
  <c r="AW25" i="1"/>
  <c r="AW26" i="1" s="1"/>
  <c r="BA25" i="1"/>
  <c r="BA26" i="1" s="1"/>
  <c r="BE25" i="1"/>
  <c r="BE26" i="1" s="1"/>
  <c r="N18" i="1"/>
  <c r="B11" i="8" s="1"/>
  <c r="AT31" i="1"/>
  <c r="AT32" i="1" s="1"/>
  <c r="BH31" i="1"/>
  <c r="AX31" i="1"/>
  <c r="AX32" i="1" s="1"/>
  <c r="BL31" i="1"/>
  <c r="BB31" i="1"/>
  <c r="BB32" i="1" s="1"/>
  <c r="BP31" i="1"/>
  <c r="AS31" i="1"/>
  <c r="AS32" i="1" s="1"/>
  <c r="BG31" i="1"/>
  <c r="AW31" i="1"/>
  <c r="AW32" i="1" s="1"/>
  <c r="BK31" i="1"/>
  <c r="BA31" i="1"/>
  <c r="BA32" i="1" s="1"/>
  <c r="BO31" i="1"/>
  <c r="BE31" i="1"/>
  <c r="BE32" i="1" s="1"/>
  <c r="BS31" i="1"/>
  <c r="N20" i="1"/>
  <c r="B13" i="8" s="1"/>
  <c r="AT37" i="1"/>
  <c r="AT38" i="1" s="1"/>
  <c r="AX37" i="1"/>
  <c r="AX38" i="1" s="1"/>
  <c r="BB37" i="1"/>
  <c r="BB38" i="1" s="1"/>
  <c r="AS37" i="1"/>
  <c r="AS38" i="1" s="1"/>
  <c r="AW37" i="1"/>
  <c r="AW38" i="1" s="1"/>
  <c r="BA37" i="1"/>
  <c r="BA38" i="1" s="1"/>
  <c r="BE37" i="1"/>
  <c r="BE38" i="1" s="1"/>
  <c r="N22" i="1"/>
  <c r="B15" i="8" s="1"/>
  <c r="AT43" i="1"/>
  <c r="AT44" i="1" s="1"/>
  <c r="AX43" i="1"/>
  <c r="AX44" i="1" s="1"/>
  <c r="BB43" i="1"/>
  <c r="BB44" i="1" s="1"/>
  <c r="AS43" i="1"/>
  <c r="AS44" i="1" s="1"/>
  <c r="AW43" i="1"/>
  <c r="AW44" i="1" s="1"/>
  <c r="BA43" i="1"/>
  <c r="BA44" i="1" s="1"/>
  <c r="BE43" i="1"/>
  <c r="BE44" i="1" s="1"/>
  <c r="N24" i="1"/>
  <c r="B17" i="8" s="1"/>
  <c r="AU49" i="1"/>
  <c r="AU50" i="1" s="1"/>
  <c r="AY49" i="1"/>
  <c r="AY50" i="1" s="1"/>
  <c r="BC49" i="1"/>
  <c r="BC50" i="1" s="1"/>
  <c r="AR49" i="1"/>
  <c r="AR50" i="1" s="1"/>
  <c r="AV49" i="1"/>
  <c r="AV50" i="1" s="1"/>
  <c r="AZ49" i="1"/>
  <c r="AZ50" i="1" s="1"/>
  <c r="BD49" i="1"/>
  <c r="BD50" i="1" s="1"/>
  <c r="N26" i="1"/>
  <c r="B19" i="8" s="1"/>
  <c r="N25" i="1"/>
  <c r="B18" i="8" s="1"/>
  <c r="AU52" i="1"/>
  <c r="AU53" i="1" s="1"/>
  <c r="AY52" i="1"/>
  <c r="AY53" i="1" s="1"/>
  <c r="BC52" i="1"/>
  <c r="BC53" i="1" s="1"/>
  <c r="AR52" i="1"/>
  <c r="AR53" i="1" s="1"/>
  <c r="AV52" i="1"/>
  <c r="AV53" i="1" s="1"/>
  <c r="AZ52" i="1"/>
  <c r="AZ53" i="1" s="1"/>
  <c r="BD52" i="1"/>
  <c r="BD53" i="1" s="1"/>
  <c r="N27" i="1"/>
  <c r="B20" i="8" s="1"/>
  <c r="N15" i="1"/>
  <c r="B8" i="8" s="1"/>
  <c r="AV22" i="1"/>
  <c r="AV23" i="1" s="1"/>
  <c r="BD22" i="1"/>
  <c r="BD23" i="1" s="1"/>
  <c r="AX22" i="1"/>
  <c r="AX23" i="1" s="1"/>
  <c r="AS22" i="1"/>
  <c r="AS23" i="1" s="1"/>
  <c r="AW22" i="1"/>
  <c r="AW23" i="1" s="1"/>
  <c r="BA22" i="1"/>
  <c r="BA23" i="1" s="1"/>
  <c r="BE22" i="1"/>
  <c r="BE23" i="1" s="1"/>
  <c r="N17" i="1"/>
  <c r="B10" i="8" s="1"/>
  <c r="AT28" i="1"/>
  <c r="AT29" i="1" s="1"/>
  <c r="AX28" i="1"/>
  <c r="AX29" i="1" s="1"/>
  <c r="BB28" i="1"/>
  <c r="BB29" i="1" s="1"/>
  <c r="AS28" i="1"/>
  <c r="AS29" i="1" s="1"/>
  <c r="AW28" i="1"/>
  <c r="AW29" i="1" s="1"/>
  <c r="BA28" i="1"/>
  <c r="BA29" i="1" s="1"/>
  <c r="BE28" i="1"/>
  <c r="BE29" i="1" s="1"/>
  <c r="N19" i="1"/>
  <c r="B12" i="8" s="1"/>
  <c r="AT34" i="1"/>
  <c r="AT35" i="1" s="1"/>
  <c r="AX34" i="1"/>
  <c r="AX35" i="1" s="1"/>
  <c r="BB34" i="1"/>
  <c r="BB35" i="1" s="1"/>
  <c r="AS34" i="1"/>
  <c r="AS35" i="1" s="1"/>
  <c r="AW34" i="1"/>
  <c r="AW35" i="1" s="1"/>
  <c r="BA34" i="1"/>
  <c r="BA35" i="1" s="1"/>
  <c r="BE34" i="1"/>
  <c r="BE35" i="1" s="1"/>
  <c r="N21" i="1"/>
  <c r="B14" i="8" s="1"/>
  <c r="AT40" i="1"/>
  <c r="AT41" i="1" s="1"/>
  <c r="AX40" i="1"/>
  <c r="AX41" i="1" s="1"/>
  <c r="BB40" i="1"/>
  <c r="BB41" i="1" s="1"/>
  <c r="AS40" i="1"/>
  <c r="AS41" i="1" s="1"/>
  <c r="AW40" i="1"/>
  <c r="AW41" i="1" s="1"/>
  <c r="BA40" i="1"/>
  <c r="BA41" i="1" s="1"/>
  <c r="BE40" i="1"/>
  <c r="BE41" i="1" s="1"/>
  <c r="N23" i="1"/>
  <c r="B16" i="8" s="1"/>
  <c r="AT46" i="1"/>
  <c r="AT47" i="1" s="1"/>
  <c r="AX46" i="1"/>
  <c r="AX47" i="1" s="1"/>
  <c r="BB46" i="1"/>
  <c r="BB47" i="1" s="1"/>
  <c r="AS46" i="1"/>
  <c r="AS47" i="1" s="1"/>
  <c r="AW46" i="1"/>
  <c r="AW47" i="1" s="1"/>
  <c r="BA46" i="1"/>
  <c r="BA47" i="1" s="1"/>
  <c r="BE46" i="1"/>
  <c r="BE47" i="1" s="1"/>
  <c r="AR19" i="1"/>
  <c r="AR20" i="1" s="1"/>
  <c r="AV19" i="1"/>
  <c r="AV20" i="1" s="1"/>
  <c r="AZ19" i="1"/>
  <c r="AZ20" i="1" s="1"/>
  <c r="BD19" i="1"/>
  <c r="BD20" i="1" s="1"/>
  <c r="AU19" i="1"/>
  <c r="AU20" i="1" s="1"/>
  <c r="AY19" i="1"/>
  <c r="AY20" i="1" s="1"/>
  <c r="BC19" i="1"/>
  <c r="BC20" i="1" s="1"/>
  <c r="AT25" i="1"/>
  <c r="AT26" i="1" s="1"/>
  <c r="AV25" i="1"/>
  <c r="AV26" i="1" s="1"/>
  <c r="AZ25" i="1"/>
  <c r="AZ26" i="1" s="1"/>
  <c r="BD25" i="1"/>
  <c r="BD26" i="1" s="1"/>
  <c r="AU25" i="1"/>
  <c r="AU26" i="1" s="1"/>
  <c r="AY25" i="1"/>
  <c r="AY26" i="1" s="1"/>
  <c r="BC25" i="1"/>
  <c r="BC26" i="1" s="1"/>
  <c r="AR31" i="1"/>
  <c r="AR32" i="1" s="1"/>
  <c r="AV31" i="1"/>
  <c r="AV32" i="1" s="1"/>
  <c r="AZ31" i="1"/>
  <c r="AZ32" i="1" s="1"/>
  <c r="BD31" i="1"/>
  <c r="BD32" i="1" s="1"/>
  <c r="AU31" i="1"/>
  <c r="AU32" i="1" s="1"/>
  <c r="AY31" i="1"/>
  <c r="AY32" i="1" s="1"/>
  <c r="BC31" i="1"/>
  <c r="BC32" i="1" s="1"/>
  <c r="AR37" i="1"/>
  <c r="AR38" i="1" s="1"/>
  <c r="AV37" i="1"/>
  <c r="AV38" i="1" s="1"/>
  <c r="AZ37" i="1"/>
  <c r="AZ38" i="1" s="1"/>
  <c r="BD37" i="1"/>
  <c r="BD38" i="1" s="1"/>
  <c r="AU37" i="1"/>
  <c r="AU38" i="1" s="1"/>
  <c r="AY37" i="1"/>
  <c r="AY38" i="1" s="1"/>
  <c r="BC37" i="1"/>
  <c r="BC38" i="1" s="1"/>
  <c r="AR43" i="1"/>
  <c r="AR44" i="1" s="1"/>
  <c r="AV43" i="1"/>
  <c r="AV44" i="1" s="1"/>
  <c r="AZ43" i="1"/>
  <c r="AZ44" i="1" s="1"/>
  <c r="BD43" i="1"/>
  <c r="BD44" i="1" s="1"/>
  <c r="AU43" i="1"/>
  <c r="AU44" i="1" s="1"/>
  <c r="AY43" i="1"/>
  <c r="AY44" i="1" s="1"/>
  <c r="BC43" i="1"/>
  <c r="BC44" i="1" s="1"/>
  <c r="AS49" i="1"/>
  <c r="AS50" i="1" s="1"/>
  <c r="AW49" i="1"/>
  <c r="AW50" i="1" s="1"/>
  <c r="BA49" i="1"/>
  <c r="BA50" i="1" s="1"/>
  <c r="BE49" i="1"/>
  <c r="BE50" i="1" s="1"/>
  <c r="AT49" i="1"/>
  <c r="AT50" i="1" s="1"/>
  <c r="AX49" i="1"/>
  <c r="AX50" i="1" s="1"/>
  <c r="BB49" i="1"/>
  <c r="BB50" i="1" s="1"/>
  <c r="AS52" i="1"/>
  <c r="AS53" i="1" s="1"/>
  <c r="AW52" i="1"/>
  <c r="AW53" i="1" s="1"/>
  <c r="BA52" i="1"/>
  <c r="BA53" i="1" s="1"/>
  <c r="BE52" i="1"/>
  <c r="BE53" i="1" s="1"/>
  <c r="AT52" i="1"/>
  <c r="AT53" i="1" s="1"/>
  <c r="AX52" i="1"/>
  <c r="AX53" i="1" s="1"/>
  <c r="BB52" i="1"/>
  <c r="BB53" i="1" s="1"/>
  <c r="AR22" i="1"/>
  <c r="AR23" i="1" s="1"/>
  <c r="AZ22" i="1"/>
  <c r="AZ23" i="1" s="1"/>
  <c r="AT22" i="1"/>
  <c r="AT23" i="1" s="1"/>
  <c r="BB22" i="1"/>
  <c r="BB23" i="1" s="1"/>
  <c r="AU22" i="1"/>
  <c r="AU23" i="1" s="1"/>
  <c r="AY22" i="1"/>
  <c r="AY23" i="1" s="1"/>
  <c r="BC22" i="1"/>
  <c r="BC23" i="1" s="1"/>
  <c r="AR28" i="1"/>
  <c r="AR29" i="1" s="1"/>
  <c r="AV28" i="1"/>
  <c r="AV29" i="1" s="1"/>
  <c r="AZ28" i="1"/>
  <c r="AZ29" i="1" s="1"/>
  <c r="BD28" i="1"/>
  <c r="BD29" i="1" s="1"/>
  <c r="AU28" i="1"/>
  <c r="AU29" i="1" s="1"/>
  <c r="AY28" i="1"/>
  <c r="AY29" i="1" s="1"/>
  <c r="BC28" i="1"/>
  <c r="BC29" i="1" s="1"/>
  <c r="AR34" i="1"/>
  <c r="AR35" i="1" s="1"/>
  <c r="AV34" i="1"/>
  <c r="AV35" i="1" s="1"/>
  <c r="AZ34" i="1"/>
  <c r="AZ35" i="1" s="1"/>
  <c r="BD34" i="1"/>
  <c r="BD35" i="1" s="1"/>
  <c r="AU34" i="1"/>
  <c r="AU35" i="1" s="1"/>
  <c r="AY34" i="1"/>
  <c r="AY35" i="1" s="1"/>
  <c r="BC34" i="1"/>
  <c r="BC35" i="1" s="1"/>
  <c r="AR40" i="1"/>
  <c r="AR41" i="1" s="1"/>
  <c r="AV40" i="1"/>
  <c r="AV41" i="1" s="1"/>
  <c r="AZ40" i="1"/>
  <c r="AZ41" i="1" s="1"/>
  <c r="BD40" i="1"/>
  <c r="BD41" i="1" s="1"/>
  <c r="AU40" i="1"/>
  <c r="AU41" i="1" s="1"/>
  <c r="AY40" i="1"/>
  <c r="AY41" i="1" s="1"/>
  <c r="BC40" i="1"/>
  <c r="BC41" i="1" s="1"/>
  <c r="AU46" i="1"/>
  <c r="AU47" i="1" s="1"/>
  <c r="AY46" i="1"/>
  <c r="AY47" i="1" s="1"/>
  <c r="BC46" i="1"/>
  <c r="BC47" i="1" s="1"/>
  <c r="AD12" i="1"/>
  <c r="AD10" i="1"/>
  <c r="AD8" i="1"/>
  <c r="AD6" i="1"/>
  <c r="AD4" i="1"/>
  <c r="AD2" i="1"/>
  <c r="AW1" i="1"/>
  <c r="AE13" i="1"/>
  <c r="AD14" i="1"/>
  <c r="AC13" i="1"/>
  <c r="AO3" i="7"/>
  <c r="AS3" i="7" s="1"/>
  <c r="AP6" i="7"/>
  <c r="AT6" i="7" s="1"/>
  <c r="BC16" i="7"/>
  <c r="BE16" i="7"/>
  <c r="BD14" i="7"/>
  <c r="BD10" i="7"/>
  <c r="BF10" i="7" s="1"/>
  <c r="BD9" i="7"/>
  <c r="BD15" i="7"/>
  <c r="BC4" i="7"/>
  <c r="BE4" i="7"/>
  <c r="BC6" i="7"/>
  <c r="BE6" i="7"/>
  <c r="BF6" i="7" s="1"/>
  <c r="BD4" i="7"/>
  <c r="BF4" i="7" s="1"/>
  <c r="BD6" i="7"/>
  <c r="AO8" i="7"/>
  <c r="AS8" i="7" s="1"/>
  <c r="AP8" i="7"/>
  <c r="AT8" i="7" s="1"/>
  <c r="BD8" i="7"/>
  <c r="BF8" i="7" s="1"/>
  <c r="BC10" i="7"/>
  <c r="BE10" i="7"/>
  <c r="AO7" i="7"/>
  <c r="AS7" i="7" s="1"/>
  <c r="AP7" i="7"/>
  <c r="AT7" i="7" s="1"/>
  <c r="BD7" i="7"/>
  <c r="BF7" i="7" s="1"/>
  <c r="BE9" i="7"/>
  <c r="BC9" i="7"/>
  <c r="BF9" i="7" s="1"/>
  <c r="BC11" i="7"/>
  <c r="BF11" i="7" s="1"/>
  <c r="BE11" i="7"/>
  <c r="AN8" i="7"/>
  <c r="AR8" i="7" s="1"/>
  <c r="BC14" i="7"/>
  <c r="BE14" i="7"/>
  <c r="BF14" i="7" s="1"/>
  <c r="AO13" i="7"/>
  <c r="AS13" i="7" s="1"/>
  <c r="AP13" i="7"/>
  <c r="AT13" i="7" s="1"/>
  <c r="BD13" i="7"/>
  <c r="BE15" i="7"/>
  <c r="BC15" i="7"/>
  <c r="BF15" i="7" s="1"/>
  <c r="BE3" i="7"/>
  <c r="BC5" i="7"/>
  <c r="BE5" i="7"/>
  <c r="BC8" i="7"/>
  <c r="BE8" i="7"/>
  <c r="AO10" i="7"/>
  <c r="AS10" i="7" s="1"/>
  <c r="AP10" i="7"/>
  <c r="AT10" i="7" s="1"/>
  <c r="BD3" i="7"/>
  <c r="BF3" i="7" s="1"/>
  <c r="BD5" i="7"/>
  <c r="BF5" i="7" s="1"/>
  <c r="BE7" i="7"/>
  <c r="BC7" i="7"/>
  <c r="AO9" i="7"/>
  <c r="AS9" i="7" s="1"/>
  <c r="AN9" i="7"/>
  <c r="AR9" i="7" s="1"/>
  <c r="AP9" i="7"/>
  <c r="AT9" i="7" s="1"/>
  <c r="BC12" i="7"/>
  <c r="BF12" i="7" s="1"/>
  <c r="BE12" i="7"/>
  <c r="AN10" i="7"/>
  <c r="AR10" i="7" s="1"/>
  <c r="BD12" i="7"/>
  <c r="AO14" i="7"/>
  <c r="AS14" i="7" s="1"/>
  <c r="AP14" i="7"/>
  <c r="AT14" i="7" s="1"/>
  <c r="AN14" i="7"/>
  <c r="AR14" i="7" s="1"/>
  <c r="AO16" i="7"/>
  <c r="AS16" i="7" s="1"/>
  <c r="AN16" i="7"/>
  <c r="AR16" i="7" s="1"/>
  <c r="BE13" i="7"/>
  <c r="BC13" i="7"/>
  <c r="BF13" i="7" s="1"/>
  <c r="AO15" i="7"/>
  <c r="AS15" i="7" s="1"/>
  <c r="AP15" i="7"/>
  <c r="AT15" i="7" s="1"/>
  <c r="AG7" i="6"/>
  <c r="AG10" i="6"/>
  <c r="AG8" i="6"/>
  <c r="BB16" i="5"/>
  <c r="BC3" i="5"/>
  <c r="AS16" i="5"/>
  <c r="AU16" i="5"/>
  <c r="AW16" i="5"/>
  <c r="AY16" i="5"/>
  <c r="BA16" i="5"/>
  <c r="T12" i="5"/>
  <c r="T13" i="5"/>
  <c r="T15" i="5"/>
  <c r="T16" i="5"/>
  <c r="AT16" i="5"/>
  <c r="AV16" i="5"/>
  <c r="AX16" i="5"/>
  <c r="AZ16" i="5"/>
  <c r="T3" i="5"/>
  <c r="T5" i="5"/>
  <c r="T7" i="5"/>
  <c r="T11" i="5"/>
  <c r="S2" i="4"/>
  <c r="S4" i="4"/>
  <c r="S6" i="4"/>
  <c r="S8" i="4"/>
  <c r="S10" i="4"/>
  <c r="S12" i="4"/>
  <c r="S14" i="4"/>
  <c r="S15" i="4"/>
  <c r="R2" i="4"/>
  <c r="BR2" i="4"/>
  <c r="AZ2" i="4" s="1"/>
  <c r="AW4" i="4"/>
  <c r="BR4" i="4"/>
  <c r="AZ4" i="4" s="1"/>
  <c r="AW5" i="4"/>
  <c r="BS5" i="4"/>
  <c r="AZ5" i="4" s="1"/>
  <c r="AW6" i="4"/>
  <c r="BR6" i="4"/>
  <c r="AZ6" i="4" s="1"/>
  <c r="AW13" i="4"/>
  <c r="BS13" i="4"/>
  <c r="AZ13" i="4" s="1"/>
  <c r="Q2" i="4"/>
  <c r="BD23" i="4"/>
  <c r="BD24" i="4"/>
  <c r="BD25" i="4"/>
  <c r="BD26" i="4"/>
  <c r="BD27" i="4"/>
  <c r="BD28" i="4"/>
  <c r="BD29" i="4"/>
  <c r="BD30" i="4"/>
  <c r="BD31" i="4"/>
  <c r="BD32" i="4"/>
  <c r="BD33" i="4"/>
  <c r="BD34" i="4"/>
  <c r="BD35" i="4"/>
  <c r="BD36" i="4"/>
  <c r="Q3" i="4"/>
  <c r="BE23" i="4"/>
  <c r="BE24" i="4"/>
  <c r="BE25" i="4"/>
  <c r="BE26" i="4"/>
  <c r="BE27" i="4"/>
  <c r="BE28" i="4"/>
  <c r="BE29" i="4"/>
  <c r="BE30" i="4"/>
  <c r="BE31" i="4"/>
  <c r="BE33" i="4"/>
  <c r="BE34" i="4"/>
  <c r="BE35" i="4"/>
  <c r="BE36" i="4"/>
  <c r="BE32" i="4"/>
  <c r="Q4" i="4"/>
  <c r="BF23" i="4"/>
  <c r="BF24" i="4"/>
  <c r="BF25" i="4"/>
  <c r="BF26" i="4"/>
  <c r="BF27" i="4"/>
  <c r="BF28" i="4"/>
  <c r="BF29" i="4"/>
  <c r="BF30" i="4"/>
  <c r="BF31" i="4"/>
  <c r="BF32" i="4"/>
  <c r="BF33" i="4"/>
  <c r="BF34" i="4"/>
  <c r="BF35" i="4"/>
  <c r="BF36" i="4"/>
  <c r="Q5" i="4"/>
  <c r="BG23" i="4"/>
  <c r="BG25" i="4"/>
  <c r="BG26" i="4"/>
  <c r="BG27" i="4"/>
  <c r="BG28" i="4"/>
  <c r="BG29" i="4"/>
  <c r="BG30" i="4"/>
  <c r="BG31" i="4"/>
  <c r="BG24" i="4"/>
  <c r="BG32" i="4"/>
  <c r="BG33" i="4"/>
  <c r="BG34" i="4"/>
  <c r="BG35" i="4"/>
  <c r="BG36" i="4"/>
  <c r="Q6" i="4"/>
  <c r="BH23" i="4"/>
  <c r="BH24" i="4"/>
  <c r="BH25" i="4"/>
  <c r="BH26" i="4"/>
  <c r="BH27" i="4"/>
  <c r="BH28" i="4"/>
  <c r="BH29" i="4"/>
  <c r="BH30" i="4"/>
  <c r="BH31" i="4"/>
  <c r="BH32" i="4"/>
  <c r="BH33" i="4"/>
  <c r="BH34" i="4"/>
  <c r="BH35" i="4"/>
  <c r="BH36" i="4"/>
  <c r="Q7" i="4"/>
  <c r="BI23" i="4"/>
  <c r="BI24" i="4"/>
  <c r="BI25" i="4"/>
  <c r="BI26" i="4"/>
  <c r="BI27" i="4"/>
  <c r="BI28" i="4"/>
  <c r="BI29" i="4"/>
  <c r="BI30" i="4"/>
  <c r="BI31" i="4"/>
  <c r="BI33" i="4"/>
  <c r="BI34" i="4"/>
  <c r="BI35" i="4"/>
  <c r="BI36" i="4"/>
  <c r="BI32" i="4"/>
  <c r="Q8" i="4"/>
  <c r="AX8" i="4"/>
  <c r="BJ23" i="4"/>
  <c r="BJ24" i="4"/>
  <c r="BJ25" i="4"/>
  <c r="BJ26" i="4"/>
  <c r="BJ27" i="4"/>
  <c r="BJ28" i="4"/>
  <c r="BJ29" i="4"/>
  <c r="BJ30" i="4"/>
  <c r="BJ31" i="4"/>
  <c r="BJ32" i="4"/>
  <c r="BJ33" i="4"/>
  <c r="BJ34" i="4"/>
  <c r="BJ35" i="4"/>
  <c r="BJ36" i="4"/>
  <c r="Q9" i="4"/>
  <c r="BK23" i="4"/>
  <c r="BK25" i="4"/>
  <c r="BK26" i="4"/>
  <c r="BK27" i="4"/>
  <c r="BK28" i="4"/>
  <c r="BK29" i="4"/>
  <c r="BK30" i="4"/>
  <c r="BK31" i="4"/>
  <c r="BK24" i="4"/>
  <c r="BK32" i="4"/>
  <c r="BK33" i="4"/>
  <c r="BK34" i="4"/>
  <c r="BK35" i="4"/>
  <c r="BK36" i="4"/>
  <c r="Q10" i="4"/>
  <c r="AX10" i="4"/>
  <c r="BL23" i="4"/>
  <c r="BL24" i="4"/>
  <c r="BL25" i="4"/>
  <c r="BL26" i="4"/>
  <c r="BL27" i="4"/>
  <c r="BL28" i="4"/>
  <c r="BL29" i="4"/>
  <c r="BL30" i="4"/>
  <c r="BL31" i="4"/>
  <c r="BL32" i="4"/>
  <c r="BL33" i="4"/>
  <c r="BL34" i="4"/>
  <c r="BL35" i="4"/>
  <c r="BL36" i="4"/>
  <c r="Q11" i="4"/>
  <c r="AX11" i="4"/>
  <c r="BM23" i="4"/>
  <c r="BM24" i="4"/>
  <c r="BM25" i="4"/>
  <c r="BM26" i="4"/>
  <c r="BM27" i="4"/>
  <c r="BM28" i="4"/>
  <c r="BM29" i="4"/>
  <c r="BM30" i="4"/>
  <c r="BM31" i="4"/>
  <c r="BM33" i="4"/>
  <c r="BM34" i="4"/>
  <c r="BM35" i="4"/>
  <c r="BM36" i="4"/>
  <c r="BM32" i="4"/>
  <c r="Q12" i="4"/>
  <c r="AX1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Q13" i="4"/>
  <c r="BO23" i="4"/>
  <c r="BO25" i="4"/>
  <c r="BO26" i="4"/>
  <c r="BO27" i="4"/>
  <c r="BO28" i="4"/>
  <c r="BO29" i="4"/>
  <c r="BO30" i="4"/>
  <c r="BO31" i="4"/>
  <c r="BO24" i="4"/>
  <c r="BO32" i="4"/>
  <c r="BO33" i="4"/>
  <c r="BO34" i="4"/>
  <c r="BO35" i="4"/>
  <c r="BO36" i="4"/>
  <c r="Q14" i="4"/>
  <c r="AX14" i="4"/>
  <c r="BP23" i="4"/>
  <c r="BP24" i="4"/>
  <c r="BP25" i="4"/>
  <c r="BP26" i="4"/>
  <c r="BP27" i="4"/>
  <c r="BP28" i="4"/>
  <c r="BP29" i="4"/>
  <c r="BP30" i="4"/>
  <c r="BP31" i="4"/>
  <c r="BP32" i="4"/>
  <c r="BP33" i="4"/>
  <c r="BP34" i="4"/>
  <c r="BP35" i="4"/>
  <c r="BP36" i="4"/>
  <c r="Q15" i="4"/>
  <c r="BQ23" i="4"/>
  <c r="BQ24" i="4"/>
  <c r="BQ25" i="4"/>
  <c r="BQ26" i="4"/>
  <c r="BQ27" i="4"/>
  <c r="BQ28" i="4"/>
  <c r="BQ29" i="4"/>
  <c r="BQ30" i="4"/>
  <c r="BQ31" i="4"/>
  <c r="BQ32" i="4"/>
  <c r="BQ33" i="4"/>
  <c r="BQ34" i="4"/>
  <c r="BQ35" i="4"/>
  <c r="BQ36" i="4"/>
  <c r="T2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W3" i="4"/>
  <c r="BR3" i="4"/>
  <c r="AZ3" i="4" s="1"/>
  <c r="BQ3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BQ4" i="4"/>
  <c r="T4" i="4" s="1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BQ5" i="4"/>
  <c r="T5" i="4" s="1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BQ6" i="4"/>
  <c r="T6" i="4" s="1"/>
  <c r="AR23" i="4"/>
  <c r="AR24" i="4"/>
  <c r="AR25" i="4"/>
  <c r="AR26" i="4"/>
  <c r="AR27" i="4"/>
  <c r="AR28" i="4"/>
  <c r="AR29" i="4"/>
  <c r="AR30" i="4"/>
  <c r="AR31" i="4"/>
  <c r="AR32" i="4"/>
  <c r="AR33" i="4"/>
  <c r="AR34" i="4"/>
  <c r="AR35" i="4"/>
  <c r="AR36" i="4"/>
  <c r="AW7" i="4"/>
  <c r="BR7" i="4"/>
  <c r="AZ7" i="4" s="1"/>
  <c r="BQ7" i="4"/>
  <c r="AS23" i="4"/>
  <c r="AS24" i="4"/>
  <c r="AS25" i="4"/>
  <c r="AS26" i="4"/>
  <c r="AS27" i="4"/>
  <c r="AS28" i="4"/>
  <c r="AS29" i="4"/>
  <c r="AS30" i="4"/>
  <c r="AS31" i="4"/>
  <c r="AS32" i="4"/>
  <c r="AS33" i="4"/>
  <c r="AS34" i="4"/>
  <c r="AS35" i="4"/>
  <c r="AS36" i="4"/>
  <c r="BQ8" i="4"/>
  <c r="AW8" i="4"/>
  <c r="AT23" i="4"/>
  <c r="AT24" i="4"/>
  <c r="AT25" i="4"/>
  <c r="AT26" i="4"/>
  <c r="AT27" i="4"/>
  <c r="AT28" i="4"/>
  <c r="AT29" i="4"/>
  <c r="AT30" i="4"/>
  <c r="AT31" i="4"/>
  <c r="AT32" i="4"/>
  <c r="AT33" i="4"/>
  <c r="AT34" i="4"/>
  <c r="AT35" i="4"/>
  <c r="AT36" i="4"/>
  <c r="AW9" i="4"/>
  <c r="BR9" i="4"/>
  <c r="AZ9" i="4" s="1"/>
  <c r="BQ9" i="4"/>
  <c r="AU24" i="4"/>
  <c r="AU25" i="4"/>
  <c r="AU26" i="4"/>
  <c r="AU27" i="4"/>
  <c r="AU28" i="4"/>
  <c r="AU29" i="4"/>
  <c r="AU30" i="4"/>
  <c r="AU31" i="4"/>
  <c r="AU32" i="4"/>
  <c r="AU33" i="4"/>
  <c r="AU34" i="4"/>
  <c r="AU35" i="4"/>
  <c r="AU36" i="4"/>
  <c r="BQ10" i="4"/>
  <c r="AW10" i="4"/>
  <c r="AV23" i="4"/>
  <c r="AV24" i="4"/>
  <c r="AV25" i="4"/>
  <c r="AV26" i="4"/>
  <c r="AV27" i="4"/>
  <c r="AV28" i="4"/>
  <c r="AV29" i="4"/>
  <c r="AV30" i="4"/>
  <c r="AV31" i="4"/>
  <c r="AV32" i="4"/>
  <c r="AV33" i="4"/>
  <c r="AV34" i="4"/>
  <c r="AV35" i="4"/>
  <c r="AV36" i="4"/>
  <c r="AW11" i="4"/>
  <c r="BQ11" i="4"/>
  <c r="AW23" i="4"/>
  <c r="AW24" i="4"/>
  <c r="AW25" i="4"/>
  <c r="AW26" i="4"/>
  <c r="AW27" i="4"/>
  <c r="AW28" i="4"/>
  <c r="AW29" i="4"/>
  <c r="AW30" i="4"/>
  <c r="AW31" i="4"/>
  <c r="AW32" i="4"/>
  <c r="AW33" i="4"/>
  <c r="AW34" i="4"/>
  <c r="AW35" i="4"/>
  <c r="AW36" i="4"/>
  <c r="BQ12" i="4"/>
  <c r="AX23" i="4"/>
  <c r="AX24" i="4"/>
  <c r="AW12" i="4"/>
  <c r="AX25" i="4"/>
  <c r="AX26" i="4"/>
  <c r="AX27" i="4"/>
  <c r="AX28" i="4"/>
  <c r="AX29" i="4"/>
  <c r="AX30" i="4"/>
  <c r="AX31" i="4"/>
  <c r="AX32" i="4"/>
  <c r="AX33" i="4"/>
  <c r="AX34" i="4"/>
  <c r="AX35" i="4"/>
  <c r="AX36" i="4"/>
  <c r="BQ13" i="4"/>
  <c r="T13" i="4" s="1"/>
  <c r="AY23" i="4"/>
  <c r="AY24" i="4"/>
  <c r="AY25" i="4"/>
  <c r="AY26" i="4"/>
  <c r="AY27" i="4"/>
  <c r="AY28" i="4"/>
  <c r="AY29" i="4"/>
  <c r="AY30" i="4"/>
  <c r="AY31" i="4"/>
  <c r="AY33" i="4"/>
  <c r="AY34" i="4"/>
  <c r="AY35" i="4"/>
  <c r="AY36" i="4"/>
  <c r="AY32" i="4"/>
  <c r="BQ14" i="4"/>
  <c r="AZ23" i="4"/>
  <c r="AZ24" i="4"/>
  <c r="AW14" i="4"/>
  <c r="AZ25" i="4"/>
  <c r="AZ26" i="4"/>
  <c r="AZ27" i="4"/>
  <c r="AZ28" i="4"/>
  <c r="AZ29" i="4"/>
  <c r="AZ30" i="4"/>
  <c r="AZ31" i="4"/>
  <c r="AZ32" i="4"/>
  <c r="AZ33" i="4"/>
  <c r="AZ34" i="4"/>
  <c r="AZ35" i="4"/>
  <c r="AZ36" i="4"/>
  <c r="AW15" i="4"/>
  <c r="BR15" i="4"/>
  <c r="AZ15" i="4" s="1"/>
  <c r="BQ15" i="4"/>
  <c r="BA23" i="4"/>
  <c r="BA24" i="4"/>
  <c r="BA25" i="4"/>
  <c r="BA26" i="4"/>
  <c r="BA27" i="4"/>
  <c r="BA28" i="4"/>
  <c r="BA29" i="4"/>
  <c r="BA30" i="4"/>
  <c r="BA31" i="4"/>
  <c r="BA32" i="4"/>
  <c r="BA33" i="4"/>
  <c r="BA34" i="4"/>
  <c r="BA35" i="4"/>
  <c r="BA36" i="4"/>
  <c r="BT23" i="4"/>
  <c r="BT24" i="4"/>
  <c r="BT25" i="4"/>
  <c r="BT26" i="4"/>
  <c r="BT27" i="4"/>
  <c r="BT28" i="4"/>
  <c r="BT29" i="4"/>
  <c r="BT30" i="4"/>
  <c r="BT31" i="4"/>
  <c r="BT32" i="4"/>
  <c r="BT33" i="4"/>
  <c r="BT34" i="4"/>
  <c r="BT35" i="4"/>
  <c r="BT36" i="4"/>
  <c r="R3" i="4"/>
  <c r="BU23" i="4"/>
  <c r="BU24" i="4"/>
  <c r="BU25" i="4"/>
  <c r="BU26" i="4"/>
  <c r="BU27" i="4"/>
  <c r="BU28" i="4"/>
  <c r="BU29" i="4"/>
  <c r="BU30" i="4"/>
  <c r="BU31" i="4"/>
  <c r="BU32" i="4"/>
  <c r="BU33" i="4"/>
  <c r="BU34" i="4"/>
  <c r="BU35" i="4"/>
  <c r="BU36" i="4"/>
  <c r="R4" i="4"/>
  <c r="BV23" i="4"/>
  <c r="BV24" i="4"/>
  <c r="BV25" i="4"/>
  <c r="BV26" i="4"/>
  <c r="BV27" i="4"/>
  <c r="BV28" i="4"/>
  <c r="BV29" i="4"/>
  <c r="BV30" i="4"/>
  <c r="BV31" i="4"/>
  <c r="BV32" i="4"/>
  <c r="BV33" i="4"/>
  <c r="BV34" i="4"/>
  <c r="BV35" i="4"/>
  <c r="BV36" i="4"/>
  <c r="R5" i="4"/>
  <c r="BW23" i="4"/>
  <c r="BW24" i="4"/>
  <c r="BW25" i="4"/>
  <c r="BW26" i="4"/>
  <c r="BW27" i="4"/>
  <c r="BW28" i="4"/>
  <c r="BW29" i="4"/>
  <c r="BW30" i="4"/>
  <c r="BW31" i="4"/>
  <c r="BW32" i="4"/>
  <c r="BW33" i="4"/>
  <c r="BW34" i="4"/>
  <c r="BW35" i="4"/>
  <c r="BW36" i="4"/>
  <c r="R6" i="4"/>
  <c r="BX23" i="4"/>
  <c r="BX24" i="4"/>
  <c r="BX25" i="4"/>
  <c r="BX26" i="4"/>
  <c r="BX27" i="4"/>
  <c r="BX28" i="4"/>
  <c r="BX29" i="4"/>
  <c r="BX30" i="4"/>
  <c r="BX31" i="4"/>
  <c r="BX32" i="4"/>
  <c r="BX33" i="4"/>
  <c r="BX34" i="4"/>
  <c r="BX35" i="4"/>
  <c r="BX36" i="4"/>
  <c r="R7" i="4"/>
  <c r="BY23" i="4"/>
  <c r="BY24" i="4"/>
  <c r="BY25" i="4"/>
  <c r="BY26" i="4"/>
  <c r="BY27" i="4"/>
  <c r="BY28" i="4"/>
  <c r="BY29" i="4"/>
  <c r="BY30" i="4"/>
  <c r="BY31" i="4"/>
  <c r="BY32" i="4"/>
  <c r="BY33" i="4"/>
  <c r="BY34" i="4"/>
  <c r="BY35" i="4"/>
  <c r="BY36" i="4"/>
  <c r="R8" i="4"/>
  <c r="AY8" i="4"/>
  <c r="BZ23" i="4"/>
  <c r="BZ24" i="4"/>
  <c r="BZ25" i="4"/>
  <c r="BZ26" i="4"/>
  <c r="BZ27" i="4"/>
  <c r="BZ28" i="4"/>
  <c r="BZ29" i="4"/>
  <c r="BZ30" i="4"/>
  <c r="BZ31" i="4"/>
  <c r="BZ32" i="4"/>
  <c r="BZ33" i="4"/>
  <c r="BZ34" i="4"/>
  <c r="BZ35" i="4"/>
  <c r="BZ36" i="4"/>
  <c r="R9" i="4"/>
  <c r="CA23" i="4"/>
  <c r="CA24" i="4"/>
  <c r="CA25" i="4"/>
  <c r="CA26" i="4"/>
  <c r="CA27" i="4"/>
  <c r="CA28" i="4"/>
  <c r="CA29" i="4"/>
  <c r="CA30" i="4"/>
  <c r="CA31" i="4"/>
  <c r="CA32" i="4"/>
  <c r="CA33" i="4"/>
  <c r="CA34" i="4"/>
  <c r="CA35" i="4"/>
  <c r="CA36" i="4"/>
  <c r="R10" i="4"/>
  <c r="AY10" i="4"/>
  <c r="CB23" i="4"/>
  <c r="CB24" i="4"/>
  <c r="CB25" i="4"/>
  <c r="CB26" i="4"/>
  <c r="CB27" i="4"/>
  <c r="CB28" i="4"/>
  <c r="CB29" i="4"/>
  <c r="CB30" i="4"/>
  <c r="CB31" i="4"/>
  <c r="CB32" i="4"/>
  <c r="CB33" i="4"/>
  <c r="CB34" i="4"/>
  <c r="CB35" i="4"/>
  <c r="CB36" i="4"/>
  <c r="R11" i="4"/>
  <c r="AY11" i="4"/>
  <c r="CC23" i="4"/>
  <c r="CC24" i="4"/>
  <c r="CC25" i="4"/>
  <c r="CC26" i="4"/>
  <c r="CC27" i="4"/>
  <c r="CC28" i="4"/>
  <c r="CC29" i="4"/>
  <c r="CC30" i="4"/>
  <c r="CC31" i="4"/>
  <c r="CC32" i="4"/>
  <c r="CC33" i="4"/>
  <c r="CC34" i="4"/>
  <c r="CC35" i="4"/>
  <c r="CC36" i="4"/>
  <c r="CD23" i="4"/>
  <c r="R12" i="4"/>
  <c r="AY12" i="4"/>
  <c r="CD24" i="4"/>
  <c r="CD25" i="4"/>
  <c r="CD26" i="4"/>
  <c r="CD27" i="4"/>
  <c r="CD28" i="4"/>
  <c r="CD29" i="4"/>
  <c r="CD30" i="4"/>
  <c r="CD31" i="4"/>
  <c r="CD32" i="4"/>
  <c r="CD33" i="4"/>
  <c r="CD34" i="4"/>
  <c r="CD35" i="4"/>
  <c r="CD36" i="4"/>
  <c r="R13" i="4"/>
  <c r="CE23" i="4"/>
  <c r="CE24" i="4"/>
  <c r="CE25" i="4"/>
  <c r="CE26" i="4"/>
  <c r="CE27" i="4"/>
  <c r="CE28" i="4"/>
  <c r="CE29" i="4"/>
  <c r="CE30" i="4"/>
  <c r="CE31" i="4"/>
  <c r="CE32" i="4"/>
  <c r="CE33" i="4"/>
  <c r="CE34" i="4"/>
  <c r="CE35" i="4"/>
  <c r="CE36" i="4"/>
  <c r="CF23" i="4"/>
  <c r="R14" i="4"/>
  <c r="AY14" i="4"/>
  <c r="CF24" i="4"/>
  <c r="CF25" i="4"/>
  <c r="CF26" i="4"/>
  <c r="CF27" i="4"/>
  <c r="CF28" i="4"/>
  <c r="CF29" i="4"/>
  <c r="CF30" i="4"/>
  <c r="CF31" i="4"/>
  <c r="CF32" i="4"/>
  <c r="CF33" i="4"/>
  <c r="CF34" i="4"/>
  <c r="CF35" i="4"/>
  <c r="CF36" i="4"/>
  <c r="R15" i="4"/>
  <c r="CG23" i="4"/>
  <c r="CG24" i="4"/>
  <c r="CG25" i="4"/>
  <c r="CG26" i="4"/>
  <c r="CG27" i="4"/>
  <c r="CG28" i="4"/>
  <c r="CG29" i="4"/>
  <c r="CG30" i="4"/>
  <c r="CG31" i="4"/>
  <c r="CG32" i="4"/>
  <c r="CG33" i="4"/>
  <c r="CG34" i="4"/>
  <c r="CG35" i="4"/>
  <c r="CG36" i="4"/>
  <c r="Y13" i="3"/>
  <c r="Y6" i="3"/>
  <c r="Y9" i="3"/>
  <c r="Y12" i="3"/>
  <c r="J17" i="2"/>
  <c r="D20" i="8" s="1"/>
  <c r="AT46" i="2"/>
  <c r="AT59" i="2" s="1"/>
  <c r="Y46" i="2"/>
  <c r="Y48" i="2"/>
  <c r="J9" i="2"/>
  <c r="D12" i="8" s="1"/>
  <c r="AL46" i="2"/>
  <c r="AA54" i="2"/>
  <c r="J13" i="2"/>
  <c r="D16" i="8" s="1"/>
  <c r="AP46" i="2"/>
  <c r="Z46" i="2"/>
  <c r="Z48" i="2"/>
  <c r="Y50" i="2"/>
  <c r="Y56" i="2"/>
  <c r="AB56" i="2" s="1"/>
  <c r="AC56" i="2" s="1"/>
  <c r="AE56" i="2" s="1"/>
  <c r="Z54" i="2"/>
  <c r="Y47" i="2"/>
  <c r="Z50" i="2"/>
  <c r="Y52" i="2"/>
  <c r="AB54" i="2"/>
  <c r="AC54" i="2" s="1"/>
  <c r="AE54" i="2" s="1"/>
  <c r="Z47" i="2"/>
  <c r="J7" i="2"/>
  <c r="D10" i="8" s="1"/>
  <c r="AJ46" i="2"/>
  <c r="Z52" i="2"/>
  <c r="AA58" i="2"/>
  <c r="Z58" i="2"/>
  <c r="AB58" i="2" s="1"/>
  <c r="AC58" i="2" s="1"/>
  <c r="AE58" i="2" s="1"/>
  <c r="AW7" i="1"/>
  <c r="AX7" i="1" s="1"/>
  <c r="AY7" i="1" s="1"/>
  <c r="AW8" i="1"/>
  <c r="AW9" i="1"/>
  <c r="AW11" i="1"/>
  <c r="AW13" i="1"/>
  <c r="AW2" i="1"/>
  <c r="AX2" i="1" s="1"/>
  <c r="AY2" i="1" s="1"/>
  <c r="AW4" i="1"/>
  <c r="AX4" i="1" s="1"/>
  <c r="AY4" i="1" s="1"/>
  <c r="AW6" i="1"/>
  <c r="AW10" i="1"/>
  <c r="AW12" i="1"/>
  <c r="AW14" i="1"/>
  <c r="AV1" i="1"/>
  <c r="AV3" i="1"/>
  <c r="AV5" i="1"/>
  <c r="AV10" i="1"/>
  <c r="AV12" i="1"/>
  <c r="AV14" i="1"/>
  <c r="AV11" i="1"/>
  <c r="AV13" i="1"/>
  <c r="AU1" i="1"/>
  <c r="AU11" i="1"/>
  <c r="AU13" i="1"/>
  <c r="AU8" i="1"/>
  <c r="AU9" i="1"/>
  <c r="AU10" i="1"/>
  <c r="AX10" i="1" s="1"/>
  <c r="AY10" i="1" s="1"/>
  <c r="AU12" i="1"/>
  <c r="AX12" i="1" s="1"/>
  <c r="AY12" i="1" s="1"/>
  <c r="AU14" i="1"/>
  <c r="AX14" i="1" s="1"/>
  <c r="AY14" i="1" s="1"/>
  <c r="BM12" i="1"/>
  <c r="BM10" i="1"/>
  <c r="BM14" i="1"/>
  <c r="AE14" i="1"/>
  <c r="AE12" i="1"/>
  <c r="AE10" i="1"/>
  <c r="AE8" i="1"/>
  <c r="AE6" i="1"/>
  <c r="AE4" i="1"/>
  <c r="AE2" i="1"/>
  <c r="BF6" i="1"/>
  <c r="BF7" i="1"/>
  <c r="BF9" i="1"/>
  <c r="BF11" i="1"/>
  <c r="BF13" i="1"/>
  <c r="BF2" i="1"/>
  <c r="BF4" i="1"/>
  <c r="BG4" i="1" s="1"/>
  <c r="BH4" i="1" s="1"/>
  <c r="BF8" i="1"/>
  <c r="BF10" i="1"/>
  <c r="BF12" i="1"/>
  <c r="BF14" i="1"/>
  <c r="AN1" i="1"/>
  <c r="AN2" i="1"/>
  <c r="AO2" i="1" s="1"/>
  <c r="AP2" i="1" s="1"/>
  <c r="AN4" i="1"/>
  <c r="AO4" i="1" s="1"/>
  <c r="AP4" i="1" s="1"/>
  <c r="AN6" i="1"/>
  <c r="AO6" i="1" s="1"/>
  <c r="AP6" i="1" s="1"/>
  <c r="AN8" i="1"/>
  <c r="AN7" i="1"/>
  <c r="AO7" i="1" s="1"/>
  <c r="AP7" i="1" s="1"/>
  <c r="AN9" i="1"/>
  <c r="AO9" i="1" s="1"/>
  <c r="AP9" i="1" s="1"/>
  <c r="AN10" i="1"/>
  <c r="AN13" i="1"/>
  <c r="AN11" i="1"/>
  <c r="AN12" i="1"/>
  <c r="AN14" i="1"/>
  <c r="AM10" i="1"/>
  <c r="AM1" i="1"/>
  <c r="AM3" i="1"/>
  <c r="AM5" i="1"/>
  <c r="AO5" i="1" s="1"/>
  <c r="AP5" i="1" s="1"/>
  <c r="AM11" i="1"/>
  <c r="AM12" i="1"/>
  <c r="AM14" i="1"/>
  <c r="AM13" i="1"/>
  <c r="AL1" i="1"/>
  <c r="AL12" i="1"/>
  <c r="AL11" i="1"/>
  <c r="AL13" i="1"/>
  <c r="AL14" i="1"/>
  <c r="AC2" i="1"/>
  <c r="AC6" i="1"/>
  <c r="AC10" i="1"/>
  <c r="AF10" i="1" s="1"/>
  <c r="AG10" i="1" s="1"/>
  <c r="AC14" i="1"/>
  <c r="AF14" i="1" s="1"/>
  <c r="AG14" i="1" s="1"/>
  <c r="AC3" i="1"/>
  <c r="AC7" i="1"/>
  <c r="AC11" i="1"/>
  <c r="AO8" i="1"/>
  <c r="AP8" i="1" s="1"/>
  <c r="AX6" i="1"/>
  <c r="AY6" i="1" s="1"/>
  <c r="BG2" i="1"/>
  <c r="BH2" i="1" s="1"/>
  <c r="BO2" i="1"/>
  <c r="BP2" i="1" s="1"/>
  <c r="BQ2" i="1" s="1"/>
  <c r="BO4" i="1"/>
  <c r="BP4" i="1" s="1"/>
  <c r="BQ4" i="1" s="1"/>
  <c r="BO6" i="1"/>
  <c r="BP6" i="1" s="1"/>
  <c r="BQ6" i="1" s="1"/>
  <c r="BO8" i="1"/>
  <c r="BP8" i="1" s="1"/>
  <c r="BQ8" i="1" s="1"/>
  <c r="BO9" i="1"/>
  <c r="BO12" i="1"/>
  <c r="BO13" i="1"/>
  <c r="BO1" i="1"/>
  <c r="BO7" i="1"/>
  <c r="BP7" i="1" s="1"/>
  <c r="BQ7" i="1" s="1"/>
  <c r="BO10" i="1"/>
  <c r="BO11" i="1"/>
  <c r="BO14" i="1"/>
  <c r="BN1" i="1"/>
  <c r="BN10" i="1"/>
  <c r="BN11" i="1"/>
  <c r="BP11" i="1" s="1"/>
  <c r="BQ11" i="1" s="1"/>
  <c r="BN14" i="1"/>
  <c r="BN3" i="1"/>
  <c r="BP3" i="1" s="1"/>
  <c r="BQ3" i="1" s="1"/>
  <c r="BN5" i="1"/>
  <c r="BP5" i="1" s="1"/>
  <c r="BQ5" i="1" s="1"/>
  <c r="BN9" i="1"/>
  <c r="BP9" i="1" s="1"/>
  <c r="BQ9" i="1" s="1"/>
  <c r="BN12" i="1"/>
  <c r="BN13" i="1"/>
  <c r="BP13" i="1" s="1"/>
  <c r="BQ13" i="1" s="1"/>
  <c r="AD13" i="1"/>
  <c r="AF13" i="1" s="1"/>
  <c r="AG13" i="1" s="1"/>
  <c r="AD11" i="1"/>
  <c r="AD9" i="1"/>
  <c r="AD7" i="1"/>
  <c r="AD5" i="1"/>
  <c r="AD3" i="1"/>
  <c r="BE1" i="1"/>
  <c r="BE3" i="1"/>
  <c r="BE5" i="1"/>
  <c r="BG5" i="1" s="1"/>
  <c r="BH5" i="1" s="1"/>
  <c r="BE8" i="1"/>
  <c r="BE10" i="1"/>
  <c r="BE12" i="1"/>
  <c r="BE14" i="1"/>
  <c r="BE6" i="1"/>
  <c r="BE7" i="1"/>
  <c r="BE9" i="1"/>
  <c r="BE11" i="1"/>
  <c r="BE13" i="1"/>
  <c r="BD7" i="1"/>
  <c r="BG7" i="1" s="1"/>
  <c r="BH7" i="1" s="1"/>
  <c r="BD9" i="1"/>
  <c r="BD11" i="1"/>
  <c r="BG11" i="1" s="1"/>
  <c r="BH11" i="1" s="1"/>
  <c r="BD13" i="1"/>
  <c r="BD6" i="1"/>
  <c r="BD8" i="1"/>
  <c r="BG8" i="1" s="1"/>
  <c r="BH8" i="1" s="1"/>
  <c r="BD10" i="1"/>
  <c r="BG10" i="1" s="1"/>
  <c r="BH10" i="1" s="1"/>
  <c r="BD12" i="1"/>
  <c r="BG12" i="1" s="1"/>
  <c r="BH12" i="1" s="1"/>
  <c r="BD14" i="1"/>
  <c r="BG14" i="1" s="1"/>
  <c r="BH14" i="1" s="1"/>
  <c r="AC4" i="1"/>
  <c r="AC8" i="1"/>
  <c r="AF8" i="1" s="1"/>
  <c r="AG8" i="1" s="1"/>
  <c r="AC12" i="1"/>
  <c r="AC1" i="1"/>
  <c r="AF1" i="1" s="1"/>
  <c r="AG1" i="1" s="1"/>
  <c r="AC5" i="1"/>
  <c r="AC9" i="1"/>
  <c r="AF9" i="1" s="1"/>
  <c r="AG9" i="1" s="1"/>
  <c r="BG1" i="1"/>
  <c r="BH1" i="1" s="1"/>
  <c r="BG3" i="1"/>
  <c r="BH3" i="1" s="1"/>
  <c r="AX5" i="1"/>
  <c r="AY5" i="1" s="1"/>
  <c r="AX3" i="1"/>
  <c r="AY3" i="1" s="1"/>
  <c r="AO3" i="1"/>
  <c r="AP3" i="1" s="1"/>
  <c r="AB57" i="2" l="1"/>
  <c r="AC57" i="2" s="1"/>
  <c r="AE57" i="2" s="1"/>
  <c r="J15" i="2" s="1"/>
  <c r="D18" i="8" s="1"/>
  <c r="AR46" i="2"/>
  <c r="J11" i="2"/>
  <c r="D14" i="8" s="1"/>
  <c r="AN46" i="2"/>
  <c r="AX1" i="1"/>
  <c r="AY1" i="1" s="1"/>
  <c r="BN40" i="1"/>
  <c r="BJ40" i="1"/>
  <c r="BF40" i="1"/>
  <c r="BP49" i="1"/>
  <c r="BG46" i="1"/>
  <c r="BP46" i="1"/>
  <c r="BL46" i="1"/>
  <c r="BH46" i="1"/>
  <c r="BS40" i="1"/>
  <c r="BO40" i="1"/>
  <c r="BK40" i="1"/>
  <c r="BG40" i="1"/>
  <c r="BS28" i="1"/>
  <c r="BO28" i="1"/>
  <c r="BK28" i="1"/>
  <c r="BG28" i="1"/>
  <c r="BP28" i="1"/>
  <c r="BL28" i="1"/>
  <c r="BH28" i="1"/>
  <c r="AF2" i="1"/>
  <c r="AG2" i="1" s="1"/>
  <c r="AX9" i="1"/>
  <c r="AY9" i="1" s="1"/>
  <c r="AX8" i="1"/>
  <c r="AY8" i="1" s="1"/>
  <c r="BQ46" i="1"/>
  <c r="BM46" i="1"/>
  <c r="BI46" i="1"/>
  <c r="BH49" i="1"/>
  <c r="BO46" i="1"/>
  <c r="BS43" i="1"/>
  <c r="BO43" i="1"/>
  <c r="BK43" i="1"/>
  <c r="BG43" i="1"/>
  <c r="BP43" i="1"/>
  <c r="BL43" i="1"/>
  <c r="BH43" i="1"/>
  <c r="BS19" i="1"/>
  <c r="BO19" i="1"/>
  <c r="BK19" i="1"/>
  <c r="BG19" i="1"/>
  <c r="BP19" i="1"/>
  <c r="BL19" i="1"/>
  <c r="BH19" i="1"/>
  <c r="AF5" i="1"/>
  <c r="AG5" i="1" s="1"/>
  <c r="AF12" i="1"/>
  <c r="AG12" i="1" s="1"/>
  <c r="AF4" i="1"/>
  <c r="AG4" i="1" s="1"/>
  <c r="BG13" i="1"/>
  <c r="BH13" i="1" s="1"/>
  <c r="BG9" i="1"/>
  <c r="BH9" i="1" s="1"/>
  <c r="AF6" i="1"/>
  <c r="AG6" i="1" s="1"/>
  <c r="AO14" i="1"/>
  <c r="AP14" i="1" s="1"/>
  <c r="AO11" i="1"/>
  <c r="AP11" i="1" s="1"/>
  <c r="AO1" i="1"/>
  <c r="AP1" i="1" s="1"/>
  <c r="AO10" i="1"/>
  <c r="AP10" i="1" s="1"/>
  <c r="AX11" i="1"/>
  <c r="AY11" i="1" s="1"/>
  <c r="BQ40" i="1"/>
  <c r="BM40" i="1"/>
  <c r="BI40" i="1"/>
  <c r="BR40" i="1"/>
  <c r="BQ34" i="1"/>
  <c r="BM34" i="1"/>
  <c r="BI34" i="1"/>
  <c r="BR34" i="1"/>
  <c r="BN34" i="1"/>
  <c r="BJ34" i="1"/>
  <c r="BF34" i="1"/>
  <c r="BQ28" i="1"/>
  <c r="BM28" i="1"/>
  <c r="BI28" i="1"/>
  <c r="BR28" i="1"/>
  <c r="BN28" i="1"/>
  <c r="BJ28" i="1"/>
  <c r="BF28" i="1"/>
  <c r="BQ22" i="1"/>
  <c r="BM22" i="1"/>
  <c r="BI22" i="1"/>
  <c r="BP22" i="1"/>
  <c r="BH22" i="1"/>
  <c r="BN22" i="1"/>
  <c r="BF22" i="1"/>
  <c r="BP52" i="1"/>
  <c r="BL52" i="1"/>
  <c r="BH52" i="1"/>
  <c r="BS52" i="1"/>
  <c r="BO52" i="1"/>
  <c r="BK52" i="1"/>
  <c r="BG52" i="1"/>
  <c r="BL49" i="1"/>
  <c r="BS49" i="1"/>
  <c r="BO49" i="1"/>
  <c r="BK49" i="1"/>
  <c r="BG49" i="1"/>
  <c r="BQ43" i="1"/>
  <c r="BM43" i="1"/>
  <c r="BI43" i="1"/>
  <c r="BR43" i="1"/>
  <c r="BN43" i="1"/>
  <c r="BJ43" i="1"/>
  <c r="BF43" i="1"/>
  <c r="BQ37" i="1"/>
  <c r="BM37" i="1"/>
  <c r="BI37" i="1"/>
  <c r="BR37" i="1"/>
  <c r="BN37" i="1"/>
  <c r="BJ37" i="1"/>
  <c r="BF37" i="1"/>
  <c r="BQ31" i="1"/>
  <c r="BM31" i="1"/>
  <c r="BI31" i="1"/>
  <c r="BR31" i="1"/>
  <c r="BN31" i="1"/>
  <c r="BJ31" i="1"/>
  <c r="BF31" i="1"/>
  <c r="BQ25" i="1"/>
  <c r="BM25" i="1"/>
  <c r="BI25" i="1"/>
  <c r="BR25" i="1"/>
  <c r="BN25" i="1"/>
  <c r="BJ25" i="1"/>
  <c r="BH25" i="1"/>
  <c r="BQ19" i="1"/>
  <c r="BM19" i="1"/>
  <c r="BI19" i="1"/>
  <c r="BR19" i="1"/>
  <c r="BN19" i="1"/>
  <c r="BJ19" i="1"/>
  <c r="BF19" i="1"/>
  <c r="BS46" i="1"/>
  <c r="BK46" i="1"/>
  <c r="BP40" i="1"/>
  <c r="BL40" i="1"/>
  <c r="BH40" i="1"/>
  <c r="BS34" i="1"/>
  <c r="BO34" i="1"/>
  <c r="BK34" i="1"/>
  <c r="BG34" i="1"/>
  <c r="BP34" i="1"/>
  <c r="BL34" i="1"/>
  <c r="BH34" i="1"/>
  <c r="BS22" i="1"/>
  <c r="BO22" i="1"/>
  <c r="BK22" i="1"/>
  <c r="BG22" i="1"/>
  <c r="BL22" i="1"/>
  <c r="BR22" i="1"/>
  <c r="BJ22" i="1"/>
  <c r="BR52" i="1"/>
  <c r="BN52" i="1"/>
  <c r="BJ52" i="1"/>
  <c r="BF52" i="1"/>
  <c r="BQ52" i="1"/>
  <c r="BM52" i="1"/>
  <c r="BI52" i="1"/>
  <c r="BR49" i="1"/>
  <c r="BN49" i="1"/>
  <c r="BJ49" i="1"/>
  <c r="BF49" i="1"/>
  <c r="BQ49" i="1"/>
  <c r="BM49" i="1"/>
  <c r="BI49" i="1"/>
  <c r="BS37" i="1"/>
  <c r="BO37" i="1"/>
  <c r="BK37" i="1"/>
  <c r="BG37" i="1"/>
  <c r="BP37" i="1"/>
  <c r="BL37" i="1"/>
  <c r="BH37" i="1"/>
  <c r="BS25" i="1"/>
  <c r="BO25" i="1"/>
  <c r="BK25" i="1"/>
  <c r="BG25" i="1"/>
  <c r="BP25" i="1"/>
  <c r="BL25" i="1"/>
  <c r="BF25" i="1"/>
  <c r="T16" i="1" s="1"/>
  <c r="C9" i="8" s="1"/>
  <c r="T21" i="1"/>
  <c r="C14" i="8" s="1"/>
  <c r="AH3" i="6"/>
  <c r="L13" i="6" s="1"/>
  <c r="AH16" i="6"/>
  <c r="W12" i="7"/>
  <c r="W11" i="7"/>
  <c r="W6" i="7"/>
  <c r="W10" i="7"/>
  <c r="W5" i="7"/>
  <c r="W3" i="7"/>
  <c r="W15" i="7"/>
  <c r="W2" i="7"/>
  <c r="W7" i="7"/>
  <c r="W4" i="7"/>
  <c r="W14" i="7"/>
  <c r="W13" i="7"/>
  <c r="W8" i="7"/>
  <c r="W9" i="7"/>
  <c r="BG6" i="1"/>
  <c r="BH6" i="1" s="1"/>
  <c r="BH15" i="1" s="1"/>
  <c r="X14" i="1" s="1"/>
  <c r="AX13" i="1"/>
  <c r="AY13" i="1" s="1"/>
  <c r="AY15" i="1" s="1"/>
  <c r="X13" i="1" s="1"/>
  <c r="AO13" i="1"/>
  <c r="AP13" i="1" s="1"/>
  <c r="AO12" i="1"/>
  <c r="AP12" i="1" s="1"/>
  <c r="AH12" i="6"/>
  <c r="AH5" i="6"/>
  <c r="AH8" i="6"/>
  <c r="AH14" i="6"/>
  <c r="AH7" i="6"/>
  <c r="AH9" i="6"/>
  <c r="AH4" i="6"/>
  <c r="L16" i="6" s="1"/>
  <c r="AH13" i="6"/>
  <c r="AH6" i="6"/>
  <c r="AH15" i="6"/>
  <c r="AH10" i="6"/>
  <c r="AH11" i="6"/>
  <c r="BD3" i="5"/>
  <c r="BC16" i="5"/>
  <c r="AD43" i="4"/>
  <c r="AD41" i="4"/>
  <c r="AD39" i="4"/>
  <c r="AD37" i="4"/>
  <c r="AD35" i="4"/>
  <c r="AD33" i="4"/>
  <c r="AD31" i="4"/>
  <c r="AD15" i="4"/>
  <c r="AD13" i="4"/>
  <c r="AD11" i="4"/>
  <c r="AD9" i="4"/>
  <c r="AD7" i="4"/>
  <c r="AD5" i="4"/>
  <c r="AD3" i="4"/>
  <c r="AD28" i="4"/>
  <c r="AD26" i="4"/>
  <c r="AD24" i="4"/>
  <c r="AD22" i="4"/>
  <c r="AD20" i="4"/>
  <c r="AD18" i="4"/>
  <c r="AD16" i="4"/>
  <c r="AD42" i="4"/>
  <c r="AD40" i="4"/>
  <c r="AD38" i="4"/>
  <c r="AD36" i="4"/>
  <c r="AD34" i="4"/>
  <c r="AD32" i="4"/>
  <c r="AD30" i="4"/>
  <c r="AD14" i="4"/>
  <c r="AD12" i="4"/>
  <c r="AD10" i="4"/>
  <c r="AD8" i="4"/>
  <c r="AD6" i="4"/>
  <c r="AD4" i="4"/>
  <c r="AD2" i="4"/>
  <c r="AD29" i="4"/>
  <c r="AD27" i="4"/>
  <c r="AD25" i="4"/>
  <c r="AD23" i="4"/>
  <c r="AD21" i="4"/>
  <c r="AD19" i="4"/>
  <c r="AD17" i="4"/>
  <c r="AY16" i="4"/>
  <c r="T15" i="4"/>
  <c r="T9" i="4"/>
  <c r="AX16" i="4"/>
  <c r="T14" i="4"/>
  <c r="AZ14" i="4"/>
  <c r="T11" i="4"/>
  <c r="AZ11" i="4"/>
  <c r="T8" i="4"/>
  <c r="AZ8" i="4"/>
  <c r="T12" i="4"/>
  <c r="AZ12" i="4"/>
  <c r="T10" i="4"/>
  <c r="AZ10" i="4"/>
  <c r="AZ16" i="4" s="1"/>
  <c r="T7" i="4"/>
  <c r="T3" i="4"/>
  <c r="AW16" i="4"/>
  <c r="J16" i="2"/>
  <c r="D19" i="8" s="1"/>
  <c r="AS46" i="2"/>
  <c r="AR57" i="2"/>
  <c r="AR58" i="2"/>
  <c r="AR59" i="2"/>
  <c r="J12" i="2"/>
  <c r="D15" i="8" s="1"/>
  <c r="AO46" i="2"/>
  <c r="J14" i="2"/>
  <c r="D17" i="8" s="1"/>
  <c r="AQ46" i="2"/>
  <c r="AP55" i="2"/>
  <c r="AP56" i="2"/>
  <c r="AP57" i="2"/>
  <c r="AL51" i="2"/>
  <c r="AL52" i="2"/>
  <c r="AL53" i="2"/>
  <c r="AB48" i="2"/>
  <c r="AC48" i="2" s="1"/>
  <c r="AE48" i="2" s="1"/>
  <c r="AJ49" i="2"/>
  <c r="AJ50" i="2"/>
  <c r="AJ51" i="2"/>
  <c r="AB52" i="2"/>
  <c r="AC52" i="2" s="1"/>
  <c r="AE52" i="2" s="1"/>
  <c r="AB47" i="2"/>
  <c r="AC47" i="2" s="1"/>
  <c r="AE47" i="2" s="1"/>
  <c r="AB50" i="2"/>
  <c r="AC50" i="2" s="1"/>
  <c r="AE50" i="2" s="1"/>
  <c r="AB46" i="2"/>
  <c r="AC46" i="2" s="1"/>
  <c r="AE46" i="2" s="1"/>
  <c r="BP1" i="1"/>
  <c r="BQ1" i="1" s="1"/>
  <c r="AF11" i="1"/>
  <c r="AG11" i="1" s="1"/>
  <c r="AF3" i="1"/>
  <c r="AG3" i="1" s="1"/>
  <c r="BP14" i="1"/>
  <c r="BQ14" i="1" s="1"/>
  <c r="BP12" i="1"/>
  <c r="BQ12" i="1" s="1"/>
  <c r="N5" i="1"/>
  <c r="A10" i="8" s="1"/>
  <c r="N6" i="1"/>
  <c r="A11" i="8" s="1"/>
  <c r="AF7" i="1"/>
  <c r="AG7" i="1" s="1"/>
  <c r="BP10" i="1"/>
  <c r="BQ10" i="1" s="1"/>
  <c r="N4" i="1"/>
  <c r="A9" i="8" s="1"/>
  <c r="AN54" i="2" l="1"/>
  <c r="AN53" i="2"/>
  <c r="AN55" i="2"/>
  <c r="AG15" i="1"/>
  <c r="X11" i="1" s="1"/>
  <c r="T23" i="1"/>
  <c r="C16" i="8" s="1"/>
  <c r="BQ15" i="1"/>
  <c r="X15" i="1" s="1"/>
  <c r="T25" i="1"/>
  <c r="C18" i="8" s="1"/>
  <c r="T20" i="1"/>
  <c r="C13" i="8" s="1"/>
  <c r="T15" i="1"/>
  <c r="C8" i="8" s="1"/>
  <c r="T19" i="1"/>
  <c r="C12" i="8" s="1"/>
  <c r="T24" i="1"/>
  <c r="C17" i="8" s="1"/>
  <c r="T14" i="1"/>
  <c r="C7" i="8" s="1"/>
  <c r="T18" i="1"/>
  <c r="C11" i="8" s="1"/>
  <c r="T22" i="1"/>
  <c r="C15" i="8" s="1"/>
  <c r="T17" i="1"/>
  <c r="C10" i="8" s="1"/>
  <c r="AP15" i="1"/>
  <c r="X12" i="1" s="1"/>
  <c r="N3" i="1"/>
  <c r="A8" i="8" s="1"/>
  <c r="AI3" i="6"/>
  <c r="L5" i="6"/>
  <c r="L9" i="6"/>
  <c r="L4" i="6"/>
  <c r="L8" i="6"/>
  <c r="L12" i="6"/>
  <c r="L14" i="6"/>
  <c r="L3" i="6"/>
  <c r="L7" i="6"/>
  <c r="L11" i="6"/>
  <c r="L15" i="6"/>
  <c r="L6" i="6"/>
  <c r="L10" i="6"/>
  <c r="BF17" i="7"/>
  <c r="N7" i="1"/>
  <c r="A12" i="8" s="1"/>
  <c r="AI4" i="6"/>
  <c r="AI5" i="6"/>
  <c r="AI6" i="6"/>
  <c r="AI8" i="6"/>
  <c r="AI10" i="6"/>
  <c r="AI11" i="6"/>
  <c r="AI14" i="6"/>
  <c r="AI15" i="6"/>
  <c r="AI7" i="6"/>
  <c r="AI9" i="6"/>
  <c r="AI16" i="6"/>
  <c r="AI12" i="6"/>
  <c r="AI13" i="6"/>
  <c r="BE3" i="5"/>
  <c r="BD16" i="5"/>
  <c r="J8" i="2"/>
  <c r="D11" i="8" s="1"/>
  <c r="AK46" i="2"/>
  <c r="J10" i="2"/>
  <c r="D13" i="8" s="1"/>
  <c r="AM46" i="2"/>
  <c r="J6" i="2"/>
  <c r="D9" i="8" s="1"/>
  <c r="AI46" i="2"/>
  <c r="AS58" i="2"/>
  <c r="AS59" i="2"/>
  <c r="J4" i="2"/>
  <c r="D7" i="8" s="1"/>
  <c r="AG46" i="2"/>
  <c r="AG48" i="2" s="1"/>
  <c r="J5" i="2"/>
  <c r="D8" i="8" s="1"/>
  <c r="AH46" i="2"/>
  <c r="AQ58" i="2"/>
  <c r="L14" i="2" s="1"/>
  <c r="E17" i="8" s="1"/>
  <c r="AQ56" i="2"/>
  <c r="AQ57" i="2"/>
  <c r="L13" i="2" s="1"/>
  <c r="E16" i="8" s="1"/>
  <c r="AO54" i="2"/>
  <c r="AO55" i="2"/>
  <c r="L11" i="2" s="1"/>
  <c r="E14" i="8" s="1"/>
  <c r="AO56" i="2"/>
  <c r="L12" i="2" s="1"/>
  <c r="E15" i="8" s="1"/>
  <c r="L15" i="2"/>
  <c r="E18" i="8" s="1"/>
  <c r="BE16" i="5" l="1"/>
  <c r="BF3" i="5"/>
  <c r="BF16" i="5" s="1"/>
  <c r="AQ4" i="5" s="1"/>
  <c r="AQ9" i="5"/>
  <c r="AQ11" i="5"/>
  <c r="AQ12" i="5"/>
  <c r="AQ14" i="5"/>
  <c r="AQ16" i="5"/>
  <c r="AQ3" i="5"/>
  <c r="AQ5" i="5"/>
  <c r="AQ8" i="5"/>
  <c r="AQ10" i="5"/>
  <c r="AQ6" i="5"/>
  <c r="AQ13" i="5"/>
  <c r="AQ15" i="5"/>
  <c r="AQ2" i="5"/>
  <c r="AI48" i="2"/>
  <c r="AI49" i="2"/>
  <c r="AI50" i="2"/>
  <c r="AM52" i="2"/>
  <c r="AM53" i="2"/>
  <c r="L9" i="2" s="1"/>
  <c r="E12" i="8" s="1"/>
  <c r="AM54" i="2"/>
  <c r="L10" i="2" s="1"/>
  <c r="E13" i="8" s="1"/>
  <c r="AK50" i="2"/>
  <c r="AK51" i="2"/>
  <c r="L7" i="2" s="1"/>
  <c r="E10" i="8" s="1"/>
  <c r="AK52" i="2"/>
  <c r="L8" i="2" s="1"/>
  <c r="E11" i="8" s="1"/>
  <c r="AH48" i="2"/>
  <c r="AH49" i="2"/>
  <c r="L5" i="2" s="1"/>
  <c r="E8" i="8" s="1"/>
  <c r="L4" i="2"/>
  <c r="E7" i="8" s="1"/>
  <c r="AQ7" i="5" l="1"/>
  <c r="L6" i="2"/>
  <c r="E9" i="8" s="1"/>
</calcChain>
</file>

<file path=xl/sharedStrings.xml><?xml version="1.0" encoding="utf-8"?>
<sst xmlns="http://schemas.openxmlformats.org/spreadsheetml/2006/main" count="792" uniqueCount="287">
  <si>
    <t>1 les plus joués</t>
  </si>
  <si>
    <t>N°</t>
  </si>
  <si>
    <t>Match</t>
  </si>
  <si>
    <t>%</t>
  </si>
  <si>
    <t>N les plus joués</t>
  </si>
  <si>
    <t>2 les plus joués</t>
  </si>
  <si>
    <t>---</t>
  </si>
  <si>
    <t>N</t>
  </si>
  <si>
    <t>Ensembles</t>
  </si>
  <si>
    <t>Au max 2 grille entre 0 et 4</t>
  </si>
  <si>
    <t xml:space="preserve">Au moins 1 grille entre 8 et 14 </t>
  </si>
  <si>
    <t>Preference</t>
  </si>
  <si>
    <t>Entre 6 et 12 bon pronostic</t>
  </si>
  <si>
    <t>Au moins 2 grille qui font 3/3</t>
  </si>
  <si>
    <t>11N</t>
  </si>
  <si>
    <t>1N1</t>
  </si>
  <si>
    <t>1NN</t>
  </si>
  <si>
    <t>1N2</t>
  </si>
  <si>
    <t>12N</t>
  </si>
  <si>
    <t>111-11N-112</t>
  </si>
  <si>
    <t>1N1-1NN-1N2</t>
  </si>
  <si>
    <t>121-12N-122</t>
  </si>
  <si>
    <t>64-35-40</t>
  </si>
  <si>
    <t>29-21-18</t>
  </si>
  <si>
    <t>40-23-23</t>
  </si>
  <si>
    <t>67-32-37</t>
  </si>
  <si>
    <t>28-20-20</t>
  </si>
  <si>
    <t>39-21-26</t>
  </si>
  <si>
    <t>62-33-34</t>
  </si>
  <si>
    <t>36-23-17</t>
  </si>
  <si>
    <t>37-21-19</t>
  </si>
  <si>
    <t>43-28-37</t>
  </si>
  <si>
    <t>40-19-20</t>
  </si>
  <si>
    <t>33-22-21</t>
  </si>
  <si>
    <t>42-32-37</t>
  </si>
  <si>
    <t>36-29-19</t>
  </si>
  <si>
    <t>40-19-17</t>
  </si>
  <si>
    <t>67-31-38</t>
  </si>
  <si>
    <t>37-22-18</t>
  </si>
  <si>
    <t>37-18-24</t>
  </si>
  <si>
    <t>86-35-36</t>
  </si>
  <si>
    <t>26-23-22</t>
  </si>
  <si>
    <t>31-27-16</t>
  </si>
  <si>
    <t>58-31-41</t>
  </si>
  <si>
    <t>35-25-12</t>
  </si>
  <si>
    <t>35-24-23</t>
  </si>
  <si>
    <t>75-40-39</t>
  </si>
  <si>
    <t>42-14-25</t>
  </si>
  <si>
    <t>55-15-16</t>
  </si>
  <si>
    <t>61-41-36</t>
  </si>
  <si>
    <t>30-28-14</t>
  </si>
  <si>
    <t>35-24-20</t>
  </si>
  <si>
    <t>48-36-27</t>
  </si>
  <si>
    <t>29-25-26</t>
  </si>
  <si>
    <t>37-21-23</t>
  </si>
  <si>
    <t>57-32-39</t>
  </si>
  <si>
    <t>29-15-20</t>
  </si>
  <si>
    <t>39-27-24</t>
  </si>
  <si>
    <t>72-28-45</t>
  </si>
  <si>
    <t>36-9-12</t>
  </si>
  <si>
    <t>41-28-25</t>
  </si>
  <si>
    <t>58-25-42</t>
  </si>
  <si>
    <t>25-14-19</t>
  </si>
  <si>
    <t>41-15-27</t>
  </si>
  <si>
    <t>860-459-528</t>
  </si>
  <si>
    <t>458-287-262</t>
  </si>
  <si>
    <t>540-305-304</t>
  </si>
  <si>
    <t>N11</t>
  </si>
  <si>
    <t>N1N</t>
  </si>
  <si>
    <t>N12</t>
  </si>
  <si>
    <t>NN1</t>
  </si>
  <si>
    <t>NNN</t>
  </si>
  <si>
    <t>NN2</t>
  </si>
  <si>
    <t>N21</t>
  </si>
  <si>
    <t>N2N</t>
  </si>
  <si>
    <t>N22</t>
  </si>
  <si>
    <t>N11-N1N-N12</t>
  </si>
  <si>
    <t>NN1-NNN-NN2</t>
  </si>
  <si>
    <t>N21-N2N-N22</t>
  </si>
  <si>
    <t>36-17-24</t>
  </si>
  <si>
    <t>22-10-12</t>
  </si>
  <si>
    <t>14-17-12</t>
  </si>
  <si>
    <t>31-19-25</t>
  </si>
  <si>
    <t>24-15-10</t>
  </si>
  <si>
    <t>27-10-6</t>
  </si>
  <si>
    <t>34-29-21</t>
  </si>
  <si>
    <t>26-13-14</t>
  </si>
  <si>
    <t>16-10-15</t>
  </si>
  <si>
    <t>37-23-25</t>
  </si>
  <si>
    <t>21-17-20</t>
  </si>
  <si>
    <t>22-20-9</t>
  </si>
  <si>
    <t>17-13-8</t>
  </si>
  <si>
    <t>34-21-19</t>
  </si>
  <si>
    <t>32-15-15</t>
  </si>
  <si>
    <t>19-10-19</t>
  </si>
  <si>
    <t>36-29-22</t>
  </si>
  <si>
    <t>25-9-11</t>
  </si>
  <si>
    <t>14-14-8</t>
  </si>
  <si>
    <t>32-17-19</t>
  </si>
  <si>
    <t>24-15-14</t>
  </si>
  <si>
    <t>30-10-10</t>
  </si>
  <si>
    <t>42-21-21</t>
  </si>
  <si>
    <t>24-15-16</t>
  </si>
  <si>
    <t>12-16-15</t>
  </si>
  <si>
    <t>33-16-22</t>
  </si>
  <si>
    <t>15-2-9</t>
  </si>
  <si>
    <t>22-9-13</t>
  </si>
  <si>
    <t>37-18-28</t>
  </si>
  <si>
    <t>23-15-14</t>
  </si>
  <si>
    <t>14-16-10</t>
  </si>
  <si>
    <t>20-9-12</t>
  </si>
  <si>
    <t>24-20-29</t>
  </si>
  <si>
    <t>24-8-12</t>
  </si>
  <si>
    <t>26-10-11</t>
  </si>
  <si>
    <t>38-24-24</t>
  </si>
  <si>
    <t>26-13-23</t>
  </si>
  <si>
    <t>14-9-15</t>
  </si>
  <si>
    <t>17-8-18</t>
  </si>
  <si>
    <t>35-11-27</t>
  </si>
  <si>
    <t>14-4-7</t>
  </si>
  <si>
    <t>15-7-9</t>
  </si>
  <si>
    <t>22-15-17</t>
  </si>
  <si>
    <t>9-8-11</t>
  </si>
  <si>
    <t>15-12-11</t>
  </si>
  <si>
    <t>459-269-322</t>
  </si>
  <si>
    <t>297-155-180</t>
  </si>
  <si>
    <t>263-169-166</t>
  </si>
  <si>
    <t>21N</t>
  </si>
  <si>
    <t>2N1</t>
  </si>
  <si>
    <t>2NN</t>
  </si>
  <si>
    <t>2N2</t>
  </si>
  <si>
    <t>22N</t>
  </si>
  <si>
    <t>211-21N-212</t>
  </si>
  <si>
    <t>2N1-2NN-2N2</t>
  </si>
  <si>
    <t>221-22N-222</t>
  </si>
  <si>
    <t>38-15-21</t>
  </si>
  <si>
    <t>26-15-13</t>
  </si>
  <si>
    <t>20-15-12</t>
  </si>
  <si>
    <t>39-17-26</t>
  </si>
  <si>
    <t>19-14-13</t>
  </si>
  <si>
    <t>18-14-6</t>
  </si>
  <si>
    <t>33-14-21</t>
  </si>
  <si>
    <t>20-17-11</t>
  </si>
  <si>
    <t>17-17-15</t>
  </si>
  <si>
    <t>29-27-16</t>
  </si>
  <si>
    <t>24-21-10</t>
  </si>
  <si>
    <t>32-32-20</t>
  </si>
  <si>
    <t>8-18-13</t>
  </si>
  <si>
    <t>25-10-13</t>
  </si>
  <si>
    <t>34-18-17</t>
  </si>
  <si>
    <t>26-13-7</t>
  </si>
  <si>
    <t>15-15-15</t>
  </si>
  <si>
    <t>41-20-18</t>
  </si>
  <si>
    <t>17-17-14</t>
  </si>
  <si>
    <t>18-10-7</t>
  </si>
  <si>
    <t>31-19-19</t>
  </si>
  <si>
    <t>26-15-14</t>
  </si>
  <si>
    <t>22-16-7</t>
  </si>
  <si>
    <t>49-24-24</t>
  </si>
  <si>
    <t>14-10-10</t>
  </si>
  <si>
    <t>20-9-10</t>
  </si>
  <si>
    <t>40-14-15</t>
  </si>
  <si>
    <t>28-9-12</t>
  </si>
  <si>
    <t>22-11-10</t>
  </si>
  <si>
    <t>22-10-10</t>
  </si>
  <si>
    <t>47-19-27</t>
  </si>
  <si>
    <t>18-14-11</t>
  </si>
  <si>
    <t>35-8-19</t>
  </si>
  <si>
    <t>40-15-24</t>
  </si>
  <si>
    <t>24-12-12</t>
  </si>
  <si>
    <t>21-13-13</t>
  </si>
  <si>
    <t>40-20-28</t>
  </si>
  <si>
    <t>19-7-10</t>
  </si>
  <si>
    <t>31-6-18</t>
  </si>
  <si>
    <t>531-278-300</t>
  </si>
  <si>
    <t>291-193-160</t>
  </si>
  <si>
    <t>301-165-165</t>
  </si>
  <si>
    <t xml:space="preserve">Importer les </t>
  </si>
  <si>
    <t>2 precedents LF :</t>
  </si>
  <si>
    <t>Precedent LF</t>
  </si>
  <si>
    <t>Probabilité</t>
  </si>
  <si>
    <t>En moyenne</t>
  </si>
  <si>
    <t>entre</t>
  </si>
  <si>
    <t>5 et 25</t>
  </si>
  <si>
    <t>250 et 650</t>
  </si>
  <si>
    <t>-5 et 7</t>
  </si>
  <si>
    <t>Les 14 precedent LF :</t>
  </si>
  <si>
    <t>Resultat</t>
  </si>
  <si>
    <t>45 et 85</t>
  </si>
  <si>
    <t>150 et 250</t>
  </si>
  <si>
    <t>_1</t>
  </si>
  <si>
    <t>_2</t>
  </si>
  <si>
    <t>_3</t>
  </si>
  <si>
    <t>_4</t>
  </si>
  <si>
    <t>_5</t>
  </si>
  <si>
    <t>_6</t>
  </si>
  <si>
    <t>_7</t>
  </si>
  <si>
    <t>_8</t>
  </si>
  <si>
    <t>_9</t>
  </si>
  <si>
    <t>_10</t>
  </si>
  <si>
    <t>_11</t>
  </si>
  <si>
    <t>_12</t>
  </si>
  <si>
    <t>_13</t>
  </si>
  <si>
    <t>_14</t>
  </si>
  <si>
    <t>Everton</t>
  </si>
  <si>
    <t>AthleticBilbao</t>
  </si>
  <si>
    <t>Celtic Glasgow</t>
  </si>
  <si>
    <t>Villarreal</t>
  </si>
  <si>
    <t xml:space="preserve">Importer la repartition pronosoft </t>
  </si>
  <si>
    <t>Guingamp</t>
  </si>
  <si>
    <t>Dynamo Kiev</t>
  </si>
  <si>
    <t>Salzbourg</t>
  </si>
  <si>
    <t>Tottenham</t>
  </si>
  <si>
    <t>Fiorentina</t>
  </si>
  <si>
    <t>Liverpool</t>
  </si>
  <si>
    <t>Besiktas</t>
  </si>
  <si>
    <t>FC Séville</t>
  </si>
  <si>
    <t>M'gladbach</t>
  </si>
  <si>
    <t>Anderlecht</t>
  </si>
  <si>
    <t>Dinamo Moscou</t>
  </si>
  <si>
    <t>Inter Milan</t>
  </si>
  <si>
    <t>Trabzonspor</t>
  </si>
  <si>
    <t>Naples</t>
  </si>
  <si>
    <t>Wolfsburg</t>
  </si>
  <si>
    <t>Sportng Lisbon</t>
  </si>
  <si>
    <t>Torino</t>
  </si>
  <si>
    <t>Ajax Amsterdam</t>
  </si>
  <si>
    <t>Legia Varsovie</t>
  </si>
  <si>
    <t>PSV Eindhoven</t>
  </si>
  <si>
    <t>Zen.StPetersb.</t>
  </si>
  <si>
    <t>YoungBoysBerne</t>
  </si>
  <si>
    <t>AS Rome</t>
  </si>
  <si>
    <t>Feyenoord</t>
  </si>
  <si>
    <t>1ére position</t>
  </si>
  <si>
    <t>2ème position</t>
  </si>
  <si>
    <t>3ème position</t>
  </si>
  <si>
    <t>4ème position</t>
  </si>
  <si>
    <t>5ème position</t>
  </si>
  <si>
    <t>6ème position</t>
  </si>
  <si>
    <t>7ème position</t>
  </si>
  <si>
    <t>8ème position</t>
  </si>
  <si>
    <t>9ème position</t>
  </si>
  <si>
    <t>10ème position</t>
  </si>
  <si>
    <t>11ème position</t>
  </si>
  <si>
    <t>12ème position</t>
  </si>
  <si>
    <t>13ème position</t>
  </si>
  <si>
    <t>14ème position</t>
  </si>
  <si>
    <t>Resultat du LF</t>
  </si>
  <si>
    <t xml:space="preserve">Au moins 8 et max 18 grille entre 1 et 2 </t>
  </si>
  <si>
    <t>G</t>
  </si>
  <si>
    <t xml:space="preserve"> </t>
  </si>
  <si>
    <t>Entre 5.2 et 6.8</t>
  </si>
  <si>
    <t xml:space="preserve">COTES </t>
  </si>
  <si>
    <t>Ajax Amsterd-Legia Varsov</t>
  </si>
  <si>
    <t>AS Rome-Feyenoord</t>
  </si>
  <si>
    <t>Liverpool-Besiktas</t>
  </si>
  <si>
    <t>Villarreal-Salzbourg</t>
  </si>
  <si>
    <t>Wolfsburg-Sportng Lisbon</t>
  </si>
  <si>
    <t>FC Séville-M'gladbach</t>
  </si>
  <si>
    <t>Tottenham-Fiorentina</t>
  </si>
  <si>
    <t>Torino-AthleticBilbao</t>
  </si>
  <si>
    <t>PSV Eindhove-Zen.StPeters</t>
  </si>
  <si>
    <t>Guingamp-Dynamo Kiev</t>
  </si>
  <si>
    <t>Anderlecht-Dinamo Moscou</t>
  </si>
  <si>
    <t>YoungBoysBerne-Everton</t>
  </si>
  <si>
    <t>Celtic Glasg-Inter Milan</t>
  </si>
  <si>
    <t>Trabzonspor-Naples</t>
  </si>
  <si>
    <t>Au moins 1 grille entre 5 et 8</t>
  </si>
  <si>
    <t>Entre 5 et 7 bon resultat au moins 3 grilles</t>
  </si>
  <si>
    <t>Prefs</t>
  </si>
  <si>
    <t>Si le match se classe a la 1ére position</t>
  </si>
  <si>
    <t xml:space="preserve">Et inversement si le match se classe a </t>
  </si>
  <si>
    <t>la 14éme position , le resultat sera NUL ou EXT</t>
  </si>
  <si>
    <t>le resultat sera DOM ou NUL</t>
  </si>
  <si>
    <t>Au MIN 3 grille à 2/3</t>
  </si>
  <si>
    <t>Au MAX 5 grille à 3/3</t>
  </si>
  <si>
    <t xml:space="preserve">Au min 1 grille entre 9 et 14 </t>
  </si>
  <si>
    <t>Au min 3 grille entre 6 et 8</t>
  </si>
  <si>
    <t>Au min 2 grille entre 7 et 7</t>
  </si>
  <si>
    <t>Confiance 1</t>
  </si>
  <si>
    <t>Confiance 2</t>
  </si>
  <si>
    <t>Confiance 4</t>
  </si>
  <si>
    <t>Confiance 3</t>
  </si>
  <si>
    <t>Au moins 3 et max 12 grille entre 3 et 14</t>
  </si>
  <si>
    <t>En Bleu , les stat a importer depuis PRONOSOFT</t>
  </si>
  <si>
    <t>En Vert , les filtre a enregistrer sous "Notepad.txt"</t>
  </si>
  <si>
    <t xml:space="preserve">En jaune , le dernier Lotofoot a tester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</si>
</sst>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0">
    <xf numFmtId="0" fontId="0" fillId="0" borderId="0" xfId="0"/>
    <xf numFmtId="0" fontId="0" fillId="0" borderId="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4" fillId="0" borderId="0" xfId="1" applyFont="1" applyFill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6" borderId="0" xfId="0" applyFill="1" applyAlignment="1">
      <alignment horizontal="center" vertical="center"/>
    </xf>
    <xf numFmtId="0" fontId="0" fillId="0" borderId="0" xfId="0" applyFill="1"/>
    <xf numFmtId="0" fontId="6" fillId="0" borderId="0" xfId="0" applyFont="1" applyFill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5" fillId="0" borderId="0" xfId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5" fillId="7" borderId="0" xfId="1" applyFont="1" applyFill="1" applyAlignment="1">
      <alignment horizontal="center" vertical="center" wrapText="1"/>
    </xf>
    <xf numFmtId="0" fontId="0" fillId="7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quotePrefix="1" applyFont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/>
    <xf numFmtId="0" fontId="0" fillId="0" borderId="10" xfId="0" applyFont="1" applyBorder="1"/>
    <xf numFmtId="0" fontId="0" fillId="0" borderId="10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0" xfId="0"/>
    <xf numFmtId="0" fontId="0" fillId="0" borderId="0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1" applyFont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0" xfId="0" applyFont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7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8" xfId="0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5" fillId="0" borderId="0" xfId="1" applyFont="1" applyFill="1" applyAlignment="1">
      <alignment horizontal="center" vertical="center"/>
    </xf>
    <xf numFmtId="0" fontId="0" fillId="0" borderId="7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7" borderId="0" xfId="0" applyFill="1" applyAlignment="1">
      <alignment horizontal="center" vertical="center"/>
    </xf>
    <xf numFmtId="0" fontId="5" fillId="7" borderId="0" xfId="1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Fill="1" applyAlignment="1">
      <alignment horizontal="right"/>
    </xf>
    <xf numFmtId="0" fontId="0" fillId="0" borderId="0" xfId="0"/>
    <xf numFmtId="0" fontId="0" fillId="0" borderId="0" xfId="0" applyAlignment="1">
      <alignment horizontal="center"/>
    </xf>
    <xf numFmtId="0" fontId="5" fillId="0" borderId="0" xfId="1" applyFont="1" applyAlignment="1">
      <alignment horizontal="center" vertical="center" wrapText="1"/>
    </xf>
    <xf numFmtId="0" fontId="5" fillId="7" borderId="0" xfId="1" applyFont="1" applyFill="1" applyAlignment="1">
      <alignment horizontal="center" vertical="center" wrapText="1"/>
    </xf>
    <xf numFmtId="0" fontId="0" fillId="0" borderId="0" xfId="0" applyAlignment="1">
      <alignment horizontal="right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7" borderId="0" xfId="0" applyFill="1" applyAlignment="1">
      <alignment horizontal="center"/>
    </xf>
    <xf numFmtId="0" fontId="0" fillId="7" borderId="0" xfId="0" applyFill="1" applyAlignment="1">
      <alignment horizontal="center" vertical="center"/>
    </xf>
    <xf numFmtId="0" fontId="5" fillId="0" borderId="0" xfId="1" applyFont="1" applyFill="1" applyAlignment="1">
      <alignment horizontal="center" vertical="center" wrapText="1"/>
    </xf>
    <xf numFmtId="0" fontId="5" fillId="7" borderId="0" xfId="1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/>
    <xf numFmtId="0" fontId="0" fillId="0" borderId="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1" applyFont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6" borderId="0" xfId="0" applyFill="1" applyAlignment="1">
      <alignment horizontal="center"/>
    </xf>
    <xf numFmtId="10" fontId="0" fillId="0" borderId="0" xfId="0" applyNumberFormat="1" applyAlignment="1">
      <alignment horizontal="center"/>
    </xf>
    <xf numFmtId="10" fontId="0" fillId="0" borderId="1" xfId="0" applyNumberFormat="1" applyBorder="1" applyAlignment="1">
      <alignment horizontal="center"/>
    </xf>
    <xf numFmtId="10" fontId="0" fillId="0" borderId="9" xfId="0" applyNumberFormat="1" applyBorder="1" applyAlignment="1">
      <alignment horizontal="center"/>
    </xf>
    <xf numFmtId="10" fontId="0" fillId="0" borderId="3" xfId="0" applyNumberFormat="1" applyBorder="1" applyAlignment="1">
      <alignment horizontal="center"/>
    </xf>
    <xf numFmtId="10" fontId="0" fillId="0" borderId="4" xfId="0" applyNumberFormat="1" applyBorder="1" applyAlignment="1">
      <alignment horizontal="center"/>
    </xf>
    <xf numFmtId="10" fontId="0" fillId="0" borderId="10" xfId="0" applyNumberFormat="1" applyBorder="1" applyAlignment="1">
      <alignment horizontal="center"/>
    </xf>
    <xf numFmtId="10" fontId="0" fillId="0" borderId="5" xfId="0" applyNumberFormat="1" applyBorder="1" applyAlignment="1">
      <alignment horizontal="center"/>
    </xf>
    <xf numFmtId="10" fontId="0" fillId="0" borderId="6" xfId="0" applyNumberFormat="1" applyBorder="1" applyAlignment="1">
      <alignment horizontal="center"/>
    </xf>
    <xf numFmtId="10" fontId="0" fillId="0" borderId="11" xfId="0" applyNumberFormat="1" applyBorder="1" applyAlignment="1">
      <alignment horizontal="center"/>
    </xf>
    <xf numFmtId="10" fontId="0" fillId="0" borderId="8" xfId="0" applyNumberFormat="1" applyBorder="1" applyAlignment="1">
      <alignment horizontal="center"/>
    </xf>
    <xf numFmtId="10" fontId="0" fillId="7" borderId="0" xfId="0" applyNumberFormat="1" applyFill="1" applyAlignment="1">
      <alignment horizontal="center"/>
    </xf>
    <xf numFmtId="0" fontId="0" fillId="7" borderId="0" xfId="0" applyFill="1"/>
    <xf numFmtId="0" fontId="0" fillId="5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6" borderId="0" xfId="0" applyFont="1" applyFill="1" applyAlignment="1">
      <alignment horizontal="center"/>
    </xf>
    <xf numFmtId="0" fontId="0" fillId="6" borderId="0" xfId="0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4" fillId="5" borderId="0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quotePrefix="1" applyFont="1" applyAlignment="1">
      <alignment horizontal="center"/>
    </xf>
    <xf numFmtId="0" fontId="4" fillId="6" borderId="0" xfId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0" borderId="0" xfId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5" fillId="0" borderId="0" xfId="1" applyFont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6" borderId="0" xfId="0" applyFill="1" applyAlignment="1">
      <alignment horizontal="left"/>
    </xf>
    <xf numFmtId="0" fontId="2" fillId="8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5" borderId="0" xfId="0" applyFill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workbookViewId="0">
      <selection activeCell="C3" sqref="C1:C3"/>
    </sheetView>
  </sheetViews>
  <sheetFormatPr baseColWidth="10" defaultRowHeight="15" x14ac:dyDescent="0.25"/>
  <cols>
    <col min="1" max="1" width="35.7109375" style="126" customWidth="1"/>
    <col min="2" max="2" width="40.42578125" style="126" bestFit="1" customWidth="1"/>
    <col min="3" max="3" width="49.140625" style="126" bestFit="1" customWidth="1"/>
    <col min="4" max="4" width="24.7109375" style="126" bestFit="1" customWidth="1"/>
    <col min="5" max="5" width="41.85546875" style="126" bestFit="1" customWidth="1"/>
    <col min="6" max="8" width="12.85546875" style="126" customWidth="1"/>
    <col min="9" max="9" width="45.140625" style="126" bestFit="1" customWidth="1"/>
    <col min="10" max="13" width="12" style="126" bestFit="1" customWidth="1"/>
    <col min="14" max="14" width="40.28515625" style="126" customWidth="1"/>
    <col min="15" max="15" width="31" style="126" customWidth="1"/>
    <col min="16" max="16" width="19.5703125" style="126" customWidth="1"/>
    <col min="17" max="16384" width="11.42578125" style="126"/>
  </cols>
  <sheetData>
    <row r="1" spans="1:17" x14ac:dyDescent="0.25">
      <c r="C1" s="78" t="s">
        <v>284</v>
      </c>
    </row>
    <row r="2" spans="1:17" x14ac:dyDescent="0.25">
      <c r="C2" s="131" t="s">
        <v>285</v>
      </c>
    </row>
    <row r="3" spans="1:17" x14ac:dyDescent="0.25">
      <c r="C3" s="114" t="s">
        <v>286</v>
      </c>
    </row>
    <row r="5" spans="1:17" x14ac:dyDescent="0.25">
      <c r="A5" s="126" t="s">
        <v>279</v>
      </c>
      <c r="B5" s="126" t="s">
        <v>279</v>
      </c>
      <c r="C5" s="126" t="s">
        <v>280</v>
      </c>
      <c r="D5" s="126" t="s">
        <v>279</v>
      </c>
      <c r="E5" s="126" t="s">
        <v>280</v>
      </c>
      <c r="F5" s="126" t="s">
        <v>280</v>
      </c>
      <c r="G5" s="126" t="s">
        <v>280</v>
      </c>
      <c r="H5" s="126" t="s">
        <v>280</v>
      </c>
      <c r="I5" s="126" t="s">
        <v>279</v>
      </c>
      <c r="J5" s="126" t="s">
        <v>280</v>
      </c>
      <c r="K5" s="126" t="s">
        <v>282</v>
      </c>
      <c r="L5" s="126" t="s">
        <v>282</v>
      </c>
      <c r="M5" s="126" t="s">
        <v>279</v>
      </c>
      <c r="N5" s="126" t="s">
        <v>279</v>
      </c>
      <c r="O5" s="126" t="s">
        <v>281</v>
      </c>
      <c r="P5" s="126" t="s">
        <v>280</v>
      </c>
    </row>
    <row r="6" spans="1:17" x14ac:dyDescent="0.25">
      <c r="A6" s="10" t="str">
        <f>Feuil1!N2</f>
        <v>Ensembles</v>
      </c>
      <c r="B6" s="10" t="str">
        <f>Feuil1!N13</f>
        <v>Ensembles</v>
      </c>
      <c r="C6" s="10" t="str">
        <f>Feuil1!T13</f>
        <v>Ensembles</v>
      </c>
      <c r="D6" s="10" t="str">
        <f>Feuil2!J3</f>
        <v>Preference</v>
      </c>
      <c r="E6" s="10" t="str">
        <f>Feuil2!L3</f>
        <v>Ensembles</v>
      </c>
      <c r="F6" s="10" t="str">
        <f>Feuil3!Y3</f>
        <v>Probabilité</v>
      </c>
      <c r="G6" s="10" t="str">
        <f>Feuil3!AA3</f>
        <v>Probabilité</v>
      </c>
      <c r="H6" s="10" t="str">
        <f>Feuil3!AC3</f>
        <v>Probabilité</v>
      </c>
      <c r="I6" s="10" t="str">
        <f>Feuil4!AD1</f>
        <v>Ensembles</v>
      </c>
      <c r="J6" s="10" t="str">
        <f>Feuil4!Q1</f>
        <v>Probabilité</v>
      </c>
      <c r="K6" s="10" t="str">
        <f>Feuil4!R1</f>
        <v>Probabilité</v>
      </c>
      <c r="L6" s="10" t="str">
        <f>Feuil4!S1</f>
        <v>Probabilité</v>
      </c>
      <c r="M6" s="10" t="str">
        <f>Feuil4!T1</f>
        <v>Probabilité</v>
      </c>
      <c r="N6" s="10" t="str">
        <f>Feuil5!T2</f>
        <v>Ensembles</v>
      </c>
      <c r="O6" s="10" t="s">
        <v>269</v>
      </c>
      <c r="P6" s="10" t="str">
        <f>Feuil7!W1</f>
        <v>Probabilité</v>
      </c>
    </row>
    <row r="7" spans="1:17" x14ac:dyDescent="0.25">
      <c r="B7" s="131" t="str">
        <f>Feuil1!N14</f>
        <v>---,---,---,---,---,---,---,--2,---,---,1--,---,-N-,---</v>
      </c>
      <c r="C7" s="131" t="str">
        <f>Feuil1!T14</f>
        <v>1N-,1N-,1N-,--2,1N-,1N-,--2,--2,1N-,1N-,--2,1N-,--2,--2</v>
      </c>
      <c r="D7" s="8" t="str">
        <f>Feuil2!J4</f>
        <v>1N-</v>
      </c>
      <c r="E7" s="8" t="str">
        <f>Feuil2!L4</f>
        <v>1N-,1-2,1-2,---,---,---,---,---,---,---,---,---,---,---</v>
      </c>
      <c r="F7" s="131" t="str">
        <f>Feuil3!Y4</f>
        <v>1;1;0;0;</v>
      </c>
      <c r="G7" s="131" t="str">
        <f>Feuil3!AA4</f>
        <v>1;10;30;60;</v>
      </c>
      <c r="H7" s="131" t="str">
        <f>Feuil3!AC4</f>
        <v>1;0;1;1;</v>
      </c>
      <c r="I7" s="131" t="str">
        <f>Feuil4!AD2</f>
        <v>---,---,---,---,---,---,---,--2,---,---,--2,--2,---,---</v>
      </c>
      <c r="J7" s="131" t="str">
        <f>Feuil4!Q2</f>
        <v>1;6;6;2;</v>
      </c>
      <c r="K7" s="131" t="str">
        <f>Feuil4!R2</f>
        <v>1;3;7;4;</v>
      </c>
      <c r="L7" s="131" t="str">
        <f>Feuil4!S2</f>
        <v>1;6;6;2;</v>
      </c>
      <c r="M7" s="131" t="str">
        <f>Feuil4!T2</f>
        <v>1;15;16;11;</v>
      </c>
      <c r="N7" s="131" t="str">
        <f>Feuil5!T3</f>
        <v>--2,1--,1--,1--,1--,-N-,-N-,-N-,--2,-N-,--2,--2,1--,-N-</v>
      </c>
      <c r="O7" s="131">
        <f>Feuil6!L3</f>
        <v>4</v>
      </c>
      <c r="P7" s="135" t="str">
        <f>Feuil7!W2</f>
        <v>1;0,408;0,319;0,273;</v>
      </c>
      <c r="Q7" s="126" t="s">
        <v>250</v>
      </c>
    </row>
    <row r="8" spans="1:17" x14ac:dyDescent="0.25">
      <c r="A8" s="8" t="str">
        <f>Feuil1!N3</f>
        <v>-N2,1--,-N-,1--,1--,--2,-N2,-N2,1--,-N-,1--,--2,-N2,1--</v>
      </c>
      <c r="B8" s="131" t="str">
        <f>Feuil1!N15</f>
        <v>---,---,---,---,---,---,-N2,---,---,---,---,---,---,1--</v>
      </c>
      <c r="C8" s="131" t="str">
        <f>Feuil1!T15</f>
        <v>1N-,--2,--2,--2,1N-,--2,--2,--2,1N-,1N-,1N-,1N-,--2,--2</v>
      </c>
      <c r="D8" s="8" t="str">
        <f>Feuil2!J5</f>
        <v>1-2</v>
      </c>
      <c r="E8" s="8" t="str">
        <f>Feuil2!L5</f>
        <v>---,1-2,1-2,1N-,---,---,---,---,---,---,---,---,---,---</v>
      </c>
      <c r="F8" s="131" t="str">
        <f>Feuil3!Y5</f>
        <v>2;1;0;0;</v>
      </c>
      <c r="G8" s="131" t="str">
        <f>Feuil3!AA5</f>
        <v>2;10;30;60;</v>
      </c>
      <c r="H8" s="131" t="str">
        <f>Feuil3!AC5</f>
        <v>2;0;1;1;</v>
      </c>
      <c r="I8" s="131" t="str">
        <f>Feuil4!AD3</f>
        <v>---,---,---,-N-,--2,-N2,---,---,---,1--,---,---,---,---</v>
      </c>
      <c r="J8" s="131" t="str">
        <f>Feuil4!Q3</f>
        <v>2;6;3;5;</v>
      </c>
      <c r="K8" s="131" t="str">
        <f>Feuil4!R3</f>
        <v>2;9;4;1;</v>
      </c>
      <c r="L8" s="131" t="str">
        <f>Feuil4!S3</f>
        <v>2;6;3;5;</v>
      </c>
      <c r="M8" s="131" t="str">
        <f>Feuil4!T3</f>
        <v>2;19;11;12;</v>
      </c>
      <c r="N8" s="131" t="str">
        <f>Feuil5!T4</f>
        <v>1--,--2,--2,-N-,-N-,1--,--2,-N-,-N-,-N-,--2,-N-,1--,1--</v>
      </c>
      <c r="O8" s="131">
        <f>Feuil6!L4</f>
        <v>14</v>
      </c>
      <c r="P8" s="135" t="str">
        <f>Feuil7!W3</f>
        <v>2;0,688;0,167;0,145;</v>
      </c>
      <c r="Q8" s="126" t="s">
        <v>250</v>
      </c>
    </row>
    <row r="9" spans="1:17" x14ac:dyDescent="0.25">
      <c r="A9" s="131" t="str">
        <f>Feuil1!N4</f>
        <v>-N2,1--,1N-,1--,1--,-N2,-N2,-N-,1--,-N2,---,--2,--2,1--</v>
      </c>
      <c r="B9" s="131" t="str">
        <f>Feuil1!N16</f>
        <v>---,---,---,1--,---,---,---,-N-,---,---,---,---,--2,---</v>
      </c>
      <c r="C9" s="131" t="str">
        <f>Feuil1!T16</f>
        <v>--2,--2,--2,--2,1N-,--2,1N-,--2,--2,--2,1N-,1N-,--2,1N-</v>
      </c>
      <c r="D9" s="8" t="str">
        <f>Feuil2!J6</f>
        <v>1-2</v>
      </c>
      <c r="E9" s="8" t="str">
        <f>Feuil2!L6</f>
        <v>---,---,1-2,1N-,1N-,---,---,---,---,---,---,---,---,---</v>
      </c>
      <c r="F9" s="131" t="str">
        <f>Feuil3!Y6</f>
        <v>3;0;3;0;</v>
      </c>
      <c r="G9" s="131" t="str">
        <f>Feuil3!AA6</f>
        <v>3;60;10;30;</v>
      </c>
      <c r="H9" s="131" t="str">
        <f>Feuil3!AC6</f>
        <v>3;-1;0;1;</v>
      </c>
      <c r="I9" s="131" t="str">
        <f>Feuil4!AD4</f>
        <v>-N-,---,---,---,---,---,1--,---,---,---,---,---,---,-N-</v>
      </c>
      <c r="J9" s="131" t="str">
        <f>Feuil4!Q4</f>
        <v>3;5;4;5;</v>
      </c>
      <c r="K9" s="131" t="str">
        <f>Feuil4!R4</f>
        <v>3;5;7;2;</v>
      </c>
      <c r="L9" s="131" t="str">
        <f>Feuil4!S4</f>
        <v>3;5;4;5;</v>
      </c>
      <c r="M9" s="131" t="str">
        <f>Feuil4!T4</f>
        <v>3;16;15;11;</v>
      </c>
      <c r="N9" s="131" t="str">
        <f>Feuil5!T5</f>
        <v>1--,1--,1--,-N-,1--,1--,--2,-N-,1--,--2,1--,1--,-N-,--2</v>
      </c>
      <c r="O9" s="131">
        <f>Feuil6!L5</f>
        <v>11</v>
      </c>
      <c r="P9" s="135" t="str">
        <f>Feuil7!W4</f>
        <v>3;0,45045045045045;0,32032032032032;0,229229229229229;</v>
      </c>
      <c r="Q9" s="126" t="s">
        <v>250</v>
      </c>
    </row>
    <row r="10" spans="1:17" x14ac:dyDescent="0.25">
      <c r="A10" s="131" t="str">
        <f>Feuil1!N5</f>
        <v>-N2,1--,1N2,1--,1--,-N2,---,-N-,1--,1N2,---,-N2,--2,---</v>
      </c>
      <c r="B10" s="131" t="str">
        <f>Feuil1!N17</f>
        <v>---,1--,-N-,---,---,--2,---,---,---,---,---,---,---,---</v>
      </c>
      <c r="C10" s="131" t="str">
        <f>Feuil1!T17</f>
        <v>--2,--2,--2,1N-,--2,--2,1N-,1N-,--2,--2,1N-,--2,1N-,1N-</v>
      </c>
      <c r="D10" s="8" t="str">
        <f>Feuil2!J7</f>
        <v>1N-</v>
      </c>
      <c r="E10" s="8" t="str">
        <f>Feuil2!L7</f>
        <v>---,---,---,1N-,1N-,1-2,---,---,---,---,---,---,---,---</v>
      </c>
      <c r="F10" s="131" t="str">
        <f>Feuil3!Y7</f>
        <v>4;0;0;5;</v>
      </c>
      <c r="G10" s="131" t="str">
        <f>Feuil3!AA7</f>
        <v>4;30;60;10;</v>
      </c>
      <c r="H10" s="131" t="str">
        <f>Feuil3!AC7</f>
        <v>4;-1;-1;0;</v>
      </c>
      <c r="I10" s="131" t="str">
        <f>Feuil4!AD5</f>
        <v>---,1N-,-N2,--2,---,---,--2,---,-N-,---,---,-N-,1--,---</v>
      </c>
      <c r="J10" s="131" t="str">
        <f>Feuil4!Q5</f>
        <v>4;7;5;2;</v>
      </c>
      <c r="K10" s="131" t="str">
        <f>Feuil4!R5</f>
        <v>4;5;6;3;</v>
      </c>
      <c r="L10" s="131" t="str">
        <f>Feuil4!S5</f>
        <v>4;7;5;2;</v>
      </c>
      <c r="M10" s="131" t="str">
        <f>Feuil4!T5</f>
        <v>4;20;13;9;</v>
      </c>
      <c r="N10" s="131" t="str">
        <f>Feuil5!T6</f>
        <v>1--,1--,1--,--2,1--,1--,-N-,1--,-N-,--2,1--,--2,--2,--2</v>
      </c>
      <c r="O10" s="131">
        <f>Feuil6!L6</f>
        <v>2</v>
      </c>
      <c r="P10" s="135" t="str">
        <f>Feuil7!W5</f>
        <v>4;0,764923507649235;0,165983401659834;0,0690930906909309;</v>
      </c>
      <c r="Q10" s="126" t="s">
        <v>250</v>
      </c>
    </row>
    <row r="11" spans="1:17" x14ac:dyDescent="0.25">
      <c r="A11" s="131" t="str">
        <f>Feuil1!N6</f>
        <v>-N2,1--,1N2,---,1N-,-N2,---,---,1-2,1N2,---,1N2,---,---</v>
      </c>
      <c r="B11" s="131" t="str">
        <f>Feuil1!N18</f>
        <v>--2,---,---,---,---,---,---,---,1--,-N-,---,---,---,---</v>
      </c>
      <c r="C11" s="131" t="str">
        <f>Feuil1!T18</f>
        <v>--2,1N-,--2,1N-,--2,--2,1N-,1N-,--2,--2,1N-,--2,1N-,1N-</v>
      </c>
      <c r="D11" s="8" t="str">
        <f>Feuil2!J8</f>
        <v>1N-</v>
      </c>
      <c r="E11" s="8" t="str">
        <f>Feuil2!L8</f>
        <v>---,---,---,---,1N-,1-2,1-2,---,---,---,---,---,---,---</v>
      </c>
      <c r="F11" s="131" t="str">
        <f>Feuil3!Y8</f>
        <v>5;0;3;0;</v>
      </c>
      <c r="G11" s="131" t="str">
        <f>Feuil3!AA8</f>
        <v>5;60;10;30;</v>
      </c>
      <c r="H11" s="131" t="str">
        <f>Feuil3!AC8</f>
        <v>5;-1;0;1;</v>
      </c>
      <c r="I11" s="131" t="str">
        <f>Feuil4!AD6</f>
        <v>--2,---,---,---,-N-,---,---,-N-,1-2,---,---,---,-N2,1--</v>
      </c>
      <c r="J11" s="131" t="str">
        <f>Feuil4!Q6</f>
        <v>5;8;2;4;</v>
      </c>
      <c r="K11" s="131" t="str">
        <f>Feuil4!R6</f>
        <v>5;4;7;3;</v>
      </c>
      <c r="L11" s="131" t="str">
        <f>Feuil4!S6</f>
        <v>5;8;2;4;</v>
      </c>
      <c r="M11" s="131" t="str">
        <f>Feuil4!T6</f>
        <v>5;19;14;9;</v>
      </c>
      <c r="N11" s="131" t="str">
        <f>Feuil5!T7</f>
        <v>-N-,--2,-N-,-N-,-N-,1--,1--,-N-,-N-,--2,--2,--2,-N-,1--</v>
      </c>
      <c r="O11" s="131">
        <f>Feuil6!L7</f>
        <v>9</v>
      </c>
      <c r="P11" s="135" t="str">
        <f>Feuil7!W6</f>
        <v>5;0,609;0,239;0,152;</v>
      </c>
      <c r="Q11" s="126" t="s">
        <v>250</v>
      </c>
    </row>
    <row r="12" spans="1:17" x14ac:dyDescent="0.25">
      <c r="A12" s="131" t="str">
        <f>Feuil1!N7</f>
        <v>1N2,---,1-2,---,1N2,-N-,---,---,1N2,1N2,---,1N2,---,---</v>
      </c>
      <c r="B12" s="131" t="str">
        <f>Feuil1!N19</f>
        <v>-N-,---,---,---,1--,---,---,---,---,---,---,--2,---,---</v>
      </c>
      <c r="C12" s="131" t="str">
        <f>Feuil1!T19</f>
        <v>--2,1N-,--2,1N-,--2,--2,1N-,1N-,1N-,--2,1N-,--2,1N-,1N-</v>
      </c>
      <c r="D12" s="8" t="str">
        <f>Feuil2!J9</f>
        <v>1-2</v>
      </c>
      <c r="E12" s="8" t="str">
        <f>Feuil2!L9</f>
        <v>---,---,---,---,---,1-2,1-2,1-2,---,---,---,---,---,---</v>
      </c>
      <c r="F12" s="131" t="str">
        <f>Feuil3!Y9</f>
        <v>6;1;0;0;</v>
      </c>
      <c r="G12" s="131" t="str">
        <f>Feuil3!AA9</f>
        <v>6;10;30;60;</v>
      </c>
      <c r="H12" s="131" t="str">
        <f>Feuil3!AC9</f>
        <v>6;0;1;1;</v>
      </c>
      <c r="I12" s="131" t="str">
        <f>Feuil4!AD7</f>
        <v>1--,--2,1--,---,---,---,---,---,---,-N2,-N-,---,---,--2</v>
      </c>
      <c r="J12" s="131" t="str">
        <f>Feuil4!Q7</f>
        <v>6;6;4;4;</v>
      </c>
      <c r="K12" s="131" t="str">
        <f>Feuil4!R7</f>
        <v>6;6;1;7;</v>
      </c>
      <c r="L12" s="131" t="str">
        <f>Feuil4!S7</f>
        <v>6;6;4;4;</v>
      </c>
      <c r="M12" s="131" t="str">
        <f>Feuil4!T7</f>
        <v>6;22;7;13;</v>
      </c>
      <c r="N12" s="131" t="str">
        <f>Feuil5!T8</f>
        <v>-N-,1--,1--,-N-,1--,1--,-N-,1--,--2,--2,-N-,1--,1--,--2</v>
      </c>
      <c r="O12" s="131">
        <f>Feuil6!L8</f>
        <v>5</v>
      </c>
      <c r="P12" s="135" t="str">
        <f>Feuil7!W7</f>
        <v>6;0,380619380619381;0,316683316683317;0,302697302697303;</v>
      </c>
      <c r="Q12" s="126" t="s">
        <v>250</v>
      </c>
    </row>
    <row r="13" spans="1:17" x14ac:dyDescent="0.25">
      <c r="B13" s="131" t="str">
        <f>Feuil1!N20</f>
        <v>---,---,1--,---,---,-N-,---,---,---,--2,---,---,---,---</v>
      </c>
      <c r="C13" s="131" t="str">
        <f>Feuil1!T20</f>
        <v>1N-,1N-,--2,1N-,--2,--2,1N-,1N-,--2,--2,1N-,--2,1N-,1N-</v>
      </c>
      <c r="D13" s="8" t="str">
        <f>Feuil2!J10</f>
        <v>1-2</v>
      </c>
      <c r="E13" s="8" t="str">
        <f>Feuil2!L10</f>
        <v>---,---,---,---,---,---,1-2,1-2,1-2,---,---,---,---,---</v>
      </c>
      <c r="F13" s="131" t="str">
        <f>Feuil3!Y10</f>
        <v>7;1;0;0;</v>
      </c>
      <c r="G13" s="131" t="str">
        <f>Feuil3!AA10</f>
        <v>7;10;30;60;</v>
      </c>
      <c r="H13" s="131" t="str">
        <f>Feuil3!AC10</f>
        <v>7;0;1;1;</v>
      </c>
      <c r="I13" s="131" t="str">
        <f>Feuil4!AD8</f>
        <v>---,---,---,---,1--,---,-N-,---,---,---,1--,---,---,---</v>
      </c>
      <c r="J13" s="131" t="str">
        <f>Feuil4!Q8</f>
        <v>7;6;6;2;</v>
      </c>
      <c r="K13" s="131" t="str">
        <f>Feuil4!R8</f>
        <v>7;7;1;6;</v>
      </c>
      <c r="L13" s="131" t="str">
        <f>Feuil4!S8</f>
        <v>7;6;6;2;</v>
      </c>
      <c r="M13" s="131" t="str">
        <f>Feuil4!T8</f>
        <v>7;16;14;12;</v>
      </c>
      <c r="N13" s="131" t="str">
        <f>Feuil5!T9</f>
        <v>-N-,-N-,-N-,-N-,1--,1--,--2,1--,--2,1--,1--,1--,1--,1--</v>
      </c>
      <c r="O13" s="131">
        <f>Feuil6!L9</f>
        <v>8</v>
      </c>
      <c r="P13" s="135" t="str">
        <f>Feuil7!W8</f>
        <v>7;0,308;0,336;0,356;</v>
      </c>
      <c r="Q13" s="126" t="s">
        <v>250</v>
      </c>
    </row>
    <row r="14" spans="1:17" x14ac:dyDescent="0.25">
      <c r="A14" s="111" t="str">
        <f>Feuil1!N8</f>
        <v xml:space="preserve">Au moins 1 grille entre 8 et 14 </v>
      </c>
      <c r="B14" s="131" t="str">
        <f>Feuil1!N21</f>
        <v>---,---,--2,---,---,---,---,---,---,1--,---,-N-,---,---</v>
      </c>
      <c r="C14" s="131" t="str">
        <f>Feuil1!T21</f>
        <v>--2,1N-,--2,1N-,--2,1N-,1N-,1N-,--2,--2,1N-,--2,1N-,1N-</v>
      </c>
      <c r="D14" s="8" t="str">
        <f>Feuil2!J11</f>
        <v>1-2</v>
      </c>
      <c r="E14" s="8" t="str">
        <f>Feuil2!L11</f>
        <v>---,---,---,---,---,---,---,1-2,1-2,1-2,---,---,---,---</v>
      </c>
      <c r="F14" s="131" t="str">
        <f>Feuil3!Y11</f>
        <v>8;0;3;0;</v>
      </c>
      <c r="G14" s="131" t="str">
        <f>Feuil3!AA11</f>
        <v>8;60;10;30;</v>
      </c>
      <c r="H14" s="131" t="str">
        <f>Feuil3!AC11</f>
        <v>8;-1;0;1;</v>
      </c>
      <c r="I14" s="131" t="str">
        <f>Feuil4!AD9</f>
        <v>---,---,---,1--,---,---,---,1--,---,---,---,---,---,---</v>
      </c>
      <c r="J14" s="131" t="str">
        <f>Feuil4!Q9</f>
        <v>8;5;5;4;</v>
      </c>
      <c r="K14" s="131" t="str">
        <f>Feuil4!R9</f>
        <v>8;6;2;6;</v>
      </c>
      <c r="L14" s="131" t="str">
        <f>Feuil4!S9</f>
        <v>8;5;5;4;</v>
      </c>
      <c r="M14" s="131" t="str">
        <f>Feuil4!T9</f>
        <v>8;19;12;11;</v>
      </c>
      <c r="N14" s="131" t="str">
        <f>Feuil5!T10</f>
        <v>1--,--2,1--,1--,-N-,1--,--2,1--,--2,--2,-N-,1--,-N-,1--</v>
      </c>
      <c r="O14" s="131">
        <f>Feuil6!L10</f>
        <v>3</v>
      </c>
      <c r="P14" s="135" t="str">
        <f>Feuil7!W9</f>
        <v>8;0,183;0,321;0,496;</v>
      </c>
      <c r="Q14" s="126" t="s">
        <v>250</v>
      </c>
    </row>
    <row r="15" spans="1:17" x14ac:dyDescent="0.25">
      <c r="A15" s="111" t="str">
        <f>Feuil1!N9</f>
        <v>Au moins 1 grille entre 5 et 8</v>
      </c>
      <c r="B15" s="131" t="str">
        <f>Feuil1!N22</f>
        <v>---,---,---,---,-N-,---,---,---,--2,---,---,1--,---,---</v>
      </c>
      <c r="C15" s="131" t="str">
        <f>Feuil1!T22</f>
        <v>--2,--2,1N-,1N-,--2,--2,1N-,1N-,--2,1N-,1N-,--2,1N-,1N-</v>
      </c>
      <c r="D15" s="8" t="str">
        <f>Feuil2!J12</f>
        <v>1-2</v>
      </c>
      <c r="E15" s="8" t="str">
        <f>Feuil2!L12</f>
        <v>---,---,---,---,---,---,---,---,1-2,1-2,1-2,---,---,---</v>
      </c>
      <c r="F15" s="131" t="str">
        <f>Feuil3!Y12</f>
        <v>9;1;0;0;</v>
      </c>
      <c r="G15" s="131" t="str">
        <f>Feuil3!AA12</f>
        <v>9;10;30;60;</v>
      </c>
      <c r="H15" s="131" t="str">
        <f>Feuil3!AC12</f>
        <v>9;0;1;1;</v>
      </c>
      <c r="I15" s="131" t="str">
        <f>Feuil4!AD10</f>
        <v>---,---,---,---,---,---,---,---,---,---,---,1--,---,---</v>
      </c>
      <c r="J15" s="131" t="str">
        <f>Feuil4!Q10</f>
        <v>9;4;4;6;</v>
      </c>
      <c r="K15" s="131" t="str">
        <f>Feuil4!R10</f>
        <v>9;8;3;3;</v>
      </c>
      <c r="L15" s="131" t="str">
        <f>Feuil4!S10</f>
        <v>9;4;4;6;</v>
      </c>
      <c r="M15" s="131" t="str">
        <f>Feuil4!T10</f>
        <v>9;17;11;14;</v>
      </c>
      <c r="N15" s="131" t="str">
        <f>Feuil5!T11</f>
        <v>-N-,1--,-N-,-N-,--2,--2,-N-,-N-,--2,--2,1--,-N-,1--,--2</v>
      </c>
      <c r="O15" s="131">
        <f>Feuil6!L11</f>
        <v>10</v>
      </c>
      <c r="P15" s="135" t="str">
        <f>Feuil7!W10</f>
        <v>9;0,648351648351648;0,195804195804196;0,155844155844156;</v>
      </c>
      <c r="Q15" s="126" t="s">
        <v>250</v>
      </c>
    </row>
    <row r="16" spans="1:17" x14ac:dyDescent="0.25">
      <c r="A16" s="111" t="str">
        <f>Feuil1!N10</f>
        <v>Au max 2 grille entre 0 et 4</v>
      </c>
      <c r="B16" s="131" t="str">
        <f>Feuil1!N23</f>
        <v>1--,---,---,---,--2,---,---,---,-N-,---,---,---,---,---</v>
      </c>
      <c r="C16" s="131" t="str">
        <f>Feuil1!T23</f>
        <v>--2,--2,1N-,--2,--2,--2,1N-,1N-,--2,1N-,1N-,1N-,--2,--2</v>
      </c>
      <c r="D16" s="8" t="str">
        <f>Feuil2!J13</f>
        <v>1-2</v>
      </c>
      <c r="E16" s="8" t="str">
        <f>Feuil2!L13</f>
        <v>---,---,---,---,---,---,---,---,---,1-2,1-2,1-2,---,---</v>
      </c>
      <c r="F16" s="131" t="str">
        <f>Feuil3!Y13</f>
        <v>10;0;0;5;</v>
      </c>
      <c r="G16" s="131" t="str">
        <f>Feuil3!AA13</f>
        <v>10;30;60;10;</v>
      </c>
      <c r="H16" s="131" t="str">
        <f>Feuil3!AC13</f>
        <v>10;-1;-1;0;</v>
      </c>
      <c r="I16" s="131" t="str">
        <f>Feuil4!AD11</f>
        <v>---,---,---,---,---,1--,---,---,---,---,---,---,---,---</v>
      </c>
      <c r="J16" s="131" t="str">
        <f>Feuil4!Q11</f>
        <v>10;7;3;4;</v>
      </c>
      <c r="K16" s="131" t="str">
        <f>Feuil4!R11</f>
        <v>10;5;4;5;</v>
      </c>
      <c r="L16" s="131" t="str">
        <f>Feuil4!S11</f>
        <v>10;7;3;4;</v>
      </c>
      <c r="M16" s="131" t="str">
        <f>Feuil4!T11</f>
        <v>10;14;13;15;</v>
      </c>
      <c r="N16" s="131" t="str">
        <f>Feuil5!T12</f>
        <v>1--,1--,--2,--2,--2,-N-,1--,1--,-N-,1--,-N-,-N-,--2,--2</v>
      </c>
      <c r="O16" s="131">
        <f>Feuil6!L12</f>
        <v>12</v>
      </c>
      <c r="P16" s="135" t="str">
        <f>Feuil7!W11</f>
        <v>10;0,443443443443443;0,32032032032032;0,236236236236236;</v>
      </c>
      <c r="Q16" s="126" t="s">
        <v>250</v>
      </c>
    </row>
    <row r="17" spans="2:17" x14ac:dyDescent="0.25">
      <c r="B17" s="131" t="str">
        <f>Feuil1!N24</f>
        <v>---,-N2,---,---,---,1--,---,---,---,---,---,---,---,---</v>
      </c>
      <c r="C17" s="131" t="str">
        <f>Feuil1!T24</f>
        <v>1N-,--2,1N-,--2,1N-,--2,--2,1N-,1N-,1N-,1N-,1N-,--2,--2</v>
      </c>
      <c r="D17" s="8" t="str">
        <f>Feuil2!J14</f>
        <v>1-2</v>
      </c>
      <c r="E17" s="8" t="str">
        <f>Feuil2!L14</f>
        <v>---,---,---,---,---,---,---,---,---,---,1-2,1-2,1-2,---</v>
      </c>
      <c r="F17" s="131" t="str">
        <f>Feuil3!Y14</f>
        <v>11;0;0;5;</v>
      </c>
      <c r="G17" s="131" t="str">
        <f>Feuil3!AA14</f>
        <v>11;30;60;10;</v>
      </c>
      <c r="H17" s="131" t="str">
        <f>Feuil3!AC14</f>
        <v>11;-1;-1;0;</v>
      </c>
      <c r="I17" s="131" t="str">
        <f>Feuil4!AD12</f>
        <v>---,---,---,---,---,---,---,---,---,---,---,---,---,---</v>
      </c>
      <c r="J17" s="131" t="str">
        <f>Feuil4!Q12</f>
        <v>11;4;7;3;</v>
      </c>
      <c r="K17" s="131" t="str">
        <f>Feuil4!R12</f>
        <v>11;5;4;5;</v>
      </c>
      <c r="L17" s="131" t="str">
        <f>Feuil4!S12</f>
        <v>11;4;7;3;</v>
      </c>
      <c r="M17" s="131" t="str">
        <f>Feuil4!T12</f>
        <v>11;16;17;9;</v>
      </c>
      <c r="N17" s="131" t="str">
        <f>Feuil5!T13</f>
        <v>-N-,1--,--2,1--,-N-,-N-,1--,1--,1--,--2,1--,1--,--2,1--</v>
      </c>
      <c r="O17" s="131">
        <f>Feuil6!L13</f>
        <v>1</v>
      </c>
      <c r="P17" s="135" t="str">
        <f>Feuil7!W12</f>
        <v>11;0,846661335465814;0,0900639744102359;0,0632746901239504;</v>
      </c>
      <c r="Q17" s="126" t="s">
        <v>250</v>
      </c>
    </row>
    <row r="18" spans="2:17" x14ac:dyDescent="0.25">
      <c r="B18" s="131" t="str">
        <f>Feuil1!N25</f>
        <v>---,---,---,-N-,---,---,---,---,---,---,---,---,1--,--2</v>
      </c>
      <c r="C18" s="131" t="str">
        <f>Feuil1!T25</f>
        <v>1N-,1N-,1N-,--2,1N-,1N-,--2,--2,1N-,1N-,--2,1N-,--2,--2</v>
      </c>
      <c r="D18" s="8" t="str">
        <f>Feuil2!J15</f>
        <v>1-2</v>
      </c>
      <c r="E18" s="8" t="str">
        <f>Feuil2!L15</f>
        <v>---,---,---,---,---,---,---,---,---,---,---,1-2,1-2,1-2</v>
      </c>
      <c r="F18" s="131" t="str">
        <f>Feuil3!Y15</f>
        <v>12;1;0;0;</v>
      </c>
      <c r="G18" s="131" t="str">
        <f>Feuil3!AA15</f>
        <v>12;10;30;60;</v>
      </c>
      <c r="H18" s="131" t="str">
        <f>Feuil3!AC15</f>
        <v>12;0;1;1;</v>
      </c>
      <c r="I18" s="131" t="str">
        <f>Feuil4!AD13</f>
        <v>---,---,---,---,---,---,---,---,---,---,---,---,---,---</v>
      </c>
      <c r="J18" s="131" t="str">
        <f>Feuil4!Q13</f>
        <v>12;7;3;4;</v>
      </c>
      <c r="K18" s="131" t="str">
        <f>Feuil4!R13</f>
        <v>12;10;3;1;</v>
      </c>
      <c r="L18" s="131" t="str">
        <f>Feuil4!S13</f>
        <v>12;7;3;4;</v>
      </c>
      <c r="M18" s="131" t="str">
        <f>Feuil4!T13</f>
        <v>12;26;10;6;</v>
      </c>
      <c r="N18" s="131" t="str">
        <f>Feuil5!T14</f>
        <v>--2,--2,1--,1--,1--,-N-,-N-,1--,--2,1--,--2,--2,1--,1--</v>
      </c>
      <c r="O18" s="131">
        <f>Feuil6!L14</f>
        <v>6</v>
      </c>
      <c r="P18" s="135" t="str">
        <f>Feuil7!W13</f>
        <v>12;0,434;0,3;0,266;</v>
      </c>
      <c r="Q18" s="126" t="s">
        <v>250</v>
      </c>
    </row>
    <row r="19" spans="2:17" x14ac:dyDescent="0.25">
      <c r="B19" s="131" t="str">
        <f>Feuil1!N26</f>
        <v>---,---,---,--2,---,---,1--,---,---,---,---,---,---,-N-</v>
      </c>
      <c r="D19" s="8" t="str">
        <f>Feuil2!J16</f>
        <v>1-2</v>
      </c>
      <c r="F19" s="131" t="str">
        <f>Feuil3!Y16</f>
        <v>13;0;3;0;</v>
      </c>
      <c r="G19" s="131" t="str">
        <f>Feuil3!AA16</f>
        <v>13;60;10;30;</v>
      </c>
      <c r="H19" s="131" t="str">
        <f>Feuil3!AC16</f>
        <v>13;-1;0;1;</v>
      </c>
      <c r="I19" s="131" t="str">
        <f>Feuil4!AD14</f>
        <v>---,---,---,---,---,---,---,---,---,---,---,---,---,---</v>
      </c>
      <c r="J19" s="131" t="str">
        <f>Feuil4!Q14</f>
        <v>13;7;4;3;</v>
      </c>
      <c r="K19" s="131" t="str">
        <f>Feuil4!R14</f>
        <v>13;6;5;3;</v>
      </c>
      <c r="L19" s="131" t="str">
        <f>Feuil4!S14</f>
        <v>13;7;4;3;</v>
      </c>
      <c r="M19" s="131" t="str">
        <f>Feuil4!T14</f>
        <v>13;17;14;11;</v>
      </c>
      <c r="N19" s="131" t="str">
        <f>Feuil5!T15</f>
        <v>1--,-N-,--2,-N-,1--,-N-,--2,1--,1--,--2,-N-,--2,-N-,1--</v>
      </c>
      <c r="O19" s="131">
        <f>Feuil6!L15</f>
        <v>7</v>
      </c>
      <c r="P19" s="135" t="str">
        <f>Feuil7!W14</f>
        <v>13;0,31;0,336;0,354;</v>
      </c>
      <c r="Q19" s="126" t="s">
        <v>250</v>
      </c>
    </row>
    <row r="20" spans="2:17" x14ac:dyDescent="0.25">
      <c r="B20" s="131" t="str">
        <f>Feuil1!N27</f>
        <v>---,---,---,---,---,---,---,1--,---,---,-N2,---,---,---</v>
      </c>
      <c r="C20" s="111" t="str">
        <f>Feuil1!T26</f>
        <v xml:space="preserve">Au min 1 grille entre 9 et 14 </v>
      </c>
      <c r="D20" s="8" t="str">
        <f>Feuil2!J17</f>
        <v>1-2</v>
      </c>
      <c r="E20" s="111" t="str">
        <f>Feuil2!L18</f>
        <v>Au moins 2 grille qui font 3/3</v>
      </c>
      <c r="F20" s="131" t="str">
        <f>Feuil3!Y17</f>
        <v>14;1;0;0;</v>
      </c>
      <c r="G20" s="131" t="str">
        <f>Feuil3!AA17</f>
        <v>14;10;30;60;</v>
      </c>
      <c r="H20" s="131" t="str">
        <f>Feuil3!AC17</f>
        <v>14;0;1;1;</v>
      </c>
      <c r="I20" s="131" t="str">
        <f>Feuil4!AD15</f>
        <v>---,---,---,---,---,---,---,---,---,---,---,---,---,---</v>
      </c>
      <c r="J20" s="131" t="str">
        <f>Feuil4!Q15</f>
        <v>14;6;4;4;</v>
      </c>
      <c r="K20" s="131" t="str">
        <f>Feuil4!R15</f>
        <v>14;5;6;3;</v>
      </c>
      <c r="L20" s="131" t="str">
        <f>Feuil4!S15</f>
        <v>14;6;4;4;</v>
      </c>
      <c r="M20" s="131" t="str">
        <f>Feuil4!T15</f>
        <v>14;16;13;13;</v>
      </c>
      <c r="N20" s="131" t="str">
        <f>Feuil5!T16</f>
        <v>-N-,1--,1--,1--,-N-,1--,--2,-N-,-N-,1--,-N-,1--,1--,-N-</v>
      </c>
      <c r="O20" s="131">
        <f>Feuil6!L16</f>
        <v>13</v>
      </c>
      <c r="P20" s="135" t="str">
        <f>Feuil7!W15</f>
        <v>14;0,787448785849905;0,138902768062356;0,0736484460877386;</v>
      </c>
      <c r="Q20" s="126" t="s">
        <v>250</v>
      </c>
    </row>
    <row r="21" spans="2:17" x14ac:dyDescent="0.25">
      <c r="C21" s="111" t="str">
        <f>Feuil1!T27</f>
        <v>Au min 3 grille entre 6 et 8</v>
      </c>
      <c r="F21" s="111" t="str">
        <f>Feuil3!Y18</f>
        <v>En moyenne</v>
      </c>
      <c r="G21" s="111" t="str">
        <f>Feuil3!AA18</f>
        <v>En moyenne</v>
      </c>
      <c r="H21" s="111" t="str">
        <f>Feuil3!AC18</f>
        <v>En moyenne</v>
      </c>
      <c r="I21" s="131" t="str">
        <f>Feuil4!AD16</f>
        <v>---,---,---,---,---,---,---,---,---,---,---,---,---,---</v>
      </c>
      <c r="J21" s="111" t="str">
        <f>Feuil4!Q16</f>
        <v>En moyenne</v>
      </c>
      <c r="K21" s="111" t="str">
        <f>Feuil4!R16</f>
        <v>En moyenne</v>
      </c>
      <c r="L21" s="111" t="str">
        <f>Feuil4!S16</f>
        <v>En moyenne</v>
      </c>
      <c r="M21" s="111" t="str">
        <f>Feuil4!T16</f>
        <v>En moyenne</v>
      </c>
      <c r="O21" s="117" t="str">
        <f>Feuil6!L17</f>
        <v>Si le match se classe a la 1ére position</v>
      </c>
    </row>
    <row r="22" spans="2:17" x14ac:dyDescent="0.25">
      <c r="C22" s="111" t="str">
        <f>Feuil1!T28</f>
        <v>Au min 2 grille entre 7 et 7</v>
      </c>
      <c r="D22" s="111" t="str">
        <f>Feuil2!J18</f>
        <v>Entre 6 et 12 bon pronostic</v>
      </c>
      <c r="F22" s="111" t="str">
        <f>Feuil3!Y19</f>
        <v>entre</v>
      </c>
      <c r="G22" s="111" t="str">
        <f>Feuil3!AA19</f>
        <v>entre</v>
      </c>
      <c r="H22" s="111" t="str">
        <f>Feuil3!AC19</f>
        <v>entre</v>
      </c>
      <c r="I22" s="131" t="str">
        <f>Feuil4!AD17</f>
        <v>--2,---,---,--2,-N-,---,--2,---,---,---,---,---,---,---</v>
      </c>
      <c r="J22" s="111" t="str">
        <f>Feuil4!Q17</f>
        <v>entre</v>
      </c>
      <c r="K22" s="111" t="str">
        <f>Feuil4!R17</f>
        <v>entre</v>
      </c>
      <c r="L22" s="111" t="str">
        <f>Feuil4!S17</f>
        <v>entre</v>
      </c>
      <c r="M22" s="111" t="str">
        <f>Feuil4!T17</f>
        <v>entre</v>
      </c>
      <c r="N22" s="111" t="str">
        <f>Feuil5!T18</f>
        <v>Entre 5 et 7 bon resultat au moins 3 grilles</v>
      </c>
      <c r="O22" s="117" t="str">
        <f>Feuil6!L18</f>
        <v>le resultat sera DOM ou NUL</v>
      </c>
      <c r="P22" s="111" t="str">
        <f>Feuil7!W17</f>
        <v>Entre 5.2 et 6.8</v>
      </c>
    </row>
    <row r="23" spans="2:17" x14ac:dyDescent="0.25">
      <c r="B23" s="111" t="str">
        <f>Feuil1!N28</f>
        <v>Au MIN 3 grille à 2/3</v>
      </c>
      <c r="C23" s="130"/>
      <c r="F23" s="111" t="str">
        <f>Feuil3!Y20</f>
        <v>5 et 25</v>
      </c>
      <c r="G23" s="111" t="str">
        <f>Feuil3!AA20</f>
        <v>250 et 650</v>
      </c>
      <c r="H23" s="111" t="str">
        <f>Feuil3!AC20</f>
        <v>-5 et 7</v>
      </c>
      <c r="I23" s="131" t="str">
        <f>Feuil4!AD18</f>
        <v>---,-N-,---,---,---,---,---,---,---,-N-,--2,-N-,--2,---</v>
      </c>
      <c r="J23" s="111" t="str">
        <f>Feuil4!Q18</f>
        <v>45 et 85</v>
      </c>
      <c r="K23" s="111" t="str">
        <f>Feuil4!R18</f>
        <v>45 et 85</v>
      </c>
      <c r="L23" s="111" t="str">
        <f>Feuil4!S18</f>
        <v>45 et 85</v>
      </c>
      <c r="M23" s="111" t="str">
        <f>Feuil4!T18</f>
        <v>150 et 250</v>
      </c>
      <c r="O23" s="130"/>
    </row>
    <row r="24" spans="2:17" x14ac:dyDescent="0.25">
      <c r="B24" s="111" t="str">
        <f>Feuil1!N29</f>
        <v>Au MAX 5 grille à 3/3</v>
      </c>
      <c r="C24" s="130"/>
      <c r="I24" s="131" t="str">
        <f>Feuil4!AD19</f>
        <v>---,---,-N-,---,--2,-N2,---,--2,1N-,--2,1--,--2,-N-,-N2</v>
      </c>
      <c r="O24" s="117" t="str">
        <f>Feuil6!L20</f>
        <v xml:space="preserve">Et inversement si le match se classe a </v>
      </c>
    </row>
    <row r="25" spans="2:17" x14ac:dyDescent="0.25">
      <c r="C25" s="130"/>
      <c r="I25" s="131" t="str">
        <f>Feuil4!AD20</f>
        <v>---,--2,1-2,-N-,---,---,---,1N-,---,---,---,---,---,---</v>
      </c>
      <c r="O25" s="117" t="str">
        <f>Feuil6!L21</f>
        <v>la 14éme position , le resultat sera NUL ou EXT</v>
      </c>
    </row>
    <row r="26" spans="2:17" x14ac:dyDescent="0.25">
      <c r="C26" s="130"/>
      <c r="I26" s="131" t="str">
        <f>Feuil4!AD21</f>
        <v>1N-,1--,---,---,---,1--,1N-,---,--2,---,---,---,---,1--</v>
      </c>
    </row>
    <row r="27" spans="2:17" x14ac:dyDescent="0.25">
      <c r="I27" s="131" t="str">
        <f>Feuil4!AD22</f>
        <v>---,---,---,1--,---,---,---,---,---,1--,-N-,1--,1--,---</v>
      </c>
    </row>
    <row r="28" spans="2:17" x14ac:dyDescent="0.25">
      <c r="I28" s="131" t="str">
        <f>Feuil4!AD23</f>
        <v>---,---,---,---,1--,---,---,---,---,---,---,---,---,---</v>
      </c>
    </row>
    <row r="29" spans="2:17" x14ac:dyDescent="0.25">
      <c r="I29" s="131" t="str">
        <f>Feuil4!AD24</f>
        <v>---,---,---,---,---,---,---,---,---,---,---,---,---,---</v>
      </c>
    </row>
    <row r="30" spans="2:17" x14ac:dyDescent="0.25">
      <c r="I30" s="131" t="str">
        <f>Feuil4!AD25</f>
        <v>---,---,---,---,---,---,---,---,---,---,---,---,---,---</v>
      </c>
    </row>
    <row r="31" spans="2:17" x14ac:dyDescent="0.25">
      <c r="I31" s="131" t="str">
        <f>Feuil4!AD26</f>
        <v>---,---,---,---,---,---,---,---,---,---,---,---,---,---</v>
      </c>
    </row>
    <row r="32" spans="2:17" x14ac:dyDescent="0.25">
      <c r="I32" s="131" t="str">
        <f>Feuil4!AD27</f>
        <v>---,---,---,---,---,---,---,---,---,---,---,---,---,---</v>
      </c>
    </row>
    <row r="33" spans="9:9" x14ac:dyDescent="0.25">
      <c r="I33" s="131" t="str">
        <f>Feuil4!AD28</f>
        <v>---,---,---,---,---,---,---,---,---,---,---,---,---,---</v>
      </c>
    </row>
    <row r="34" spans="9:9" x14ac:dyDescent="0.25">
      <c r="I34" s="131" t="str">
        <f>Feuil4!AD29</f>
        <v>---,---,---,---,---,---,---,---,---,---,---,---,---,---</v>
      </c>
    </row>
    <row r="35" spans="9:9" x14ac:dyDescent="0.25">
      <c r="I35" s="131" t="str">
        <f>Feuil4!AD30</f>
        <v>---,--2,---,---,---,-N-,-N-,---,---,---,---,--2,---,---</v>
      </c>
    </row>
    <row r="36" spans="9:9" x14ac:dyDescent="0.25">
      <c r="I36" s="131" t="str">
        <f>Feuil4!AD31</f>
        <v>---,---,--2,---,---,---,---,-N-,---,---,---,---,---,---</v>
      </c>
    </row>
    <row r="37" spans="9:9" x14ac:dyDescent="0.25">
      <c r="I37" s="131" t="str">
        <f>Feuil4!AD32</f>
        <v>1--,---,---,--2,--2,---,---,---,-N2,---,---,-N-,--2,--2</v>
      </c>
    </row>
    <row r="38" spans="9:9" x14ac:dyDescent="0.25">
      <c r="I38" s="131" t="str">
        <f>Feuil4!AD33</f>
        <v>--2,-N-,---,---,1--,---,---,---,---,-N-,-N-,---,---,---</v>
      </c>
    </row>
    <row r="39" spans="9:9" x14ac:dyDescent="0.25">
      <c r="I39" s="131" t="str">
        <f>Feuil4!AD34</f>
        <v>---,---,1--,1--,---,---,---,---,---,1-2,1-2,---,-N-,1--</v>
      </c>
    </row>
    <row r="40" spans="9:9" x14ac:dyDescent="0.25">
      <c r="I40" s="131" t="str">
        <f>Feuil4!AD35</f>
        <v>---,---,---,-N-,---,1--,--2,1-2,---,---,---,---,1--,-N-</v>
      </c>
    </row>
    <row r="41" spans="9:9" x14ac:dyDescent="0.25">
      <c r="I41" s="131" t="str">
        <f>Feuil4!AD36</f>
        <v>-N-,---,-N-,---,-N-,--2,1--,---,---,---,---,---,---,---</v>
      </c>
    </row>
    <row r="42" spans="9:9" x14ac:dyDescent="0.25">
      <c r="I42" s="131" t="str">
        <f>Feuil4!AD37</f>
        <v>---,---,---,---,---,---,---,---,1--,---,---,---,---,---</v>
      </c>
    </row>
    <row r="43" spans="9:9" x14ac:dyDescent="0.25">
      <c r="I43" s="131" t="str">
        <f>Feuil4!AD38</f>
        <v>---,1--,---,---,---,---,---,---,---,---,---,---,---,---</v>
      </c>
    </row>
    <row r="44" spans="9:9" x14ac:dyDescent="0.25">
      <c r="I44" s="131" t="str">
        <f>Feuil4!AD39</f>
        <v>---,---,---,---,---,---,---,---,---,---,---,1--,---,---</v>
      </c>
    </row>
    <row r="45" spans="9:9" x14ac:dyDescent="0.25">
      <c r="I45" s="131" t="str">
        <f>Feuil4!AD40</f>
        <v>---,---,---,---,---,---,---,---,---,---,---,---,---,---</v>
      </c>
    </row>
    <row r="46" spans="9:9" x14ac:dyDescent="0.25">
      <c r="I46" s="131" t="str">
        <f>Feuil4!AD41</f>
        <v>---,---,---,---,---,---,---,---,---,---,---,---,---,---</v>
      </c>
    </row>
    <row r="47" spans="9:9" x14ac:dyDescent="0.25">
      <c r="I47" s="131" t="str">
        <f>Feuil4!AD42</f>
        <v>---,---,---,---,---,---,---,---,---,---,---,---,---,---</v>
      </c>
    </row>
    <row r="48" spans="9:9" x14ac:dyDescent="0.25">
      <c r="I48" s="131" t="str">
        <f>Feuil4!AD43</f>
        <v>---,---,---,---,---,---,---,---,---,---,---,---,---,---</v>
      </c>
    </row>
    <row r="49" spans="9:9" x14ac:dyDescent="0.25">
      <c r="I49" s="111" t="str">
        <f>Feuil4!AD44</f>
        <v xml:space="preserve">Au moins 8 et max 18 grille entre 1 et 2 </v>
      </c>
    </row>
    <row r="50" spans="9:9" x14ac:dyDescent="0.25">
      <c r="I50" s="111" t="str">
        <f>Feuil4!AD45</f>
        <v>Au moins 3 et max 12 grille entre 3 et 14</v>
      </c>
    </row>
    <row r="51" spans="9:9" x14ac:dyDescent="0.25">
      <c r="I51" s="111"/>
    </row>
    <row r="52" spans="9:9" x14ac:dyDescent="0.25">
      <c r="I52" s="111"/>
    </row>
    <row r="53" spans="9:9" x14ac:dyDescent="0.25">
      <c r="I53" s="1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53"/>
  <sheetViews>
    <sheetView tabSelected="1" workbookViewId="0">
      <selection activeCell="A17" sqref="A17"/>
    </sheetView>
  </sheetViews>
  <sheetFormatPr baseColWidth="10" defaultColWidth="4.28515625" defaultRowHeight="15" x14ac:dyDescent="0.25"/>
  <cols>
    <col min="1" max="1" width="46.140625" style="126" bestFit="1" customWidth="1"/>
    <col min="2" max="2" width="4.28515625" style="126"/>
    <col min="3" max="3" width="14.85546875" style="126" bestFit="1" customWidth="1"/>
    <col min="4" max="4" width="26" style="126" bestFit="1" customWidth="1"/>
    <col min="5" max="5" width="5" style="126" bestFit="1" customWidth="1"/>
    <col min="6" max="7" width="4.28515625" style="126"/>
    <col min="8" max="10" width="3" style="126" bestFit="1" customWidth="1"/>
    <col min="11" max="13" width="4.28515625" style="126"/>
    <col min="14" max="14" width="47.140625" style="126" bestFit="1" customWidth="1"/>
    <col min="15" max="19" width="4.28515625" style="126"/>
    <col min="20" max="20" width="49.140625" style="126" bestFit="1" customWidth="1"/>
    <col min="21" max="21" width="3" style="126" bestFit="1" customWidth="1"/>
    <col min="22" max="22" width="13.28515625" style="126" bestFit="1" customWidth="1"/>
    <col min="23" max="23" width="3" style="126" bestFit="1" customWidth="1"/>
    <col min="24" max="24" width="4.28515625" style="126"/>
    <col min="25" max="27" width="3" style="126" bestFit="1" customWidth="1"/>
    <col min="28" max="28" width="3.85546875" style="126" bestFit="1" customWidth="1"/>
    <col min="29" max="29" width="4.140625" style="126" bestFit="1" customWidth="1"/>
    <col min="30" max="31" width="3.85546875" style="126" bestFit="1" customWidth="1"/>
    <col min="32" max="32" width="4.140625" style="126" bestFit="1" customWidth="1"/>
    <col min="33" max="33" width="3.85546875" style="126" bestFit="1" customWidth="1"/>
    <col min="34" max="34" width="4.140625" style="126" bestFit="1" customWidth="1"/>
    <col min="35" max="37" width="3.85546875" style="126" bestFit="1" customWidth="1"/>
    <col min="38" max="38" width="4.140625" style="126" bestFit="1" customWidth="1"/>
    <col min="39" max="40" width="3.85546875" style="126" bestFit="1" customWidth="1"/>
    <col min="41" max="41" width="4.140625" style="126" bestFit="1" customWidth="1"/>
    <col min="42" max="43" width="3" style="126" bestFit="1" customWidth="1"/>
    <col min="44" max="57" width="4.42578125" style="126" bestFit="1" customWidth="1"/>
    <col min="58" max="58" width="4.140625" style="126" bestFit="1" customWidth="1"/>
    <col min="59" max="59" width="4.42578125" style="126" bestFit="1" customWidth="1"/>
    <col min="60" max="67" width="4.140625" style="126" bestFit="1" customWidth="1"/>
    <col min="68" max="68" width="4.42578125" style="126" bestFit="1" customWidth="1"/>
    <col min="69" max="71" width="4.140625" style="126" bestFit="1" customWidth="1"/>
    <col min="72" max="16384" width="4.28515625" style="126"/>
  </cols>
  <sheetData>
    <row r="1" spans="1:69" x14ac:dyDescent="0.25">
      <c r="A1" s="78" t="s">
        <v>284</v>
      </c>
      <c r="C1" s="78" t="s">
        <v>0</v>
      </c>
      <c r="D1" s="78"/>
      <c r="E1" s="78"/>
      <c r="V1" s="126" t="s">
        <v>247</v>
      </c>
      <c r="W1" s="126">
        <v>19</v>
      </c>
      <c r="Y1" s="77">
        <f t="shared" ref="Y1:AA6" si="0">H3</f>
        <v>11</v>
      </c>
      <c r="Z1" s="77">
        <f t="shared" si="0"/>
        <v>13</v>
      </c>
      <c r="AA1" s="77">
        <f t="shared" si="0"/>
        <v>8</v>
      </c>
      <c r="AB1" s="77"/>
      <c r="AC1" s="77" t="str">
        <f>IF(OR(Y1=1,Y2=1,Y3=1,Y4=1,Y5=1,Y6=1),"1--","---")</f>
        <v>---</v>
      </c>
      <c r="AD1" s="77" t="str">
        <f>IF(OR(Z1=1,Z2=1,Z3=1,Z4=1,Z5=1,Z6=1),"-N-","---")</f>
        <v>-N-</v>
      </c>
      <c r="AE1" s="77" t="str">
        <f>IF(OR(AA1=1,AA2=1,AA3=1,AA4=1,AA5=1,AA6=1),"--2","---")</f>
        <v>--2</v>
      </c>
      <c r="AF1" s="77" t="str">
        <f>IF(AND(AC1="1--",AD1="-N-",AE1="--2"),"1N2",IF(AND(AC1="1--",AD1="-N-"),"1N-",IF(AND(AC1="1--",AE1="--2"),"1-2",IF(AND(AD1="-N-",AE1="--2"),"-N2",IF(AC1="1--","1--",IF(AD1="-N-","-N-",IF(AE1="--2","--2","---")))))))</f>
        <v>-N2</v>
      </c>
      <c r="AG1" s="130" t="str">
        <f>IF(AND(AF1="1--",$W$2=1),1,IF(AND(AF1="1N-",$W$2=1),1,IF(AND(AF1="1-2",$W$2=1),1,IF(AND(AF1="1N2",$W$2=1),1,IF(AND(AF1="-N-",$W$2="N"),1,IF(AND(AF1="1N-",$W$2="N"),1,IF(AND(AF1="-N2",$W$2="N"),1,IF(AND(AF1="1N2",$W$2="N"),1,IF(AND(AF1="--2",$W$2=2),1,IF(AND(AF1="1-2",$W$2=2),1,IF(AND(AF1="-N2",$W$2=2),1,IF(AND(AF1="1N2",$W$2=2),1,"-"))))))))))))</f>
        <v>-</v>
      </c>
      <c r="AH1" s="126">
        <f t="shared" ref="AH1:AJ6" si="1">H4</f>
        <v>14</v>
      </c>
      <c r="AI1" s="126">
        <f t="shared" si="1"/>
        <v>7</v>
      </c>
      <c r="AJ1" s="126">
        <f t="shared" si="1"/>
        <v>7</v>
      </c>
      <c r="AL1" s="126" t="str">
        <f>IF(OR(AH1=1,AH2=1,AH3=1,AH4=1,AH5=1,AH6=1),"1--","---")</f>
        <v>---</v>
      </c>
      <c r="AM1" s="126" t="str">
        <f>IF(OR(AI1=1,AI2=1,AI3=1,AI4=1,AI5=1,AI6=1),"-N-","---")</f>
        <v>-N-</v>
      </c>
      <c r="AN1" s="126" t="str">
        <f>IF(OR(AJ1=1,AJ2=1,AJ3=1,AJ4=1,AJ5=1,AJ6=1),"--2","---")</f>
        <v>--2</v>
      </c>
      <c r="AO1" s="126" t="str">
        <f t="shared" ref="AO1:AO14" si="2">IF(AND(AL1="1--",AM1="-N-",AN1="--2"),"1N2",IF(AND(AL1="1--",AM1="-N-"),"1N-",IF(AND(AL1="1--",AN1="--2"),"1-2",IF(AND(AM1="-N-",AN1="--2"),"-N2",IF(AL1="1--","1--",IF(AM1="-N-","-N-",IF(AN1="--2","--2","---")))))))</f>
        <v>-N2</v>
      </c>
      <c r="AP1" s="130" t="str">
        <f>IF(AND(AO1="1--",$W$2=1),1,IF(AND(AO1="1N-",$W$2=1),1,IF(AND(AO1="1-2",$W$2=1),1,IF(AND(AO1="1N2",$W$2=1),1,IF(AND(AO1="-N-",$W$2="N"),1,IF(AND(AO1="1N-",$W$2="N"),1,IF(AND(AO1="-N2",$W$2="N"),1,IF(AND(AO1="1N2",$W$2="N"),1,IF(AND(AO1="--2",$W$2=2),1,IF(AND(AO1="1-2",$W$2=2),1,IF(AND(AO1="-N2",$W$2=2),1,IF(AND(AO1="1N2",$W$2=2),1,"-"))))))))))))</f>
        <v>-</v>
      </c>
      <c r="AQ1" s="126">
        <f t="shared" ref="AQ1:AS6" si="3">H5</f>
        <v>4</v>
      </c>
      <c r="AR1" s="126">
        <f t="shared" si="3"/>
        <v>8</v>
      </c>
      <c r="AS1" s="126">
        <f t="shared" si="3"/>
        <v>13</v>
      </c>
      <c r="AU1" s="126" t="str">
        <f>IF(OR(AQ1=1,AQ2=1,AQ3=1,AQ4=1,AQ5=1,AQ6=1),"1--","---")</f>
        <v>---</v>
      </c>
      <c r="AV1" s="126" t="str">
        <f>IF(OR(AR1=1,AR2=1,AR3=1,AR4=1,AR5=1,AR6=1),"-N-","---")</f>
        <v>-N-</v>
      </c>
      <c r="AW1" s="126" t="str">
        <f>IF(OR(AS1=1,AS2=1,AS3=1,AS4=1,AS5=1,AS6=1),"--2","---")</f>
        <v>--2</v>
      </c>
      <c r="AX1" s="126" t="str">
        <f t="shared" ref="AX1:AX14" si="4">IF(AND(AU1="1--",AV1="-N-",AW1="--2"),"1N2",IF(AND(AU1="1--",AV1="-N-"),"1N-",IF(AND(AU1="1--",AW1="--2"),"1-2",IF(AND(AV1="-N-",AW1="--2"),"-N2",IF(AU1="1--","1--",IF(AV1="-N-","-N-",IF(AW1="--2","--2","---")))))))</f>
        <v>-N2</v>
      </c>
      <c r="AY1" s="130" t="str">
        <f>IF(AND(AX1="1--",$W$2=1),1,IF(AND(AX1="1N-",$W$2=1),1,IF(AND(AX1="1-2",$W$2=1),1,IF(AND(AX1="1N2",$W$2=1),1,IF(AND(AX1="-N-",$W$2="N"),1,IF(AND(AX1="1N-",$W$2="N"),1,IF(AND(AX1="-N2",$W$2="N"),1,IF(AND(AX1="1N2",$W$2="N"),1,IF(AND(AX1="--2",$W$2=2),1,IF(AND(AX1="1-2",$W$2=2),1,IF(AND(AX1="-N2",$W$2=2),1,IF(AND(AX1="1N2",$W$2=2),1,"-"))))))))))))</f>
        <v>-</v>
      </c>
      <c r="AZ1" s="126">
        <f t="shared" ref="AZ1:BB6" si="5">H6</f>
        <v>2</v>
      </c>
      <c r="BA1" s="126">
        <f t="shared" si="5"/>
        <v>3</v>
      </c>
      <c r="BB1" s="126">
        <f t="shared" si="5"/>
        <v>6</v>
      </c>
      <c r="BD1" s="126" t="str">
        <f>IF(OR(AZ1=1,AZ2=1,AZ3=1,AZ4=1,AZ5=1,AZ6=1),"1--","---")</f>
        <v>---</v>
      </c>
      <c r="BE1" s="126" t="str">
        <f>IF(OR(BA1=1,BA2=1,BA3=1,BA4=1,BA5=1,BA6=1),"-N-","---")</f>
        <v>-N-</v>
      </c>
      <c r="BF1" s="126" t="str">
        <f>IF(OR(BB1=1,BB2=1,BB3=1,BB4=1,BB5=1,BB6=1),"--2","---")</f>
        <v>--2</v>
      </c>
      <c r="BG1" s="126" t="str">
        <f t="shared" ref="BG1:BG14" si="6">IF(AND(BD1="1--",BE1="-N-",BF1="--2"),"1N2",IF(AND(BD1="1--",BE1="-N-"),"1N-",IF(AND(BD1="1--",BF1="--2"),"1-2",IF(AND(BE1="-N-",BF1="--2"),"-N2",IF(BD1="1--","1--",IF(BE1="-N-","-N-",IF(BF1="--2","--2","---")))))))</f>
        <v>-N2</v>
      </c>
      <c r="BH1" s="130" t="str">
        <f>IF(AND(BG1="1--",$W$2=1),1,IF(AND(BG1="1N-",$W$2=1),1,IF(AND(BG1="1-2",$W$2=1),1,IF(AND(BG1="1N2",$W$2=1),1,IF(AND(BG1="-N-",$W$2="N"),1,IF(AND(BG1="1N-",$W$2="N"),1,IF(AND(BG1="-N2",$W$2="N"),1,IF(AND(BG1="1N2",$W$2="N"),1,IF(AND(BG1="--2",$W$2=2),1,IF(AND(BG1="1-2",$W$2=2),1,IF(AND(BG1="-N2",$W$2=2),1,IF(AND(BG1="1N2",$W$2=2),1,"-"))))))))))))</f>
        <v>-</v>
      </c>
      <c r="BI1" s="126">
        <f t="shared" ref="BI1:BK6" si="7">H7</f>
        <v>9</v>
      </c>
      <c r="BJ1" s="126">
        <f t="shared" si="7"/>
        <v>10</v>
      </c>
      <c r="BK1" s="126">
        <f t="shared" si="7"/>
        <v>1</v>
      </c>
      <c r="BM1" s="126" t="str">
        <f>IF(OR(BI1=1,BI2=1,BI3=1,BI4=1,BI5=1,BI6=1),"1--","---")</f>
        <v>1--</v>
      </c>
      <c r="BN1" s="126" t="str">
        <f>IF(OR(BJ1=1,BJ2=1,BJ3=1,BJ4=1,BJ5=1,BJ6=1),"-N-","---")</f>
        <v>-N-</v>
      </c>
      <c r="BO1" s="126" t="str">
        <f>IF(OR(BK1=1,BK2=1,BK3=1,BK4=1,BK5=1,BK6=1),"--2","---")</f>
        <v>--2</v>
      </c>
      <c r="BP1" s="126" t="str">
        <f t="shared" ref="BP1:BP14" si="8">IF(AND(BM1="1--",BN1="-N-",BO1="--2"),"1N2",IF(AND(BM1="1--",BN1="-N-"),"1N-",IF(AND(BM1="1--",BO1="--2"),"1-2",IF(AND(BN1="-N-",BO1="--2"),"-N2",IF(BM1="1--","1--",IF(BN1="-N-","-N-",IF(BO1="--2","--2","---")))))))</f>
        <v>1N2</v>
      </c>
      <c r="BQ1" s="130">
        <f>IF(AND(BP1="1--",$W$2=1),1,IF(AND(BP1="1N-",$W$2=1),1,IF(AND(BP1="1-2",$W$2=1),1,IF(AND(BP1="1N2",$W$2=1),1,IF(AND(BP1="-N-",$W$2="N"),1,IF(AND(BP1="1N-",$W$2="N"),1,IF(AND(BP1="-N2",$W$2="N"),1,IF(AND(BP1="1N2",$W$2="N"),1,IF(AND(BP1="--2",$W$2=2),1,IF(AND(BP1="1-2",$W$2=2),1,IF(AND(BP1="-N2",$W$2=2),1,IF(AND(BP1="1N2",$W$2=2),1,"-"))))))))))))</f>
        <v>1</v>
      </c>
    </row>
    <row r="2" spans="1:69" x14ac:dyDescent="0.25">
      <c r="A2" s="131" t="s">
        <v>285</v>
      </c>
      <c r="C2" s="78" t="s">
        <v>1</v>
      </c>
      <c r="D2" s="78" t="s">
        <v>2</v>
      </c>
      <c r="E2" s="78" t="s">
        <v>3</v>
      </c>
      <c r="N2" s="10" t="s">
        <v>8</v>
      </c>
      <c r="T2" s="77"/>
      <c r="W2" s="114">
        <v>1</v>
      </c>
      <c r="X2" s="77"/>
      <c r="Y2" s="77">
        <f t="shared" si="0"/>
        <v>14</v>
      </c>
      <c r="Z2" s="77">
        <f t="shared" si="0"/>
        <v>7</v>
      </c>
      <c r="AA2" s="77">
        <f t="shared" si="0"/>
        <v>7</v>
      </c>
      <c r="AB2" s="77"/>
      <c r="AC2" s="77" t="str">
        <f>IF(OR(Y1=2,Y2=2,Y3=2,Y4=2,Y5=2,Y6=2),"1--","---")</f>
        <v>1--</v>
      </c>
      <c r="AD2" s="77" t="str">
        <f>IF(OR(Z1=2,Z2=2,Z3=2,Z4=2,Z5=2,Z6=2),"-N-","---")</f>
        <v>---</v>
      </c>
      <c r="AE2" s="77" t="str">
        <f>IF(OR(AA1=2,AA2=2,AA3=2,AA4=2,AA5=2,AA6=2),"--2","---")</f>
        <v>---</v>
      </c>
      <c r="AF2" s="77" t="str">
        <f t="shared" ref="AF2:AF14" si="9">IF(AND(AC2="1--",AD2="-N-",AE2="--2"),"1N2",IF(AND(AC2="1--",AD2="-N-"),"1N-",IF(AND(AC2="1--",AE2="--2"),"1-2",IF(AND(AD2="-N-",AE2="--2"),"-N2",IF(AC2="1--","1--",IF(AD2="-N-","-N-",IF(AE2="--2","--2","---")))))))</f>
        <v>1--</v>
      </c>
      <c r="AG2" s="130">
        <f>IF(AND(AF2="1--",$W$3=1),1,IF(AND(AF2="1N-",$W$3=1),1,IF(AND(AF2="1-2",$W$3=1),1,IF(AND(AF2="1N2",$W$3=1),1,IF(AND(AF2="-N-",$W$3="N"),1,IF(AND(AF2="1N-",$W$3="N"),1,IF(AND(AF2="-N2",$W$3="N"),1,IF(AND(AF2="1N2",$W$3="N"),1,IF(AND(AF2="--2",$W$3=2),1,IF(AND(AF2="1-2",$W$3=2),1,IF(AND(AF2="-N2",$W$3=2),1,IF(AND(AF2="1N2",$W$3=2),1,"-"))))))))))))</f>
        <v>1</v>
      </c>
      <c r="AH2" s="126">
        <f t="shared" si="1"/>
        <v>4</v>
      </c>
      <c r="AI2" s="126">
        <f t="shared" si="1"/>
        <v>8</v>
      </c>
      <c r="AJ2" s="126">
        <f t="shared" si="1"/>
        <v>13</v>
      </c>
      <c r="AL2" s="126" t="str">
        <f>IF(OR(AH1=2,AH2=2,AH3=2,AH4=2,AH5=2,AH6=2),"1--","---")</f>
        <v>1--</v>
      </c>
      <c r="AM2" s="126" t="str">
        <f>IF(OR(AI1=2,AI2=2,AI3=2,AI4=2,AI5=2,AI6=2),"-N-","---")</f>
        <v>---</v>
      </c>
      <c r="AN2" s="126" t="str">
        <f>IF(OR(AJ1=2,AJ2=2,AJ3=2,AJ4=2,AJ5=2,AJ6=2),"--2","---")</f>
        <v>---</v>
      </c>
      <c r="AO2" s="126" t="str">
        <f t="shared" si="2"/>
        <v>1--</v>
      </c>
      <c r="AP2" s="130">
        <f>IF(AND(AO2="1--",$W$3=1),1,IF(AND(AO2="1N-",$W$3=1),1,IF(AND(AO2="1-2",$W$3=1),1,IF(AND(AO2="1N2",$W$3=1),1,IF(AND(AO2="-N-",$W$3="N"),1,IF(AND(AO2="1N-",$W$3="N"),1,IF(AND(AO2="-N2",$W$3="N"),1,IF(AND(AO2="1N2",$W$3="N"),1,IF(AND(AO2="--2",$W$3=2),1,IF(AND(AO2="1-2",$W$3=2),1,IF(AND(AO2="-N2",$W$3=2),1,IF(AND(AO2="1N2",$W$3=2),1,"-"))))))))))))</f>
        <v>1</v>
      </c>
      <c r="AQ2" s="126">
        <f t="shared" si="3"/>
        <v>2</v>
      </c>
      <c r="AR2" s="126">
        <f t="shared" si="3"/>
        <v>3</v>
      </c>
      <c r="AS2" s="126">
        <f t="shared" si="3"/>
        <v>6</v>
      </c>
      <c r="AU2" s="126" t="str">
        <f>IF(OR(AQ1=2,AQ2=2,AQ3=2,AQ4=2,AQ5=2,AQ6=2),"1--","---")</f>
        <v>1--</v>
      </c>
      <c r="AV2" s="126" t="str">
        <f>IF(OR(AR1=2,AR2=2,AR3=2,AR4=2,AR5=2,AR6=2),"-N-","---")</f>
        <v>---</v>
      </c>
      <c r="AW2" s="126" t="str">
        <f>IF(OR(AS1=2,AS2=2,AS3=2,AS4=2,AS5=2,AS6=2),"--2","---")</f>
        <v>---</v>
      </c>
      <c r="AX2" s="126" t="str">
        <f t="shared" si="4"/>
        <v>1--</v>
      </c>
      <c r="AY2" s="130">
        <f>IF(AND(AX2="1--",$W$3=1),1,IF(AND(AX2="1N-",$W$3=1),1,IF(AND(AX2="1-2",$W$3=1),1,IF(AND(AX2="1N2",$W$3=1),1,IF(AND(AX2="-N-",$W$3="N"),1,IF(AND(AX2="1N-",$W$3="N"),1,IF(AND(AX2="-N2",$W$3="N"),1,IF(AND(AX2="1N2",$W$3="N"),1,IF(AND(AX2="--2",$W$3=2),1,IF(AND(AX2="1-2",$W$3=2),1,IF(AND(AX2="-N2",$W$3=2),1,IF(AND(AX2="1N2",$W$3=2),1,"-"))))))))))))</f>
        <v>1</v>
      </c>
      <c r="AZ2" s="126">
        <f t="shared" si="5"/>
        <v>9</v>
      </c>
      <c r="BA2" s="126">
        <f t="shared" si="5"/>
        <v>10</v>
      </c>
      <c r="BB2" s="126">
        <f t="shared" si="5"/>
        <v>1</v>
      </c>
      <c r="BD2" s="126" t="str">
        <f>IF(OR(AZ1=2,AZ2=2,AZ3=2,AZ4=2,AZ5=2,AZ6=2),"1--","---")</f>
        <v>1--</v>
      </c>
      <c r="BE2" s="126" t="str">
        <f>IF(OR(BA1=2,BA2=2,BA3=2,BA4=2,BA5=2,BA6=2),"-N-","---")</f>
        <v>---</v>
      </c>
      <c r="BF2" s="126" t="str">
        <f>IF(OR(BB1=2,BB2=2,BB3=2,BB4=2,BB5=2,BB6=2),"--2","---")</f>
        <v>---</v>
      </c>
      <c r="BG2" s="126" t="str">
        <f t="shared" si="6"/>
        <v>1--</v>
      </c>
      <c r="BH2" s="130">
        <f>IF(AND(BG2="1--",$W$3=1),1,IF(AND(BG2="1N-",$W$3=1),1,IF(AND(BG2="1-2",$W$3=1),1,IF(AND(BG2="1N2",$W$3=1),1,IF(AND(BG2="-N-",$W$3="N"),1,IF(AND(BG2="1N-",$W$3="N"),1,IF(AND(BG2="-N2",$W$3="N"),1,IF(AND(BG2="1N2",$W$3="N"),1,IF(AND(BG2="--2",$W$3=2),1,IF(AND(BG2="1-2",$W$3=2),1,IF(AND(BG2="-N2",$W$3=2),1,IF(AND(BG2="1N2",$W$3=2),1,"-"))))))))))))</f>
        <v>1</v>
      </c>
      <c r="BI2" s="126">
        <f t="shared" si="7"/>
        <v>5</v>
      </c>
      <c r="BJ2" s="126">
        <f t="shared" si="7"/>
        <v>1</v>
      </c>
      <c r="BK2" s="126">
        <f t="shared" si="7"/>
        <v>12</v>
      </c>
      <c r="BM2" s="126" t="str">
        <f>IF(OR(BI1=2,BI2=2,BI3=2,BI4=2,BI5=2,BI6=2),"1--","---")</f>
        <v>---</v>
      </c>
      <c r="BN2" s="126" t="str">
        <f>IF(OR(BJ1=2,BJ2=2,BJ3=2,BJ4=2,BJ5=2,BJ6=2),"-N-","---")</f>
        <v>---</v>
      </c>
      <c r="BO2" s="126" t="str">
        <f>IF(OR(BK1=2,BK2=2,BK3=2,BK4=2,BK5=2,BK6=2),"--2","---")</f>
        <v>---</v>
      </c>
      <c r="BP2" s="126" t="str">
        <f t="shared" si="8"/>
        <v>---</v>
      </c>
      <c r="BQ2" s="130" t="str">
        <f>IF(AND(BP2="1--",$W$3=1),1,IF(AND(BP2="1N-",$W$3=1),1,IF(AND(BP2="1-2",$W$3=1),1,IF(AND(BP2="1N2",$W$3=1),1,IF(AND(BP2="-N-",$W$3="N"),1,IF(AND(BP2="1N-",$W$3="N"),1,IF(AND(BP2="-N2",$W$3="N"),1,IF(AND(BP2="1N2",$W$3="N"),1,IF(AND(BP2="--2",$W$3=2),1,IF(AND(BP2="1-2",$W$3=2),1,IF(AND(BP2="-N2",$W$3=2),1,IF(AND(BP2="1N2",$W$3=2),1,"-"))))))))))))</f>
        <v>-</v>
      </c>
    </row>
    <row r="3" spans="1:69" x14ac:dyDescent="0.25">
      <c r="A3" s="114" t="s">
        <v>286</v>
      </c>
      <c r="C3" s="78">
        <v>11</v>
      </c>
      <c r="D3" s="78" t="s">
        <v>253</v>
      </c>
      <c r="E3" s="78">
        <v>84.7</v>
      </c>
      <c r="H3" s="94">
        <f t="shared" ref="H3:H16" si="10">C3</f>
        <v>11</v>
      </c>
      <c r="I3" s="94">
        <f t="shared" ref="I3:I16" si="11">C19</f>
        <v>13</v>
      </c>
      <c r="J3" s="94">
        <f t="shared" ref="J3:J16" si="12">C35</f>
        <v>8</v>
      </c>
      <c r="N3" s="8" t="str">
        <f>AF1&amp;","&amp;AF2&amp;","&amp;AF3&amp;","&amp;AF4&amp;","&amp;AF5&amp;","&amp;AF6&amp;","&amp;AF7&amp;","&amp;AF8&amp;","&amp;AF9&amp;","&amp;AF10&amp;","&amp;AF11&amp;","&amp;AF12&amp;","&amp;AF13&amp;","&amp;AF14</f>
        <v>-N2,1--,-N-,1--,1--,--2,-N2,-N2,1--,-N-,1--,--2,-N2,1--</v>
      </c>
      <c r="Q3" s="128"/>
      <c r="R3" s="128"/>
      <c r="S3" s="128"/>
      <c r="T3" s="128"/>
      <c r="W3" s="114">
        <v>1</v>
      </c>
      <c r="Y3" s="77">
        <f t="shared" si="0"/>
        <v>4</v>
      </c>
      <c r="Z3" s="77">
        <f t="shared" si="0"/>
        <v>8</v>
      </c>
      <c r="AA3" s="77">
        <f t="shared" si="0"/>
        <v>13</v>
      </c>
      <c r="AB3" s="77"/>
      <c r="AC3" s="77" t="str">
        <f>IF(OR(Y1=3,Y2=3,Y3=3,Y4=3,Y5=3,Y6=3),"1--","---")</f>
        <v>---</v>
      </c>
      <c r="AD3" s="77" t="str">
        <f>IF(OR(Z1=3,Z2=3,Z3=3,Z4=3,Z5=3,Z6=3),"-N-","---")</f>
        <v>-N-</v>
      </c>
      <c r="AE3" s="77" t="str">
        <f>IF(OR(AA1=3,AA2=3,AA3=3,AA4=3,AA5=3,AA6=3),"--2","---")</f>
        <v>---</v>
      </c>
      <c r="AF3" s="77" t="str">
        <f t="shared" si="9"/>
        <v>-N-</v>
      </c>
      <c r="AG3" s="130">
        <f>IF(AND(AF3="1--",$W$4=1),1,IF(AND(AF3="1N-",$W$4=1),1,IF(AND(AF3="1-2",$W$4=1),1,IF(AND(AF3="1N2",$W$4=1),1,IF(AND(AF3="-N-",$W$4="N"),1,IF(AND(AF3="1N-",$W$4="N"),1,IF(AND(AF3="-N2",$W$4="N"),1,IF(AND(AF3="1N2",$W$4="N"),1,IF(AND(AF3="--2",$W$4=2),1,IF(AND(AF3="1-2",$W$4=2),1,IF(AND(AF3="-N2",$W$4=2),1,IF(AND(AF3="1N2",$W$4=2),1,"-"))))))))))))</f>
        <v>1</v>
      </c>
      <c r="AH3" s="126">
        <f t="shared" si="1"/>
        <v>2</v>
      </c>
      <c r="AI3" s="126">
        <f t="shared" si="1"/>
        <v>3</v>
      </c>
      <c r="AJ3" s="126">
        <f t="shared" si="1"/>
        <v>6</v>
      </c>
      <c r="AL3" s="126" t="str">
        <f>IF(OR(AH1=3,AH2=3,AH3=3,AH4=3,AH5=3,AH6=3),"1--","---")</f>
        <v>1--</v>
      </c>
      <c r="AM3" s="126" t="str">
        <f>IF(OR(AI1=3,AI2=3,AI3=3,AI4=3,AI5=3,AI6=3),"-N-","---")</f>
        <v>-N-</v>
      </c>
      <c r="AN3" s="126" t="str">
        <f>IF(OR(AJ1=3,AJ2=3,AJ3=3,AJ4=3,AJ5=3,AJ6=3),"--2","---")</f>
        <v>---</v>
      </c>
      <c r="AO3" s="126" t="str">
        <f t="shared" si="2"/>
        <v>1N-</v>
      </c>
      <c r="AP3" s="130">
        <f>IF(AND(AO3="1--",$W$4=1),1,IF(AND(AO3="1N-",$W$4=1),1,IF(AND(AO3="1-2",$W$4=1),1,IF(AND(AO3="1N2",$W$4=1),1,IF(AND(AO3="-N-",$W$4="N"),1,IF(AND(AO3="1N-",$W$4="N"),1,IF(AND(AO3="-N2",$W$4="N"),1,IF(AND(AO3="1N2",$W$4="N"),1,IF(AND(AO3="--2",$W$4=2),1,IF(AND(AO3="1-2",$W$4=2),1,IF(AND(AO3="-N2",$W$4=2),1,IF(AND(AO3="1N2",$W$4=2),1,"-"))))))))))))</f>
        <v>1</v>
      </c>
      <c r="AQ3" s="126">
        <f t="shared" si="3"/>
        <v>9</v>
      </c>
      <c r="AR3" s="126">
        <f t="shared" si="3"/>
        <v>10</v>
      </c>
      <c r="AS3" s="126">
        <f t="shared" si="3"/>
        <v>1</v>
      </c>
      <c r="AU3" s="126" t="str">
        <f>IF(OR(AQ1=3,AQ2=3,AQ3=3,AQ4=3,AQ5=3,AQ6=3),"1--","---")</f>
        <v>1--</v>
      </c>
      <c r="AV3" s="126" t="str">
        <f>IF(OR(AR1=3,AR2=3,AR3=3,AR4=3,AR5=3,AR6=3),"-N-","---")</f>
        <v>-N-</v>
      </c>
      <c r="AW3" s="126" t="str">
        <f>IF(OR(AS1=3,AS2=3,AS3=3,AS4=3,AS5=3,AS6=3),"--2","---")</f>
        <v>--2</v>
      </c>
      <c r="AX3" s="126" t="str">
        <f t="shared" si="4"/>
        <v>1N2</v>
      </c>
      <c r="AY3" s="130">
        <f>IF(AND(AX3="1--",$W$4=1),1,IF(AND(AX3="1N-",$W$4=1),1,IF(AND(AX3="1-2",$W$4=1),1,IF(AND(AX3="1N2",$W$4=1),1,IF(AND(AX3="-N-",$W$4="N"),1,IF(AND(AX3="1N-",$W$4="N"),1,IF(AND(AX3="-N2",$W$4="N"),1,IF(AND(AX3="1N2",$W$4="N"),1,IF(AND(AX3="--2",$W$4=2),1,IF(AND(AX3="1-2",$W$4=2),1,IF(AND(AX3="-N2",$W$4=2),1,IF(AND(AX3="1N2",$W$4=2),1,"-"))))))))))))</f>
        <v>1</v>
      </c>
      <c r="AZ3" s="126">
        <f t="shared" si="5"/>
        <v>5</v>
      </c>
      <c r="BA3" s="126">
        <f t="shared" si="5"/>
        <v>1</v>
      </c>
      <c r="BB3" s="126">
        <f t="shared" si="5"/>
        <v>12</v>
      </c>
      <c r="BD3" s="126" t="str">
        <f>IF(OR(AZ1=3,AZ2=3,AZ3=3,AZ4=3,AZ5=3,AZ6=3),"1--","---")</f>
        <v>1--</v>
      </c>
      <c r="BE3" s="126" t="str">
        <f>IF(OR(BA1=3,BA2=3,BA3=3,BA4=3,BA5=3,BA6=3),"-N-","---")</f>
        <v>-N-</v>
      </c>
      <c r="BF3" s="126" t="str">
        <f>IF(OR(BB1=3,BB2=3,BB3=3,BB4=3,BB5=3,BB6=3),"--2","---")</f>
        <v>--2</v>
      </c>
      <c r="BG3" s="126" t="str">
        <f t="shared" si="6"/>
        <v>1N2</v>
      </c>
      <c r="BH3" s="130">
        <f>IF(AND(BG3="1--",$W$4=1),1,IF(AND(BG3="1N-",$W$4=1),1,IF(AND(BG3="1-2",$W$4=1),1,IF(AND(BG3="1N2",$W$4=1),1,IF(AND(BG3="-N-",$W$4="N"),1,IF(AND(BG3="1N-",$W$4="N"),1,IF(AND(BG3="-N2",$W$4="N"),1,IF(AND(BG3="1N2",$W$4="N"),1,IF(AND(BG3="--2",$W$4=2),1,IF(AND(BG3="1-2",$W$4=2),1,IF(AND(BG3="-N2",$W$4=2),1,IF(AND(BG3="1N2",$W$4=2),1,"-"))))))))))))</f>
        <v>1</v>
      </c>
      <c r="BI3" s="126">
        <f t="shared" si="7"/>
        <v>3</v>
      </c>
      <c r="BJ3" s="126">
        <f t="shared" si="7"/>
        <v>6</v>
      </c>
      <c r="BK3" s="126">
        <f t="shared" si="7"/>
        <v>10</v>
      </c>
      <c r="BM3" s="126" t="str">
        <f>IF(OR(BI1=3,BI2=3,BI3=3,BI4=3,BI5=3,BI6=3),"1--","---")</f>
        <v>1--</v>
      </c>
      <c r="BN3" s="126" t="str">
        <f>IF(OR(BJ1=3,BJ2=3,BJ3=3,BJ4=3,BJ5=3,BJ6=3),"-N-","---")</f>
        <v>---</v>
      </c>
      <c r="BO3" s="126" t="str">
        <f>IF(OR(BK1=3,BK2=3,BK3=3,BK4=3,BK5=3,BK6=3),"--2","---")</f>
        <v>--2</v>
      </c>
      <c r="BP3" s="126" t="str">
        <f t="shared" si="8"/>
        <v>1-2</v>
      </c>
      <c r="BQ3" s="130" t="str">
        <f>IF(AND(BP3="1--",$W$4=1),1,IF(AND(BP3="1N-",$W$4=1),1,IF(AND(BP3="1-2",$W$4=1),1,IF(AND(BP3="1N2",$W$4=1),1,IF(AND(BP3="-N-",$W$4="N"),1,IF(AND(BP3="1N-",$W$4="N"),1,IF(AND(BP3="-N2",$W$4="N"),1,IF(AND(BP3="1N2",$W$4="N"),1,IF(AND(BP3="--2",$W$4=2),1,IF(AND(BP3="1-2",$W$4=2),1,IF(AND(BP3="-N2",$W$4=2),1,IF(AND(BP3="1N2",$W$4=2),1,"-"))))))))))))</f>
        <v>-</v>
      </c>
    </row>
    <row r="4" spans="1:69" x14ac:dyDescent="0.25">
      <c r="C4" s="78">
        <v>14</v>
      </c>
      <c r="D4" s="78" t="s">
        <v>254</v>
      </c>
      <c r="E4" s="78">
        <v>78.8</v>
      </c>
      <c r="H4" s="94">
        <f t="shared" si="10"/>
        <v>14</v>
      </c>
      <c r="I4" s="94">
        <f t="shared" si="11"/>
        <v>7</v>
      </c>
      <c r="J4" s="94">
        <f t="shared" si="12"/>
        <v>7</v>
      </c>
      <c r="N4" s="131" t="str">
        <f>AO1&amp;","&amp;AO2&amp;","&amp;AO3&amp;","&amp;AO4&amp;","&amp;AO5&amp;","&amp;AO6&amp;","&amp;AO7&amp;","&amp;AO8&amp;","&amp;AO9&amp;","&amp;AO10&amp;","&amp;AO11&amp;","&amp;AO12&amp;","&amp;AO13&amp;","&amp;AO14</f>
        <v>-N2,1--,1N-,1--,1--,-N2,-N2,-N-,1--,-N2,---,--2,--2,1--</v>
      </c>
      <c r="W4" s="114" t="s">
        <v>7</v>
      </c>
      <c r="Y4" s="77">
        <f t="shared" si="0"/>
        <v>2</v>
      </c>
      <c r="Z4" s="77">
        <f t="shared" si="0"/>
        <v>3</v>
      </c>
      <c r="AA4" s="77">
        <f t="shared" si="0"/>
        <v>6</v>
      </c>
      <c r="AB4" s="77"/>
      <c r="AC4" s="77" t="str">
        <f>IF(OR(Y1=4,Y2=4,Y3=4,Y4=4,Y5=4,Y6=4),"1--","---")</f>
        <v>1--</v>
      </c>
      <c r="AD4" s="77" t="str">
        <f>IF(OR(Z1=4,Z2=4,Z3=4,Z4=4,Z5=4,Z6=4),"-N-","---")</f>
        <v>---</v>
      </c>
      <c r="AE4" s="77" t="str">
        <f>IF(OR(AA1=4,AA2=4,AA3=4,AA4=4,AA5=4,AA6=4),"--2","---")</f>
        <v>---</v>
      </c>
      <c r="AF4" s="77" t="str">
        <f t="shared" si="9"/>
        <v>1--</v>
      </c>
      <c r="AG4" s="130">
        <f>IF(AND(AF4="1--",$W$5=1),1,IF(AND(AF4="1N-",$W$5=1),1,IF(AND(AF4="1-2",$W$5=1),1,IF(AND(AF4="1N2",$W$5=1),1,IF(AND(AF4="-N-",$W$5="N"),1,IF(AND(AF4="1N-",$W$5="N"),1,IF(AND(AF4="-N2",$W$5="N"),1,IF(AND(AF4="1N2",$W$5="N"),1,IF(AND(AF4="--2",$W$5=2),1,IF(AND(AF4="1-2",$W$5=2),1,IF(AND(AF4="-N2",$W$5=2),1,IF(AND(AF4="1N2",$W$5=2),1,"-"))))))))))))</f>
        <v>1</v>
      </c>
      <c r="AH4" s="126">
        <f t="shared" si="1"/>
        <v>9</v>
      </c>
      <c r="AI4" s="126">
        <f t="shared" si="1"/>
        <v>10</v>
      </c>
      <c r="AJ4" s="126">
        <f t="shared" si="1"/>
        <v>1</v>
      </c>
      <c r="AL4" s="126" t="str">
        <f>IF(OR(AH1=4,AH2=4,AH3=4,AH4=4,AH5=4,AH6=4),"1--","---")</f>
        <v>1--</v>
      </c>
      <c r="AM4" s="126" t="str">
        <f>IF(OR(AI1=4,AI2=4,AI3=4,AI4=4,AI5=4,AI6=4),"-N-","---")</f>
        <v>---</v>
      </c>
      <c r="AN4" s="126" t="str">
        <f>IF(OR(AJ1=4,AJ2=4,AJ3=4,AJ4=4,AJ5=4,AJ6=4),"--2","---")</f>
        <v>---</v>
      </c>
      <c r="AO4" s="126" t="str">
        <f t="shared" si="2"/>
        <v>1--</v>
      </c>
      <c r="AP4" s="130">
        <f>IF(AND(AO4="1--",$W$5=1),1,IF(AND(AO4="1N-",$W$5=1),1,IF(AND(AO4="1-2",$W$5=1),1,IF(AND(AO4="1N2",$W$5=1),1,IF(AND(AO4="-N-",$W$5="N"),1,IF(AND(AO4="1N-",$W$5="N"),1,IF(AND(AO4="-N2",$W$5="N"),1,IF(AND(AO4="1N2",$W$5="N"),1,IF(AND(AO4="--2",$W$5=2),1,IF(AND(AO4="1-2",$W$5=2),1,IF(AND(AO4="-N2",$W$5=2),1,IF(AND(AO4="1N2",$W$5=2),1,"-"))))))))))))</f>
        <v>1</v>
      </c>
      <c r="AQ4" s="126">
        <f t="shared" si="3"/>
        <v>5</v>
      </c>
      <c r="AR4" s="126">
        <f t="shared" si="3"/>
        <v>1</v>
      </c>
      <c r="AS4" s="126">
        <f t="shared" si="3"/>
        <v>12</v>
      </c>
      <c r="AU4" s="126" t="str">
        <f>IF(OR(AQ1=4,AQ2=4,AQ3=4,AQ4=4,AQ5=4,AQ6=4),"1--","---")</f>
        <v>1--</v>
      </c>
      <c r="AV4" s="126" t="str">
        <f>IF(OR(AR1=4,AR2=4,AR3=4,AR4=4,AR5=4,AR6=4),"-N-","---")</f>
        <v>---</v>
      </c>
      <c r="AW4" s="126" t="str">
        <f>IF(OR(AS1=4,AS2=4,AS3=4,AS4=4,AS5=4,AS6=4),"--2","---")</f>
        <v>---</v>
      </c>
      <c r="AX4" s="126" t="str">
        <f t="shared" si="4"/>
        <v>1--</v>
      </c>
      <c r="AY4" s="130">
        <f>IF(AND(AX4="1--",$W$5=1),1,IF(AND(AX4="1N-",$W$5=1),1,IF(AND(AX4="1-2",$W$5=1),1,IF(AND(AX4="1N2",$W$5=1),1,IF(AND(AX4="-N-",$W$5="N"),1,IF(AND(AX4="1N-",$W$5="N"),1,IF(AND(AX4="-N2",$W$5="N"),1,IF(AND(AX4="1N2",$W$5="N"),1,IF(AND(AX4="--2",$W$5=2),1,IF(AND(AX4="1-2",$W$5=2),1,IF(AND(AX4="-N2",$W$5=2),1,IF(AND(AX4="1N2",$W$5=2),1,"-"))))))))))))</f>
        <v>1</v>
      </c>
      <c r="AZ4" s="126">
        <f t="shared" si="5"/>
        <v>3</v>
      </c>
      <c r="BA4" s="126">
        <f t="shared" si="5"/>
        <v>6</v>
      </c>
      <c r="BB4" s="126">
        <f t="shared" si="5"/>
        <v>10</v>
      </c>
      <c r="BD4" s="126" t="str">
        <f>IF(OR(AZ1=4,AZ2=4,AZ3=4,AZ4=4,AZ5=4,AZ6=4),"1--","---")</f>
        <v>---</v>
      </c>
      <c r="BE4" s="126" t="str">
        <f>IF(OR(BA1=4,BA2=4,BA3=4,BA4=4,BA5=4,BA6=4),"-N-","---")</f>
        <v>---</v>
      </c>
      <c r="BF4" s="126" t="str">
        <f>IF(OR(BB1=4,BB2=4,BB3=4,BB4=4,BB5=4,BB6=4),"--2","---")</f>
        <v>---</v>
      </c>
      <c r="BG4" s="126" t="str">
        <f t="shared" si="6"/>
        <v>---</v>
      </c>
      <c r="BH4" s="130" t="str">
        <f>IF(AND(BG4="1--",$W$5=1),1,IF(AND(BG4="1N-",$W$5=1),1,IF(AND(BG4="1-2",$W$5=1),1,IF(AND(BG4="1N2",$W$5=1),1,IF(AND(BG4="-N-",$W$5="N"),1,IF(AND(BG4="1N-",$W$5="N"),1,IF(AND(BG4="-N2",$W$5="N"),1,IF(AND(BG4="1N2",$W$5="N"),1,IF(AND(BG4="--2",$W$5=2),1,IF(AND(BG4="1-2",$W$5=2),1,IF(AND(BG4="-N2",$W$5=2),1,IF(AND(BG4="1N2",$W$5=2),1,"-"))))))))))))</f>
        <v>-</v>
      </c>
      <c r="BI4" s="126">
        <f t="shared" si="7"/>
        <v>10</v>
      </c>
      <c r="BJ4" s="126">
        <f t="shared" si="7"/>
        <v>12</v>
      </c>
      <c r="BK4" s="126">
        <f t="shared" si="7"/>
        <v>3</v>
      </c>
      <c r="BM4" s="126" t="str">
        <f>IF(OR(BI1=4,BI2=4,BI3=4,BI4=4,BI5=4,BI6=4),"1--","---")</f>
        <v>---</v>
      </c>
      <c r="BN4" s="126" t="str">
        <f>IF(OR(BJ1=4,BJ2=4,BJ3=4,BJ4=4,BJ5=4,BJ6=4),"-N-","---")</f>
        <v>---</v>
      </c>
      <c r="BO4" s="126" t="str">
        <f>IF(OR(BK1=4,BK2=4,BK3=4,BK4=4,BK5=4,BK6=4),"--2","---")</f>
        <v>---</v>
      </c>
      <c r="BP4" s="126" t="str">
        <f t="shared" si="8"/>
        <v>---</v>
      </c>
      <c r="BQ4" s="130" t="str">
        <f>IF(AND(BP4="1--",$W$5=1),1,IF(AND(BP4="1N-",$W$5=1),1,IF(AND(BP4="1-2",$W$5=1),1,IF(AND(BP4="1N2",$W$5=1),1,IF(AND(BP4="-N-",$W$5="N"),1,IF(AND(BP4="1N-",$W$5="N"),1,IF(AND(BP4="-N2",$W$5="N"),1,IF(AND(BP4="1N2",$W$5="N"),1,IF(AND(BP4="--2",$W$5=2),1,IF(AND(BP4="1-2",$W$5=2),1,IF(AND(BP4="-N2",$W$5=2),1,IF(AND(BP4="1N2",$W$5=2),1,"-"))))))))))))</f>
        <v>-</v>
      </c>
    </row>
    <row r="5" spans="1:69" x14ac:dyDescent="0.25">
      <c r="C5" s="78">
        <v>4</v>
      </c>
      <c r="D5" s="78" t="s">
        <v>255</v>
      </c>
      <c r="E5" s="78">
        <v>76.5</v>
      </c>
      <c r="H5" s="94">
        <f t="shared" si="10"/>
        <v>4</v>
      </c>
      <c r="I5" s="94">
        <f t="shared" si="11"/>
        <v>8</v>
      </c>
      <c r="J5" s="94">
        <f t="shared" si="12"/>
        <v>13</v>
      </c>
      <c r="N5" s="131" t="str">
        <f>AX1&amp;","&amp;AX2&amp;","&amp;AX3&amp;","&amp;AX4&amp;","&amp;AX5&amp;","&amp;AX6&amp;","&amp;AX7&amp;","&amp;AX8&amp;","&amp;AX9&amp;","&amp;AX10&amp;","&amp;AX11&amp;","&amp;AX12&amp;","&amp;AX13&amp;","&amp;AX14</f>
        <v>-N2,1--,1N2,1--,1--,-N2,---,-N-,1--,1N2,---,-N2,--2,---</v>
      </c>
      <c r="W5" s="114">
        <v>1</v>
      </c>
      <c r="Y5" s="77">
        <f t="shared" si="0"/>
        <v>9</v>
      </c>
      <c r="Z5" s="77">
        <f t="shared" si="0"/>
        <v>10</v>
      </c>
      <c r="AA5" s="77">
        <f t="shared" si="0"/>
        <v>1</v>
      </c>
      <c r="AB5" s="77"/>
      <c r="AC5" s="77" t="str">
        <f>IF(OR(Y1=5,Y2=5,Y3=5,Y4=5,Y5=5,Y6=5),"1--","---")</f>
        <v>1--</v>
      </c>
      <c r="AD5" s="77" t="str">
        <f>IF(OR(Z1=5,Z2=5,Z3=5,Z4=5,Z5=5,Z6=5),"-N-","---")</f>
        <v>---</v>
      </c>
      <c r="AE5" s="77" t="str">
        <f>IF(OR(AA1=5,AA2=5,AA3=5,AA4=5,AA5=5,AA6=5),"--2","---")</f>
        <v>---</v>
      </c>
      <c r="AF5" s="77" t="str">
        <f t="shared" si="9"/>
        <v>1--</v>
      </c>
      <c r="AG5" s="130">
        <f>IF(AND(AF5="1--",$W$6=1),1,IF(AND(AF5="1N-",$W$6=1),1,IF(AND(AF5="1-2",$W$6=1),1,IF(AND(AF5="1N2",$W$6=1),1,IF(AND(AF5="-N-",$W$6="N"),1,IF(AND(AF5="1N-",$W$6="N"),1,IF(AND(AF5="-N2",$W$6="N"),1,IF(AND(AF5="1N2",$W$6="N"),1,IF(AND(AF5="--2",$W$6=2),1,IF(AND(AF5="1-2",$W$6=2),1,IF(AND(AF5="-N2",$W$6=2),1,IF(AND(AF5="1N2",$W$6=2),1,"-"))))))))))))</f>
        <v>1</v>
      </c>
      <c r="AH5" s="126">
        <f t="shared" si="1"/>
        <v>5</v>
      </c>
      <c r="AI5" s="126">
        <f t="shared" si="1"/>
        <v>1</v>
      </c>
      <c r="AJ5" s="126">
        <f t="shared" si="1"/>
        <v>12</v>
      </c>
      <c r="AL5" s="126" t="str">
        <f>IF(OR(AH1=5,AH2=5,AH3=5,AH4=5,AH5=5,AH6=5),"1--","---")</f>
        <v>1--</v>
      </c>
      <c r="AM5" s="126" t="str">
        <f>IF(OR(AI1=5,AI2=5,AI3=5,AI4=5,AI5=5,AI6=5),"-N-","---")</f>
        <v>---</v>
      </c>
      <c r="AN5" s="126" t="str">
        <f>IF(OR(AJ1=5,AJ2=5,AJ3=5,AJ4=5,AJ5=5,AJ6=5),"--2","---")</f>
        <v>---</v>
      </c>
      <c r="AO5" s="126" t="str">
        <f t="shared" si="2"/>
        <v>1--</v>
      </c>
      <c r="AP5" s="130">
        <f>IF(AND(AO5="1--",$W$6=1),1,IF(AND(AO5="1N-",$W$6=1),1,IF(AND(AO5="1-2",$W$6=1),1,IF(AND(AO5="1N2",$W$6=1),1,IF(AND(AO5="-N-",$W$6="N"),1,IF(AND(AO5="1N-",$W$6="N"),1,IF(AND(AO5="-N2",$W$6="N"),1,IF(AND(AO5="1N2",$W$6="N"),1,IF(AND(AO5="--2",$W$6=2),1,IF(AND(AO5="1-2",$W$6=2),1,IF(AND(AO5="-N2",$W$6=2),1,IF(AND(AO5="1N2",$W$6=2),1,"-"))))))))))))</f>
        <v>1</v>
      </c>
      <c r="AQ5" s="126">
        <f t="shared" si="3"/>
        <v>3</v>
      </c>
      <c r="AR5" s="126">
        <f t="shared" si="3"/>
        <v>6</v>
      </c>
      <c r="AS5" s="126">
        <f t="shared" si="3"/>
        <v>10</v>
      </c>
      <c r="AU5" s="126" t="str">
        <f>IF(OR(AQ1=5,AQ2=5,AQ3=5,AQ4=5,AQ5=5,AQ6=5),"1--","---")</f>
        <v>1--</v>
      </c>
      <c r="AV5" s="126" t="str">
        <f>IF(OR(AR1=5,AR2=5,AR3=5,AR4=5,AR5=5,AR6=5),"-N-","---")</f>
        <v>---</v>
      </c>
      <c r="AW5" s="126" t="str">
        <f>IF(OR(AS1=5,AS2=5,AS3=5,AS4=5,AS5=5,AS6=5),"--2","---")</f>
        <v>---</v>
      </c>
      <c r="AX5" s="126" t="str">
        <f t="shared" si="4"/>
        <v>1--</v>
      </c>
      <c r="AY5" s="130">
        <f>IF(AND(AX5="1--",$W$6=1),1,IF(AND(AX5="1N-",$W$6=1),1,IF(AND(AX5="1-2",$W$6=1),1,IF(AND(AX5="1N2",$W$6=1),1,IF(AND(AX5="-N-",$W$6="N"),1,IF(AND(AX5="1N-",$W$6="N"),1,IF(AND(AX5="-N2",$W$6="N"),1,IF(AND(AX5="1N2",$W$6="N"),1,IF(AND(AX5="--2",$W$6=2),1,IF(AND(AX5="1-2",$W$6=2),1,IF(AND(AX5="-N2",$W$6=2),1,IF(AND(AX5="1N2",$W$6=2),1,"-"))))))))))))</f>
        <v>1</v>
      </c>
      <c r="AZ5" s="126">
        <f t="shared" si="5"/>
        <v>10</v>
      </c>
      <c r="BA5" s="126">
        <f t="shared" si="5"/>
        <v>12</v>
      </c>
      <c r="BB5" s="126">
        <f t="shared" si="5"/>
        <v>3</v>
      </c>
      <c r="BD5" s="126" t="str">
        <f>IF(OR(AZ1=5,AZ2=5,AZ3=5,AZ4=5,AZ5=5,AZ6=5),"1--","---")</f>
        <v>1--</v>
      </c>
      <c r="BE5" s="126" t="str">
        <f>IF(OR(BA1=5,BA2=5,BA3=5,BA4=5,BA5=5,BA6=5),"-N-","---")</f>
        <v>-N-</v>
      </c>
      <c r="BF5" s="126" t="str">
        <f>IF(OR(BB1=5,BB2=5,BB3=5,BB4=5,BB5=5,BB6=5),"--2","---")</f>
        <v>---</v>
      </c>
      <c r="BG5" s="126" t="str">
        <f t="shared" si="6"/>
        <v>1N-</v>
      </c>
      <c r="BH5" s="130">
        <f>IF(AND(BG5="1--",$W$6=1),1,IF(AND(BG5="1N-",$W$6=1),1,IF(AND(BG5="1-2",$W$6=1),1,IF(AND(BG5="1N2",$W$6=1),1,IF(AND(BG5="-N-",$W$6="N"),1,IF(AND(BG5="1N-",$W$6="N"),1,IF(AND(BG5="-N2",$W$6="N"),1,IF(AND(BG5="1N2",$W$6="N"),1,IF(AND(BG5="--2",$W$6=2),1,IF(AND(BG5="1-2",$W$6=2),1,IF(AND(BG5="-N2",$W$6=2),1,IF(AND(BG5="1N2",$W$6=2),1,"-"))))))))))))</f>
        <v>1</v>
      </c>
      <c r="BI5" s="126">
        <f t="shared" si="7"/>
        <v>12</v>
      </c>
      <c r="BJ5" s="126">
        <f t="shared" si="7"/>
        <v>5</v>
      </c>
      <c r="BK5" s="126">
        <f t="shared" si="7"/>
        <v>9</v>
      </c>
      <c r="BM5" s="126" t="str">
        <f>IF(OR(BI1=5,BI2=5,BI3=5,BI4=5,BI5=5,BI6=5),"1--","---")</f>
        <v>1--</v>
      </c>
      <c r="BN5" s="126" t="str">
        <f>IF(OR(BJ1=5,BJ2=5,BJ3=5,BJ4=5,BJ5=5,BJ6=5),"-N-","---")</f>
        <v>-N-</v>
      </c>
      <c r="BO5" s="126" t="str">
        <f>IF(OR(BK1=5,BK2=5,BK3=5,BK4=5,BK5=5,BK6=5),"--2","---")</f>
        <v>--2</v>
      </c>
      <c r="BP5" s="126" t="str">
        <f t="shared" si="8"/>
        <v>1N2</v>
      </c>
      <c r="BQ5" s="130">
        <f>IF(AND(BP5="1--",$W$6=1),1,IF(AND(BP5="1N-",$W$6=1),1,IF(AND(BP5="1-2",$W$6=1),1,IF(AND(BP5="1N2",$W$6=1),1,IF(AND(BP5="-N-",$W$6="N"),1,IF(AND(BP5="1N-",$W$6="N"),1,IF(AND(BP5="-N2",$W$6="N"),1,IF(AND(BP5="1N2",$W$6="N"),1,IF(AND(BP5="--2",$W$6=2),1,IF(AND(BP5="1-2",$W$6=2),1,IF(AND(BP5="-N2",$W$6=2),1,IF(AND(BP5="1N2",$W$6=2),1,"-"))))))))))))</f>
        <v>1</v>
      </c>
    </row>
    <row r="6" spans="1:69" x14ac:dyDescent="0.25">
      <c r="C6" s="78">
        <v>2</v>
      </c>
      <c r="D6" s="78" t="s">
        <v>256</v>
      </c>
      <c r="E6" s="78">
        <v>68.8</v>
      </c>
      <c r="H6" s="94">
        <f t="shared" si="10"/>
        <v>2</v>
      </c>
      <c r="I6" s="94">
        <f t="shared" si="11"/>
        <v>3</v>
      </c>
      <c r="J6" s="94">
        <f t="shared" si="12"/>
        <v>6</v>
      </c>
      <c r="N6" s="131" t="str">
        <f>BG1&amp;","&amp;BG2&amp;","&amp;BG3&amp;","&amp;BG4&amp;","&amp;BG5&amp;","&amp;BG6&amp;","&amp;BG7&amp;","&amp;BG8&amp;","&amp;BG9&amp;","&amp;BG10&amp;","&amp;BG11&amp;","&amp;BG12&amp;","&amp;BG13&amp;","&amp;BG14</f>
        <v>-N2,1--,1N2,---,1N-,-N2,---,---,1-2,1N2,---,1N2,---,---</v>
      </c>
      <c r="W6" s="114">
        <v>1</v>
      </c>
      <c r="Y6" s="77">
        <f t="shared" si="0"/>
        <v>5</v>
      </c>
      <c r="Z6" s="77">
        <f t="shared" si="0"/>
        <v>1</v>
      </c>
      <c r="AA6" s="77">
        <f t="shared" si="0"/>
        <v>12</v>
      </c>
      <c r="AB6" s="77"/>
      <c r="AC6" s="77" t="str">
        <f>IF(OR(Y1=6,Y2=6,Y3=6,Y4=6,Y5=6,Y6=6),"1--","---")</f>
        <v>---</v>
      </c>
      <c r="AD6" s="77" t="str">
        <f>IF(OR(Z1=6,Z2=6,Z3=6,Z4=6,Z5=6,Z6=6),"-N-","---")</f>
        <v>---</v>
      </c>
      <c r="AE6" s="77" t="str">
        <f>IF(OR(AA1=6,AA2=6,AA3=6,AA4=6,AA5=6,AA6=6),"--2","---")</f>
        <v>--2</v>
      </c>
      <c r="AF6" s="77" t="str">
        <f t="shared" si="9"/>
        <v>--2</v>
      </c>
      <c r="AG6" s="130" t="str">
        <f>IF(AND(AF6="1--",$W$7=1),1,IF(AND(AF6="1N-",$W$7=1),1,IF(AND(AF6="1-2",$W$7=1),1,IF(AND(AF6="1N2",$W$7=1),1,IF(AND(AF6="-N-",$W$7="N"),1,IF(AND(AF6="1N-",$W$7="N"),1,IF(AND(AF6="-N2",$W$7="N"),1,IF(AND(AF6="1N2",$W$7="N"),1,IF(AND(AF6="--2",$W$7=2),1,IF(AND(AF6="1-2",$W$7=2),1,IF(AND(AF6="-N2",$W$7=2),1,IF(AND(AF6="1N2",$W$7=2),1,"-"))))))))))))</f>
        <v>-</v>
      </c>
      <c r="AH6" s="126">
        <f t="shared" si="1"/>
        <v>3</v>
      </c>
      <c r="AI6" s="126">
        <f t="shared" si="1"/>
        <v>6</v>
      </c>
      <c r="AJ6" s="126">
        <f t="shared" si="1"/>
        <v>10</v>
      </c>
      <c r="AL6" s="126" t="str">
        <f>IF(OR(AH1=6,AH2=6,AH3=6,AH4=6,AH5=6,AH6=6),"1--","---")</f>
        <v>---</v>
      </c>
      <c r="AM6" s="126" t="str">
        <f>IF(OR(AI1=6,AI2=6,AI3=6,AI4=6,AI5=6,AI6=6),"-N-","---")</f>
        <v>-N-</v>
      </c>
      <c r="AN6" s="126" t="str">
        <f>IF(OR(AJ1=6,AJ2=6,AJ3=6,AJ4=6,AJ5=6,AJ6=6),"--2","---")</f>
        <v>--2</v>
      </c>
      <c r="AO6" s="126" t="str">
        <f t="shared" si="2"/>
        <v>-N2</v>
      </c>
      <c r="AP6" s="130">
        <f>IF(AND(AO6="1--",$W$7=1),1,IF(AND(AO6="1N-",$W$7=1),1,IF(AND(AO6="1-2",$W$7=1),1,IF(AND(AO6="1N2",$W$7=1),1,IF(AND(AO6="-N-",$W$7="N"),1,IF(AND(AO6="1N-",$W$7="N"),1,IF(AND(AO6="-N2",$W$7="N"),1,IF(AND(AO6="1N2",$W$7="N"),1,IF(AND(AO6="--2",$W$7=2),1,IF(AND(AO6="1-2",$W$7=2),1,IF(AND(AO6="-N2",$W$7=2),1,IF(AND(AO6="1N2",$W$7=2),1,"-"))))))))))))</f>
        <v>1</v>
      </c>
      <c r="AQ6" s="126">
        <f t="shared" si="3"/>
        <v>10</v>
      </c>
      <c r="AR6" s="126">
        <f t="shared" si="3"/>
        <v>12</v>
      </c>
      <c r="AS6" s="126">
        <f t="shared" si="3"/>
        <v>3</v>
      </c>
      <c r="AU6" s="126" t="str">
        <f>IF(OR(AQ1=6,AQ2=6,AQ3=6,AQ4=6,AQ5=6,AQ6=6),"1--","---")</f>
        <v>---</v>
      </c>
      <c r="AV6" s="126" t="str">
        <f>IF(OR(AR1=6,AR2=6,AR3=6,AR4=6,AR5=6,AR6=6),"-N-","---")</f>
        <v>-N-</v>
      </c>
      <c r="AW6" s="126" t="str">
        <f>IF(OR(AS1=6,AS2=6,AS3=6,AS4=6,AS5=6,AS6=6),"--2","---")</f>
        <v>--2</v>
      </c>
      <c r="AX6" s="126" t="str">
        <f t="shared" si="4"/>
        <v>-N2</v>
      </c>
      <c r="AY6" s="130">
        <f>IF(AND(AX6="1--",$W$7=1),1,IF(AND(AX6="1N-",$W$7=1),1,IF(AND(AX6="1-2",$W$7=1),1,IF(AND(AX6="1N2",$W$7=1),1,IF(AND(AX6="-N-",$W$7="N"),1,IF(AND(AX6="1N-",$W$7="N"),1,IF(AND(AX6="-N2",$W$7="N"),1,IF(AND(AX6="1N2",$W$7="N"),1,IF(AND(AX6="--2",$W$7=2),1,IF(AND(AX6="1-2",$W$7=2),1,IF(AND(AX6="-N2",$W$7=2),1,IF(AND(AX6="1N2",$W$7=2),1,"-"))))))))))))</f>
        <v>1</v>
      </c>
      <c r="AZ6" s="126">
        <f t="shared" si="5"/>
        <v>12</v>
      </c>
      <c r="BA6" s="126">
        <f t="shared" si="5"/>
        <v>5</v>
      </c>
      <c r="BB6" s="126">
        <f t="shared" si="5"/>
        <v>9</v>
      </c>
      <c r="BD6" s="126" t="str">
        <f>IF(OR(AZ1=6,AZ2=6,AZ3=6,AZ4=6,AZ5=6,AZ6=6),"1--","---")</f>
        <v>---</v>
      </c>
      <c r="BE6" s="126" t="str">
        <f>IF(OR(BA1=6,BA2=6,BA3=6,BA4=6,BA5=6,BA6=6),"-N-","---")</f>
        <v>-N-</v>
      </c>
      <c r="BF6" s="126" t="str">
        <f>IF(OR(BB1=6,BB2=6,BB3=6,BB4=6,BB5=6,BB6=6),"--2","---")</f>
        <v>--2</v>
      </c>
      <c r="BG6" s="126" t="str">
        <f t="shared" si="6"/>
        <v>-N2</v>
      </c>
      <c r="BH6" s="130">
        <f>IF(AND(BG6="1--",$W$7=1),1,IF(AND(BG6="1N-",$W$7=1),1,IF(AND(BG6="1-2",$W$7=1),1,IF(AND(BG6="1N2",$W$7=1),1,IF(AND(BG6="-N-",$W$7="N"),1,IF(AND(BG6="1N-",$W$7="N"),1,IF(AND(BG6="-N2",$W$7="N"),1,IF(AND(BG6="1N2",$W$7="N"),1,IF(AND(BG6="--2",$W$7=2),1,IF(AND(BG6="1-2",$W$7=2),1,IF(AND(BG6="-N2",$W$7=2),1,IF(AND(BG6="1N2",$W$7=2),1,"-"))))))))))))</f>
        <v>1</v>
      </c>
      <c r="BI6" s="126">
        <f t="shared" si="7"/>
        <v>1</v>
      </c>
      <c r="BJ6" s="126">
        <f t="shared" si="7"/>
        <v>9</v>
      </c>
      <c r="BK6" s="126">
        <f t="shared" si="7"/>
        <v>5</v>
      </c>
      <c r="BM6" s="126" t="str">
        <f>IF(OR(BI1=6,BI2=6,BI3=6,BI4=6,BI5=6,BI6=6),"1--","---")</f>
        <v>---</v>
      </c>
      <c r="BN6" s="126" t="str">
        <f>IF(OR(BJ1=6,BJ2=6,BJ3=6,BJ4=6,BJ5=6,BJ6=6),"-N-","---")</f>
        <v>-N-</v>
      </c>
      <c r="BO6" s="126" t="str">
        <f>IF(OR(BK1=6,BK2=6,BK3=6,BK4=6,BK5=6,BK6=6),"--2","---")</f>
        <v>---</v>
      </c>
      <c r="BP6" s="126" t="str">
        <f t="shared" si="8"/>
        <v>-N-</v>
      </c>
      <c r="BQ6" s="130">
        <f>IF(AND(BP6="1--",$W$7=1),1,IF(AND(BP6="1N-",$W$7=1),1,IF(AND(BP6="1-2",$W$7=1),1,IF(AND(BP6="1N2",$W$7=1),1,IF(AND(BP6="-N-",$W$7="N"),1,IF(AND(BP6="1N-",$W$7="N"),1,IF(AND(BP6="-N2",$W$7="N"),1,IF(AND(BP6="1N2",$W$7="N"),1,IF(AND(BP6="--2",$W$7=2),1,IF(AND(BP6="1-2",$W$7=2),1,IF(AND(BP6="-N2",$W$7=2),1,IF(AND(BP6="1N2",$W$7=2),1,"-"))))))))))))</f>
        <v>1</v>
      </c>
    </row>
    <row r="7" spans="1:69" x14ac:dyDescent="0.25">
      <c r="C7" s="78">
        <v>9</v>
      </c>
      <c r="D7" s="78" t="s">
        <v>257</v>
      </c>
      <c r="E7" s="78">
        <v>64.900000000000006</v>
      </c>
      <c r="H7" s="94">
        <f t="shared" si="10"/>
        <v>9</v>
      </c>
      <c r="I7" s="94">
        <f t="shared" si="11"/>
        <v>10</v>
      </c>
      <c r="J7" s="94">
        <f t="shared" si="12"/>
        <v>1</v>
      </c>
      <c r="N7" s="131" t="str">
        <f>BP1&amp;","&amp;BP2&amp;","&amp;BP3&amp;","&amp;BP4&amp;","&amp;BP5&amp;","&amp;BP6&amp;","&amp;BP7&amp;","&amp;BP8&amp;","&amp;BP9&amp;","&amp;BP10&amp;","&amp;BP11&amp;","&amp;BP12&amp;","&amp;BP13&amp;","&amp;BP14</f>
        <v>1N2,---,1-2,---,1N2,-N-,---,---,1N2,1N2,---,1N2,---,---</v>
      </c>
      <c r="W7" s="114" t="s">
        <v>7</v>
      </c>
      <c r="AB7" s="77"/>
      <c r="AC7" s="77" t="str">
        <f>IF(OR(Y1=7,Y2=7,Y3=7,Y4=7,Y5=7,Y6=7),"1--","---")</f>
        <v>---</v>
      </c>
      <c r="AD7" s="77" t="str">
        <f>IF(OR(Z1=7,Z2=7,Z3=7,Z4=7,Z5=7,Z6=7),"-N-","---")</f>
        <v>-N-</v>
      </c>
      <c r="AE7" s="77" t="str">
        <f>IF(OR(AA1=7,AA2=7,AA3=7,AA4=7,AA5=7,AA6=7),"--2","---")</f>
        <v>--2</v>
      </c>
      <c r="AF7" s="77" t="str">
        <f t="shared" si="9"/>
        <v>-N2</v>
      </c>
      <c r="AG7" s="130">
        <f>IF(AND(AF7="1--",$W$8=1),1,IF(AND(AF7="1N-",$W$8=1),1,IF(AND(AF7="1-2",$W$8=1),1,IF(AND(AF7="1N2",$W$8=1),1,IF(AND(AF7="-N-",$W$8="N"),1,IF(AND(AF7="1N-",$W$8="N"),1,IF(AND(AF7="-N2",$W$8="N"),1,IF(AND(AF7="1N2",$W$8="N"),1,IF(AND(AF7="--2",$W$8=2),1,IF(AND(AF7="1-2",$W$8=2),1,IF(AND(AF7="-N2",$W$8=2),1,IF(AND(AF7="1N2",$W$8=2),1,"-"))))))))))))</f>
        <v>1</v>
      </c>
      <c r="AL7" s="126" t="str">
        <f>IF(OR(AH1=7,AH2=7,AH3=7,AH4=7,AH5=7,AH6=7),"1--","---")</f>
        <v>---</v>
      </c>
      <c r="AM7" s="126" t="str">
        <f>IF(OR(AI1=7,AI2=7,AI3=7,AI4=7,AI5=7,AI6=7),"-N-","---")</f>
        <v>-N-</v>
      </c>
      <c r="AN7" s="126" t="str">
        <f>IF(OR(AJ1=7,AJ2=7,AJ3=7,AJ4=7,AJ5=7,AJ6=7),"--2","---")</f>
        <v>--2</v>
      </c>
      <c r="AO7" s="126" t="str">
        <f t="shared" si="2"/>
        <v>-N2</v>
      </c>
      <c r="AP7" s="130">
        <f>IF(AND(AO7="1--",$W$8=1),1,IF(AND(AO7="1N-",$W$8=1),1,IF(AND(AO7="1-2",$W$8=1),1,IF(AND(AO7="1N2",$W$8=1),1,IF(AND(AO7="-N-",$W$8="N"),1,IF(AND(AO7="1N-",$W$8="N"),1,IF(AND(AO7="-N2",$W$8="N"),1,IF(AND(AO7="1N2",$W$8="N"),1,IF(AND(AO7="--2",$W$8=2),1,IF(AND(AO7="1-2",$W$8=2),1,IF(AND(AO7="-N2",$W$8=2),1,IF(AND(AO7="1N2",$W$8=2),1,"-"))))))))))))</f>
        <v>1</v>
      </c>
      <c r="AU7" s="126" t="str">
        <f>IF(OR(AQ1=7,AQ2=7,AQ3=7,AQ4=7,AQ5=7,AQ6=7),"1--","---")</f>
        <v>---</v>
      </c>
      <c r="AV7" s="126" t="str">
        <f>IF(OR(AR1=7,AR2=7,AR3=7,AR4=7,AR5=7,AR6=7),"-N-","---")</f>
        <v>---</v>
      </c>
      <c r="AW7" s="126" t="str">
        <f>IF(OR(AS1=7,AS2=7,AS3=7,AS4=7,AS5=7,AS6=7),"--2","---")</f>
        <v>---</v>
      </c>
      <c r="AX7" s="126" t="str">
        <f t="shared" si="4"/>
        <v>---</v>
      </c>
      <c r="AY7" s="130" t="str">
        <f>IF(AND(AX7="1--",$W$8=1),1,IF(AND(AX7="1N-",$W$8=1),1,IF(AND(AX7="1-2",$W$8=1),1,IF(AND(AX7="1N2",$W$8=1),1,IF(AND(AX7="-N-",$W$8="N"),1,IF(AND(AX7="1N-",$W$8="N"),1,IF(AND(AX7="-N2",$W$8="N"),1,IF(AND(AX7="1N2",$W$8="N"),1,IF(AND(AX7="--2",$W$8=2),1,IF(AND(AX7="1-2",$W$8=2),1,IF(AND(AX7="-N2",$W$8=2),1,IF(AND(AX7="1N2",$W$8=2),1,"-"))))))))))))</f>
        <v>-</v>
      </c>
      <c r="BD7" s="126" t="str">
        <f>IF(OR(AZ1=7,AZ2=7,AZ3=7,AZ4=7,AZ5=7,AZ6=7),"1--","---")</f>
        <v>---</v>
      </c>
      <c r="BE7" s="126" t="str">
        <f>IF(OR(BA1=7,BA2=7,BA3=7,BA4=7,BA5=7,BA6=7),"-N-","---")</f>
        <v>---</v>
      </c>
      <c r="BF7" s="126" t="str">
        <f>IF(OR(BB1=7,BB2=7,BB3=7,BB4=7,BB5=7,BB6=7),"--2","---")</f>
        <v>---</v>
      </c>
      <c r="BG7" s="126" t="str">
        <f t="shared" si="6"/>
        <v>---</v>
      </c>
      <c r="BH7" s="130" t="str">
        <f>IF(AND(BG7="1--",$W$8=1),1,IF(AND(BG7="1N-",$W$8=1),1,IF(AND(BG7="1-2",$W$8=1),1,IF(AND(BG7="1N2",$W$8=1),1,IF(AND(BG7="-N-",$W$8="N"),1,IF(AND(BG7="1N-",$W$8="N"),1,IF(AND(BG7="-N2",$W$8="N"),1,IF(AND(BG7="1N2",$W$8="N"),1,IF(AND(BG7="--2",$W$8=2),1,IF(AND(BG7="1-2",$W$8=2),1,IF(AND(BG7="-N2",$W$8=2),1,IF(AND(BG7="1N2",$W$8=2),1,"-"))))))))))))</f>
        <v>-</v>
      </c>
      <c r="BM7" s="126" t="str">
        <f>IF(OR(BI1=7,BI2=7,BI3=7,BI4=7,BI5=7,BI6=7),"1--","---")</f>
        <v>---</v>
      </c>
      <c r="BN7" s="126" t="str">
        <f>IF(OR(BJ1=7,BJ2=7,BJ3=7,BJ4=7,BJ5=7,BJ6=7),"-N-","---")</f>
        <v>---</v>
      </c>
      <c r="BO7" s="126" t="str">
        <f>IF(OR(BK1=7,BK2=7,BK3=7,BK4=7,BK5=7,BK6=7),"--2","---")</f>
        <v>---</v>
      </c>
      <c r="BP7" s="126" t="str">
        <f t="shared" si="8"/>
        <v>---</v>
      </c>
      <c r="BQ7" s="130" t="str">
        <f>IF(AND(BP7="1--",$W$8=1),1,IF(AND(BP7="1N-",$W$8=1),1,IF(AND(BP7="1-2",$W$8=1),1,IF(AND(BP7="1N2",$W$8=1),1,IF(AND(BP7="-N-",$W$8="N"),1,IF(AND(BP7="1N-",$W$8="N"),1,IF(AND(BP7="-N2",$W$8="N"),1,IF(AND(BP7="1N2",$W$8="N"),1,IF(AND(BP7="--2",$W$8=2),1,IF(AND(BP7="1-2",$W$8=2),1,IF(AND(BP7="-N2",$W$8=2),1,IF(AND(BP7="1N2",$W$8=2),1,"-"))))))))))))</f>
        <v>-</v>
      </c>
    </row>
    <row r="8" spans="1:69" x14ac:dyDescent="0.25">
      <c r="C8" s="78">
        <v>5</v>
      </c>
      <c r="D8" s="78" t="s">
        <v>258</v>
      </c>
      <c r="E8" s="78">
        <v>60.9</v>
      </c>
      <c r="H8" s="94">
        <f t="shared" si="10"/>
        <v>5</v>
      </c>
      <c r="I8" s="94">
        <f t="shared" si="11"/>
        <v>1</v>
      </c>
      <c r="J8" s="94">
        <f t="shared" si="12"/>
        <v>12</v>
      </c>
      <c r="N8" s="111" t="s">
        <v>10</v>
      </c>
      <c r="W8" s="114" t="s">
        <v>7</v>
      </c>
      <c r="AB8" s="77"/>
      <c r="AC8" s="77" t="str">
        <f>IF(OR(Y1=8,Y2=8,Y3=8,Y4=8,Y5=8,Y6=8),"1--","---")</f>
        <v>---</v>
      </c>
      <c r="AD8" s="77" t="str">
        <f>IF(OR(Z1=8,Z2=8,Z3=8,Z4=8,Z5=8,Z6=8),"-N-","---")</f>
        <v>-N-</v>
      </c>
      <c r="AE8" s="77" t="str">
        <f>IF(OR(AA1=8,AA2=8,AA3=8,AA4=8,AA5=8,AA6=8),"--2","---")</f>
        <v>--2</v>
      </c>
      <c r="AF8" s="77" t="str">
        <f t="shared" si="9"/>
        <v>-N2</v>
      </c>
      <c r="AG8" s="130">
        <f>IF(AND(AF8="1--",$W$9=1),1,IF(AND(AF8="1N-",$W$9=1),1,IF(AND(AF8="1-2",$W$9=1),1,IF(AND(AF8="1N2",$W$9=1),1,IF(AND(AF8="-N-",$W$9="N"),1,IF(AND(AF8="1N-",$W$9="N"),1,IF(AND(AF8="-N2",$W$9="N"),1,IF(AND(AF8="1N2",$W$9="N"),1,IF(AND(AF8="--2",$W$9=2),1,IF(AND(AF8="1-2",$W$9=2),1,IF(AND(AF8="-N2",$W$9=2),1,IF(AND(AF8="1N2",$W$9=2),1,"-"))))))))))))</f>
        <v>1</v>
      </c>
      <c r="AL8" s="126" t="str">
        <f>IF(OR(AH1=8,AH2=8,AH3=8,AH4=8,AH5=8,AH6=8),"1--","---")</f>
        <v>---</v>
      </c>
      <c r="AM8" s="126" t="str">
        <f>IF(OR(AI1=8,AI2=8,AI3=8,AI4=8,AI5=8,AI6=8),"-N-","---")</f>
        <v>-N-</v>
      </c>
      <c r="AN8" s="126" t="str">
        <f>IF(OR(AJ1=8,AJ2=8,AJ3=8,AJ4=8,AJ5=8,AJ6=8),"--2","---")</f>
        <v>---</v>
      </c>
      <c r="AO8" s="126" t="str">
        <f t="shared" si="2"/>
        <v>-N-</v>
      </c>
      <c r="AP8" s="130" t="str">
        <f>IF(AND(AO8="1--",$W$9=1),1,IF(AND(AO8="1N-",$W$9=1),1,IF(AND(AO8="1-2",$W$9=1),1,IF(AND(AO8="1N2",$W$9=1),1,IF(AND(AO8="-N-",$W$9="N"),1,IF(AND(AO8="1N-",$W$9="N"),1,IF(AND(AO8="-N2",$W$9="N"),1,IF(AND(AO8="1N2",$W$9="N"),1,IF(AND(AO8="--2",$W$9=2),1,IF(AND(AO8="1-2",$W$9=2),1,IF(AND(AO8="-N2",$W$9=2),1,IF(AND(AO8="1N2",$W$9=2),1,"-"))))))))))))</f>
        <v>-</v>
      </c>
      <c r="AU8" s="126" t="str">
        <f>IF(OR(AQ1=8,AQ2=8,AQ3=8,AQ4=8,AQ5=8,AQ6=8),"1--","---")</f>
        <v>---</v>
      </c>
      <c r="AV8" s="126" t="str">
        <f>IF(OR(AR1=8,AR2=8,AR3=8,AR4=8,AR5=8,AR6=8),"-N-","---")</f>
        <v>-N-</v>
      </c>
      <c r="AW8" s="126" t="str">
        <f>IF(OR(AS1=8,AS2=8,AS3=8,AS4=8,AS5=8,AS6=8),"--2","---")</f>
        <v>---</v>
      </c>
      <c r="AX8" s="126" t="str">
        <f t="shared" si="4"/>
        <v>-N-</v>
      </c>
      <c r="AY8" s="130" t="str">
        <f>IF(AND(AX8="1--",$W$9=1),1,IF(AND(AX8="1N-",$W$9=1),1,IF(AND(AX8="1-2",$W$9=1),1,IF(AND(AX8="1N2",$W$9=1),1,IF(AND(AX8="-N-",$W$9="N"),1,IF(AND(AX8="1N-",$W$9="N"),1,IF(AND(AX8="-N2",$W$9="N"),1,IF(AND(AX8="1N2",$W$9="N"),1,IF(AND(AX8="--2",$W$9=2),1,IF(AND(AX8="1-2",$W$9=2),1,IF(AND(AX8="-N2",$W$9=2),1,IF(AND(AX8="1N2",$W$9=2),1,"-"))))))))))))</f>
        <v>-</v>
      </c>
      <c r="BD8" s="126" t="str">
        <f>IF(OR(AZ1=8,AZ2=8,AZ3=8,AZ4=8,AZ5=8,AZ6=8),"1--","---")</f>
        <v>---</v>
      </c>
      <c r="BE8" s="126" t="str">
        <f>IF(OR(BA1=8,BA2=8,BA3=8,BA4=8,BA5=8,BA6=8),"-N-","---")</f>
        <v>---</v>
      </c>
      <c r="BF8" s="126" t="str">
        <f>IF(OR(BB1=8,BB2=8,BB3=8,BB4=8,BB5=8,BB6=8),"--2","---")</f>
        <v>---</v>
      </c>
      <c r="BG8" s="126" t="str">
        <f t="shared" si="6"/>
        <v>---</v>
      </c>
      <c r="BH8" s="130" t="str">
        <f>IF(AND(BG8="1--",$W$9=1),1,IF(AND(BG8="1N-",$W$9=1),1,IF(AND(BG8="1-2",$W$9=1),1,IF(AND(BG8="1N2",$W$9=1),1,IF(AND(BG8="-N-",$W$9="N"),1,IF(AND(BG8="1N-",$W$9="N"),1,IF(AND(BG8="-N2",$W$9="N"),1,IF(AND(BG8="1N2",$W$9="N"),1,IF(AND(BG8="--2",$W$9=2),1,IF(AND(BG8="1-2",$W$9=2),1,IF(AND(BG8="-N2",$W$9=2),1,IF(AND(BG8="1N2",$W$9=2),1,"-"))))))))))))</f>
        <v>-</v>
      </c>
      <c r="BM8" s="126" t="str">
        <f>IF(OR(BI1=8,BI2=8,BI3=8,BI4=8,BI5=8,BI6=8),"1--","---")</f>
        <v>---</v>
      </c>
      <c r="BN8" s="126" t="str">
        <f>IF(OR(BJ1=8,BJ2=8,BJ3=8,BJ4=8,BJ5=8,BJ6=8),"-N-","---")</f>
        <v>---</v>
      </c>
      <c r="BO8" s="126" t="str">
        <f>IF(OR(BK1=8,BK2=8,BK3=8,BK4=8,BK5=8,BK6=8),"--2","---")</f>
        <v>---</v>
      </c>
      <c r="BP8" s="126" t="str">
        <f t="shared" si="8"/>
        <v>---</v>
      </c>
      <c r="BQ8" s="130" t="str">
        <f>IF(AND(BP8="1--",$W$9=1),1,IF(AND(BP8="1N-",$W$9=1),1,IF(AND(BP8="1-2",$W$9=1),1,IF(AND(BP8="1N2",$W$9=1),1,IF(AND(BP8="-N-",$W$9="N"),1,IF(AND(BP8="1N-",$W$9="N"),1,IF(AND(BP8="-N2",$W$9="N"),1,IF(AND(BP8="1N2",$W$9="N"),1,IF(AND(BP8="--2",$W$9=2),1,IF(AND(BP8="1-2",$W$9=2),1,IF(AND(BP8="-N2",$W$9=2),1,IF(AND(BP8="1N2",$W$9=2),1,"-"))))))))))))</f>
        <v>-</v>
      </c>
    </row>
    <row r="9" spans="1:69" x14ac:dyDescent="0.25">
      <c r="C9" s="78">
        <v>3</v>
      </c>
      <c r="D9" s="78" t="s">
        <v>259</v>
      </c>
      <c r="E9" s="78">
        <v>45</v>
      </c>
      <c r="H9" s="94">
        <f t="shared" si="10"/>
        <v>3</v>
      </c>
      <c r="I9" s="94">
        <f t="shared" si="11"/>
        <v>6</v>
      </c>
      <c r="J9" s="94">
        <f t="shared" si="12"/>
        <v>10</v>
      </c>
      <c r="N9" s="111" t="s">
        <v>267</v>
      </c>
      <c r="W9" s="114">
        <v>2</v>
      </c>
      <c r="AB9" s="77"/>
      <c r="AC9" s="77" t="str">
        <f>IF(OR(Y1=9,Y2=9,Y3=9,Y4=9,Y5=9,Y6=9),"1--","---")</f>
        <v>1--</v>
      </c>
      <c r="AD9" s="77" t="str">
        <f>IF(OR(Z1=9,Z2=9,Z3=9,Z4=9,Z5=9,Z6=9),"-N-","---")</f>
        <v>---</v>
      </c>
      <c r="AE9" s="77" t="str">
        <f>IF(OR(AA1=9,AA2=9,AA3=9,AA4=9,AA5=9,AA6=9),"--2","---")</f>
        <v>---</v>
      </c>
      <c r="AF9" s="77" t="str">
        <f t="shared" si="9"/>
        <v>1--</v>
      </c>
      <c r="AG9" s="130">
        <f>IF(AND(AF9="1--",$W$10=1),1,IF(AND(AF9="1N-",$W$10=1),1,IF(AND(AF9="1-2",$W$10=1),1,IF(AND(AF9="1N2",$W$10=1),1,IF(AND(AF9="-N-",$W$10="N"),1,IF(AND(AF9="1N-",$W$10="N"),1,IF(AND(AF9="-N2",$W$10="N"),1,IF(AND(AF9="1N2",$W$10="N"),1,IF(AND(AF9="--2",$W$10=2),1,IF(AND(AF9="1-2",$W$10=2),1,IF(AND(AF9="-N2",$W$10=2),1,IF(AND(AF9="1N2",$W$10=2),1,"-"))))))))))))</f>
        <v>1</v>
      </c>
      <c r="AL9" s="126" t="str">
        <f>IF(OR(AH1=9,AH2=9,AH3=9,AH4=9,AH5=9,AH6=9),"1--","---")</f>
        <v>1--</v>
      </c>
      <c r="AM9" s="126" t="str">
        <f>IF(OR(AI1=9,AI2=9,AI3=9,AI4=9,AI5=9,AI6=9),"-N-","---")</f>
        <v>---</v>
      </c>
      <c r="AN9" s="126" t="str">
        <f>IF(OR(AJ1=9,AJ2=9,AJ3=9,AJ4=9,AJ5=9,AJ6=9),"--2","---")</f>
        <v>---</v>
      </c>
      <c r="AO9" s="126" t="str">
        <f t="shared" si="2"/>
        <v>1--</v>
      </c>
      <c r="AP9" s="130">
        <f>IF(AND(AO9="1--",$W$10=1),1,IF(AND(AO9="1N-",$W$10=1),1,IF(AND(AO9="1-2",$W$10=1),1,IF(AND(AO9="1N2",$W$10=1),1,IF(AND(AO9="-N-",$W$10="N"),1,IF(AND(AO9="1N-",$W$10="N"),1,IF(AND(AO9="-N2",$W$10="N"),1,IF(AND(AO9="1N2",$W$10="N"),1,IF(AND(AO9="--2",$W$10=2),1,IF(AND(AO9="1-2",$W$10=2),1,IF(AND(AO9="-N2",$W$10=2),1,IF(AND(AO9="1N2",$W$10=2),1,"-"))))))))))))</f>
        <v>1</v>
      </c>
      <c r="AU9" s="126" t="str">
        <f>IF(OR(AQ1=9,AQ2=9,AQ3=9,AQ4=9,AQ5=9,AQ6=9),"1--","---")</f>
        <v>1--</v>
      </c>
      <c r="AV9" s="126" t="str">
        <f>IF(OR(AR1=9,AR2=9,AR3=9,AR4=9,AR5=9,AR6=9),"-N-","---")</f>
        <v>---</v>
      </c>
      <c r="AW9" s="126" t="str">
        <f>IF(OR(AS1=9,AS2=9,AS3=9,AS4=9,AS5=9,AS6=9),"--2","---")</f>
        <v>---</v>
      </c>
      <c r="AX9" s="126" t="str">
        <f t="shared" si="4"/>
        <v>1--</v>
      </c>
      <c r="AY9" s="130">
        <f>IF(AND(AX9="1--",$W$10=1),1,IF(AND(AX9="1N-",$W$10=1),1,IF(AND(AX9="1-2",$W$10=1),1,IF(AND(AX9="1N2",$W$10=1),1,IF(AND(AX9="-N-",$W$10="N"),1,IF(AND(AX9="1N-",$W$10="N"),1,IF(AND(AX9="-N2",$W$10="N"),1,IF(AND(AX9="1N2",$W$10="N"),1,IF(AND(AX9="--2",$W$10=2),1,IF(AND(AX9="1-2",$W$10=2),1,IF(AND(AX9="-N2",$W$10=2),1,IF(AND(AX9="1N2",$W$10=2),1,"-"))))))))))))</f>
        <v>1</v>
      </c>
      <c r="BD9" s="126" t="str">
        <f>IF(OR(AZ1=9,AZ2=9,AZ3=9,AZ4=9,AZ5=9,AZ6=9),"1--","---")</f>
        <v>1--</v>
      </c>
      <c r="BE9" s="126" t="str">
        <f>IF(OR(BA1=9,BA2=9,BA3=9,BA4=9,BA5=9,BA6=9),"-N-","---")</f>
        <v>---</v>
      </c>
      <c r="BF9" s="126" t="str">
        <f>IF(OR(BB1=9,BB2=9,BB3=9,BB4=9,BB5=9,BB6=9),"--2","---")</f>
        <v>--2</v>
      </c>
      <c r="BG9" s="126" t="str">
        <f t="shared" si="6"/>
        <v>1-2</v>
      </c>
      <c r="BH9" s="130">
        <f>IF(AND(BG9="1--",$W$10=1),1,IF(AND(BG9="1N-",$W$10=1),1,IF(AND(BG9="1-2",$W$10=1),1,IF(AND(BG9="1N2",$W$10=1),1,IF(AND(BG9="-N-",$W$10="N"),1,IF(AND(BG9="1N-",$W$10="N"),1,IF(AND(BG9="-N2",$W$10="N"),1,IF(AND(BG9="1N2",$W$10="N"),1,IF(AND(BG9="--2",$W$10=2),1,IF(AND(BG9="1-2",$W$10=2),1,IF(AND(BG9="-N2",$W$10=2),1,IF(AND(BG9="1N2",$W$10=2),1,"-"))))))))))))</f>
        <v>1</v>
      </c>
      <c r="BM9" s="126" t="str">
        <f>IF(OR(BI1=9,BI2=9,BI3=9,BI4=9,BI5=9,BI6=9),"1--","---")</f>
        <v>1--</v>
      </c>
      <c r="BN9" s="126" t="str">
        <f>IF(OR(BJ1=9,BJ2=9,BJ3=9,BJ4=9,BJ5=9,BJ6=9),"-N-","---")</f>
        <v>-N-</v>
      </c>
      <c r="BO9" s="126" t="str">
        <f>IF(OR(BK1=9,BK2=9,BK3=9,BK4=9,BK5=9,BK6=9),"--2","---")</f>
        <v>--2</v>
      </c>
      <c r="BP9" s="126" t="str">
        <f t="shared" si="8"/>
        <v>1N2</v>
      </c>
      <c r="BQ9" s="130">
        <f>IF(AND(BP9="1--",$W$10=1),1,IF(AND(BP9="1N-",$W$10=1),1,IF(AND(BP9="1-2",$W$10=1),1,IF(AND(BP9="1N2",$W$10=1),1,IF(AND(BP9="-N-",$W$10="N"),1,IF(AND(BP9="1N-",$W$10="N"),1,IF(AND(BP9="-N2",$W$10="N"),1,IF(AND(BP9="1N2",$W$10="N"),1,IF(AND(BP9="--2",$W$10=2),1,IF(AND(BP9="1-2",$W$10=2),1,IF(AND(BP9="-N2",$W$10=2),1,IF(AND(BP9="1N2",$W$10=2),1,"-"))))))))))))</f>
        <v>1</v>
      </c>
    </row>
    <row r="10" spans="1:69" x14ac:dyDescent="0.25">
      <c r="C10" s="78">
        <v>10</v>
      </c>
      <c r="D10" s="78" t="s">
        <v>260</v>
      </c>
      <c r="E10" s="78">
        <v>44.3</v>
      </c>
      <c r="H10" s="94">
        <f t="shared" si="10"/>
        <v>10</v>
      </c>
      <c r="I10" s="94">
        <f t="shared" si="11"/>
        <v>12</v>
      </c>
      <c r="J10" s="94">
        <f t="shared" si="12"/>
        <v>3</v>
      </c>
      <c r="N10" s="111" t="s">
        <v>9</v>
      </c>
      <c r="W10" s="114">
        <v>1</v>
      </c>
      <c r="AB10" s="77"/>
      <c r="AC10" s="77" t="str">
        <f>IF(OR(Y1=10,Y2=10,Y3=10,Y4=10,Y5=10,Y6=10),"1--","---")</f>
        <v>---</v>
      </c>
      <c r="AD10" s="77" t="str">
        <f>IF(OR(Z1=10,Z2=10,Z3=10,Z4=10,Z5=10,Z6=10),"-N-","---")</f>
        <v>-N-</v>
      </c>
      <c r="AE10" s="77" t="str">
        <f>IF(OR(AA1=10,AA2=10,AA3=10,AA4=10,AA5=10,AA6=10),"--2","---")</f>
        <v>---</v>
      </c>
      <c r="AF10" s="77" t="str">
        <f t="shared" si="9"/>
        <v>-N-</v>
      </c>
      <c r="AG10" s="130">
        <f>IF(AND(AF10="1--",$W$11=1),1,IF(AND(AF10="1N-",$W$11=1),1,IF(AND(AF10="1-2",$W$11=1),1,IF(AND(AF10="1N2",$W$11=1),1,IF(AND(AF10="-N-",$W$11="N"),1,IF(AND(AF10="1N-",$W$11="N"),1,IF(AND(AF10="-N2",$W$11="N"),1,IF(AND(AF10="1N2",$W$11="N"),1,IF(AND(AF10="--2",$W$11=2),1,IF(AND(AF10="1-2",$W$11=2),1,IF(AND(AF10="-N2",$W$11=2),1,IF(AND(AF10="1N2",$W$11=2),1,"-"))))))))))))</f>
        <v>1</v>
      </c>
      <c r="AL10" s="126" t="str">
        <f>IF(OR(AH1=10,AH2=10,AH3=10,AH4=10,AH5=10,AH6=10),"1--","---")</f>
        <v>---</v>
      </c>
      <c r="AM10" s="126" t="str">
        <f>IF(OR(AI1=10,AI2=10,AI3=10,AI4=10,AI5=10,AI6=10),"-N-","---")</f>
        <v>-N-</v>
      </c>
      <c r="AN10" s="126" t="str">
        <f>IF(OR(AJ1=10,AJ2=10,AJ3=10,AJ4=10,AJ5=10,AJ6=10),"--2","---")</f>
        <v>--2</v>
      </c>
      <c r="AO10" s="126" t="str">
        <f t="shared" si="2"/>
        <v>-N2</v>
      </c>
      <c r="AP10" s="130">
        <f>IF(AND(AO10="1--",$W$11=1),1,IF(AND(AO10="1N-",$W$11=1),1,IF(AND(AO10="1-2",$W$11=1),1,IF(AND(AO10="1N2",$W$11=1),1,IF(AND(AO10="-N-",$W$11="N"),1,IF(AND(AO10="1N-",$W$11="N"),1,IF(AND(AO10="-N2",$W$11="N"),1,IF(AND(AO10="1N2",$W$11="N"),1,IF(AND(AO10="--2",$W$11=2),1,IF(AND(AO10="1-2",$W$11=2),1,IF(AND(AO10="-N2",$W$11=2),1,IF(AND(AO10="1N2",$W$11=2),1,"-"))))))))))))</f>
        <v>1</v>
      </c>
      <c r="AU10" s="126" t="str">
        <f>IF(OR(AQ1=10,AQ2=10,AQ3=10,AQ4=10,AQ5=10,AQ6=10),"1--","---")</f>
        <v>1--</v>
      </c>
      <c r="AV10" s="126" t="str">
        <f>IF(OR(AR1=10,AR2=10,AR3=10,AR4=10,AR5=10,AR6=10),"-N-","---")</f>
        <v>-N-</v>
      </c>
      <c r="AW10" s="126" t="str">
        <f>IF(OR(AS1=10,AS2=10,AS3=10,AS4=10,AS5=10,AS6=10),"--2","---")</f>
        <v>--2</v>
      </c>
      <c r="AX10" s="126" t="str">
        <f t="shared" si="4"/>
        <v>1N2</v>
      </c>
      <c r="AY10" s="130">
        <f>IF(AND(AX10="1--",$W$11=1),1,IF(AND(AX10="1N-",$W$11=1),1,IF(AND(AX10="1-2",$W$11=1),1,IF(AND(AX10="1N2",$W$11=1),1,IF(AND(AX10="-N-",$W$11="N"),1,IF(AND(AX10="1N-",$W$11="N"),1,IF(AND(AX10="-N2",$W$11="N"),1,IF(AND(AX10="1N2",$W$11="N"),1,IF(AND(AX10="--2",$W$11=2),1,IF(AND(AX10="1-2",$W$11=2),1,IF(AND(AX10="-N2",$W$11=2),1,IF(AND(AX10="1N2",$W$11=2),1,"-"))))))))))))</f>
        <v>1</v>
      </c>
      <c r="BD10" s="126" t="str">
        <f>IF(OR(AZ1=10,AZ2=10,AZ3=10,AZ4=10,AZ5=10,AZ6=10),"1--","---")</f>
        <v>1--</v>
      </c>
      <c r="BE10" s="126" t="str">
        <f>IF(OR(BA1=10,BA2=10,BA3=10,BA4=10,BA5=10,BA6=10),"-N-","---")</f>
        <v>-N-</v>
      </c>
      <c r="BF10" s="126" t="str">
        <f>IF(OR(BB1=10,BB2=10,BB3=10,BB4=10,BB5=10,BB6=10),"--2","---")</f>
        <v>--2</v>
      </c>
      <c r="BG10" s="126" t="str">
        <f t="shared" si="6"/>
        <v>1N2</v>
      </c>
      <c r="BH10" s="130">
        <f>IF(AND(BG10="1--",$W$11=1),1,IF(AND(BG10="1N-",$W$11=1),1,IF(AND(BG10="1-2",$W$11=1),1,IF(AND(BG10="1N2",$W$11=1),1,IF(AND(BG10="-N-",$W$11="N"),1,IF(AND(BG10="1N-",$W$11="N"),1,IF(AND(BG10="-N2",$W$11="N"),1,IF(AND(BG10="1N2",$W$11="N"),1,IF(AND(BG10="--2",$W$11=2),1,IF(AND(BG10="1-2",$W$11=2),1,IF(AND(BG10="-N2",$W$11=2),1,IF(AND(BG10="1N2",$W$11=2),1,"-"))))))))))))</f>
        <v>1</v>
      </c>
      <c r="BM10" s="126" t="str">
        <f>IF(OR(BI1=10,BI2=10,BI3=10,BI4=10,BI5=10,BI6=10),"1--","---")</f>
        <v>1--</v>
      </c>
      <c r="BN10" s="126" t="str">
        <f>IF(OR(BJ1=10,BJ2=10,BJ3=10,BJ4=10,BJ5=10,BJ6=10),"-N-","---")</f>
        <v>-N-</v>
      </c>
      <c r="BO10" s="126" t="str">
        <f>IF(OR(BK1=10,BK2=10,BK3=10,BK4=10,BK5=10,BK6=10),"--2","---")</f>
        <v>--2</v>
      </c>
      <c r="BP10" s="126" t="str">
        <f t="shared" si="8"/>
        <v>1N2</v>
      </c>
      <c r="BQ10" s="130">
        <f>IF(AND(BP10="1--",$W$11=1),1,IF(AND(BP10="1N-",$W$11=1),1,IF(AND(BP10="1-2",$W$11=1),1,IF(AND(BP10="1N2",$W$11=1),1,IF(AND(BP10="-N-",$W$11="N"),1,IF(AND(BP10="1N-",$W$11="N"),1,IF(AND(BP10="-N2",$W$11="N"),1,IF(AND(BP10="1N2",$W$11="N"),1,IF(AND(BP10="--2",$W$11=2),1,IF(AND(BP10="1-2",$W$11=2),1,IF(AND(BP10="-N2",$W$11=2),1,IF(AND(BP10="1N2",$W$11=2),1,"-"))))))))))))</f>
        <v>1</v>
      </c>
    </row>
    <row r="11" spans="1:69" x14ac:dyDescent="0.25">
      <c r="C11" s="78">
        <v>12</v>
      </c>
      <c r="D11" s="78" t="s">
        <v>261</v>
      </c>
      <c r="E11" s="78">
        <v>43.4</v>
      </c>
      <c r="H11" s="94">
        <f t="shared" si="10"/>
        <v>12</v>
      </c>
      <c r="I11" s="94">
        <f t="shared" si="11"/>
        <v>5</v>
      </c>
      <c r="J11" s="94">
        <f t="shared" si="12"/>
        <v>9</v>
      </c>
      <c r="W11" s="114" t="s">
        <v>7</v>
      </c>
      <c r="X11" s="126">
        <f>AG15</f>
        <v>11</v>
      </c>
      <c r="AB11" s="77"/>
      <c r="AC11" s="77" t="str">
        <f>IF(OR(Y1=11,Y2=11,Y3=11,Y4=11,Y5=11,Y6=11),"1--","---")</f>
        <v>1--</v>
      </c>
      <c r="AD11" s="77" t="str">
        <f>IF(OR(Z1=11,Z2=11,Z3=11,Z4=11,Z5=11,Z6=11),"-N-","---")</f>
        <v>---</v>
      </c>
      <c r="AE11" s="77" t="str">
        <f>IF(OR(AA1=11,AA2=11,AA3=11,AA4=11,AA5=11,AA6=11),"--2","---")</f>
        <v>---</v>
      </c>
      <c r="AF11" s="77" t="str">
        <f t="shared" si="9"/>
        <v>1--</v>
      </c>
      <c r="AG11" s="130">
        <f>IF(AND(AF11="1--",$W$12=1),1,IF(AND(AF11="1N-",$W$12=1),1,IF(AND(AF11="1-2",$W$12=1),1,IF(AND(AF11="1N2",$W$12=1),1,IF(AND(AF11="-N-",$W$12="N"),1,IF(AND(AF11="1N-",$W$12="N"),1,IF(AND(AF11="-N2",$W$12="N"),1,IF(AND(AF11="1N2",$W$12="N"),1,IF(AND(AF11="--2",$W$12=2),1,IF(AND(AF11="1-2",$W$12=2),1,IF(AND(AF11="-N2",$W$12=2),1,IF(AND(AF11="1N2",$W$12=2),1,"-"))))))))))))</f>
        <v>1</v>
      </c>
      <c r="AL11" s="126" t="str">
        <f>IF(OR(AH1=11,AH2=11,AH3=11,AH4=11,AH5=11,AH6=11),"1--","---")</f>
        <v>---</v>
      </c>
      <c r="AM11" s="126" t="str">
        <f>IF(OR(AI1=11,AI2=11,AI3=11,AI4=11,AI5=11,AI6=11),"-N-","---")</f>
        <v>---</v>
      </c>
      <c r="AN11" s="126" t="str">
        <f>IF(OR(AJ1=11,AJ2=11,AJ3=11,AJ4=11,AJ5=11,AJ6=11),"--2","---")</f>
        <v>---</v>
      </c>
      <c r="AO11" s="126" t="str">
        <f t="shared" si="2"/>
        <v>---</v>
      </c>
      <c r="AP11" s="130" t="str">
        <f>IF(AND(AO11="1--",$W$12=1),1,IF(AND(AO11="1N-",$W$12=1),1,IF(AND(AO11="1-2",$W$12=1),1,IF(AND(AO11="1N2",$W$12=1),1,IF(AND(AO11="-N-",$W$12="N"),1,IF(AND(AO11="1N-",$W$12="N"),1,IF(AND(AO11="-N2",$W$12="N"),1,IF(AND(AO11="1N2",$W$12="N"),1,IF(AND(AO11="--2",$W$12=2),1,IF(AND(AO11="1-2",$W$12=2),1,IF(AND(AO11="-N2",$W$12=2),1,IF(AND(AO11="1N2",$W$12=2),1,"-"))))))))))))</f>
        <v>-</v>
      </c>
      <c r="AU11" s="126" t="str">
        <f>IF(OR(AQ1=11,AQ2=11,AQ3=11,AQ4=11,AQ5=11,AQ6=11),"1--","---")</f>
        <v>---</v>
      </c>
      <c r="AV11" s="126" t="str">
        <f>IF(OR(AR1=11,AR2=11,AR3=11,AR4=11,AR5=11,AR6=11),"-N-","---")</f>
        <v>---</v>
      </c>
      <c r="AW11" s="126" t="str">
        <f>IF(OR(AS1=11,AS2=11,AS3=11,AS4=11,AS5=11,AS6=11),"--2","---")</f>
        <v>---</v>
      </c>
      <c r="AX11" s="126" t="str">
        <f t="shared" si="4"/>
        <v>---</v>
      </c>
      <c r="AY11" s="130" t="str">
        <f>IF(AND(AX11="1--",$W$12=1),1,IF(AND(AX11="1N-",$W$12=1),1,IF(AND(AX11="1-2",$W$12=1),1,IF(AND(AX11="1N2",$W$12=1),1,IF(AND(AX11="-N-",$W$12="N"),1,IF(AND(AX11="1N-",$W$12="N"),1,IF(AND(AX11="-N2",$W$12="N"),1,IF(AND(AX11="1N2",$W$12="N"),1,IF(AND(AX11="--2",$W$12=2),1,IF(AND(AX11="1-2",$W$12=2),1,IF(AND(AX11="-N2",$W$12=2),1,IF(AND(AX11="1N2",$W$12=2),1,"-"))))))))))))</f>
        <v>-</v>
      </c>
      <c r="BD11" s="126" t="str">
        <f>IF(OR(AZ1=11,AZ2=11,AZ3=11,AZ4=11,AZ5=11,AZ6=11),"1--","---")</f>
        <v>---</v>
      </c>
      <c r="BE11" s="126" t="str">
        <f>IF(OR(BA1=11,BA2=11,BA3=11,BA4=11,BA5=11,BA6=11),"-N-","---")</f>
        <v>---</v>
      </c>
      <c r="BF11" s="126" t="str">
        <f>IF(OR(BB1=11,BB2=11,BB3=11,BB4=11,BB5=11,BB6=11),"--2","---")</f>
        <v>---</v>
      </c>
      <c r="BG11" s="126" t="str">
        <f t="shared" si="6"/>
        <v>---</v>
      </c>
      <c r="BH11" s="130" t="str">
        <f>IF(AND(BG11="1--",$W$12=1),1,IF(AND(BG11="1N-",$W$12=1),1,IF(AND(BG11="1-2",$W$12=1),1,IF(AND(BG11="1N2",$W$12=1),1,IF(AND(BG11="-N-",$W$12="N"),1,IF(AND(BG11="1N-",$W$12="N"),1,IF(AND(BG11="-N2",$W$12="N"),1,IF(AND(BG11="1N2",$W$12="N"),1,IF(AND(BG11="--2",$W$12=2),1,IF(AND(BG11="1-2",$W$12=2),1,IF(AND(BG11="-N2",$W$12=2),1,IF(AND(BG11="1N2",$W$12=2),1,"-"))))))))))))</f>
        <v>-</v>
      </c>
      <c r="BM11" s="126" t="str">
        <f>IF(OR(BI1=11,BI2=11,BI3=11,BI4=11,BI5=11,BI6=11),"1--","---")</f>
        <v>---</v>
      </c>
      <c r="BN11" s="126" t="str">
        <f>IF(OR(BJ1=11,BJ2=11,BJ3=11,BJ4=11,BJ5=11,BJ6=11),"-N-","---")</f>
        <v>---</v>
      </c>
      <c r="BO11" s="126" t="str">
        <f>IF(OR(BK1=11,BK2=11,BK3=11,BK4=11,BK5=11,BK6=11),"--2","---")</f>
        <v>---</v>
      </c>
      <c r="BP11" s="126" t="str">
        <f t="shared" si="8"/>
        <v>---</v>
      </c>
      <c r="BQ11" s="130" t="str">
        <f>IF(AND(BP11="1--",$W$12=1),1,IF(AND(BP11="1N-",$W$12=1),1,IF(AND(BP11="1-2",$W$12=1),1,IF(AND(BP11="1N2",$W$12=1),1,IF(AND(BP11="-N-",$W$12="N"),1,IF(AND(BP11="1N-",$W$12="N"),1,IF(AND(BP11="-N2",$W$12="N"),1,IF(AND(BP11="1N2",$W$12="N"),1,IF(AND(BP11="--2",$W$12=2),1,IF(AND(BP11="1-2",$W$12=2),1,IF(AND(BP11="-N2",$W$12=2),1,IF(AND(BP11="1N2",$W$12=2),1,"-"))))))))))))</f>
        <v>-</v>
      </c>
    </row>
    <row r="12" spans="1:69" x14ac:dyDescent="0.25">
      <c r="C12" s="78">
        <v>1</v>
      </c>
      <c r="D12" s="78" t="s">
        <v>262</v>
      </c>
      <c r="E12" s="78">
        <v>40.799999999999997</v>
      </c>
      <c r="H12" s="94">
        <f t="shared" si="10"/>
        <v>1</v>
      </c>
      <c r="I12" s="94">
        <f t="shared" si="11"/>
        <v>9</v>
      </c>
      <c r="J12" s="94">
        <f t="shared" si="12"/>
        <v>5</v>
      </c>
      <c r="W12" s="114">
        <v>1</v>
      </c>
      <c r="X12" s="126">
        <f>AP15</f>
        <v>10</v>
      </c>
      <c r="AB12" s="77"/>
      <c r="AC12" s="77" t="str">
        <f>IF(OR(Y1=12,Y2=12,Y3=12,Y4=12,Y5=12,Y6=12),"1--","---")</f>
        <v>---</v>
      </c>
      <c r="AD12" s="77" t="str">
        <f>IF(OR(Z1=12,Z2=12,Z3=12,Z4=12,Z5=12,Z6=12),"-N-","---")</f>
        <v>---</v>
      </c>
      <c r="AE12" s="77" t="str">
        <f>IF(OR(AA1=12,AA2=12,AA3=12,AA4=12,AA5=12,AA6=12),"--2","---")</f>
        <v>--2</v>
      </c>
      <c r="AF12" s="77" t="str">
        <f t="shared" si="9"/>
        <v>--2</v>
      </c>
      <c r="AG12" s="130">
        <f>IF(AND(AF12="1--",$W$13=1),1,IF(AND(AF12="1N-",$W$13=1),1,IF(AND(AF12="1-2",$W$13=1),1,IF(AND(AF12="1N2",$W$13=1),1,IF(AND(AF12="-N-",$W$13="N"),1,IF(AND(AF12="1N-",$W$13="N"),1,IF(AND(AF12="-N2",$W$13="N"),1,IF(AND(AF12="1N2",$W$13="N"),1,IF(AND(AF12="--2",$W$13=2),1,IF(AND(AF12="1-2",$W$13=2),1,IF(AND(AF12="-N2",$W$13=2),1,IF(AND(AF12="1N2",$W$13=2),1,"-"))))))))))))</f>
        <v>1</v>
      </c>
      <c r="AL12" s="126" t="str">
        <f>IF(OR(AH1=12,AH2=12,AH3=12,AH4=12,AH5=12,AH6=12),"1--","---")</f>
        <v>---</v>
      </c>
      <c r="AM12" s="126" t="str">
        <f>IF(OR(AI1=12,AI2=12,AI3=12,AI4=12,AI5=12,AI6=12),"-N-","---")</f>
        <v>---</v>
      </c>
      <c r="AN12" s="126" t="str">
        <f>IF(OR(AJ1=12,AJ2=12,AJ3=12,AJ4=12,AJ5=12,AJ6=12),"--2","---")</f>
        <v>--2</v>
      </c>
      <c r="AO12" s="126" t="str">
        <f t="shared" si="2"/>
        <v>--2</v>
      </c>
      <c r="AP12" s="130">
        <f>IF(AND(AO12="1--",$W$13=1),1,IF(AND(AO12="1N-",$W$13=1),1,IF(AND(AO12="1-2",$W$13=1),1,IF(AND(AO12="1N2",$W$13=1),1,IF(AND(AO12="-N-",$W$13="N"),1,IF(AND(AO12="1N-",$W$13="N"),1,IF(AND(AO12="-N2",$W$13="N"),1,IF(AND(AO12="1N2",$W$13="N"),1,IF(AND(AO12="--2",$W$13=2),1,IF(AND(AO12="1-2",$W$13=2),1,IF(AND(AO12="-N2",$W$13=2),1,IF(AND(AO12="1N2",$W$13=2),1,"-"))))))))))))</f>
        <v>1</v>
      </c>
      <c r="AU12" s="126" t="str">
        <f>IF(OR(AQ1=12,AQ2=12,AQ3=12,AQ4=12,AQ5=12,AQ6=12),"1--","---")</f>
        <v>---</v>
      </c>
      <c r="AV12" s="126" t="str">
        <f>IF(OR(AR1=12,AR2=12,AR3=12,AR4=12,AR5=12,AR6=12),"-N-","---")</f>
        <v>-N-</v>
      </c>
      <c r="AW12" s="126" t="str">
        <f>IF(OR(AS1=12,AS2=12,AS3=12,AS4=12,AS5=12,AS6=12),"--2","---")</f>
        <v>--2</v>
      </c>
      <c r="AX12" s="126" t="str">
        <f t="shared" si="4"/>
        <v>-N2</v>
      </c>
      <c r="AY12" s="130">
        <f>IF(AND(AX12="1--",$W$13=1),1,IF(AND(AX12="1N-",$W$13=1),1,IF(AND(AX12="1-2",$W$13=1),1,IF(AND(AX12="1N2",$W$13=1),1,IF(AND(AX12="-N-",$W$13="N"),1,IF(AND(AX12="1N-",$W$13="N"),1,IF(AND(AX12="-N2",$W$13="N"),1,IF(AND(AX12="1N2",$W$13="N"),1,IF(AND(AX12="--2",$W$13=2),1,IF(AND(AX12="1-2",$W$13=2),1,IF(AND(AX12="-N2",$W$13=2),1,IF(AND(AX12="1N2",$W$13=2),1,"-"))))))))))))</f>
        <v>1</v>
      </c>
      <c r="BD12" s="126" t="str">
        <f>IF(OR(AZ1=12,AZ2=12,AZ3=12,AZ4=12,AZ5=12,AZ6=12),"1--","---")</f>
        <v>1--</v>
      </c>
      <c r="BE12" s="126" t="str">
        <f>IF(OR(BA1=12,BA2=12,BA3=12,BA4=12,BA5=12,BA6=12),"-N-","---")</f>
        <v>-N-</v>
      </c>
      <c r="BF12" s="126" t="str">
        <f>IF(OR(BB1=12,BB2=12,BB3=12,BB4=12,BB5=12,BB6=12),"--2","---")</f>
        <v>--2</v>
      </c>
      <c r="BG12" s="126" t="str">
        <f t="shared" si="6"/>
        <v>1N2</v>
      </c>
      <c r="BH12" s="130">
        <f>IF(AND(BG12="1--",$W$13=1),1,IF(AND(BG12="1N-",$W$13=1),1,IF(AND(BG12="1-2",$W$13=1),1,IF(AND(BG12="1N2",$W$13=1),1,IF(AND(BG12="-N-",$W$13="N"),1,IF(AND(BG12="1N-",$W$13="N"),1,IF(AND(BG12="-N2",$W$13="N"),1,IF(AND(BG12="1N2",$W$13="N"),1,IF(AND(BG12="--2",$W$13=2),1,IF(AND(BG12="1-2",$W$13=2),1,IF(AND(BG12="-N2",$W$13=2),1,IF(AND(BG12="1N2",$W$13=2),1,"-"))))))))))))</f>
        <v>1</v>
      </c>
      <c r="BM12" s="126" t="str">
        <f>IF(OR(BI1=12,BI2=12,BI3=12,BI4=12,BI5=12,BI6=12),"1--","---")</f>
        <v>1--</v>
      </c>
      <c r="BN12" s="126" t="str">
        <f>IF(OR(BJ1=12,BJ2=12,BJ3=12,BJ4=12,BJ5=12,BJ6=12),"-N-","---")</f>
        <v>-N-</v>
      </c>
      <c r="BO12" s="126" t="str">
        <f>IF(OR(BK1=12,BK2=12,BK3=12,BK4=12,BK5=12,BK6=12),"--2","---")</f>
        <v>--2</v>
      </c>
      <c r="BP12" s="126" t="str">
        <f t="shared" si="8"/>
        <v>1N2</v>
      </c>
      <c r="BQ12" s="130">
        <f>IF(AND(BP12="1--",$W$13=1),1,IF(AND(BP12="1N-",$W$13=1),1,IF(AND(BP12="1-2",$W$13=1),1,IF(AND(BP12="1N2",$W$13=1),1,IF(AND(BP12="-N-",$W$13="N"),1,IF(AND(BP12="1N-",$W$13="N"),1,IF(AND(BP12="-N2",$W$13="N"),1,IF(AND(BP12="1N2",$W$13="N"),1,IF(AND(BP12="--2",$W$13=2),1,IF(AND(BP12="1-2",$W$13=2),1,IF(AND(BP12="-N2",$W$13=2),1,IF(AND(BP12="1N2",$W$13=2),1,"-"))))))))))))</f>
        <v>1</v>
      </c>
    </row>
    <row r="13" spans="1:69" x14ac:dyDescent="0.25">
      <c r="C13" s="78">
        <v>6</v>
      </c>
      <c r="D13" s="78" t="s">
        <v>263</v>
      </c>
      <c r="E13" s="78">
        <v>38.1</v>
      </c>
      <c r="H13" s="94">
        <f t="shared" si="10"/>
        <v>6</v>
      </c>
      <c r="I13" s="94">
        <f t="shared" si="11"/>
        <v>2</v>
      </c>
      <c r="J13" s="94">
        <f t="shared" si="12"/>
        <v>2</v>
      </c>
      <c r="N13" s="10" t="s">
        <v>8</v>
      </c>
      <c r="T13" s="10" t="s">
        <v>8</v>
      </c>
      <c r="W13" s="114">
        <v>2</v>
      </c>
      <c r="X13" s="126">
        <f>AY15</f>
        <v>9</v>
      </c>
      <c r="AB13" s="77"/>
      <c r="AC13" s="77" t="str">
        <f>IF(OR(Y1=13,Y2=13,Y3=13,Y4=13,Y5=13,Y6=13),"1--","---")</f>
        <v>---</v>
      </c>
      <c r="AD13" s="77" t="str">
        <f>IF(OR(Z1=13,Z2=13,Z3=13,Z4=13,Z5=13,Z6=13),"-N-","---")</f>
        <v>-N-</v>
      </c>
      <c r="AE13" s="77" t="str">
        <f>IF(OR(AA1=13,AA2=13,AA3=13,AA4=13,AA5=13,AA6=13),"--2","---")</f>
        <v>--2</v>
      </c>
      <c r="AF13" s="77" t="str">
        <f t="shared" si="9"/>
        <v>-N2</v>
      </c>
      <c r="AG13" s="130">
        <f>IF(AND(AF13="1--",$W$14=1),1,IF(AND(AF13="1N-",$W$14=1),1,IF(AND(AF13="1-2",$W$14=1),1,IF(AND(AF13="1N2",$W$14=1),1,IF(AND(AF13="-N-",$W$14="N"),1,IF(AND(AF13="1N-",$W$14="N"),1,IF(AND(AF13="-N2",$W$14="N"),1,IF(AND(AF13="1N2",$W$14="N"),1,IF(AND(AF13="--2",$W$14=2),1,IF(AND(AF13="1-2",$W$14=2),1,IF(AND(AF13="-N2",$W$14=2),1,IF(AND(AF13="1N2",$W$14=2),1,"-"))))))))))))</f>
        <v>1</v>
      </c>
      <c r="AL13" s="126" t="str">
        <f>IF(OR(AH1=13,AH2=13,AH3=13,AH4=13,AH5=13,AH6=13),"1--","---")</f>
        <v>---</v>
      </c>
      <c r="AM13" s="126" t="str">
        <f>IF(OR(AI1=13,AI2=13,AI3=13,AI4=13,AI5=13,AI6=13),"-N-","---")</f>
        <v>---</v>
      </c>
      <c r="AN13" s="126" t="str">
        <f>IF(OR(AJ1=13,AJ2=13,AJ3=13,AJ4=13,AJ5=13,AJ6=13),"--2","---")</f>
        <v>--2</v>
      </c>
      <c r="AO13" s="126" t="str">
        <f t="shared" si="2"/>
        <v>--2</v>
      </c>
      <c r="AP13" s="130">
        <f>IF(AND(AO13="1--",$W$14=1),1,IF(AND(AO13="1N-",$W$14=1),1,IF(AND(AO13="1-2",$W$14=1),1,IF(AND(AO13="1N2",$W$14=1),1,IF(AND(AO13="-N-",$W$14="N"),1,IF(AND(AO13="1N-",$W$14="N"),1,IF(AND(AO13="-N2",$W$14="N"),1,IF(AND(AO13="1N2",$W$14="N"),1,IF(AND(AO13="--2",$W$14=2),1,IF(AND(AO13="1-2",$W$14=2),1,IF(AND(AO13="-N2",$W$14=2),1,IF(AND(AO13="1N2",$W$14=2),1,"-"))))))))))))</f>
        <v>1</v>
      </c>
      <c r="AU13" s="126" t="str">
        <f>IF(OR(AQ1=13,AQ2=13,AQ3=13,AQ4=13,AQ5=13,AQ6=13),"1--","---")</f>
        <v>---</v>
      </c>
      <c r="AV13" s="126" t="str">
        <f>IF(OR(AR1=13,AR2=13,AR3=13,AR4=13,AR5=13,AR6=13),"-N-","---")</f>
        <v>---</v>
      </c>
      <c r="AW13" s="126" t="str">
        <f>IF(OR(AS1=13,AS2=13,AS3=13,AS4=13,AS5=13,AS6=13),"--2","---")</f>
        <v>--2</v>
      </c>
      <c r="AX13" s="126" t="str">
        <f t="shared" si="4"/>
        <v>--2</v>
      </c>
      <c r="AY13" s="130">
        <f>IF(AND(AX13="1--",$W$14=1),1,IF(AND(AX13="1N-",$W$14=1),1,IF(AND(AX13="1-2",$W$14=1),1,IF(AND(AX13="1N2",$W$14=1),1,IF(AND(AX13="-N-",$W$14="N"),1,IF(AND(AX13="1N-",$W$14="N"),1,IF(AND(AX13="-N2",$W$14="N"),1,IF(AND(AX13="1N2",$W$14="N"),1,IF(AND(AX13="--2",$W$14=2),1,IF(AND(AX13="1-2",$W$14=2),1,IF(AND(AX13="-N2",$W$14=2),1,IF(AND(AX13="1N2",$W$14=2),1,"-"))))))))))))</f>
        <v>1</v>
      </c>
      <c r="BD13" s="126" t="str">
        <f>IF(OR(AZ1=13,AZ2=13,AZ3=13,AZ4=13,AZ5=13,AZ6=13),"1--","---")</f>
        <v>---</v>
      </c>
      <c r="BE13" s="126" t="str">
        <f>IF(OR(BA1=13,BA2=13,BA3=13,BA4=13,BA5=13,BA6=13),"-N-","---")</f>
        <v>---</v>
      </c>
      <c r="BF13" s="126" t="str">
        <f>IF(OR(BB1=13,BB2=13,BB3=13,BB4=13,BB5=13,BB6=13),"--2","---")</f>
        <v>---</v>
      </c>
      <c r="BG13" s="126" t="str">
        <f t="shared" si="6"/>
        <v>---</v>
      </c>
      <c r="BH13" s="130" t="str">
        <f>IF(AND(BG13="1--",$W$14=1),1,IF(AND(BG13="1N-",$W$14=1),1,IF(AND(BG13="1-2",$W$14=1),1,IF(AND(BG13="1N2",$W$14=1),1,IF(AND(BG13="-N-",$W$14="N"),1,IF(AND(BG13="1N-",$W$14="N"),1,IF(AND(BG13="-N2",$W$14="N"),1,IF(AND(BG13="1N2",$W$14="N"),1,IF(AND(BG13="--2",$W$14=2),1,IF(AND(BG13="1-2",$W$14=2),1,IF(AND(BG13="-N2",$W$14=2),1,IF(AND(BG13="1N2",$W$14=2),1,"-"))))))))))))</f>
        <v>-</v>
      </c>
      <c r="BM13" s="126" t="str">
        <f>IF(OR(BI1=13,BI2=13,BI3=13,BI4=13,BI5=13,BI6=13),"1--","---")</f>
        <v>---</v>
      </c>
      <c r="BN13" s="126" t="str">
        <f>IF(OR(BJ1=13,BJ2=13,BJ3=13,BJ4=13,BJ5=13,BJ6=13),"-N-","---")</f>
        <v>---</v>
      </c>
      <c r="BO13" s="126" t="str">
        <f>IF(OR(BK1=13,BK2=13,BK3=13,BK4=13,BK5=13,BK6=13),"--2","---")</f>
        <v>---</v>
      </c>
      <c r="BP13" s="126" t="str">
        <f t="shared" si="8"/>
        <v>---</v>
      </c>
      <c r="BQ13" s="130" t="str">
        <f>IF(AND(BP13="1--",$W$14=1),1,IF(AND(BP13="1N-",$W$14=1),1,IF(AND(BP13="1-2",$W$14=1),1,IF(AND(BP13="1N2",$W$14=1),1,IF(AND(BP13="-N-",$W$14="N"),1,IF(AND(BP13="1N-",$W$14="N"),1,IF(AND(BP13="-N2",$W$14="N"),1,IF(AND(BP13="1N2",$W$14="N"),1,IF(AND(BP13="--2",$W$14=2),1,IF(AND(BP13="1-2",$W$14=2),1,IF(AND(BP13="-N2",$W$14=2),1,IF(AND(BP13="1N2",$W$14=2),1,"-"))))))))))))</f>
        <v>-</v>
      </c>
    </row>
    <row r="14" spans="1:69" x14ac:dyDescent="0.25">
      <c r="C14" s="78">
        <v>13</v>
      </c>
      <c r="D14" s="78" t="s">
        <v>264</v>
      </c>
      <c r="E14" s="78">
        <v>31</v>
      </c>
      <c r="H14" s="94">
        <f t="shared" si="10"/>
        <v>13</v>
      </c>
      <c r="I14" s="94">
        <f t="shared" si="11"/>
        <v>4</v>
      </c>
      <c r="J14" s="94">
        <f t="shared" si="12"/>
        <v>14</v>
      </c>
      <c r="N14" s="8" t="str">
        <f t="shared" ref="N14:N27" si="13">AB18&amp;","&amp;AC18&amp;","&amp;AD18&amp;","&amp;AE18&amp;","&amp;AF18&amp;","&amp;AG18&amp;","&amp;AH18&amp;","&amp;AI18&amp;","&amp;AJ18&amp;","&amp;AK18&amp;","&amp;AL18&amp;","&amp;AM18&amp;","&amp;AN18&amp;","&amp;AO18</f>
        <v>---,---,---,---,---,---,---,--2,---,---,1--,---,-N-,---</v>
      </c>
      <c r="T14" s="8" t="str">
        <f>BF19&amp;","&amp;BG19&amp;","&amp;BH19&amp;","&amp;BI19&amp;","&amp;BJ19&amp;","&amp;BK19&amp;","&amp;BL19&amp;","&amp;BM19&amp;","&amp;BN19&amp;","&amp;BO19&amp;","&amp;BP19&amp;","&amp;BQ19&amp;","&amp;BR19&amp;","&amp;BS19</f>
        <v>1N-,1N-,1N-,--2,1N-,1N-,--2,--2,1N-,1N-,--2,1N-,--2,--2</v>
      </c>
      <c r="W14" s="114">
        <v>2</v>
      </c>
      <c r="X14" s="126">
        <f>BH15</f>
        <v>7</v>
      </c>
      <c r="AB14" s="77"/>
      <c r="AC14" s="77" t="str">
        <f>IF(OR(Y1=14,Y2=14,Y3=14,Y4=14,Y5=14,Y6=14),"1--","---")</f>
        <v>1--</v>
      </c>
      <c r="AD14" s="77" t="str">
        <f>IF(OR(Z1=14,Z2=14,Z3=14,Z4=14,Z5=14,Z6=14),"-N-","---")</f>
        <v>---</v>
      </c>
      <c r="AE14" s="77" t="str">
        <f>IF(OR(AA1=14,AA2=14,AA3=14,AA4=14,AA5=14,AA6=14),"--2","---")</f>
        <v>---</v>
      </c>
      <c r="AF14" s="77" t="str">
        <f t="shared" si="9"/>
        <v>1--</v>
      </c>
      <c r="AG14" s="130" t="str">
        <f>IF(AND(AF14="1--",$W$15=1),1,IF(AND(AF14="1N-",$W$15=1),1,IF(AND(AF14="1-2",$W$15=1),1,IF(AND(AF14="1N2",$W$15=1),1,IF(AND(AF14="-N-",$W$15="N"),1,IF(AND(AF14="1N-",$W$15="N"),1,IF(AND(AF14="-N2",$W$15="N"),1,IF(AND(AF14="1N2",$W$15="N"),1,IF(AND(AF14="--2",$W$15=2),1,IF(AND(AF14="1-2",$W$15=2),1,IF(AND(AF14="-N2",$W$15=2),1,IF(AND(AF14="1N2",$W$15=2),1,"-"))))))))))))</f>
        <v>-</v>
      </c>
      <c r="AL14" s="126" t="str">
        <f>IF(OR(AH1=14,AH2=14,AH3=14,AH4=14,AH5=14,AH6=14),"1--","---")</f>
        <v>1--</v>
      </c>
      <c r="AM14" s="126" t="str">
        <f>IF(OR(AI1=14,AI2=14,AI3=14,AI4=14,AI5=14,AI6=14),"-N-","---")</f>
        <v>---</v>
      </c>
      <c r="AN14" s="126" t="str">
        <f>IF(OR(AJ1=14,AJ2=14,AJ3=14,AJ4=14,AJ5=14,AJ6=14),"--2","---")</f>
        <v>---</v>
      </c>
      <c r="AO14" s="126" t="str">
        <f t="shared" si="2"/>
        <v>1--</v>
      </c>
      <c r="AP14" s="130" t="str">
        <f>IF(AND(AO14="1--",$W$15=1),1,IF(AND(AO14="1N-",$W$15=1),1,IF(AND(AO14="1-2",$W$15=1),1,IF(AND(AO14="1N2",$W$15=1),1,IF(AND(AO14="-N-",$W$15="N"),1,IF(AND(AO14="1N-",$W$15="N"),1,IF(AND(AO14="-N2",$W$15="N"),1,IF(AND(AO14="1N2",$W$15="N"),1,IF(AND(AO14="--2",$W$15=2),1,IF(AND(AO14="1-2",$W$15=2),1,IF(AND(AO14="-N2",$W$15=2),1,IF(AND(AO14="1N2",$W$15=2),1,"-"))))))))))))</f>
        <v>-</v>
      </c>
      <c r="AU14" s="126" t="str">
        <f>IF(OR(AQ1=14,AQ2=14,AQ3=14,AQ4=14,AQ5=14,AQ6=14),"1--","---")</f>
        <v>---</v>
      </c>
      <c r="AV14" s="126" t="str">
        <f>IF(OR(AR1=14,AR2=14,AR3=14,AR4=14,AR5=14,AR6=14),"-N-","---")</f>
        <v>---</v>
      </c>
      <c r="AW14" s="126" t="str">
        <f>IF(OR(AS1=14,AS2=14,AS3=14,AS4=14,AS5=14,AS6=14),"--2","---")</f>
        <v>---</v>
      </c>
      <c r="AX14" s="126" t="str">
        <f t="shared" si="4"/>
        <v>---</v>
      </c>
      <c r="AY14" s="130" t="str">
        <f>IF(AND(AX14="1--",$W$15=1),1,IF(AND(AX14="1N-",$W$15=1),1,IF(AND(AX14="1-2",$W$15=1),1,IF(AND(AX14="1N2",$W$15=1),1,IF(AND(AX14="-N-",$W$15="N"),1,IF(AND(AX14="1N-",$W$15="N"),1,IF(AND(AX14="-N2",$W$15="N"),1,IF(AND(AX14="1N2",$W$15="N"),1,IF(AND(AX14="--2",$W$15=2),1,IF(AND(AX14="1-2",$W$15=2),1,IF(AND(AX14="-N2",$W$15=2),1,IF(AND(AX14="1N2",$W$15=2),1,"-"))))))))))))</f>
        <v>-</v>
      </c>
      <c r="BD14" s="126" t="str">
        <f>IF(OR(AZ1=14,AZ2=14,AZ3=14,AZ4=14,AZ5=14,AZ6=14),"1--","---")</f>
        <v>---</v>
      </c>
      <c r="BE14" s="126" t="str">
        <f>IF(OR(BA1=14,BA2=14,BA3=14,BA4=14,BA5=14,BA6=14),"-N-","---")</f>
        <v>---</v>
      </c>
      <c r="BF14" s="126" t="str">
        <f>IF(OR(BB1=14,BB2=14,BB3=14,BB4=14,BB5=14,BB6=14),"--2","---")</f>
        <v>---</v>
      </c>
      <c r="BG14" s="126" t="str">
        <f t="shared" si="6"/>
        <v>---</v>
      </c>
      <c r="BH14" s="130" t="str">
        <f>IF(AND(BG14="1--",$W$15=1),1,IF(AND(BG14="1N-",$W$15=1),1,IF(AND(BG14="1-2",$W$15=1),1,IF(AND(BG14="1N2",$W$15=1),1,IF(AND(BG14="-N-",$W$15="N"),1,IF(AND(BG14="1N-",$W$15="N"),1,IF(AND(BG14="-N2",$W$15="N"),1,IF(AND(BG14="1N2",$W$15="N"),1,IF(AND(BG14="--2",$W$15=2),1,IF(AND(BG14="1-2",$W$15=2),1,IF(AND(BG14="-N2",$W$15=2),1,IF(AND(BG14="1N2",$W$15=2),1,"-"))))))))))))</f>
        <v>-</v>
      </c>
      <c r="BM14" s="126" t="str">
        <f>IF(OR(BI1=14,BI2=14,BI3=14,BI4=14,BI5=14,BI6=14),"1--","---")</f>
        <v>---</v>
      </c>
      <c r="BN14" s="126" t="str">
        <f>IF(OR(BJ1=14,BJ2=14,BJ3=14,BJ4=14,BJ5=14,BJ6=14),"-N-","---")</f>
        <v>---</v>
      </c>
      <c r="BO14" s="126" t="str">
        <f>IF(OR(BK1=14,BK2=14,BK3=14,BK4=14,BK5=14,BK6=14),"--2","---")</f>
        <v>---</v>
      </c>
      <c r="BP14" s="126" t="str">
        <f t="shared" si="8"/>
        <v>---</v>
      </c>
      <c r="BQ14" s="130" t="str">
        <f>IF(AND(BP14="1--",$W$15=1),1,IF(AND(BP14="1N-",$W$15=1),1,IF(AND(BP14="1-2",$W$15=1),1,IF(AND(BP14="1N2",$W$15=1),1,IF(AND(BP14="-N-",$W$15="N"),1,IF(AND(BP14="1N-",$W$15="N"),1,IF(AND(BP14="-N2",$W$15="N"),1,IF(AND(BP14="1N2",$W$15="N"),1,IF(AND(BP14="--2",$W$15=2),1,IF(AND(BP14="1-2",$W$15=2),1,IF(AND(BP14="-N2",$W$15=2),1,IF(AND(BP14="1N2",$W$15=2),1,"-"))))))))))))</f>
        <v>-</v>
      </c>
    </row>
    <row r="15" spans="1:69" x14ac:dyDescent="0.25">
      <c r="C15" s="78">
        <v>7</v>
      </c>
      <c r="D15" s="78" t="s">
        <v>265</v>
      </c>
      <c r="E15" s="78">
        <v>30.8</v>
      </c>
      <c r="H15" s="94">
        <f t="shared" si="10"/>
        <v>7</v>
      </c>
      <c r="I15" s="94">
        <f t="shared" si="11"/>
        <v>14</v>
      </c>
      <c r="J15" s="94">
        <f t="shared" si="12"/>
        <v>4</v>
      </c>
      <c r="N15" s="8" t="str">
        <f t="shared" si="13"/>
        <v>---,---,---,---,---,---,-N2,---,---,---,---,---,---,1--</v>
      </c>
      <c r="T15" s="8" t="str">
        <f>BF22&amp;","&amp;BG22&amp;","&amp;BH22&amp;","&amp;BI22&amp;","&amp;BJ22&amp;","&amp;BK22&amp;","&amp;BL22&amp;","&amp;BM22&amp;","&amp;BN22&amp;","&amp;BO22&amp;","&amp;BP22&amp;","&amp;BQ22&amp;","&amp;BR22&amp;","&amp;BS22</f>
        <v>1N-,--2,--2,--2,1N-,--2,--2,--2,1N-,1N-,1N-,1N-,--2,--2</v>
      </c>
      <c r="W15" s="114" t="s">
        <v>7</v>
      </c>
      <c r="X15" s="126">
        <f>BQ15</f>
        <v>6</v>
      </c>
      <c r="Y15" s="77"/>
      <c r="AG15" s="136">
        <f>SUM(AG1:AG14)</f>
        <v>11</v>
      </c>
      <c r="AP15" s="136">
        <f>SUM(AP1:AP14)</f>
        <v>10</v>
      </c>
      <c r="AY15" s="136">
        <f>SUM(AY1:AY14)</f>
        <v>9</v>
      </c>
      <c r="BH15" s="136">
        <f>SUM(BH1:BH14)</f>
        <v>7</v>
      </c>
      <c r="BQ15" s="136">
        <f>SUM(BQ1:BQ14)</f>
        <v>6</v>
      </c>
    </row>
    <row r="16" spans="1:69" x14ac:dyDescent="0.25">
      <c r="C16" s="78">
        <v>8</v>
      </c>
      <c r="D16" s="78" t="s">
        <v>266</v>
      </c>
      <c r="E16" s="78">
        <v>18.3</v>
      </c>
      <c r="H16" s="94">
        <f t="shared" si="10"/>
        <v>8</v>
      </c>
      <c r="I16" s="94">
        <f t="shared" si="11"/>
        <v>11</v>
      </c>
      <c r="J16" s="94">
        <f t="shared" si="12"/>
        <v>11</v>
      </c>
      <c r="N16" s="8" t="str">
        <f t="shared" si="13"/>
        <v>---,---,---,1--,---,---,---,-N-,---,---,---,---,--2,---</v>
      </c>
      <c r="T16" s="8" t="str">
        <f>BF25&amp;","&amp;BG25&amp;","&amp;BH25&amp;","&amp;BI25&amp;","&amp;BJ25&amp;","&amp;BK25&amp;","&amp;BL25&amp;","&amp;BM25&amp;","&amp;BN25&amp;","&amp;BO25&amp;","&amp;BP25&amp;","&amp;BQ25&amp;","&amp;BR25&amp;","&amp;BS25</f>
        <v>--2,--2,--2,--2,1N-,--2,1N-,--2,--2,--2,1N-,1N-,--2,1N-</v>
      </c>
      <c r="Y16" s="77"/>
    </row>
    <row r="17" spans="3:71" x14ac:dyDescent="0.25">
      <c r="C17" s="78" t="s">
        <v>4</v>
      </c>
      <c r="D17" s="78"/>
      <c r="E17" s="78"/>
      <c r="N17" s="8" t="str">
        <f t="shared" si="13"/>
        <v>---,1--,-N-,---,---,--2,---,---,---,---,---,---,---,---</v>
      </c>
      <c r="T17" s="8" t="str">
        <f>BF28&amp;","&amp;BG28&amp;","&amp;BH28&amp;","&amp;BI28&amp;","&amp;BJ28&amp;","&amp;BK28&amp;","&amp;BL28&amp;","&amp;BM28&amp;","&amp;BN28&amp;","&amp;BO28&amp;","&amp;BP28&amp;","&amp;BQ28&amp;","&amp;BR28&amp;","&amp;BS28</f>
        <v>--2,--2,--2,1N-,--2,--2,1N-,1N-,--2,--2,1N-,--2,1N-,1N-</v>
      </c>
    </row>
    <row r="18" spans="3:71" x14ac:dyDescent="0.25">
      <c r="C18" s="78" t="s">
        <v>1</v>
      </c>
      <c r="D18" s="78" t="s">
        <v>2</v>
      </c>
      <c r="E18" s="78" t="s">
        <v>3</v>
      </c>
      <c r="N18" s="8" t="str">
        <f t="shared" si="13"/>
        <v>--2,---,---,---,---,---,---,---,1--,-N-,---,---,---,---</v>
      </c>
      <c r="T18" s="8" t="str">
        <f>BF31&amp;","&amp;BG31&amp;","&amp;BH31&amp;","&amp;BI31&amp;","&amp;BJ31&amp;","&amp;BK31&amp;","&amp;BL31&amp;","&amp;BM31&amp;","&amp;BN31&amp;","&amp;BO31&amp;","&amp;BP31&amp;","&amp;BQ31&amp;","&amp;BR31&amp;","&amp;BS31</f>
        <v>--2,1N-,--2,1N-,--2,--2,1N-,1N-,--2,--2,1N-,--2,1N-,1N-</v>
      </c>
      <c r="Y18" s="77"/>
      <c r="AB18" s="126" t="str">
        <f t="shared" ref="AB18:AB31" si="14">IF(AND(H3=1,I3=1),"1N-",IF(AND(H3=1,J3=1),"1-2",IF(AND(I3=1,J3=1),"-N2",IF(H3=1,"1--",IF(I3=1,"-N-",IF(J3=1,"--2","---"))))))</f>
        <v>---</v>
      </c>
      <c r="AC18" s="126" t="str">
        <f t="shared" ref="AC18:AC31" si="15">IF(AND(H3=2,I3=2),"1N-",IF(AND(H3=2,J3=2),"1-2",IF(AND(I3=2,J3=2),"-N2",IF(H3=2,"1--",IF(I3=2,"-N-",IF(J3=2,"--2","---"))))))</f>
        <v>---</v>
      </c>
      <c r="AD18" s="126" t="str">
        <f t="shared" ref="AD18:AD31" si="16">IF(AND(H3=3,I3=3),"1N-",IF(AND(H3=3,J3=3),"1-2",IF(AND(I3=3,J3=3),"-N2",IF(H3=3,"1--",IF(I3=3,"-N-",IF(J3=3,"--2","---"))))))</f>
        <v>---</v>
      </c>
      <c r="AE18" s="126" t="str">
        <f t="shared" ref="AE18:AE31" si="17">IF(AND(H3=4,I3=4),"1N-",IF(AND(H3=4,J3=4),"1-2",IF(AND(I3=4,J3=4),"-N2",IF(H3=4,"1--",IF(I3=4,"-N-",IF(J3=4,"--2","---"))))))</f>
        <v>---</v>
      </c>
      <c r="AF18" s="126" t="str">
        <f t="shared" ref="AF18:AF31" si="18">IF(AND(H3=5,I3=5),"1N-",IF(AND(H3=5,J3=5),"1-2",IF(AND(I3=5,J3=5),"-N2",IF(H3=5,"1--",IF(I3=5,"-N-",IF(J3=5,"--2","---"))))))</f>
        <v>---</v>
      </c>
      <c r="AG18" s="126" t="str">
        <f t="shared" ref="AG18:AG31" si="19">IF(AND(H3=6,I3=6),"1N-",IF(AND(H3=6,J3=6),"1-2",IF(AND(I3=6,J3=6),"-N2",IF(H3=6,"1--",IF(I3=6,"-N-",IF(J3=6,"--2","---"))))))</f>
        <v>---</v>
      </c>
      <c r="AH18" s="126" t="str">
        <f t="shared" ref="AH18:AH31" si="20">IF(AND(H3=7,I3=7),"1N-",IF(AND(H3=7,J3=7),"1-2",IF(AND(I3=7,J3=7),"-N2",IF(H3=7,"1--",IF(I3=7,"-N-",IF(J3=7,"--2","---"))))))</f>
        <v>---</v>
      </c>
      <c r="AI18" s="126" t="str">
        <f t="shared" ref="AI18:AI31" si="21">IF(AND(H3=8,I3=8),"1N-",IF(AND(H3=8,J3=8),"1-2",IF(AND(I3=8,J3=8),"-N2",IF(H3=8,"1--",IF(I3=8,"-N-",IF(J3=8,"--2","---"))))))</f>
        <v>--2</v>
      </c>
      <c r="AJ18" s="126" t="str">
        <f t="shared" ref="AJ18:AJ31" si="22">IF(AND(H3=9,I3=9),"1N-",IF(AND(H3=9,J3=9),"1-2",IF(AND(I3=9,J3=9),"-N2",IF(H3=9,"1--",IF(I3=9,"-N-",IF(J3=9,"--2","---"))))))</f>
        <v>---</v>
      </c>
      <c r="AK18" s="126" t="str">
        <f t="shared" ref="AK18:AK31" si="23">IF(AND(H3=10,I3=10),"1N-",IF(AND(H3=10,J3=10),"1-2",IF(AND(I3=10,J3=10),"-N2",IF(H3=10,"1--",IF(I3=10,"-N-",IF(J3=10,"--2","---"))))))</f>
        <v>---</v>
      </c>
      <c r="AL18" s="126" t="str">
        <f t="shared" ref="AL18:AL31" si="24">IF(AND(H3=11,I3=11),"1N-",IF(AND(H3=11,J3=11),"1-2",IF(AND(I3=11,J3=11),"-N2",IF(H3=11,"1--",IF(I3=11,"-N-",IF(J3=11,"--2","---"))))))</f>
        <v>1--</v>
      </c>
      <c r="AM18" s="126" t="str">
        <f t="shared" ref="AM18:AM31" si="25">IF(AND(H3=12,I3=12),"1N-",IF(AND(H3=12,J3=12),"1-2",IF(AND(I3=12,J3=12),"-N2",IF(H3=12,"1--",IF(I3=12,"-N-",IF(J3=12,"--2","---"))))))</f>
        <v>---</v>
      </c>
      <c r="AN18" s="126" t="str">
        <f t="shared" ref="AN18:AN31" si="26">IF(AND(H3=13,I3=13),"1N-",IF(AND(H3=13,J3=13),"1-2",IF(AND(I3=13,J3=13),"-N2",IF(H3=13,"1--",IF(I3=13,"-N-",IF(J3=13,"--2","---"))))))</f>
        <v>-N-</v>
      </c>
      <c r="AO18" s="126" t="str">
        <f t="shared" ref="AO18:AO31" si="27">IF(AND(H3=14,I3=14),"1N-",IF(AND(H3=14,J3=14),"1-2",IF(AND(I3=14,J3=14),"-N2",IF(H3=14,"1--",IF(I3=14,"-N-",IF(J3=14,"--2","---"))))))</f>
        <v>---</v>
      </c>
      <c r="AQ18" s="77">
        <v>1</v>
      </c>
      <c r="AR18" s="77" t="str">
        <f>IF(OR(H3=1,H4=1,H5=1),"1--",IF(OR(I3=1,I4=1,I5=1),"-N-",IF(OR(J3=1,J4=1,J5=1),"--2","---")))</f>
        <v>---</v>
      </c>
      <c r="AS18" s="77" t="str">
        <f>IF(OR(H3=2,H4=2,H5=2),"1--",IF(OR(I3=2,I4=2,I5=2),"-N-",IF(OR(J3=2,J4=2,J5=2),"--2","---")))</f>
        <v>---</v>
      </c>
      <c r="AT18" s="77" t="str">
        <f>IF(OR(H3=3,H4=3,H5=3),"1--",IF(OR(I3=3,I4=3,I5=3),"-N-",IF(OR(J3=3,J4=3,J5=3),"--2","---")))</f>
        <v>---</v>
      </c>
      <c r="AU18" s="77" t="str">
        <f>IF(OR(H3=4,H4=4,H5=4),"1--",IF(OR(I3=4,I4=4,I5=4),"-N-",IF(OR(J3=4,J4=4,J5=4),"--2","---")))</f>
        <v>1--</v>
      </c>
      <c r="AV18" s="77" t="str">
        <f>IF(OR(H3=5,H4=5,H5=5),"1--",IF(OR(I3=5,I4=5,I5=5),"-N-",IF(OR(J3=5,J4=5,J5=5),"--2","---")))</f>
        <v>---</v>
      </c>
      <c r="AW18" s="77" t="str">
        <f>IF(OR(H3=6,H4=6,H5=6),"1--",IF(OR(I3=6,I4=6,I5=6),"-N-",IF(OR(J3=6,J4=6,J5=6),"--2","---")))</f>
        <v>---</v>
      </c>
      <c r="AX18" s="77" t="str">
        <f>IF(OR(H3=7,H4=7,H5=7),"1--",IF(OR(I3=7,I4=7,I5=7),"-N-",IF(OR(J3=7,J4=7,J5=7),"--2","---")))</f>
        <v>-N-</v>
      </c>
      <c r="AY18" s="77" t="str">
        <f>IF(OR(H3=8,H4=8,H5=8),"1--",IF(OR(I3=8,I4=8,I5=8),"-N-",IF(OR(J3=8,J4=8,J5=8),"--2","---")))</f>
        <v>-N-</v>
      </c>
      <c r="AZ18" s="77" t="str">
        <f>IF(OR(H3=9,H4=9,H5=9),"1--",IF(OR(I3=9,I4=9,I5=9),"-N-",IF(OR(J3=9,J4=9,J5=9),"--2","---")))</f>
        <v>---</v>
      </c>
      <c r="BA18" s="77" t="str">
        <f>IF(OR(H3=10,H4=10,H5=10),"1--",IF(OR(I3=10,I4=10,I5=10),"-N-",IF(OR(J3=10,J4=10,J5=10),"--2","---")))</f>
        <v>---</v>
      </c>
      <c r="BB18" s="77" t="str">
        <f>IF(OR(H3=11,H4=11,H5=11),"1--",IF(OR(I3=11,I4=11,I5=11),"-N-",IF(OR(J3=11,J4=11,J5=11),"--2","---")))</f>
        <v>1--</v>
      </c>
      <c r="BC18" s="77" t="str">
        <f>IF(OR(H3=12,H4=12,H5=12),"1--",IF(OR(I3=12,I4=12,I5=12),"-N-",IF(OR(J3=12,J4=12,J5=12),"--2","---")))</f>
        <v>---</v>
      </c>
      <c r="BD18" s="77" t="str">
        <f>IF(OR(H3=13,H4=13,H5=13),"1--",IF(OR(I3=13,I4=13,I5=13),"-N-",IF(OR(J3=13,J4=13,J5=13),"--2","---")))</f>
        <v>-N-</v>
      </c>
      <c r="BE18" s="77" t="str">
        <f>IF(OR(H3=14,H4=14,H5=14),"1--",IF(OR(I3=14,I4=14,I5=14),"-N-",IF(OR(J3=14,J4=14,J5=14),"--2","---")))</f>
        <v>1--</v>
      </c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</row>
    <row r="19" spans="3:71" x14ac:dyDescent="0.25">
      <c r="C19" s="78">
        <v>13</v>
      </c>
      <c r="D19" s="78" t="s">
        <v>264</v>
      </c>
      <c r="E19" s="78">
        <v>33.6</v>
      </c>
      <c r="N19" s="8" t="str">
        <f t="shared" si="13"/>
        <v>-N-,---,---,---,1--,---,---,---,---,---,---,--2,---,---</v>
      </c>
      <c r="T19" s="8" t="str">
        <f>BF34&amp;","&amp;BG34&amp;","&amp;BH34&amp;","&amp;BI34&amp;","&amp;BJ34&amp;","&amp;BK34&amp;","&amp;BL34&amp;","&amp;BM34&amp;","&amp;BN34&amp;","&amp;BO34&amp;","&amp;BP34&amp;","&amp;BQ34&amp;","&amp;BR34&amp;","&amp;BS34</f>
        <v>--2,1N-,--2,1N-,--2,--2,1N-,1N-,1N-,--2,1N-,--2,1N-,1N-</v>
      </c>
      <c r="AB19" s="126" t="str">
        <f t="shared" si="14"/>
        <v>---</v>
      </c>
      <c r="AC19" s="126" t="str">
        <f t="shared" si="15"/>
        <v>---</v>
      </c>
      <c r="AD19" s="126" t="str">
        <f t="shared" si="16"/>
        <v>---</v>
      </c>
      <c r="AE19" s="126" t="str">
        <f t="shared" si="17"/>
        <v>---</v>
      </c>
      <c r="AF19" s="126" t="str">
        <f t="shared" si="18"/>
        <v>---</v>
      </c>
      <c r="AG19" s="126" t="str">
        <f t="shared" si="19"/>
        <v>---</v>
      </c>
      <c r="AH19" s="126" t="str">
        <f t="shared" si="20"/>
        <v>-N2</v>
      </c>
      <c r="AI19" s="126" t="str">
        <f t="shared" si="21"/>
        <v>---</v>
      </c>
      <c r="AJ19" s="126" t="str">
        <f t="shared" si="22"/>
        <v>---</v>
      </c>
      <c r="AK19" s="126" t="str">
        <f t="shared" si="23"/>
        <v>---</v>
      </c>
      <c r="AL19" s="126" t="str">
        <f t="shared" si="24"/>
        <v>---</v>
      </c>
      <c r="AM19" s="126" t="str">
        <f t="shared" si="25"/>
        <v>---</v>
      </c>
      <c r="AN19" s="126" t="str">
        <f t="shared" si="26"/>
        <v>---</v>
      </c>
      <c r="AO19" s="126" t="str">
        <f t="shared" si="27"/>
        <v>1--</v>
      </c>
      <c r="AQ19" s="77"/>
      <c r="AR19" s="77" t="str">
        <f t="shared" ref="AR19:BE19" si="28">IF(AR18="1--","-N2",IF(AR18="-N-","1-2",IF(AR18="--2","1N-",AR18)))</f>
        <v>---</v>
      </c>
      <c r="AS19" s="77" t="str">
        <f t="shared" si="28"/>
        <v>---</v>
      </c>
      <c r="AT19" s="77" t="str">
        <f t="shared" si="28"/>
        <v>---</v>
      </c>
      <c r="AU19" s="77" t="str">
        <f t="shared" si="28"/>
        <v>-N2</v>
      </c>
      <c r="AV19" s="77" t="str">
        <f t="shared" si="28"/>
        <v>---</v>
      </c>
      <c r="AW19" s="77" t="str">
        <f t="shared" si="28"/>
        <v>---</v>
      </c>
      <c r="AX19" s="77" t="str">
        <f t="shared" si="28"/>
        <v>1-2</v>
      </c>
      <c r="AY19" s="77" t="str">
        <f t="shared" si="28"/>
        <v>1-2</v>
      </c>
      <c r="AZ19" s="77" t="str">
        <f t="shared" si="28"/>
        <v>---</v>
      </c>
      <c r="BA19" s="77" t="str">
        <f t="shared" si="28"/>
        <v>---</v>
      </c>
      <c r="BB19" s="77" t="str">
        <f t="shared" si="28"/>
        <v>-N2</v>
      </c>
      <c r="BC19" s="77" t="str">
        <f t="shared" si="28"/>
        <v>---</v>
      </c>
      <c r="BD19" s="77" t="str">
        <f t="shared" si="28"/>
        <v>1-2</v>
      </c>
      <c r="BE19" s="77" t="str">
        <f t="shared" si="28"/>
        <v>-N2</v>
      </c>
      <c r="BF19" s="77" t="str">
        <f t="shared" ref="BF19:BS19" si="29">IF(AND(AR18="---",AR19="---",AR20="---"),"1N2",IF(AND(AR18="---",AR19="---"),"1N-",IF(AND(AR18="---",AR20="---"),"1-2",IF(AND(AR19="---",AR20="---"),"-N2",IF(AR18="---","1--",IF(AR19="---","-N-",IF(AR20="---","--2")))))))</f>
        <v>1N-</v>
      </c>
      <c r="BG19" s="77" t="str">
        <f t="shared" si="29"/>
        <v>1N-</v>
      </c>
      <c r="BH19" s="77" t="str">
        <f t="shared" si="29"/>
        <v>1N-</v>
      </c>
      <c r="BI19" s="77" t="str">
        <f t="shared" si="29"/>
        <v>--2</v>
      </c>
      <c r="BJ19" s="77" t="str">
        <f t="shared" si="29"/>
        <v>1N-</v>
      </c>
      <c r="BK19" s="77" t="str">
        <f t="shared" si="29"/>
        <v>1N-</v>
      </c>
      <c r="BL19" s="77" t="str">
        <f t="shared" si="29"/>
        <v>--2</v>
      </c>
      <c r="BM19" s="77" t="str">
        <f t="shared" si="29"/>
        <v>--2</v>
      </c>
      <c r="BN19" s="77" t="str">
        <f t="shared" si="29"/>
        <v>1N-</v>
      </c>
      <c r="BO19" s="77" t="str">
        <f t="shared" si="29"/>
        <v>1N-</v>
      </c>
      <c r="BP19" s="77" t="str">
        <f t="shared" si="29"/>
        <v>--2</v>
      </c>
      <c r="BQ19" s="77" t="str">
        <f t="shared" si="29"/>
        <v>1N-</v>
      </c>
      <c r="BR19" s="77" t="str">
        <f t="shared" si="29"/>
        <v>--2</v>
      </c>
      <c r="BS19" s="77" t="str">
        <f t="shared" si="29"/>
        <v>--2</v>
      </c>
    </row>
    <row r="20" spans="3:71" x14ac:dyDescent="0.25">
      <c r="C20" s="78">
        <v>7</v>
      </c>
      <c r="D20" s="78" t="s">
        <v>265</v>
      </c>
      <c r="E20" s="78">
        <v>33.6</v>
      </c>
      <c r="N20" s="8" t="str">
        <f t="shared" si="13"/>
        <v>---,---,1--,---,---,-N-,---,---,---,--2,---,---,---,---</v>
      </c>
      <c r="T20" s="8" t="str">
        <f>BF37&amp;","&amp;BG37&amp;","&amp;BH37&amp;","&amp;BI37&amp;","&amp;BJ37&amp;","&amp;BK37&amp;","&amp;BL37&amp;","&amp;BM37&amp;","&amp;BN37&amp;","&amp;BO37&amp;","&amp;BP37&amp;","&amp;BQ37&amp;","&amp;BR37&amp;","&amp;BS37</f>
        <v>1N-,1N-,--2,1N-,--2,--2,1N-,1N-,--2,--2,1N-,--2,1N-,1N-</v>
      </c>
      <c r="AB20" s="126" t="str">
        <f t="shared" si="14"/>
        <v>---</v>
      </c>
      <c r="AC20" s="126" t="str">
        <f t="shared" si="15"/>
        <v>---</v>
      </c>
      <c r="AD20" s="126" t="str">
        <f t="shared" si="16"/>
        <v>---</v>
      </c>
      <c r="AE20" s="126" t="str">
        <f t="shared" si="17"/>
        <v>1--</v>
      </c>
      <c r="AF20" s="126" t="str">
        <f t="shared" si="18"/>
        <v>---</v>
      </c>
      <c r="AG20" s="126" t="str">
        <f t="shared" si="19"/>
        <v>---</v>
      </c>
      <c r="AH20" s="126" t="str">
        <f t="shared" si="20"/>
        <v>---</v>
      </c>
      <c r="AI20" s="126" t="str">
        <f t="shared" si="21"/>
        <v>-N-</v>
      </c>
      <c r="AJ20" s="126" t="str">
        <f t="shared" si="22"/>
        <v>---</v>
      </c>
      <c r="AK20" s="126" t="str">
        <f t="shared" si="23"/>
        <v>---</v>
      </c>
      <c r="AL20" s="126" t="str">
        <f t="shared" si="24"/>
        <v>---</v>
      </c>
      <c r="AM20" s="126" t="str">
        <f t="shared" si="25"/>
        <v>---</v>
      </c>
      <c r="AN20" s="126" t="str">
        <f t="shared" si="26"/>
        <v>--2</v>
      </c>
      <c r="AO20" s="126" t="str">
        <f t="shared" si="27"/>
        <v>---</v>
      </c>
      <c r="AQ20" s="77"/>
      <c r="AR20" s="77" t="str">
        <f t="shared" ref="AR20:BE20" si="30">IF(AR19=AR18,"1N2","---")</f>
        <v>1N2</v>
      </c>
      <c r="AS20" s="77" t="str">
        <f t="shared" si="30"/>
        <v>1N2</v>
      </c>
      <c r="AT20" s="77" t="str">
        <f t="shared" si="30"/>
        <v>1N2</v>
      </c>
      <c r="AU20" s="77" t="str">
        <f t="shared" si="30"/>
        <v>---</v>
      </c>
      <c r="AV20" s="77" t="str">
        <f t="shared" si="30"/>
        <v>1N2</v>
      </c>
      <c r="AW20" s="77" t="str">
        <f t="shared" si="30"/>
        <v>1N2</v>
      </c>
      <c r="AX20" s="77" t="str">
        <f t="shared" si="30"/>
        <v>---</v>
      </c>
      <c r="AY20" s="77" t="str">
        <f t="shared" si="30"/>
        <v>---</v>
      </c>
      <c r="AZ20" s="77" t="str">
        <f t="shared" si="30"/>
        <v>1N2</v>
      </c>
      <c r="BA20" s="77" t="str">
        <f t="shared" si="30"/>
        <v>1N2</v>
      </c>
      <c r="BB20" s="77" t="str">
        <f t="shared" si="30"/>
        <v>---</v>
      </c>
      <c r="BC20" s="77" t="str">
        <f t="shared" si="30"/>
        <v>1N2</v>
      </c>
      <c r="BD20" s="77" t="str">
        <f t="shared" si="30"/>
        <v>---</v>
      </c>
      <c r="BE20" s="77" t="str">
        <f t="shared" si="30"/>
        <v>---</v>
      </c>
      <c r="BF20" s="77"/>
      <c r="BG20" s="77"/>
      <c r="BH20" s="77"/>
      <c r="BI20" s="77"/>
      <c r="BJ20" s="77"/>
      <c r="BK20" s="77"/>
      <c r="BL20" s="77"/>
      <c r="BM20" s="77"/>
      <c r="BN20" s="77"/>
      <c r="BO20" s="77"/>
      <c r="BP20" s="77"/>
      <c r="BQ20" s="77"/>
      <c r="BR20" s="77"/>
      <c r="BS20" s="77"/>
    </row>
    <row r="21" spans="3:71" x14ac:dyDescent="0.25">
      <c r="C21" s="78">
        <v>8</v>
      </c>
      <c r="D21" s="78" t="s">
        <v>266</v>
      </c>
      <c r="E21" s="78">
        <v>32.1</v>
      </c>
      <c r="N21" s="8" t="str">
        <f t="shared" si="13"/>
        <v>---,---,--2,---,---,---,---,---,---,1--,---,-N-,---,---</v>
      </c>
      <c r="T21" s="8" t="str">
        <f>BF40&amp;","&amp;BG40&amp;","&amp;BH40&amp;","&amp;BI40&amp;","&amp;BJ40&amp;","&amp;BK40&amp;","&amp;BL40&amp;","&amp;BM40&amp;","&amp;BN40&amp;","&amp;BO40&amp;","&amp;BP40&amp;","&amp;BQ40&amp;","&amp;BR40&amp;","&amp;BS40</f>
        <v>--2,1N-,--2,1N-,--2,1N-,1N-,1N-,--2,--2,1N-,--2,1N-,1N-</v>
      </c>
      <c r="X21" s="77"/>
      <c r="AB21" s="126" t="str">
        <f t="shared" si="14"/>
        <v>---</v>
      </c>
      <c r="AC21" s="126" t="str">
        <f t="shared" si="15"/>
        <v>1--</v>
      </c>
      <c r="AD21" s="126" t="str">
        <f t="shared" si="16"/>
        <v>-N-</v>
      </c>
      <c r="AE21" s="126" t="str">
        <f t="shared" si="17"/>
        <v>---</v>
      </c>
      <c r="AF21" s="126" t="str">
        <f t="shared" si="18"/>
        <v>---</v>
      </c>
      <c r="AG21" s="126" t="str">
        <f t="shared" si="19"/>
        <v>--2</v>
      </c>
      <c r="AH21" s="126" t="str">
        <f t="shared" si="20"/>
        <v>---</v>
      </c>
      <c r="AI21" s="126" t="str">
        <f t="shared" si="21"/>
        <v>---</v>
      </c>
      <c r="AJ21" s="126" t="str">
        <f t="shared" si="22"/>
        <v>---</v>
      </c>
      <c r="AK21" s="126" t="str">
        <f t="shared" si="23"/>
        <v>---</v>
      </c>
      <c r="AL21" s="126" t="str">
        <f t="shared" si="24"/>
        <v>---</v>
      </c>
      <c r="AM21" s="126" t="str">
        <f t="shared" si="25"/>
        <v>---</v>
      </c>
      <c r="AN21" s="126" t="str">
        <f t="shared" si="26"/>
        <v>---</v>
      </c>
      <c r="AO21" s="126" t="str">
        <f t="shared" si="27"/>
        <v>---</v>
      </c>
      <c r="AQ21" s="77">
        <f>AQ18+1</f>
        <v>2</v>
      </c>
      <c r="AR21" s="77" t="str">
        <f>IF(OR(H4=1,H5=1,H6=1),"1--",IF(OR(I4=1,I5=1,I6=1),"-N-",IF(OR(J4=1,J5=1,J6=1),"--2","---")))</f>
        <v>---</v>
      </c>
      <c r="AS21" s="77" t="str">
        <f>IF(OR(H4=2,H5=2,H6=2),"1--",IF(OR(I4=2,I5=2,I6=2),"-N-",IF(OR(J4=2,J5=2,J6=2),"--2","---")))</f>
        <v>1--</v>
      </c>
      <c r="AT21" s="77" t="str">
        <f>IF(OR(H4=3,H5=3,H6=3),"1--",IF(OR(I4=3,I5=3,I6=3),"-N-",IF(OR(J4=3,J5=3,J6=3),"--2","---")))</f>
        <v>-N-</v>
      </c>
      <c r="AU21" s="77" t="str">
        <f>IF(OR(H4=4,H5=4,H6=4),"1--",IF(OR(I4=4,I5=4,I6=4),"-N-",IF(OR(J4=4,J5=4,J6=4),"--2","---")))</f>
        <v>1--</v>
      </c>
      <c r="AV21" s="77" t="str">
        <f>IF(OR(H4=5,H5=5,H6=5),"1--",IF(OR(I4=5,I5=5,I6=5),"-N-",IF(OR(J4=5,J5=5,J6=5),"--2","---")))</f>
        <v>---</v>
      </c>
      <c r="AW21" s="77" t="str">
        <f>IF(OR(H4=6,H5=6,H6=6),"1--",IF(OR(I4=6,I5=6,I6=6),"-N-",IF(OR(J4=6,J5=6,J6=6),"--2","---")))</f>
        <v>--2</v>
      </c>
      <c r="AX21" s="77" t="str">
        <f>IF(OR(H4=7,H5=7,H6=7),"1--",IF(OR(I4=7,I5=7,I6=7),"-N-",IF(OR(J4=7,J5=7,J6=7),"--2","---")))</f>
        <v>-N-</v>
      </c>
      <c r="AY21" s="77" t="str">
        <f>IF(OR(H4=8,H5=8,H6=8),"1--",IF(OR(I4=8,I5=8,I6=8),"-N-",IF(OR(J4=8,J5=8,J6=8),"--2","---")))</f>
        <v>-N-</v>
      </c>
      <c r="AZ21" s="77" t="str">
        <f>IF(OR(H4=9,H5=9,H6=9),"1--",IF(OR(I4=9,I5=9,I6=9),"-N-",IF(OR(J4=9,J5=9,J6=9),"--2","---")))</f>
        <v>---</v>
      </c>
      <c r="BA21" s="77" t="str">
        <f>IF(OR(H4=10,H5=10,H6=10),"1--",IF(OR(I4=10,I5=10,I6=10),"-N-",IF(OR(J4=10,J5=10,J6=10),"--2","---")))</f>
        <v>---</v>
      </c>
      <c r="BB21" s="77" t="str">
        <f>IF(OR(H4=11,H5=11,H6=11),"1--",IF(OR(I4=11,I5=11,I6=11),"-N-",IF(OR(J4=11,J5=11,J6=11),"--2","---")))</f>
        <v>---</v>
      </c>
      <c r="BC21" s="77" t="str">
        <f>IF(OR(H4=12,H5=12,H6=12),"1--",IF(OR(I4=12,I5=12,I6=12),"-N-",IF(OR(J4=12,J5=12,J6=12),"--2","---")))</f>
        <v>---</v>
      </c>
      <c r="BD21" s="77" t="str">
        <f>IF(OR(H4=13,H5=13,H6=13),"1--",IF(OR(I4=13,I5=13,I6=13),"-N-",IF(OR(J4=13,J5=13,J6=13),"--2","---")))</f>
        <v>--2</v>
      </c>
      <c r="BE21" s="77" t="str">
        <f>IF(OR(H4=14,H5=14,H6=14),"1--",IF(OR(I4=14,I5=14,I6=14),"-N-",IF(OR(J4=14,J5=14,J6=14),"--2","---")))</f>
        <v>1--</v>
      </c>
      <c r="BF21" s="77"/>
      <c r="BG21" s="77"/>
      <c r="BH21" s="77"/>
      <c r="BI21" s="77"/>
      <c r="BJ21" s="77"/>
      <c r="BK21" s="77"/>
      <c r="BL21" s="77"/>
      <c r="BM21" s="77"/>
      <c r="BN21" s="77"/>
      <c r="BO21" s="77"/>
      <c r="BP21" s="77"/>
      <c r="BQ21" s="77"/>
      <c r="BR21" s="77"/>
      <c r="BS21" s="77"/>
    </row>
    <row r="22" spans="3:71" x14ac:dyDescent="0.25">
      <c r="C22" s="78">
        <v>3</v>
      </c>
      <c r="D22" s="78" t="s">
        <v>259</v>
      </c>
      <c r="E22" s="78">
        <v>32</v>
      </c>
      <c r="N22" s="8" t="str">
        <f t="shared" si="13"/>
        <v>---,---,---,---,-N-,---,---,---,--2,---,---,1--,---,---</v>
      </c>
      <c r="T22" s="8" t="str">
        <f>BF43&amp;","&amp;BG43&amp;","&amp;BH43&amp;","&amp;BI43&amp;","&amp;BJ43&amp;","&amp;BK43&amp;","&amp;BL43&amp;","&amp;BM43&amp;","&amp;BN43&amp;","&amp;BO43&amp;","&amp;BP43&amp;","&amp;BQ43&amp;","&amp;BR43&amp;","&amp;BS43</f>
        <v>--2,--2,1N-,1N-,--2,--2,1N-,1N-,--2,1N-,1N-,--2,1N-,1N-</v>
      </c>
      <c r="X22" s="77"/>
      <c r="AB22" s="126" t="str">
        <f t="shared" si="14"/>
        <v>--2</v>
      </c>
      <c r="AC22" s="126" t="str">
        <f t="shared" si="15"/>
        <v>---</v>
      </c>
      <c r="AD22" s="126" t="str">
        <f t="shared" si="16"/>
        <v>---</v>
      </c>
      <c r="AE22" s="126" t="str">
        <f t="shared" si="17"/>
        <v>---</v>
      </c>
      <c r="AF22" s="126" t="str">
        <f t="shared" si="18"/>
        <v>---</v>
      </c>
      <c r="AG22" s="126" t="str">
        <f t="shared" si="19"/>
        <v>---</v>
      </c>
      <c r="AH22" s="126" t="str">
        <f t="shared" si="20"/>
        <v>---</v>
      </c>
      <c r="AI22" s="126" t="str">
        <f t="shared" si="21"/>
        <v>---</v>
      </c>
      <c r="AJ22" s="126" t="str">
        <f t="shared" si="22"/>
        <v>1--</v>
      </c>
      <c r="AK22" s="126" t="str">
        <f t="shared" si="23"/>
        <v>-N-</v>
      </c>
      <c r="AL22" s="126" t="str">
        <f t="shared" si="24"/>
        <v>---</v>
      </c>
      <c r="AM22" s="126" t="str">
        <f t="shared" si="25"/>
        <v>---</v>
      </c>
      <c r="AN22" s="126" t="str">
        <f t="shared" si="26"/>
        <v>---</v>
      </c>
      <c r="AO22" s="126" t="str">
        <f t="shared" si="27"/>
        <v>---</v>
      </c>
      <c r="AQ22" s="77"/>
      <c r="AR22" s="77" t="str">
        <f t="shared" ref="AR22:BE22" si="31">IF(AR21="1--","-N2",IF(AR21="-N-","1-2",IF(AR21="--2","1N-",AR21)))</f>
        <v>---</v>
      </c>
      <c r="AS22" s="77" t="str">
        <f t="shared" si="31"/>
        <v>-N2</v>
      </c>
      <c r="AT22" s="77" t="str">
        <f t="shared" si="31"/>
        <v>1-2</v>
      </c>
      <c r="AU22" s="77" t="str">
        <f t="shared" si="31"/>
        <v>-N2</v>
      </c>
      <c r="AV22" s="77" t="str">
        <f t="shared" si="31"/>
        <v>---</v>
      </c>
      <c r="AW22" s="77" t="str">
        <f t="shared" si="31"/>
        <v>1N-</v>
      </c>
      <c r="AX22" s="77" t="str">
        <f t="shared" si="31"/>
        <v>1-2</v>
      </c>
      <c r="AY22" s="77" t="str">
        <f t="shared" si="31"/>
        <v>1-2</v>
      </c>
      <c r="AZ22" s="77" t="str">
        <f t="shared" si="31"/>
        <v>---</v>
      </c>
      <c r="BA22" s="77" t="str">
        <f t="shared" si="31"/>
        <v>---</v>
      </c>
      <c r="BB22" s="77" t="str">
        <f t="shared" si="31"/>
        <v>---</v>
      </c>
      <c r="BC22" s="77" t="str">
        <f t="shared" si="31"/>
        <v>---</v>
      </c>
      <c r="BD22" s="77" t="str">
        <f t="shared" si="31"/>
        <v>1N-</v>
      </c>
      <c r="BE22" s="77" t="str">
        <f t="shared" si="31"/>
        <v>-N2</v>
      </c>
      <c r="BF22" s="77" t="str">
        <f t="shared" ref="BF22:BS22" si="32">IF(AND(AR21="---",AR22="---",AR23="---"),"1N2",IF(AND(AR21="---",AR22="---"),"1N-",IF(AND(AR21="---",AR23="---"),"1-2",IF(AND(AR22="---",AR23="---"),"-N2",IF(AR21="---","1--",IF(AR22="---","-N-",IF(AR23="---","--2")))))))</f>
        <v>1N-</v>
      </c>
      <c r="BG22" s="77" t="str">
        <f t="shared" si="32"/>
        <v>--2</v>
      </c>
      <c r="BH22" s="77" t="str">
        <f t="shared" si="32"/>
        <v>--2</v>
      </c>
      <c r="BI22" s="77" t="str">
        <f t="shared" si="32"/>
        <v>--2</v>
      </c>
      <c r="BJ22" s="77" t="str">
        <f t="shared" si="32"/>
        <v>1N-</v>
      </c>
      <c r="BK22" s="77" t="str">
        <f t="shared" si="32"/>
        <v>--2</v>
      </c>
      <c r="BL22" s="77" t="str">
        <f t="shared" si="32"/>
        <v>--2</v>
      </c>
      <c r="BM22" s="77" t="str">
        <f t="shared" si="32"/>
        <v>--2</v>
      </c>
      <c r="BN22" s="77" t="str">
        <f t="shared" si="32"/>
        <v>1N-</v>
      </c>
      <c r="BO22" s="77" t="str">
        <f t="shared" si="32"/>
        <v>1N-</v>
      </c>
      <c r="BP22" s="77" t="str">
        <f t="shared" si="32"/>
        <v>1N-</v>
      </c>
      <c r="BQ22" s="77" t="str">
        <f t="shared" si="32"/>
        <v>1N-</v>
      </c>
      <c r="BR22" s="77" t="str">
        <f t="shared" si="32"/>
        <v>--2</v>
      </c>
      <c r="BS22" s="77" t="str">
        <f t="shared" si="32"/>
        <v>--2</v>
      </c>
    </row>
    <row r="23" spans="3:71" x14ac:dyDescent="0.25">
      <c r="C23" s="78">
        <v>10</v>
      </c>
      <c r="D23" s="78" t="s">
        <v>260</v>
      </c>
      <c r="E23" s="78">
        <v>32</v>
      </c>
      <c r="N23" s="8" t="str">
        <f t="shared" si="13"/>
        <v>1--,---,---,---,--2,---,---,---,-N-,---,---,---,---,---</v>
      </c>
      <c r="T23" s="8" t="str">
        <f>BF46&amp;","&amp;BG46&amp;","&amp;BH46&amp;","&amp;BI46&amp;","&amp;BJ46&amp;","&amp;BK46&amp;","&amp;BL46&amp;","&amp;BM46&amp;","&amp;BN46&amp;","&amp;BO46&amp;","&amp;BP46&amp;","&amp;BQ46&amp;","&amp;BR46&amp;","&amp;BS46</f>
        <v>--2,--2,1N-,--2,--2,--2,1N-,1N-,--2,1N-,1N-,1N-,--2,--2</v>
      </c>
      <c r="X23" s="77"/>
      <c r="AB23" s="126" t="str">
        <f t="shared" si="14"/>
        <v>-N-</v>
      </c>
      <c r="AC23" s="126" t="str">
        <f t="shared" si="15"/>
        <v>---</v>
      </c>
      <c r="AD23" s="126" t="str">
        <f t="shared" si="16"/>
        <v>---</v>
      </c>
      <c r="AE23" s="126" t="str">
        <f t="shared" si="17"/>
        <v>---</v>
      </c>
      <c r="AF23" s="126" t="str">
        <f t="shared" si="18"/>
        <v>1--</v>
      </c>
      <c r="AG23" s="126" t="str">
        <f t="shared" si="19"/>
        <v>---</v>
      </c>
      <c r="AH23" s="126" t="str">
        <f t="shared" si="20"/>
        <v>---</v>
      </c>
      <c r="AI23" s="126" t="str">
        <f t="shared" si="21"/>
        <v>---</v>
      </c>
      <c r="AJ23" s="126" t="str">
        <f t="shared" si="22"/>
        <v>---</v>
      </c>
      <c r="AK23" s="126" t="str">
        <f t="shared" si="23"/>
        <v>---</v>
      </c>
      <c r="AL23" s="126" t="str">
        <f t="shared" si="24"/>
        <v>---</v>
      </c>
      <c r="AM23" s="126" t="str">
        <f t="shared" si="25"/>
        <v>--2</v>
      </c>
      <c r="AN23" s="126" t="str">
        <f t="shared" si="26"/>
        <v>---</v>
      </c>
      <c r="AO23" s="126" t="str">
        <f t="shared" si="27"/>
        <v>---</v>
      </c>
      <c r="AQ23" s="77"/>
      <c r="AR23" s="77" t="str">
        <f t="shared" ref="AR23:BE23" si="33">IF(AR22=AR21,"1N2","---")</f>
        <v>1N2</v>
      </c>
      <c r="AS23" s="77" t="str">
        <f t="shared" si="33"/>
        <v>---</v>
      </c>
      <c r="AT23" s="77" t="str">
        <f t="shared" si="33"/>
        <v>---</v>
      </c>
      <c r="AU23" s="77" t="str">
        <f t="shared" si="33"/>
        <v>---</v>
      </c>
      <c r="AV23" s="77" t="str">
        <f t="shared" si="33"/>
        <v>1N2</v>
      </c>
      <c r="AW23" s="77" t="str">
        <f t="shared" si="33"/>
        <v>---</v>
      </c>
      <c r="AX23" s="77" t="str">
        <f t="shared" si="33"/>
        <v>---</v>
      </c>
      <c r="AY23" s="77" t="str">
        <f t="shared" si="33"/>
        <v>---</v>
      </c>
      <c r="AZ23" s="77" t="str">
        <f t="shared" si="33"/>
        <v>1N2</v>
      </c>
      <c r="BA23" s="77" t="str">
        <f t="shared" si="33"/>
        <v>1N2</v>
      </c>
      <c r="BB23" s="77" t="str">
        <f t="shared" si="33"/>
        <v>1N2</v>
      </c>
      <c r="BC23" s="77" t="str">
        <f t="shared" si="33"/>
        <v>1N2</v>
      </c>
      <c r="BD23" s="77" t="str">
        <f t="shared" si="33"/>
        <v>---</v>
      </c>
      <c r="BE23" s="77" t="str">
        <f t="shared" si="33"/>
        <v>---</v>
      </c>
      <c r="BF23" s="77"/>
      <c r="BG23" s="77"/>
      <c r="BH23" s="77"/>
      <c r="BI23" s="77"/>
      <c r="BJ23" s="77"/>
      <c r="BK23" s="77"/>
      <c r="BL23" s="77"/>
      <c r="BM23" s="77"/>
      <c r="BN23" s="77"/>
      <c r="BO23" s="77"/>
      <c r="BP23" s="77"/>
      <c r="BQ23" s="77"/>
      <c r="BR23" s="77"/>
      <c r="BS23" s="77"/>
    </row>
    <row r="24" spans="3:71" x14ac:dyDescent="0.25">
      <c r="C24" s="78">
        <v>1</v>
      </c>
      <c r="D24" s="78" t="s">
        <v>262</v>
      </c>
      <c r="E24" s="78">
        <v>31.9</v>
      </c>
      <c r="N24" s="8" t="str">
        <f t="shared" si="13"/>
        <v>---,-N2,---,---,---,1--,---,---,---,---,---,---,---,---</v>
      </c>
      <c r="T24" s="8" t="str">
        <f>BF49&amp;","&amp;BG49&amp;","&amp;BH49&amp;","&amp;BI49&amp;","&amp;BJ49&amp;","&amp;BK49&amp;","&amp;BL49&amp;","&amp;BM49&amp;","&amp;BN49&amp;","&amp;BO49&amp;","&amp;BP49&amp;","&amp;BQ49&amp;","&amp;BR49&amp;","&amp;BS49</f>
        <v>1N-,--2,1N-,--2,1N-,--2,--2,1N-,1N-,1N-,1N-,1N-,--2,--2</v>
      </c>
      <c r="X24" s="77"/>
      <c r="AB24" s="126" t="str">
        <f t="shared" si="14"/>
        <v>---</v>
      </c>
      <c r="AC24" s="126" t="str">
        <f t="shared" si="15"/>
        <v>---</v>
      </c>
      <c r="AD24" s="126" t="str">
        <f t="shared" si="16"/>
        <v>1--</v>
      </c>
      <c r="AE24" s="126" t="str">
        <f t="shared" si="17"/>
        <v>---</v>
      </c>
      <c r="AF24" s="126" t="str">
        <f t="shared" si="18"/>
        <v>---</v>
      </c>
      <c r="AG24" s="126" t="str">
        <f t="shared" si="19"/>
        <v>-N-</v>
      </c>
      <c r="AH24" s="126" t="str">
        <f t="shared" si="20"/>
        <v>---</v>
      </c>
      <c r="AI24" s="126" t="str">
        <f t="shared" si="21"/>
        <v>---</v>
      </c>
      <c r="AJ24" s="126" t="str">
        <f t="shared" si="22"/>
        <v>---</v>
      </c>
      <c r="AK24" s="126" t="str">
        <f t="shared" si="23"/>
        <v>--2</v>
      </c>
      <c r="AL24" s="126" t="str">
        <f t="shared" si="24"/>
        <v>---</v>
      </c>
      <c r="AM24" s="126" t="str">
        <f t="shared" si="25"/>
        <v>---</v>
      </c>
      <c r="AN24" s="126" t="str">
        <f t="shared" si="26"/>
        <v>---</v>
      </c>
      <c r="AO24" s="126" t="str">
        <f t="shared" si="27"/>
        <v>---</v>
      </c>
      <c r="AQ24" s="77">
        <f>AQ21+1</f>
        <v>3</v>
      </c>
      <c r="AR24" s="77" t="str">
        <f>IF(OR(H5=1,H6=1,H7=1),"1--",IF(OR(I5=1,I6=1,I7=1),"-N-",IF(OR(J5=1,J6=1,J7=1),"--2","---")))</f>
        <v>--2</v>
      </c>
      <c r="AS24" s="77" t="str">
        <f>IF(OR(H5=2,H6=2,H7=2),"1--",IF(OR(I5=2,I6=2,I7=2),"-N-",IF(OR(J5=2,J6=2,J7=2),"--2","---")))</f>
        <v>1--</v>
      </c>
      <c r="AT24" s="77" t="str">
        <f>IF(OR(H5=3,H6=3,H7=3),"1--",IF(OR(I5=3,I6=3,I7=3),"-N-",IF(OR(J5=3,J6=3,J7=3),"--2","---")))</f>
        <v>-N-</v>
      </c>
      <c r="AU24" s="77" t="str">
        <f>IF(OR(H5=4,H6=4,H7=4),"1--",IF(OR(I5=4,I6=4,I7=4),"-N-",IF(OR(J5=4,J6=4,J7=4),"--2","---")))</f>
        <v>1--</v>
      </c>
      <c r="AV24" s="77" t="str">
        <f>IF(OR(H5=5,H6=5,H7=5),"1--",IF(OR(I5=5,I6=5,I7=5),"-N-",IF(OR(J5=5,J6=5,J7=5),"--2","---")))</f>
        <v>---</v>
      </c>
      <c r="AW24" s="77" t="str">
        <f>IF(OR(H5=6,H6=6,H7=6),"1--",IF(OR(I5=6,I6=6,I7=6),"-N-",IF(OR(J5=6,J6=6,J7=6),"--2","---")))</f>
        <v>--2</v>
      </c>
      <c r="AX24" s="77" t="str">
        <f>IF(OR(H5=7,H6=7,H7=7),"1--",IF(OR(I5=7,I6=7,I7=7),"-N-",IF(OR(J5=7,J6=7,J7=7),"--2","---")))</f>
        <v>---</v>
      </c>
      <c r="AY24" s="77" t="str">
        <f>IF(OR(H5=8,H6=8,H7=8),"1--",IF(OR(I5=8,I6=8,I7=8),"-N-",IF(OR(J5=8,J6=8,J7=8),"--2","---")))</f>
        <v>-N-</v>
      </c>
      <c r="AZ24" s="77" t="str">
        <f>IF(OR(H5=9,H6=9,H7=9),"1--",IF(OR(I5=9,I6=9,I7=9),"-N-",IF(OR(J5=9,J6=9,J7=9),"--2","---")))</f>
        <v>1--</v>
      </c>
      <c r="BA24" s="77" t="str">
        <f>IF(OR(H5=10,H6=10,H7=10),"1--",IF(OR(I5=10,I6=10,I7=10),"-N-",IF(OR(J5=10,J6=10,J7=10),"--2","---")))</f>
        <v>-N-</v>
      </c>
      <c r="BB24" s="77" t="str">
        <f>IF(OR(H5=11,H6=11,H7=11),"1--",IF(OR(I5=11,I6=11,I7=11),"-N-",IF(OR(J5=11,J6=11,J7=11),"--2","---")))</f>
        <v>---</v>
      </c>
      <c r="BC24" s="77" t="str">
        <f>IF(OR(H5=12,H6=12,H7=12),"1--",IF(OR(I5=12,I6=12,I7=12),"-N-",IF(OR(J5=12,J6=12,J7=12),"--2","---")))</f>
        <v>---</v>
      </c>
      <c r="BD24" s="77" t="str">
        <f>IF(OR(H5=13,H6=13,H7=13),"1--",IF(OR(I5=13,I6=13,I7=13),"-N-",IF(OR(J5=13,J6=13,J7=13),"--2","---")))</f>
        <v>--2</v>
      </c>
      <c r="BE24" s="77" t="str">
        <f>IF(OR(H5=14,H6=14,H7=14),"1--",IF(OR(I5=14,I6=14,I7=14),"-N-",IF(OR(J5=14,J6=14,J7=14),"--2","---")))</f>
        <v>---</v>
      </c>
      <c r="BF24" s="77"/>
      <c r="BG24" s="77"/>
      <c r="BH24" s="77"/>
      <c r="BI24" s="77"/>
      <c r="BJ24" s="77"/>
      <c r="BK24" s="77"/>
      <c r="BL24" s="77"/>
      <c r="BM24" s="77"/>
      <c r="BN24" s="77"/>
      <c r="BO24" s="77"/>
      <c r="BP24" s="77"/>
      <c r="BQ24" s="77"/>
      <c r="BR24" s="77"/>
      <c r="BS24" s="77"/>
    </row>
    <row r="25" spans="3:71" x14ac:dyDescent="0.25">
      <c r="C25" s="78">
        <v>6</v>
      </c>
      <c r="D25" s="78" t="s">
        <v>263</v>
      </c>
      <c r="E25" s="78">
        <v>31.7</v>
      </c>
      <c r="N25" s="8" t="str">
        <f t="shared" si="13"/>
        <v>---,---,---,-N-,---,---,---,---,---,---,---,---,1--,--2</v>
      </c>
      <c r="T25" s="8" t="str">
        <f>BF52&amp;","&amp;BG52&amp;","&amp;BH52&amp;","&amp;BI52&amp;","&amp;BJ52&amp;","&amp;BK52&amp;","&amp;BL52&amp;","&amp;BM52&amp;","&amp;BN52&amp;","&amp;BO52&amp;","&amp;BP52&amp;","&amp;BQ52&amp;","&amp;BR52&amp;","&amp;BS52</f>
        <v>1N-,1N-,1N-,--2,1N-,1N-,--2,--2,1N-,1N-,--2,1N-,--2,--2</v>
      </c>
      <c r="AB25" s="126" t="str">
        <f t="shared" si="14"/>
        <v>---</v>
      </c>
      <c r="AC25" s="126" t="str">
        <f t="shared" si="15"/>
        <v>---</v>
      </c>
      <c r="AD25" s="126" t="str">
        <f t="shared" si="16"/>
        <v>--2</v>
      </c>
      <c r="AE25" s="126" t="str">
        <f t="shared" si="17"/>
        <v>---</v>
      </c>
      <c r="AF25" s="126" t="str">
        <f t="shared" si="18"/>
        <v>---</v>
      </c>
      <c r="AG25" s="126" t="str">
        <f t="shared" si="19"/>
        <v>---</v>
      </c>
      <c r="AH25" s="126" t="str">
        <f t="shared" si="20"/>
        <v>---</v>
      </c>
      <c r="AI25" s="126" t="str">
        <f t="shared" si="21"/>
        <v>---</v>
      </c>
      <c r="AJ25" s="126" t="str">
        <f t="shared" si="22"/>
        <v>---</v>
      </c>
      <c r="AK25" s="126" t="str">
        <f t="shared" si="23"/>
        <v>1--</v>
      </c>
      <c r="AL25" s="126" t="str">
        <f t="shared" si="24"/>
        <v>---</v>
      </c>
      <c r="AM25" s="126" t="str">
        <f t="shared" si="25"/>
        <v>-N-</v>
      </c>
      <c r="AN25" s="126" t="str">
        <f t="shared" si="26"/>
        <v>---</v>
      </c>
      <c r="AO25" s="126" t="str">
        <f t="shared" si="27"/>
        <v>---</v>
      </c>
      <c r="AQ25" s="77"/>
      <c r="AR25" s="77" t="str">
        <f t="shared" ref="AR25:BE25" si="34">IF(AR24="1--","-N2",IF(AR24="-N-","1-2",IF(AR24="--2","1N-",AR24)))</f>
        <v>1N-</v>
      </c>
      <c r="AS25" s="77" t="str">
        <f t="shared" si="34"/>
        <v>-N2</v>
      </c>
      <c r="AT25" s="77" t="str">
        <f t="shared" si="34"/>
        <v>1-2</v>
      </c>
      <c r="AU25" s="77" t="str">
        <f t="shared" si="34"/>
        <v>-N2</v>
      </c>
      <c r="AV25" s="77" t="str">
        <f t="shared" si="34"/>
        <v>---</v>
      </c>
      <c r="AW25" s="77" t="str">
        <f t="shared" si="34"/>
        <v>1N-</v>
      </c>
      <c r="AX25" s="77" t="str">
        <f t="shared" si="34"/>
        <v>---</v>
      </c>
      <c r="AY25" s="77" t="str">
        <f t="shared" si="34"/>
        <v>1-2</v>
      </c>
      <c r="AZ25" s="77" t="str">
        <f t="shared" si="34"/>
        <v>-N2</v>
      </c>
      <c r="BA25" s="77" t="str">
        <f t="shared" si="34"/>
        <v>1-2</v>
      </c>
      <c r="BB25" s="77" t="str">
        <f t="shared" si="34"/>
        <v>---</v>
      </c>
      <c r="BC25" s="77" t="str">
        <f t="shared" si="34"/>
        <v>---</v>
      </c>
      <c r="BD25" s="77" t="str">
        <f t="shared" si="34"/>
        <v>1N-</v>
      </c>
      <c r="BE25" s="77" t="str">
        <f t="shared" si="34"/>
        <v>---</v>
      </c>
      <c r="BF25" s="77" t="str">
        <f t="shared" ref="BF25:BS25" si="35">IF(AND(AR24="---",AR25="---",AR26="---"),"1N2",IF(AND(AR24="---",AR25="---"),"1N-",IF(AND(AR24="---",AR26="---"),"1-2",IF(AND(AR25="---",AR26="---"),"-N2",IF(AR24="---","1--",IF(AR25="---","-N-",IF(AR26="---","--2")))))))</f>
        <v>--2</v>
      </c>
      <c r="BG25" s="77" t="str">
        <f t="shared" si="35"/>
        <v>--2</v>
      </c>
      <c r="BH25" s="77" t="str">
        <f t="shared" si="35"/>
        <v>--2</v>
      </c>
      <c r="BI25" s="77" t="str">
        <f t="shared" si="35"/>
        <v>--2</v>
      </c>
      <c r="BJ25" s="77" t="str">
        <f t="shared" si="35"/>
        <v>1N-</v>
      </c>
      <c r="BK25" s="77" t="str">
        <f t="shared" si="35"/>
        <v>--2</v>
      </c>
      <c r="BL25" s="77" t="str">
        <f t="shared" si="35"/>
        <v>1N-</v>
      </c>
      <c r="BM25" s="77" t="str">
        <f t="shared" si="35"/>
        <v>--2</v>
      </c>
      <c r="BN25" s="77" t="str">
        <f t="shared" si="35"/>
        <v>--2</v>
      </c>
      <c r="BO25" s="77" t="str">
        <f t="shared" si="35"/>
        <v>--2</v>
      </c>
      <c r="BP25" s="77" t="str">
        <f t="shared" si="35"/>
        <v>1N-</v>
      </c>
      <c r="BQ25" s="77" t="str">
        <f t="shared" si="35"/>
        <v>1N-</v>
      </c>
      <c r="BR25" s="77" t="str">
        <f t="shared" si="35"/>
        <v>--2</v>
      </c>
      <c r="BS25" s="77" t="str">
        <f t="shared" si="35"/>
        <v>1N-</v>
      </c>
    </row>
    <row r="26" spans="3:71" x14ac:dyDescent="0.25">
      <c r="C26" s="78">
        <v>12</v>
      </c>
      <c r="D26" s="78" t="s">
        <v>261</v>
      </c>
      <c r="E26" s="78">
        <v>30</v>
      </c>
      <c r="N26" s="8" t="str">
        <f t="shared" si="13"/>
        <v>---,---,---,--2,---,---,1--,---,---,---,---,---,---,-N-</v>
      </c>
      <c r="T26" s="111" t="s">
        <v>276</v>
      </c>
      <c r="AB26" s="126" t="str">
        <f t="shared" si="14"/>
        <v>---</v>
      </c>
      <c r="AC26" s="126" t="str">
        <f t="shared" si="15"/>
        <v>---</v>
      </c>
      <c r="AD26" s="126" t="str">
        <f t="shared" si="16"/>
        <v>---</v>
      </c>
      <c r="AE26" s="126" t="str">
        <f t="shared" si="17"/>
        <v>---</v>
      </c>
      <c r="AF26" s="126" t="str">
        <f t="shared" si="18"/>
        <v>-N-</v>
      </c>
      <c r="AG26" s="126" t="str">
        <f t="shared" si="19"/>
        <v>---</v>
      </c>
      <c r="AH26" s="126" t="str">
        <f t="shared" si="20"/>
        <v>---</v>
      </c>
      <c r="AI26" s="126" t="str">
        <f t="shared" si="21"/>
        <v>---</v>
      </c>
      <c r="AJ26" s="126" t="str">
        <f t="shared" si="22"/>
        <v>--2</v>
      </c>
      <c r="AK26" s="126" t="str">
        <f t="shared" si="23"/>
        <v>---</v>
      </c>
      <c r="AL26" s="126" t="str">
        <f t="shared" si="24"/>
        <v>---</v>
      </c>
      <c r="AM26" s="126" t="str">
        <f t="shared" si="25"/>
        <v>1--</v>
      </c>
      <c r="AN26" s="126" t="str">
        <f t="shared" si="26"/>
        <v>---</v>
      </c>
      <c r="AO26" s="126" t="str">
        <f t="shared" si="27"/>
        <v>---</v>
      </c>
      <c r="AQ26" s="77"/>
      <c r="AR26" s="77" t="str">
        <f t="shared" ref="AR26:BE26" si="36">IF(AR25=AR24,"1N2","---")</f>
        <v>---</v>
      </c>
      <c r="AS26" s="77" t="str">
        <f t="shared" si="36"/>
        <v>---</v>
      </c>
      <c r="AT26" s="77" t="str">
        <f t="shared" si="36"/>
        <v>---</v>
      </c>
      <c r="AU26" s="77" t="str">
        <f t="shared" si="36"/>
        <v>---</v>
      </c>
      <c r="AV26" s="77" t="str">
        <f t="shared" si="36"/>
        <v>1N2</v>
      </c>
      <c r="AW26" s="77" t="str">
        <f t="shared" si="36"/>
        <v>---</v>
      </c>
      <c r="AX26" s="77" t="str">
        <f t="shared" si="36"/>
        <v>1N2</v>
      </c>
      <c r="AY26" s="77" t="str">
        <f t="shared" si="36"/>
        <v>---</v>
      </c>
      <c r="AZ26" s="77" t="str">
        <f t="shared" si="36"/>
        <v>---</v>
      </c>
      <c r="BA26" s="77" t="str">
        <f t="shared" si="36"/>
        <v>---</v>
      </c>
      <c r="BB26" s="77" t="str">
        <f t="shared" si="36"/>
        <v>1N2</v>
      </c>
      <c r="BC26" s="77" t="str">
        <f t="shared" si="36"/>
        <v>1N2</v>
      </c>
      <c r="BD26" s="77" t="str">
        <f t="shared" si="36"/>
        <v>---</v>
      </c>
      <c r="BE26" s="77" t="str">
        <f t="shared" si="36"/>
        <v>1N2</v>
      </c>
      <c r="BF26" s="77"/>
      <c r="BG26" s="77"/>
      <c r="BH26" s="77"/>
      <c r="BI26" s="77"/>
      <c r="BJ26" s="77"/>
      <c r="BK26" s="77"/>
      <c r="BL26" s="77"/>
      <c r="BM26" s="77"/>
      <c r="BN26" s="77"/>
      <c r="BO26" s="77"/>
      <c r="BP26" s="77"/>
      <c r="BQ26" s="77"/>
      <c r="BR26" s="77"/>
      <c r="BS26" s="77"/>
    </row>
    <row r="27" spans="3:71" x14ac:dyDescent="0.25">
      <c r="C27" s="78">
        <v>5</v>
      </c>
      <c r="D27" s="78" t="s">
        <v>258</v>
      </c>
      <c r="E27" s="78">
        <v>23.9</v>
      </c>
      <c r="N27" s="8" t="str">
        <f t="shared" si="13"/>
        <v>---,---,---,---,---,---,---,1--,---,---,-N2,---,---,---</v>
      </c>
      <c r="T27" s="111" t="s">
        <v>277</v>
      </c>
      <c r="AB27" s="126" t="str">
        <f t="shared" si="14"/>
        <v>1--</v>
      </c>
      <c r="AC27" s="126" t="str">
        <f t="shared" si="15"/>
        <v>---</v>
      </c>
      <c r="AD27" s="126" t="str">
        <f t="shared" si="16"/>
        <v>---</v>
      </c>
      <c r="AE27" s="126" t="str">
        <f t="shared" si="17"/>
        <v>---</v>
      </c>
      <c r="AF27" s="126" t="str">
        <f t="shared" si="18"/>
        <v>--2</v>
      </c>
      <c r="AG27" s="126" t="str">
        <f t="shared" si="19"/>
        <v>---</v>
      </c>
      <c r="AH27" s="126" t="str">
        <f t="shared" si="20"/>
        <v>---</v>
      </c>
      <c r="AI27" s="126" t="str">
        <f t="shared" si="21"/>
        <v>---</v>
      </c>
      <c r="AJ27" s="126" t="str">
        <f t="shared" si="22"/>
        <v>-N-</v>
      </c>
      <c r="AK27" s="126" t="str">
        <f t="shared" si="23"/>
        <v>---</v>
      </c>
      <c r="AL27" s="126" t="str">
        <f t="shared" si="24"/>
        <v>---</v>
      </c>
      <c r="AM27" s="126" t="str">
        <f t="shared" si="25"/>
        <v>---</v>
      </c>
      <c r="AN27" s="126" t="str">
        <f t="shared" si="26"/>
        <v>---</v>
      </c>
      <c r="AO27" s="126" t="str">
        <f t="shared" si="27"/>
        <v>---</v>
      </c>
      <c r="AQ27" s="77">
        <f>AQ24+1</f>
        <v>4</v>
      </c>
      <c r="AR27" s="77" t="str">
        <f>IF(OR(H6=1,H7=1,H8=1),"1--",IF(OR(I6=1,I7=1,I8=1),"-N-",IF(OR(J6=1,J7=1,J8=1),"--2","---")))</f>
        <v>-N-</v>
      </c>
      <c r="AS27" s="77" t="str">
        <f>IF(OR(H6=2,H7=2,H8=2),"1--",IF(OR(I6=2,I7=2,I8=2),"-N-",IF(OR(J6=2,J7=2,J8=2),"--2","---")))</f>
        <v>1--</v>
      </c>
      <c r="AT27" s="77" t="str">
        <f>IF(OR(H6=3,H7=3,H8=3),"1--",IF(OR(I6=3,I7=3,I8=3),"-N-",IF(OR(J6=3,J7=3,J8=3),"--2","---")))</f>
        <v>-N-</v>
      </c>
      <c r="AU27" s="77" t="str">
        <f>IF(OR(H6=4,H7=4,H8=4),"1--",IF(OR(I6=4,I7=4,I8=4),"-N-",IF(OR(J6=4,J7=4,J8=4),"--2","---")))</f>
        <v>---</v>
      </c>
      <c r="AV27" s="77" t="str">
        <f>IF(OR(H6=5,H7=5,H8=5),"1--",IF(OR(I6=5,I7=5,I8=5),"-N-",IF(OR(J6=5,J7=5,J8=5),"--2","---")))</f>
        <v>1--</v>
      </c>
      <c r="AW27" s="77" t="str">
        <f>IF(OR(H6=6,H7=6,H8=6),"1--",IF(OR(I6=6,I7=6,I8=6),"-N-",IF(OR(J6=6,J7=6,J8=6),"--2","---")))</f>
        <v>--2</v>
      </c>
      <c r="AX27" s="77" t="str">
        <f>IF(OR(H6=7,H7=7,H8=7),"1--",IF(OR(I6=7,I7=7,I8=7),"-N-",IF(OR(J6=7,J7=7,J8=7),"--2","---")))</f>
        <v>---</v>
      </c>
      <c r="AY27" s="77" t="str">
        <f>IF(OR(H6=8,H7=8,H8=8),"1--",IF(OR(I6=8,I7=8,I8=8),"-N-",IF(OR(J6=8,J7=8,J8=8),"--2","---")))</f>
        <v>---</v>
      </c>
      <c r="AZ27" s="77" t="str">
        <f>IF(OR(H6=9,H7=9,H8=9),"1--",IF(OR(I6=9,I7=9,I8=9),"-N-",IF(OR(J6=9,J7=9,J8=9),"--2","---")))</f>
        <v>1--</v>
      </c>
      <c r="BA27" s="77" t="str">
        <f>IF(OR(H6=10,H7=10,H8=10),"1--",IF(OR(I6=10,I7=10,I8=10),"-N-",IF(OR(J6=10,J7=10,J8=10),"--2","---")))</f>
        <v>-N-</v>
      </c>
      <c r="BB27" s="77" t="str">
        <f>IF(OR(H6=11,H7=11,H8=11),"1--",IF(OR(I6=11,I7=11,I8=11),"-N-",IF(OR(J6=11,J7=11,J8=11),"--2","---")))</f>
        <v>---</v>
      </c>
      <c r="BC27" s="77" t="str">
        <f>IF(OR(H6=12,H7=12,H8=12),"1--",IF(OR(I6=12,I7=12,I8=12),"-N-",IF(OR(J6=12,J7=12,J8=12),"--2","---")))</f>
        <v>--2</v>
      </c>
      <c r="BD27" s="77" t="str">
        <f>IF(OR(H6=13,H7=13,H8=13),"1--",IF(OR(I6=13,I7=13,I8=13),"-N-",IF(OR(J6=13,J7=13,J8=13),"--2","---")))</f>
        <v>---</v>
      </c>
      <c r="BE27" s="77" t="str">
        <f>IF(OR(H6=14,H7=14,H8=14),"1--",IF(OR(I6=14,I7=14,I8=14),"-N-",IF(OR(J6=14,J7=14,J8=14),"--2","---")))</f>
        <v>---</v>
      </c>
      <c r="BF27" s="77"/>
      <c r="BG27" s="77"/>
      <c r="BH27" s="77"/>
      <c r="BI27" s="77"/>
      <c r="BJ27" s="77"/>
      <c r="BK27" s="77"/>
      <c r="BL27" s="77"/>
      <c r="BM27" s="77"/>
      <c r="BN27" s="77"/>
      <c r="BO27" s="77"/>
      <c r="BP27" s="77"/>
      <c r="BQ27" s="77"/>
      <c r="BR27" s="77"/>
      <c r="BS27" s="77"/>
    </row>
    <row r="28" spans="3:71" x14ac:dyDescent="0.25">
      <c r="C28" s="78">
        <v>9</v>
      </c>
      <c r="D28" s="78" t="s">
        <v>257</v>
      </c>
      <c r="E28" s="78">
        <v>19.600000000000001</v>
      </c>
      <c r="N28" s="111" t="s">
        <v>274</v>
      </c>
      <c r="T28" s="111" t="s">
        <v>278</v>
      </c>
      <c r="AB28" s="126" t="str">
        <f t="shared" si="14"/>
        <v>---</v>
      </c>
      <c r="AC28" s="126" t="str">
        <f t="shared" si="15"/>
        <v>-N2</v>
      </c>
      <c r="AD28" s="126" t="str">
        <f t="shared" si="16"/>
        <v>---</v>
      </c>
      <c r="AE28" s="126" t="str">
        <f t="shared" si="17"/>
        <v>---</v>
      </c>
      <c r="AF28" s="126" t="str">
        <f t="shared" si="18"/>
        <v>---</v>
      </c>
      <c r="AG28" s="126" t="str">
        <f t="shared" si="19"/>
        <v>1--</v>
      </c>
      <c r="AH28" s="126" t="str">
        <f t="shared" si="20"/>
        <v>---</v>
      </c>
      <c r="AI28" s="126" t="str">
        <f t="shared" si="21"/>
        <v>---</v>
      </c>
      <c r="AJ28" s="126" t="str">
        <f t="shared" si="22"/>
        <v>---</v>
      </c>
      <c r="AK28" s="126" t="str">
        <f t="shared" si="23"/>
        <v>---</v>
      </c>
      <c r="AL28" s="126" t="str">
        <f t="shared" si="24"/>
        <v>---</v>
      </c>
      <c r="AM28" s="126" t="str">
        <f t="shared" si="25"/>
        <v>---</v>
      </c>
      <c r="AN28" s="126" t="str">
        <f t="shared" si="26"/>
        <v>---</v>
      </c>
      <c r="AO28" s="126" t="str">
        <f t="shared" si="27"/>
        <v>---</v>
      </c>
      <c r="AQ28" s="77"/>
      <c r="AR28" s="77" t="str">
        <f t="shared" ref="AR28:BE28" si="37">IF(AR27="1--","-N2",IF(AR27="-N-","1-2",IF(AR27="--2","1N-",AR27)))</f>
        <v>1-2</v>
      </c>
      <c r="AS28" s="77" t="str">
        <f t="shared" si="37"/>
        <v>-N2</v>
      </c>
      <c r="AT28" s="77" t="str">
        <f t="shared" si="37"/>
        <v>1-2</v>
      </c>
      <c r="AU28" s="77" t="str">
        <f t="shared" si="37"/>
        <v>---</v>
      </c>
      <c r="AV28" s="77" t="str">
        <f t="shared" si="37"/>
        <v>-N2</v>
      </c>
      <c r="AW28" s="77" t="str">
        <f t="shared" si="37"/>
        <v>1N-</v>
      </c>
      <c r="AX28" s="77" t="str">
        <f t="shared" si="37"/>
        <v>---</v>
      </c>
      <c r="AY28" s="77" t="str">
        <f t="shared" si="37"/>
        <v>---</v>
      </c>
      <c r="AZ28" s="77" t="str">
        <f t="shared" si="37"/>
        <v>-N2</v>
      </c>
      <c r="BA28" s="77" t="str">
        <f t="shared" si="37"/>
        <v>1-2</v>
      </c>
      <c r="BB28" s="77" t="str">
        <f t="shared" si="37"/>
        <v>---</v>
      </c>
      <c r="BC28" s="77" t="str">
        <f t="shared" si="37"/>
        <v>1N-</v>
      </c>
      <c r="BD28" s="77" t="str">
        <f t="shared" si="37"/>
        <v>---</v>
      </c>
      <c r="BE28" s="77" t="str">
        <f t="shared" si="37"/>
        <v>---</v>
      </c>
      <c r="BF28" s="77" t="str">
        <f t="shared" ref="BF28:BS28" si="38">IF(AND(AR27="---",AR28="---",AR29="---"),"1N2",IF(AND(AR27="---",AR28="---"),"1N-",IF(AND(AR27="---",AR29="---"),"1-2",IF(AND(AR28="---",AR29="---"),"-N2",IF(AR27="---","1--",IF(AR28="---","-N-",IF(AR29="---","--2")))))))</f>
        <v>--2</v>
      </c>
      <c r="BG28" s="77" t="str">
        <f t="shared" si="38"/>
        <v>--2</v>
      </c>
      <c r="BH28" s="77" t="str">
        <f t="shared" si="38"/>
        <v>--2</v>
      </c>
      <c r="BI28" s="77" t="str">
        <f t="shared" si="38"/>
        <v>1N-</v>
      </c>
      <c r="BJ28" s="77" t="str">
        <f t="shared" si="38"/>
        <v>--2</v>
      </c>
      <c r="BK28" s="77" t="str">
        <f t="shared" si="38"/>
        <v>--2</v>
      </c>
      <c r="BL28" s="77" t="str">
        <f t="shared" si="38"/>
        <v>1N-</v>
      </c>
      <c r="BM28" s="77" t="str">
        <f t="shared" si="38"/>
        <v>1N-</v>
      </c>
      <c r="BN28" s="77" t="str">
        <f t="shared" si="38"/>
        <v>--2</v>
      </c>
      <c r="BO28" s="77" t="str">
        <f t="shared" si="38"/>
        <v>--2</v>
      </c>
      <c r="BP28" s="77" t="str">
        <f t="shared" si="38"/>
        <v>1N-</v>
      </c>
      <c r="BQ28" s="77" t="str">
        <f t="shared" si="38"/>
        <v>--2</v>
      </c>
      <c r="BR28" s="77" t="str">
        <f t="shared" si="38"/>
        <v>1N-</v>
      </c>
      <c r="BS28" s="77" t="str">
        <f t="shared" si="38"/>
        <v>1N-</v>
      </c>
    </row>
    <row r="29" spans="3:71" x14ac:dyDescent="0.25">
      <c r="C29" s="78">
        <v>2</v>
      </c>
      <c r="D29" s="78" t="s">
        <v>256</v>
      </c>
      <c r="E29" s="78">
        <v>16.7</v>
      </c>
      <c r="N29" s="111" t="s">
        <v>275</v>
      </c>
      <c r="AB29" s="126" t="str">
        <f t="shared" si="14"/>
        <v>---</v>
      </c>
      <c r="AC29" s="126" t="str">
        <f t="shared" si="15"/>
        <v>---</v>
      </c>
      <c r="AD29" s="126" t="str">
        <f t="shared" si="16"/>
        <v>---</v>
      </c>
      <c r="AE29" s="126" t="str">
        <f t="shared" si="17"/>
        <v>-N-</v>
      </c>
      <c r="AF29" s="126" t="str">
        <f t="shared" si="18"/>
        <v>---</v>
      </c>
      <c r="AG29" s="126" t="str">
        <f t="shared" si="19"/>
        <v>---</v>
      </c>
      <c r="AH29" s="126" t="str">
        <f t="shared" si="20"/>
        <v>---</v>
      </c>
      <c r="AI29" s="126" t="str">
        <f t="shared" si="21"/>
        <v>---</v>
      </c>
      <c r="AJ29" s="126" t="str">
        <f t="shared" si="22"/>
        <v>---</v>
      </c>
      <c r="AK29" s="126" t="str">
        <f t="shared" si="23"/>
        <v>---</v>
      </c>
      <c r="AL29" s="126" t="str">
        <f t="shared" si="24"/>
        <v>---</v>
      </c>
      <c r="AM29" s="126" t="str">
        <f t="shared" si="25"/>
        <v>---</v>
      </c>
      <c r="AN29" s="126" t="str">
        <f t="shared" si="26"/>
        <v>1--</v>
      </c>
      <c r="AO29" s="126" t="str">
        <f t="shared" si="27"/>
        <v>--2</v>
      </c>
      <c r="AQ29" s="77"/>
      <c r="AR29" s="77" t="str">
        <f t="shared" ref="AR29:BE29" si="39">IF(AR28=AR27,"1N2","---")</f>
        <v>---</v>
      </c>
      <c r="AS29" s="77" t="str">
        <f t="shared" si="39"/>
        <v>---</v>
      </c>
      <c r="AT29" s="77" t="str">
        <f t="shared" si="39"/>
        <v>---</v>
      </c>
      <c r="AU29" s="77" t="str">
        <f t="shared" si="39"/>
        <v>1N2</v>
      </c>
      <c r="AV29" s="77" t="str">
        <f t="shared" si="39"/>
        <v>---</v>
      </c>
      <c r="AW29" s="77" t="str">
        <f t="shared" si="39"/>
        <v>---</v>
      </c>
      <c r="AX29" s="77" t="str">
        <f t="shared" si="39"/>
        <v>1N2</v>
      </c>
      <c r="AY29" s="77" t="str">
        <f t="shared" si="39"/>
        <v>1N2</v>
      </c>
      <c r="AZ29" s="77" t="str">
        <f t="shared" si="39"/>
        <v>---</v>
      </c>
      <c r="BA29" s="77" t="str">
        <f t="shared" si="39"/>
        <v>---</v>
      </c>
      <c r="BB29" s="77" t="str">
        <f t="shared" si="39"/>
        <v>1N2</v>
      </c>
      <c r="BC29" s="77" t="str">
        <f t="shared" si="39"/>
        <v>---</v>
      </c>
      <c r="BD29" s="77" t="str">
        <f t="shared" si="39"/>
        <v>1N2</v>
      </c>
      <c r="BE29" s="77" t="str">
        <f t="shared" si="39"/>
        <v>1N2</v>
      </c>
      <c r="BF29" s="77"/>
      <c r="BG29" s="77"/>
      <c r="BH29" s="77"/>
      <c r="BI29" s="77"/>
      <c r="BJ29" s="77"/>
      <c r="BK29" s="77"/>
      <c r="BL29" s="77"/>
      <c r="BM29" s="77"/>
      <c r="BN29" s="77"/>
      <c r="BO29" s="77"/>
      <c r="BP29" s="77"/>
      <c r="BQ29" s="77"/>
      <c r="BR29" s="77"/>
      <c r="BS29" s="77"/>
    </row>
    <row r="30" spans="3:71" x14ac:dyDescent="0.25">
      <c r="C30" s="78">
        <v>4</v>
      </c>
      <c r="D30" s="78" t="s">
        <v>255</v>
      </c>
      <c r="E30" s="78">
        <v>16.600000000000001</v>
      </c>
      <c r="AB30" s="126" t="str">
        <f t="shared" si="14"/>
        <v>---</v>
      </c>
      <c r="AC30" s="126" t="str">
        <f t="shared" si="15"/>
        <v>---</v>
      </c>
      <c r="AD30" s="126" t="str">
        <f t="shared" si="16"/>
        <v>---</v>
      </c>
      <c r="AE30" s="126" t="str">
        <f t="shared" si="17"/>
        <v>--2</v>
      </c>
      <c r="AF30" s="126" t="str">
        <f t="shared" si="18"/>
        <v>---</v>
      </c>
      <c r="AG30" s="126" t="str">
        <f t="shared" si="19"/>
        <v>---</v>
      </c>
      <c r="AH30" s="126" t="str">
        <f t="shared" si="20"/>
        <v>1--</v>
      </c>
      <c r="AI30" s="126" t="str">
        <f t="shared" si="21"/>
        <v>---</v>
      </c>
      <c r="AJ30" s="126" t="str">
        <f t="shared" si="22"/>
        <v>---</v>
      </c>
      <c r="AK30" s="126" t="str">
        <f t="shared" si="23"/>
        <v>---</v>
      </c>
      <c r="AL30" s="126" t="str">
        <f t="shared" si="24"/>
        <v>---</v>
      </c>
      <c r="AM30" s="126" t="str">
        <f t="shared" si="25"/>
        <v>---</v>
      </c>
      <c r="AN30" s="126" t="str">
        <f t="shared" si="26"/>
        <v>---</v>
      </c>
      <c r="AO30" s="126" t="str">
        <f t="shared" si="27"/>
        <v>-N-</v>
      </c>
      <c r="AQ30" s="77">
        <f>AQ27+1</f>
        <v>5</v>
      </c>
      <c r="AR30" s="77" t="str">
        <f>IF(OR(H7=1,H8=1,H9=1),"1--",IF(OR(I7=1,I8=1,I9=1),"-N-",IF(OR(J7=1,J8=1,J9=1),"--2","---")))</f>
        <v>-N-</v>
      </c>
      <c r="AS30" s="77" t="str">
        <f>IF(OR(H7=2,H8=2,H9=2),"1--",IF(OR(I7=2,I8=2,I9=2),"-N-",IF(OR(J7=2,J8=2,J9=2),"--2","---")))</f>
        <v>---</v>
      </c>
      <c r="AT30" s="77" t="str">
        <f>IF(OR(H7=3,H8=3,H9=3),"1--",IF(OR(I7=3,I8=3,I9=3),"-N-",IF(OR(J7=3,J8=3,J9=3),"--2","---")))</f>
        <v>1--</v>
      </c>
      <c r="AU30" s="77" t="str">
        <f>IF(OR(H7=4,H8=4,H9=4),"1--",IF(OR(I7=4,I8=4,I9=4),"-N-",IF(OR(J7=4,J8=4,J9=4),"--2","---")))</f>
        <v>---</v>
      </c>
      <c r="AV30" s="77" t="str">
        <f>IF(OR(H7=5,H8=5,H9=5),"1--",IF(OR(I7=5,I8=5,I9=5),"-N-",IF(OR(J7=5,J8=5,J9=5),"--2","---")))</f>
        <v>1--</v>
      </c>
      <c r="AW30" s="77" t="str">
        <f>IF(OR(H7=6,H8=6,H9=6),"1--",IF(OR(I7=6,I8=6,I9=6),"-N-",IF(OR(J7=6,J8=6,J9=6),"--2","---")))</f>
        <v>-N-</v>
      </c>
      <c r="AX30" s="77" t="str">
        <f>IF(OR(H7=7,H8=7,H9=7),"1--",IF(OR(I7=7,I8=7,I9=7),"-N-",IF(OR(J7=7,J8=7,J9=7),"--2","---")))</f>
        <v>---</v>
      </c>
      <c r="AY30" s="77" t="str">
        <f>IF(OR(H7=8,H8=8,H9=8),"1--",IF(OR(I7=8,I8=8,I9=8),"-N-",IF(OR(J7=8,J8=8,J9=8),"--2","---")))</f>
        <v>---</v>
      </c>
      <c r="AZ30" s="77" t="str">
        <f>IF(OR(H7=9,H8=9,H9=9),"1--",IF(OR(I7=9,I8=9,I9=9),"-N-",IF(OR(J7=9,J8=9,J9=9),"--2","---")))</f>
        <v>1--</v>
      </c>
      <c r="BA30" s="77" t="str">
        <f>IF(OR(H7=10,H8=10,H9=10),"1--",IF(OR(I7=10,I8=10,I9=10),"-N-",IF(OR(J7=10,J8=10,J9=10),"--2","---")))</f>
        <v>-N-</v>
      </c>
      <c r="BB30" s="77" t="str">
        <f>IF(OR(H7=11,H8=11,H9=11),"1--",IF(OR(I7=11,I8=11,I9=11),"-N-",IF(OR(J7=11,J8=11,J9=11),"--2","---")))</f>
        <v>---</v>
      </c>
      <c r="BC30" s="77" t="str">
        <f>IF(OR(H7=12,H8=12,H9=12),"1--",IF(OR(I7=12,I8=12,I9=12),"-N-",IF(OR(J7=12,J8=12,J9=12),"--2","---")))</f>
        <v>--2</v>
      </c>
      <c r="BD30" s="77" t="str">
        <f>IF(OR(H7=13,H8=13,H9=13),"1--",IF(OR(I7=13,I8=13,I9=13),"-N-",IF(OR(J7=13,J8=13,J9=13),"--2","---")))</f>
        <v>---</v>
      </c>
      <c r="BE30" s="77" t="str">
        <f>IF(OR(H7=14,H8=14,H9=14),"1--",IF(OR(I7=14,I8=14,I9=14),"-N-",IF(OR(J7=14,J8=14,J9=14),"--2","---")))</f>
        <v>---</v>
      </c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BR30" s="77"/>
      <c r="BS30" s="77"/>
    </row>
    <row r="31" spans="3:71" x14ac:dyDescent="0.25">
      <c r="C31" s="78">
        <v>14</v>
      </c>
      <c r="D31" s="78" t="s">
        <v>254</v>
      </c>
      <c r="E31" s="78">
        <v>13.9</v>
      </c>
      <c r="AB31" s="126" t="str">
        <f t="shared" si="14"/>
        <v>---</v>
      </c>
      <c r="AC31" s="126" t="str">
        <f t="shared" si="15"/>
        <v>---</v>
      </c>
      <c r="AD31" s="126" t="str">
        <f t="shared" si="16"/>
        <v>---</v>
      </c>
      <c r="AE31" s="126" t="str">
        <f t="shared" si="17"/>
        <v>---</v>
      </c>
      <c r="AF31" s="126" t="str">
        <f t="shared" si="18"/>
        <v>---</v>
      </c>
      <c r="AG31" s="126" t="str">
        <f t="shared" si="19"/>
        <v>---</v>
      </c>
      <c r="AH31" s="126" t="str">
        <f t="shared" si="20"/>
        <v>---</v>
      </c>
      <c r="AI31" s="126" t="str">
        <f t="shared" si="21"/>
        <v>1--</v>
      </c>
      <c r="AJ31" s="126" t="str">
        <f t="shared" si="22"/>
        <v>---</v>
      </c>
      <c r="AK31" s="126" t="str">
        <f t="shared" si="23"/>
        <v>---</v>
      </c>
      <c r="AL31" s="126" t="str">
        <f t="shared" si="24"/>
        <v>-N2</v>
      </c>
      <c r="AM31" s="126" t="str">
        <f t="shared" si="25"/>
        <v>---</v>
      </c>
      <c r="AN31" s="126" t="str">
        <f t="shared" si="26"/>
        <v>---</v>
      </c>
      <c r="AO31" s="126" t="str">
        <f t="shared" si="27"/>
        <v>---</v>
      </c>
      <c r="AQ31" s="77"/>
      <c r="AR31" s="77" t="str">
        <f t="shared" ref="AR31:BE31" si="40">IF(AR30="1--","-N2",IF(AR30="-N-","1-2",IF(AR30="--2","1N-",AR30)))</f>
        <v>1-2</v>
      </c>
      <c r="AS31" s="77" t="str">
        <f t="shared" si="40"/>
        <v>---</v>
      </c>
      <c r="AT31" s="77" t="str">
        <f t="shared" si="40"/>
        <v>-N2</v>
      </c>
      <c r="AU31" s="77" t="str">
        <f t="shared" si="40"/>
        <v>---</v>
      </c>
      <c r="AV31" s="77" t="str">
        <f t="shared" si="40"/>
        <v>-N2</v>
      </c>
      <c r="AW31" s="77" t="str">
        <f t="shared" si="40"/>
        <v>1-2</v>
      </c>
      <c r="AX31" s="77" t="str">
        <f t="shared" si="40"/>
        <v>---</v>
      </c>
      <c r="AY31" s="77" t="str">
        <f t="shared" si="40"/>
        <v>---</v>
      </c>
      <c r="AZ31" s="77" t="str">
        <f t="shared" si="40"/>
        <v>-N2</v>
      </c>
      <c r="BA31" s="77" t="str">
        <f t="shared" si="40"/>
        <v>1-2</v>
      </c>
      <c r="BB31" s="77" t="str">
        <f t="shared" si="40"/>
        <v>---</v>
      </c>
      <c r="BC31" s="77" t="str">
        <f t="shared" si="40"/>
        <v>1N-</v>
      </c>
      <c r="BD31" s="77" t="str">
        <f t="shared" si="40"/>
        <v>---</v>
      </c>
      <c r="BE31" s="77" t="str">
        <f t="shared" si="40"/>
        <v>---</v>
      </c>
      <c r="BF31" s="77" t="str">
        <f t="shared" ref="BF31:BS31" si="41">IF(AND(AR30="---",AR31="---",AR32="---"),"1N2",IF(AND(AR30="---",AR31="---"),"1N-",IF(AND(AR30="---",AR32="---"),"1-2",IF(AND(AR31="---",AR32="---"),"-N2",IF(AR30="---","1--",IF(AR31="---","-N-",IF(AR32="---","--2")))))))</f>
        <v>--2</v>
      </c>
      <c r="BG31" s="77" t="str">
        <f t="shared" si="41"/>
        <v>1N-</v>
      </c>
      <c r="BH31" s="77" t="str">
        <f t="shared" si="41"/>
        <v>--2</v>
      </c>
      <c r="BI31" s="77" t="str">
        <f t="shared" si="41"/>
        <v>1N-</v>
      </c>
      <c r="BJ31" s="77" t="str">
        <f t="shared" si="41"/>
        <v>--2</v>
      </c>
      <c r="BK31" s="77" t="str">
        <f t="shared" si="41"/>
        <v>--2</v>
      </c>
      <c r="BL31" s="77" t="str">
        <f t="shared" si="41"/>
        <v>1N-</v>
      </c>
      <c r="BM31" s="77" t="str">
        <f t="shared" si="41"/>
        <v>1N-</v>
      </c>
      <c r="BN31" s="77" t="str">
        <f t="shared" si="41"/>
        <v>--2</v>
      </c>
      <c r="BO31" s="77" t="str">
        <f t="shared" si="41"/>
        <v>--2</v>
      </c>
      <c r="BP31" s="77" t="str">
        <f t="shared" si="41"/>
        <v>1N-</v>
      </c>
      <c r="BQ31" s="77" t="str">
        <f t="shared" si="41"/>
        <v>--2</v>
      </c>
      <c r="BR31" s="77" t="str">
        <f t="shared" si="41"/>
        <v>1N-</v>
      </c>
      <c r="BS31" s="77" t="str">
        <f t="shared" si="41"/>
        <v>1N-</v>
      </c>
    </row>
    <row r="32" spans="3:71" x14ac:dyDescent="0.25">
      <c r="C32" s="78">
        <v>11</v>
      </c>
      <c r="D32" s="78" t="s">
        <v>253</v>
      </c>
      <c r="E32" s="78">
        <v>9.01</v>
      </c>
      <c r="AQ32" s="77"/>
      <c r="AR32" s="77" t="str">
        <f t="shared" ref="AR32:BE32" si="42">IF(AR31=AR30,"1N2","---")</f>
        <v>---</v>
      </c>
      <c r="AS32" s="77" t="str">
        <f t="shared" si="42"/>
        <v>1N2</v>
      </c>
      <c r="AT32" s="77" t="str">
        <f t="shared" si="42"/>
        <v>---</v>
      </c>
      <c r="AU32" s="77" t="str">
        <f t="shared" si="42"/>
        <v>1N2</v>
      </c>
      <c r="AV32" s="77" t="str">
        <f t="shared" si="42"/>
        <v>---</v>
      </c>
      <c r="AW32" s="77" t="str">
        <f t="shared" si="42"/>
        <v>---</v>
      </c>
      <c r="AX32" s="77" t="str">
        <f t="shared" si="42"/>
        <v>1N2</v>
      </c>
      <c r="AY32" s="77" t="str">
        <f t="shared" si="42"/>
        <v>1N2</v>
      </c>
      <c r="AZ32" s="77" t="str">
        <f t="shared" si="42"/>
        <v>---</v>
      </c>
      <c r="BA32" s="77" t="str">
        <f t="shared" si="42"/>
        <v>---</v>
      </c>
      <c r="BB32" s="77" t="str">
        <f t="shared" si="42"/>
        <v>1N2</v>
      </c>
      <c r="BC32" s="77" t="str">
        <f t="shared" si="42"/>
        <v>---</v>
      </c>
      <c r="BD32" s="77" t="str">
        <f t="shared" si="42"/>
        <v>1N2</v>
      </c>
      <c r="BE32" s="77" t="str">
        <f t="shared" si="42"/>
        <v>1N2</v>
      </c>
      <c r="BF32" s="77"/>
      <c r="BG32" s="77"/>
      <c r="BH32" s="77"/>
      <c r="BI32" s="77"/>
      <c r="BJ32" s="77"/>
      <c r="BK32" s="77"/>
      <c r="BL32" s="77"/>
      <c r="BM32" s="77"/>
      <c r="BN32" s="77"/>
      <c r="BO32" s="77"/>
      <c r="BP32" s="77"/>
      <c r="BQ32" s="77"/>
      <c r="BR32" s="77"/>
      <c r="BS32" s="77"/>
    </row>
    <row r="33" spans="3:71" x14ac:dyDescent="0.25">
      <c r="C33" s="78" t="s">
        <v>5</v>
      </c>
      <c r="D33" s="78"/>
      <c r="E33" s="78"/>
      <c r="AQ33" s="77">
        <f>AQ30+1</f>
        <v>6</v>
      </c>
      <c r="AR33" s="77" t="str">
        <f>IF(OR(H8=1,H9=1,H10=1),"1--",IF(OR(I8=1,I9=1,I10=1),"-N-",IF(OR(J8=1,J9=1,J10=1),"--2","---")))</f>
        <v>-N-</v>
      </c>
      <c r="AS33" s="77" t="str">
        <f>IF(OR(H8=2,H9=2,H10=2),"1--",IF(OR(I8=2,I9=2,I10=2),"-N-",IF(OR(J8=2,J9=2,J10=2),"--2","---")))</f>
        <v>---</v>
      </c>
      <c r="AT33" s="77" t="str">
        <f>IF(OR(H8=3,H9=3,H10=3),"1--",IF(OR(I8=3,I9=3,I10=3),"-N-",IF(OR(J8=3,J9=3,J10=3),"--2","---")))</f>
        <v>1--</v>
      </c>
      <c r="AU33" s="77" t="str">
        <f>IF(OR(H8=4,H9=4,H10=4),"1--",IF(OR(I8=4,I9=4,I10=4),"-N-",IF(OR(J8=4,J9=4,J10=4),"--2","---")))</f>
        <v>---</v>
      </c>
      <c r="AV33" s="77" t="str">
        <f>IF(OR(H8=5,H9=5,H10=5),"1--",IF(OR(I8=5,I9=5,I10=5),"-N-",IF(OR(J8=5,J9=5,J10=5),"--2","---")))</f>
        <v>1--</v>
      </c>
      <c r="AW33" s="77" t="str">
        <f>IF(OR(H8=6,H9=6,H10=6),"1--",IF(OR(I8=6,I9=6,I10=6),"-N-",IF(OR(J8=6,J9=6,J10=6),"--2","---")))</f>
        <v>-N-</v>
      </c>
      <c r="AX33" s="77" t="str">
        <f>IF(OR(H8=7,H9=7,H10=7),"1--",IF(OR(I8=7,I9=7,I10=7),"-N-",IF(OR(J8=7,J9=7,J10=7),"--2","---")))</f>
        <v>---</v>
      </c>
      <c r="AY33" s="77" t="str">
        <f>IF(OR(H8=8,H9=8,H10=8),"1--",IF(OR(I8=8,I9=8,I10=8),"-N-",IF(OR(J8=8,J9=8,J10=8),"--2","---")))</f>
        <v>---</v>
      </c>
      <c r="AZ33" s="77" t="str">
        <f>IF(OR(H8=9,H9=9,H10=9),"1--",IF(OR(I8=9,I9=9,I10=9),"-N-",IF(OR(J8=9,J9=9,J10=9),"--2","---")))</f>
        <v>---</v>
      </c>
      <c r="BA33" s="77" t="str">
        <f>IF(OR(H8=10,H9=10,H10=10),"1--",IF(OR(I8=10,I9=10,I10=10),"-N-",IF(OR(J8=10,J9=10,J10=10),"--2","---")))</f>
        <v>1--</v>
      </c>
      <c r="BB33" s="77" t="str">
        <f>IF(OR(H8=11,H9=11,H10=11),"1--",IF(OR(I8=11,I9=11,I10=11),"-N-",IF(OR(J8=11,J9=11,J10=11),"--2","---")))</f>
        <v>---</v>
      </c>
      <c r="BC33" s="77" t="str">
        <f>IF(OR(H8=12,H9=12,H10=12),"1--",IF(OR(I8=12,I9=12,I10=12),"-N-",IF(OR(J8=12,J9=12,J10=12),"--2","---")))</f>
        <v>-N-</v>
      </c>
      <c r="BD33" s="77" t="str">
        <f>IF(OR(H8=13,H9=13,H10=13),"1--",IF(OR(I8=13,I9=13,I10=13),"-N-",IF(OR(J8=13,J9=13,J10=13),"--2","---")))</f>
        <v>---</v>
      </c>
      <c r="BE33" s="77" t="str">
        <f>IF(OR(H8=14,H9=14,H10=14),"1--",IF(OR(I8=14,I9=14,I10=14),"-N-",IF(OR(J8=14,J9=14,J10=14),"--2","---")))</f>
        <v>---</v>
      </c>
      <c r="BF33" s="77"/>
      <c r="BG33" s="77"/>
      <c r="BH33" s="77"/>
      <c r="BI33" s="77"/>
      <c r="BJ33" s="77"/>
      <c r="BK33" s="77"/>
      <c r="BL33" s="77"/>
      <c r="BM33" s="77"/>
      <c r="BN33" s="77"/>
      <c r="BO33" s="77"/>
      <c r="BP33" s="77"/>
      <c r="BQ33" s="77"/>
      <c r="BR33" s="77"/>
      <c r="BS33" s="77"/>
    </row>
    <row r="34" spans="3:71" x14ac:dyDescent="0.25">
      <c r="C34" s="78" t="s">
        <v>1</v>
      </c>
      <c r="D34" s="78" t="s">
        <v>2</v>
      </c>
      <c r="E34" s="78" t="s">
        <v>3</v>
      </c>
      <c r="AQ34" s="77"/>
      <c r="AR34" s="77" t="str">
        <f t="shared" ref="AR34:BE34" si="43">IF(AR33="1--","-N2",IF(AR33="-N-","1-2",IF(AR33="--2","1N-",AR33)))</f>
        <v>1-2</v>
      </c>
      <c r="AS34" s="77" t="str">
        <f t="shared" si="43"/>
        <v>---</v>
      </c>
      <c r="AT34" s="77" t="str">
        <f t="shared" si="43"/>
        <v>-N2</v>
      </c>
      <c r="AU34" s="77" t="str">
        <f t="shared" si="43"/>
        <v>---</v>
      </c>
      <c r="AV34" s="77" t="str">
        <f t="shared" si="43"/>
        <v>-N2</v>
      </c>
      <c r="AW34" s="77" t="str">
        <f t="shared" si="43"/>
        <v>1-2</v>
      </c>
      <c r="AX34" s="77" t="str">
        <f t="shared" si="43"/>
        <v>---</v>
      </c>
      <c r="AY34" s="77" t="str">
        <f t="shared" si="43"/>
        <v>---</v>
      </c>
      <c r="AZ34" s="77" t="str">
        <f t="shared" si="43"/>
        <v>---</v>
      </c>
      <c r="BA34" s="77" t="str">
        <f t="shared" si="43"/>
        <v>-N2</v>
      </c>
      <c r="BB34" s="77" t="str">
        <f t="shared" si="43"/>
        <v>---</v>
      </c>
      <c r="BC34" s="77" t="str">
        <f t="shared" si="43"/>
        <v>1-2</v>
      </c>
      <c r="BD34" s="77" t="str">
        <f t="shared" si="43"/>
        <v>---</v>
      </c>
      <c r="BE34" s="77" t="str">
        <f t="shared" si="43"/>
        <v>---</v>
      </c>
      <c r="BF34" s="77" t="str">
        <f t="shared" ref="BF34:BS34" si="44">IF(AND(AR33="---",AR34="---",AR35="---"),"1N2",IF(AND(AR33="---",AR34="---"),"1N-",IF(AND(AR33="---",AR35="---"),"1-2",IF(AND(AR34="---",AR35="---"),"-N2",IF(AR33="---","1--",IF(AR34="---","-N-",IF(AR35="---","--2")))))))</f>
        <v>--2</v>
      </c>
      <c r="BG34" s="77" t="str">
        <f t="shared" si="44"/>
        <v>1N-</v>
      </c>
      <c r="BH34" s="77" t="str">
        <f t="shared" si="44"/>
        <v>--2</v>
      </c>
      <c r="BI34" s="77" t="str">
        <f t="shared" si="44"/>
        <v>1N-</v>
      </c>
      <c r="BJ34" s="77" t="str">
        <f t="shared" si="44"/>
        <v>--2</v>
      </c>
      <c r="BK34" s="77" t="str">
        <f t="shared" si="44"/>
        <v>--2</v>
      </c>
      <c r="BL34" s="77" t="str">
        <f t="shared" si="44"/>
        <v>1N-</v>
      </c>
      <c r="BM34" s="77" t="str">
        <f t="shared" si="44"/>
        <v>1N-</v>
      </c>
      <c r="BN34" s="77" t="str">
        <f t="shared" si="44"/>
        <v>1N-</v>
      </c>
      <c r="BO34" s="77" t="str">
        <f t="shared" si="44"/>
        <v>--2</v>
      </c>
      <c r="BP34" s="77" t="str">
        <f t="shared" si="44"/>
        <v>1N-</v>
      </c>
      <c r="BQ34" s="77" t="str">
        <f t="shared" si="44"/>
        <v>--2</v>
      </c>
      <c r="BR34" s="77" t="str">
        <f t="shared" si="44"/>
        <v>1N-</v>
      </c>
      <c r="BS34" s="77" t="str">
        <f t="shared" si="44"/>
        <v>1N-</v>
      </c>
    </row>
    <row r="35" spans="3:71" x14ac:dyDescent="0.25">
      <c r="C35" s="78">
        <v>8</v>
      </c>
      <c r="D35" s="78" t="s">
        <v>266</v>
      </c>
      <c r="E35" s="78">
        <v>49.6</v>
      </c>
      <c r="AQ35" s="77"/>
      <c r="AR35" s="77" t="str">
        <f t="shared" ref="AR35:BE35" si="45">IF(AR34=AR33,"1N2","---")</f>
        <v>---</v>
      </c>
      <c r="AS35" s="77" t="str">
        <f t="shared" si="45"/>
        <v>1N2</v>
      </c>
      <c r="AT35" s="77" t="str">
        <f t="shared" si="45"/>
        <v>---</v>
      </c>
      <c r="AU35" s="77" t="str">
        <f t="shared" si="45"/>
        <v>1N2</v>
      </c>
      <c r="AV35" s="77" t="str">
        <f t="shared" si="45"/>
        <v>---</v>
      </c>
      <c r="AW35" s="77" t="str">
        <f t="shared" si="45"/>
        <v>---</v>
      </c>
      <c r="AX35" s="77" t="str">
        <f t="shared" si="45"/>
        <v>1N2</v>
      </c>
      <c r="AY35" s="77" t="str">
        <f t="shared" si="45"/>
        <v>1N2</v>
      </c>
      <c r="AZ35" s="77" t="str">
        <f t="shared" si="45"/>
        <v>1N2</v>
      </c>
      <c r="BA35" s="77" t="str">
        <f t="shared" si="45"/>
        <v>---</v>
      </c>
      <c r="BB35" s="77" t="str">
        <f t="shared" si="45"/>
        <v>1N2</v>
      </c>
      <c r="BC35" s="77" t="str">
        <f t="shared" si="45"/>
        <v>---</v>
      </c>
      <c r="BD35" s="77" t="str">
        <f t="shared" si="45"/>
        <v>1N2</v>
      </c>
      <c r="BE35" s="77" t="str">
        <f t="shared" si="45"/>
        <v>1N2</v>
      </c>
      <c r="BF35" s="77"/>
      <c r="BG35" s="77"/>
      <c r="BH35" s="77"/>
      <c r="BI35" s="77"/>
      <c r="BJ35" s="77"/>
      <c r="BK35" s="77"/>
      <c r="BL35" s="77"/>
      <c r="BM35" s="77"/>
      <c r="BN35" s="77"/>
      <c r="BO35" s="77"/>
      <c r="BP35" s="77"/>
      <c r="BQ35" s="77"/>
      <c r="BR35" s="77"/>
      <c r="BS35" s="77"/>
    </row>
    <row r="36" spans="3:71" x14ac:dyDescent="0.25">
      <c r="C36" s="78">
        <v>7</v>
      </c>
      <c r="D36" s="78" t="s">
        <v>265</v>
      </c>
      <c r="E36" s="78">
        <v>35.6</v>
      </c>
      <c r="AQ36" s="77">
        <f>AQ33+1</f>
        <v>7</v>
      </c>
      <c r="AR36" s="77" t="str">
        <f>IF(OR(H9=1,H10=1,H11=1),"1--",IF(OR(I9=1,I10=1,I11=1),"-N-",IF(OR(J9=1,J10=1,J11=1),"--2","---")))</f>
        <v>---</v>
      </c>
      <c r="AS36" s="77" t="str">
        <f>IF(OR(H9=2,H10=2,H11=2),"1--",IF(OR(I9=2,I10=2,I11=2),"-N-",IF(OR(J9=2,J10=2,J11=2),"--2","---")))</f>
        <v>---</v>
      </c>
      <c r="AT36" s="77" t="str">
        <f>IF(OR(H9=3,H10=3,H11=3),"1--",IF(OR(I9=3,I10=3,I11=3),"-N-",IF(OR(J9=3,J10=3,J11=3),"--2","---")))</f>
        <v>1--</v>
      </c>
      <c r="AU36" s="77" t="str">
        <f>IF(OR(H9=4,H10=4,H11=4),"1--",IF(OR(I9=4,I10=4,I11=4),"-N-",IF(OR(J9=4,J10=4,J11=4),"--2","---")))</f>
        <v>---</v>
      </c>
      <c r="AV36" s="77" t="str">
        <f>IF(OR(H9=5,H10=5,H11=5),"1--",IF(OR(I9=5,I10=5,I11=5),"-N-",IF(OR(J9=5,J10=5,J11=5),"--2","---")))</f>
        <v>-N-</v>
      </c>
      <c r="AW36" s="77" t="str">
        <f>IF(OR(H9=6,H10=6,H11=6),"1--",IF(OR(I9=6,I10=6,I11=6),"-N-",IF(OR(J9=6,J10=6,J11=6),"--2","---")))</f>
        <v>-N-</v>
      </c>
      <c r="AX36" s="77" t="str">
        <f>IF(OR(H9=7,H10=7,H11=7),"1--",IF(OR(I9=7,I10=7,I11=7),"-N-",IF(OR(J9=7,J10=7,J11=7),"--2","---")))</f>
        <v>---</v>
      </c>
      <c r="AY36" s="77" t="str">
        <f>IF(OR(H9=8,H10=8,H11=8),"1--",IF(OR(I9=8,I10=8,I11=8),"-N-",IF(OR(J9=8,J10=8,J11=8),"--2","---")))</f>
        <v>---</v>
      </c>
      <c r="AZ36" s="77" t="str">
        <f>IF(OR(H9=9,H10=9,H11=9),"1--",IF(OR(I9=9,I10=9,I11=9),"-N-",IF(OR(J9=9,J10=9,J11=9),"--2","---")))</f>
        <v>--2</v>
      </c>
      <c r="BA36" s="77" t="str">
        <f>IF(OR(H9=10,H10=10,H11=10),"1--",IF(OR(I9=10,I10=10,I11=10),"-N-",IF(OR(J9=10,J10=10,J11=10),"--2","---")))</f>
        <v>1--</v>
      </c>
      <c r="BB36" s="77" t="str">
        <f>IF(OR(H9=11,H10=11,H11=11),"1--",IF(OR(I9=11,I10=11,I11=11),"-N-",IF(OR(J9=11,J10=11,J11=11),"--2","---")))</f>
        <v>---</v>
      </c>
      <c r="BC36" s="77" t="str">
        <f>IF(OR(H9=12,H10=12,H11=12),"1--",IF(OR(I9=12,I10=12,I11=12),"-N-",IF(OR(J9=12,J10=12,J11=12),"--2","---")))</f>
        <v>1--</v>
      </c>
      <c r="BD36" s="77" t="str">
        <f>IF(OR(H9=13,H10=13,H11=13),"1--",IF(OR(I9=13,I10=13,I11=13),"-N-",IF(OR(J9=13,J10=13,J11=13),"--2","---")))</f>
        <v>---</v>
      </c>
      <c r="BE36" s="77" t="str">
        <f>IF(OR(H9=14,H10=14,H11=14),"1--",IF(OR(I9=14,I10=14,I11=14),"-N-",IF(OR(J9=14,J10=14,J11=14),"--2","---")))</f>
        <v>---</v>
      </c>
      <c r="BF36" s="77"/>
      <c r="BG36" s="77"/>
      <c r="BH36" s="77"/>
      <c r="BI36" s="77"/>
      <c r="BJ36" s="77"/>
      <c r="BK36" s="77"/>
      <c r="BL36" s="77"/>
      <c r="BM36" s="77"/>
      <c r="BN36" s="77"/>
      <c r="BO36" s="77"/>
      <c r="BP36" s="77"/>
      <c r="BQ36" s="77"/>
      <c r="BR36" s="77"/>
      <c r="BS36" s="77"/>
    </row>
    <row r="37" spans="3:71" x14ac:dyDescent="0.25">
      <c r="C37" s="78">
        <v>13</v>
      </c>
      <c r="D37" s="78" t="s">
        <v>264</v>
      </c>
      <c r="E37" s="78">
        <v>35.4</v>
      </c>
      <c r="AQ37" s="77"/>
      <c r="AR37" s="77" t="str">
        <f t="shared" ref="AR37:BE37" si="46">IF(AR36="1--","-N2",IF(AR36="-N-","1-2",IF(AR36="--2","1N-",AR36)))</f>
        <v>---</v>
      </c>
      <c r="AS37" s="77" t="str">
        <f t="shared" si="46"/>
        <v>---</v>
      </c>
      <c r="AT37" s="77" t="str">
        <f t="shared" si="46"/>
        <v>-N2</v>
      </c>
      <c r="AU37" s="77" t="str">
        <f t="shared" si="46"/>
        <v>---</v>
      </c>
      <c r="AV37" s="77" t="str">
        <f t="shared" si="46"/>
        <v>1-2</v>
      </c>
      <c r="AW37" s="77" t="str">
        <f t="shared" si="46"/>
        <v>1-2</v>
      </c>
      <c r="AX37" s="77" t="str">
        <f t="shared" si="46"/>
        <v>---</v>
      </c>
      <c r="AY37" s="77" t="str">
        <f t="shared" si="46"/>
        <v>---</v>
      </c>
      <c r="AZ37" s="77" t="str">
        <f t="shared" si="46"/>
        <v>1N-</v>
      </c>
      <c r="BA37" s="77" t="str">
        <f t="shared" si="46"/>
        <v>-N2</v>
      </c>
      <c r="BB37" s="77" t="str">
        <f t="shared" si="46"/>
        <v>---</v>
      </c>
      <c r="BC37" s="77" t="str">
        <f t="shared" si="46"/>
        <v>-N2</v>
      </c>
      <c r="BD37" s="77" t="str">
        <f t="shared" si="46"/>
        <v>---</v>
      </c>
      <c r="BE37" s="77" t="str">
        <f t="shared" si="46"/>
        <v>---</v>
      </c>
      <c r="BF37" s="77" t="str">
        <f t="shared" ref="BF37:BS37" si="47">IF(AND(AR36="---",AR37="---",AR38="---"),"1N2",IF(AND(AR36="---",AR37="---"),"1N-",IF(AND(AR36="---",AR38="---"),"1-2",IF(AND(AR37="---",AR38="---"),"-N2",IF(AR36="---","1--",IF(AR37="---","-N-",IF(AR38="---","--2")))))))</f>
        <v>1N-</v>
      </c>
      <c r="BG37" s="77" t="str">
        <f t="shared" si="47"/>
        <v>1N-</v>
      </c>
      <c r="BH37" s="77" t="str">
        <f t="shared" si="47"/>
        <v>--2</v>
      </c>
      <c r="BI37" s="77" t="str">
        <f t="shared" si="47"/>
        <v>1N-</v>
      </c>
      <c r="BJ37" s="77" t="str">
        <f t="shared" si="47"/>
        <v>--2</v>
      </c>
      <c r="BK37" s="77" t="str">
        <f t="shared" si="47"/>
        <v>--2</v>
      </c>
      <c r="BL37" s="77" t="str">
        <f t="shared" si="47"/>
        <v>1N-</v>
      </c>
      <c r="BM37" s="77" t="str">
        <f t="shared" si="47"/>
        <v>1N-</v>
      </c>
      <c r="BN37" s="77" t="str">
        <f t="shared" si="47"/>
        <v>--2</v>
      </c>
      <c r="BO37" s="77" t="str">
        <f t="shared" si="47"/>
        <v>--2</v>
      </c>
      <c r="BP37" s="77" t="str">
        <f t="shared" si="47"/>
        <v>1N-</v>
      </c>
      <c r="BQ37" s="77" t="str">
        <f t="shared" si="47"/>
        <v>--2</v>
      </c>
      <c r="BR37" s="77" t="str">
        <f t="shared" si="47"/>
        <v>1N-</v>
      </c>
      <c r="BS37" s="77" t="str">
        <f t="shared" si="47"/>
        <v>1N-</v>
      </c>
    </row>
    <row r="38" spans="3:71" x14ac:dyDescent="0.25">
      <c r="C38" s="78">
        <v>6</v>
      </c>
      <c r="D38" s="78" t="s">
        <v>263</v>
      </c>
      <c r="E38" s="78">
        <v>30.3</v>
      </c>
      <c r="AQ38" s="77"/>
      <c r="AR38" s="77" t="str">
        <f t="shared" ref="AR38:BE38" si="48">IF(AR37=AR36,"1N2","---")</f>
        <v>1N2</v>
      </c>
      <c r="AS38" s="77" t="str">
        <f t="shared" si="48"/>
        <v>1N2</v>
      </c>
      <c r="AT38" s="77" t="str">
        <f t="shared" si="48"/>
        <v>---</v>
      </c>
      <c r="AU38" s="77" t="str">
        <f t="shared" si="48"/>
        <v>1N2</v>
      </c>
      <c r="AV38" s="77" t="str">
        <f t="shared" si="48"/>
        <v>---</v>
      </c>
      <c r="AW38" s="77" t="str">
        <f t="shared" si="48"/>
        <v>---</v>
      </c>
      <c r="AX38" s="77" t="str">
        <f t="shared" si="48"/>
        <v>1N2</v>
      </c>
      <c r="AY38" s="77" t="str">
        <f t="shared" si="48"/>
        <v>1N2</v>
      </c>
      <c r="AZ38" s="77" t="str">
        <f t="shared" si="48"/>
        <v>---</v>
      </c>
      <c r="BA38" s="77" t="str">
        <f t="shared" si="48"/>
        <v>---</v>
      </c>
      <c r="BB38" s="77" t="str">
        <f t="shared" si="48"/>
        <v>1N2</v>
      </c>
      <c r="BC38" s="77" t="str">
        <f t="shared" si="48"/>
        <v>---</v>
      </c>
      <c r="BD38" s="77" t="str">
        <f t="shared" si="48"/>
        <v>1N2</v>
      </c>
      <c r="BE38" s="77" t="str">
        <f t="shared" si="48"/>
        <v>1N2</v>
      </c>
      <c r="BF38" s="77"/>
      <c r="BG38" s="77"/>
      <c r="BH38" s="77"/>
      <c r="BI38" s="77"/>
      <c r="BJ38" s="77"/>
      <c r="BK38" s="77"/>
      <c r="BL38" s="77"/>
      <c r="BM38" s="77"/>
      <c r="BN38" s="77"/>
      <c r="BO38" s="77"/>
      <c r="BP38" s="77"/>
      <c r="BQ38" s="77"/>
      <c r="BR38" s="77"/>
      <c r="BS38" s="77"/>
    </row>
    <row r="39" spans="3:71" x14ac:dyDescent="0.25">
      <c r="C39" s="78">
        <v>1</v>
      </c>
      <c r="D39" s="78" t="s">
        <v>262</v>
      </c>
      <c r="E39" s="78">
        <v>27.3</v>
      </c>
      <c r="AQ39" s="77">
        <f>AQ36+1</f>
        <v>8</v>
      </c>
      <c r="AR39" s="77" t="str">
        <f>IF(OR(H10=1,H11=1,H12=1),"1--",IF(OR(I10=1,I11=1,I12=1),"-N-",IF(OR(J10=1,J11=1,J12=1),"--2","---")))</f>
        <v>1--</v>
      </c>
      <c r="AS39" s="77" t="str">
        <f>IF(OR(H10=2,H11=2,H12=2),"1--",IF(OR(I10=2,I11=2,I12=2),"-N-",IF(OR(J10=2,J11=2,J12=2),"--2","---")))</f>
        <v>---</v>
      </c>
      <c r="AT39" s="77" t="str">
        <f>IF(OR(H10=3,H11=3,H12=3),"1--",IF(OR(I10=3,I11=3,I12=3),"-N-",IF(OR(J10=3,J11=3,J12=3),"--2","---")))</f>
        <v>--2</v>
      </c>
      <c r="AU39" s="77" t="str">
        <f>IF(OR(H10=4,H11=4,H12=4),"1--",IF(OR(I10=4,I11=4,I12=4),"-N-",IF(OR(J10=4,J11=4,J12=4),"--2","---")))</f>
        <v>---</v>
      </c>
      <c r="AV39" s="77" t="str">
        <f>IF(OR(H10=5,H11=5,H12=5),"1--",IF(OR(I10=5,I11=5,I12=5),"-N-",IF(OR(J10=5,J11=5,J12=5),"--2","---")))</f>
        <v>-N-</v>
      </c>
      <c r="AW39" s="77" t="str">
        <f>IF(OR(H10=6,H11=6,H12=6),"1--",IF(OR(I10=6,I11=6,I12=6),"-N-",IF(OR(J10=6,J11=6,J12=6),"--2","---")))</f>
        <v>---</v>
      </c>
      <c r="AX39" s="77" t="str">
        <f>IF(OR(H10=7,H11=7,H12=7),"1--",IF(OR(I10=7,I11=7,I12=7),"-N-",IF(OR(J10=7,J11=7,J12=7),"--2","---")))</f>
        <v>---</v>
      </c>
      <c r="AY39" s="77" t="str">
        <f>IF(OR(H10=8,H11=8,H12=8),"1--",IF(OR(I10=8,I11=8,I12=8),"-N-",IF(OR(J10=8,J11=8,J12=8),"--2","---")))</f>
        <v>---</v>
      </c>
      <c r="AZ39" s="77" t="str">
        <f>IF(OR(H10=9,H11=9,H12=9),"1--",IF(OR(I10=9,I11=9,I12=9),"-N-",IF(OR(J10=9,J11=9,J12=9),"--2","---")))</f>
        <v>-N-</v>
      </c>
      <c r="BA39" s="77" t="str">
        <f>IF(OR(H10=10,H11=10,H12=10),"1--",IF(OR(I10=10,I11=10,I12=10),"-N-",IF(OR(J10=10,J11=10,J12=10),"--2","---")))</f>
        <v>1--</v>
      </c>
      <c r="BB39" s="77" t="str">
        <f>IF(OR(H10=11,H11=11,H12=11),"1--",IF(OR(I10=11,I11=11,I12=11),"-N-",IF(OR(J10=11,J11=11,J12=11),"--2","---")))</f>
        <v>---</v>
      </c>
      <c r="BC39" s="77" t="str">
        <f>IF(OR(H10=12,H11=12,H12=12),"1--",IF(OR(I10=12,I11=12,I12=12),"-N-",IF(OR(J10=12,J11=12,J12=12),"--2","---")))</f>
        <v>1--</v>
      </c>
      <c r="BD39" s="77" t="str">
        <f>IF(OR(H10=13,H11=13,H12=13),"1--",IF(OR(I10=13,I11=13,I12=13),"-N-",IF(OR(J10=13,J11=13,J12=13),"--2","---")))</f>
        <v>---</v>
      </c>
      <c r="BE39" s="77" t="str">
        <f>IF(OR(H10=14,H11=14,H12=14),"1--",IF(OR(I10=14,I11=14,I12=14),"-N-",IF(OR(J10=14,J11=14,J12=14),"--2","---")))</f>
        <v>---</v>
      </c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  <c r="BR39" s="77"/>
      <c r="BS39" s="77"/>
    </row>
    <row r="40" spans="3:71" x14ac:dyDescent="0.25">
      <c r="C40" s="78">
        <v>12</v>
      </c>
      <c r="D40" s="78" t="s">
        <v>261</v>
      </c>
      <c r="E40" s="78">
        <v>26.6</v>
      </c>
      <c r="AQ40" s="77"/>
      <c r="AR40" s="77" t="str">
        <f t="shared" ref="AR40:BE40" si="49">IF(AR39="1--","-N2",IF(AR39="-N-","1-2",IF(AR39="--2","1N-",AR39)))</f>
        <v>-N2</v>
      </c>
      <c r="AS40" s="77" t="str">
        <f t="shared" si="49"/>
        <v>---</v>
      </c>
      <c r="AT40" s="77" t="str">
        <f t="shared" si="49"/>
        <v>1N-</v>
      </c>
      <c r="AU40" s="77" t="str">
        <f t="shared" si="49"/>
        <v>---</v>
      </c>
      <c r="AV40" s="77" t="str">
        <f t="shared" si="49"/>
        <v>1-2</v>
      </c>
      <c r="AW40" s="77" t="str">
        <f t="shared" si="49"/>
        <v>---</v>
      </c>
      <c r="AX40" s="77" t="str">
        <f t="shared" si="49"/>
        <v>---</v>
      </c>
      <c r="AY40" s="77" t="str">
        <f t="shared" si="49"/>
        <v>---</v>
      </c>
      <c r="AZ40" s="77" t="str">
        <f t="shared" si="49"/>
        <v>1-2</v>
      </c>
      <c r="BA40" s="77" t="str">
        <f t="shared" si="49"/>
        <v>-N2</v>
      </c>
      <c r="BB40" s="77" t="str">
        <f t="shared" si="49"/>
        <v>---</v>
      </c>
      <c r="BC40" s="77" t="str">
        <f t="shared" si="49"/>
        <v>-N2</v>
      </c>
      <c r="BD40" s="77" t="str">
        <f t="shared" si="49"/>
        <v>---</v>
      </c>
      <c r="BE40" s="77" t="str">
        <f t="shared" si="49"/>
        <v>---</v>
      </c>
      <c r="BF40" s="77" t="str">
        <f t="shared" ref="BF40:BS40" si="50">IF(AND(AR39="---",AR40="---",AR41="---"),"1N2",IF(AND(AR39="---",AR40="---"),"1N-",IF(AND(AR39="---",AR41="---"),"1-2",IF(AND(AR40="---",AR41="---"),"-N2",IF(AR39="---","1--",IF(AR40="---","-N-",IF(AR41="---","--2")))))))</f>
        <v>--2</v>
      </c>
      <c r="BG40" s="77" t="str">
        <f t="shared" si="50"/>
        <v>1N-</v>
      </c>
      <c r="BH40" s="77" t="str">
        <f t="shared" si="50"/>
        <v>--2</v>
      </c>
      <c r="BI40" s="77" t="str">
        <f t="shared" si="50"/>
        <v>1N-</v>
      </c>
      <c r="BJ40" s="77" t="str">
        <f t="shared" si="50"/>
        <v>--2</v>
      </c>
      <c r="BK40" s="77" t="str">
        <f t="shared" si="50"/>
        <v>1N-</v>
      </c>
      <c r="BL40" s="77" t="str">
        <f t="shared" si="50"/>
        <v>1N-</v>
      </c>
      <c r="BM40" s="77" t="str">
        <f t="shared" si="50"/>
        <v>1N-</v>
      </c>
      <c r="BN40" s="77" t="str">
        <f t="shared" si="50"/>
        <v>--2</v>
      </c>
      <c r="BO40" s="77" t="str">
        <f t="shared" si="50"/>
        <v>--2</v>
      </c>
      <c r="BP40" s="77" t="str">
        <f t="shared" si="50"/>
        <v>1N-</v>
      </c>
      <c r="BQ40" s="77" t="str">
        <f t="shared" si="50"/>
        <v>--2</v>
      </c>
      <c r="BR40" s="77" t="str">
        <f t="shared" si="50"/>
        <v>1N-</v>
      </c>
      <c r="BS40" s="77" t="str">
        <f t="shared" si="50"/>
        <v>1N-</v>
      </c>
    </row>
    <row r="41" spans="3:71" x14ac:dyDescent="0.25">
      <c r="C41" s="78">
        <v>10</v>
      </c>
      <c r="D41" s="78" t="s">
        <v>260</v>
      </c>
      <c r="E41" s="78">
        <v>23.6</v>
      </c>
      <c r="AQ41" s="77"/>
      <c r="AR41" s="77" t="str">
        <f t="shared" ref="AR41:BE41" si="51">IF(AR40=AR39,"1N2","---")</f>
        <v>---</v>
      </c>
      <c r="AS41" s="77" t="str">
        <f t="shared" si="51"/>
        <v>1N2</v>
      </c>
      <c r="AT41" s="77" t="str">
        <f t="shared" si="51"/>
        <v>---</v>
      </c>
      <c r="AU41" s="77" t="str">
        <f t="shared" si="51"/>
        <v>1N2</v>
      </c>
      <c r="AV41" s="77" t="str">
        <f t="shared" si="51"/>
        <v>---</v>
      </c>
      <c r="AW41" s="77" t="str">
        <f t="shared" si="51"/>
        <v>1N2</v>
      </c>
      <c r="AX41" s="77" t="str">
        <f t="shared" si="51"/>
        <v>1N2</v>
      </c>
      <c r="AY41" s="77" t="str">
        <f t="shared" si="51"/>
        <v>1N2</v>
      </c>
      <c r="AZ41" s="77" t="str">
        <f t="shared" si="51"/>
        <v>---</v>
      </c>
      <c r="BA41" s="77" t="str">
        <f t="shared" si="51"/>
        <v>---</v>
      </c>
      <c r="BB41" s="77" t="str">
        <f t="shared" si="51"/>
        <v>1N2</v>
      </c>
      <c r="BC41" s="77" t="str">
        <f t="shared" si="51"/>
        <v>---</v>
      </c>
      <c r="BD41" s="77" t="str">
        <f t="shared" si="51"/>
        <v>1N2</v>
      </c>
      <c r="BE41" s="77" t="str">
        <f t="shared" si="51"/>
        <v>1N2</v>
      </c>
      <c r="BF41" s="77"/>
      <c r="BG41" s="77"/>
      <c r="BH41" s="77"/>
      <c r="BI41" s="77"/>
      <c r="BJ41" s="77"/>
      <c r="BK41" s="77"/>
      <c r="BL41" s="77"/>
      <c r="BM41" s="77"/>
      <c r="BN41" s="77"/>
      <c r="BO41" s="77"/>
      <c r="BP41" s="77"/>
      <c r="BQ41" s="77"/>
      <c r="BR41" s="77"/>
      <c r="BS41" s="77"/>
    </row>
    <row r="42" spans="3:71" x14ac:dyDescent="0.25">
      <c r="C42" s="78">
        <v>3</v>
      </c>
      <c r="D42" s="78" t="s">
        <v>259</v>
      </c>
      <c r="E42" s="78">
        <v>22.9</v>
      </c>
      <c r="AQ42" s="77">
        <f>AQ39+1</f>
        <v>9</v>
      </c>
      <c r="AR42" s="77" t="str">
        <f>IF(OR(H11=1,H12=1,H13=1),"1--",IF(OR(I11=1,I12=1,I13=1),"-N-",IF(OR(J11=1,J12=1,J13=1),"--2","---")))</f>
        <v>1--</v>
      </c>
      <c r="AS42" s="77" t="str">
        <f>IF(OR(H11=2,H12=2,H13=2),"1--",IF(OR(I11=2,I12=2,I13=2),"-N-",IF(OR(J11=2,J12=2,J13=2),"--2","---")))</f>
        <v>-N-</v>
      </c>
      <c r="AT42" s="77" t="str">
        <f>IF(OR(H11=3,H12=3,H13=3),"1--",IF(OR(I11=3,I12=3,I13=3),"-N-",IF(OR(J11=3,J12=3,J13=3),"--2","---")))</f>
        <v>---</v>
      </c>
      <c r="AU42" s="77" t="str">
        <f>IF(OR(H11=4,H12=4,H13=4),"1--",IF(OR(I11=4,I12=4,I13=4),"-N-",IF(OR(J11=4,J12=4,J13=4),"--2","---")))</f>
        <v>---</v>
      </c>
      <c r="AV42" s="77" t="str">
        <f>IF(OR(H11=5,H12=5,H13=5),"1--",IF(OR(I11=5,I12=5,I13=5),"-N-",IF(OR(J11=5,J12=5,J13=5),"--2","---")))</f>
        <v>-N-</v>
      </c>
      <c r="AW42" s="77" t="str">
        <f>IF(OR(H11=6,H12=6,H13=6),"1--",IF(OR(I11=6,I12=6,I13=6),"-N-",IF(OR(J11=6,J12=6,J13=6),"--2","---")))</f>
        <v>1--</v>
      </c>
      <c r="AX42" s="77" t="str">
        <f>IF(OR(H11=7,H12=7,H13=7),"1--",IF(OR(I11=7,I12=7,I13=7),"-N-",IF(OR(J11=7,J12=7,J13=7),"--2","---")))</f>
        <v>---</v>
      </c>
      <c r="AY42" s="77" t="str">
        <f>IF(OR(H11=8,H12=8,H13=8),"1--",IF(OR(I11=8,I12=8,I13=8),"-N-",IF(OR(J11=8,J12=8,J13=8),"--2","---")))</f>
        <v>---</v>
      </c>
      <c r="AZ42" s="77" t="str">
        <f>IF(OR(H11=9,H12=9,H13=9),"1--",IF(OR(I11=9,I12=9,I13=9),"-N-",IF(OR(J11=9,J12=9,J13=9),"--2","---")))</f>
        <v>-N-</v>
      </c>
      <c r="BA42" s="77" t="str">
        <f>IF(OR(H11=10,H12=10,H13=10),"1--",IF(OR(I11=10,I12=10,I13=10),"-N-",IF(OR(J11=10,J12=10,J13=10),"--2","---")))</f>
        <v>---</v>
      </c>
      <c r="BB42" s="77" t="str">
        <f>IF(OR(H11=11,H12=11,H13=11),"1--",IF(OR(I11=11,I12=11,I13=11),"-N-",IF(OR(J11=11,J12=11,J13=11),"--2","---")))</f>
        <v>---</v>
      </c>
      <c r="BC42" s="77" t="str">
        <f>IF(OR(H11=12,H12=12,H13=12),"1--",IF(OR(I11=12,I12=12,I13=12),"-N-",IF(OR(J11=12,J12=12,J13=12),"--2","---")))</f>
        <v>1--</v>
      </c>
      <c r="BD42" s="77" t="str">
        <f>IF(OR(H11=13,H12=13,H13=13),"1--",IF(OR(I11=13,I12=13,I13=13),"-N-",IF(OR(J11=13,J12=13,J13=13),"--2","---")))</f>
        <v>---</v>
      </c>
      <c r="BE42" s="77" t="str">
        <f>IF(OR(H11=14,H12=14,H13=14),"1--",IF(OR(I11=14,I12=14,I13=14),"-N-",IF(OR(J11=14,J12=14,J13=14),"--2","---")))</f>
        <v>---</v>
      </c>
      <c r="BF42" s="77"/>
      <c r="BG42" s="77"/>
      <c r="BH42" s="77"/>
      <c r="BI42" s="77"/>
      <c r="BJ42" s="77"/>
      <c r="BK42" s="77"/>
      <c r="BL42" s="77"/>
      <c r="BM42" s="77"/>
      <c r="BN42" s="77"/>
      <c r="BO42" s="77"/>
      <c r="BP42" s="77"/>
      <c r="BQ42" s="77"/>
      <c r="BR42" s="77"/>
      <c r="BS42" s="77"/>
    </row>
    <row r="43" spans="3:71" x14ac:dyDescent="0.25">
      <c r="C43" s="78">
        <v>9</v>
      </c>
      <c r="D43" s="78" t="s">
        <v>257</v>
      </c>
      <c r="E43" s="78">
        <v>15.6</v>
      </c>
      <c r="AQ43" s="77"/>
      <c r="AR43" s="77" t="str">
        <f t="shared" ref="AR43:BE43" si="52">IF(AR42="1--","-N2",IF(AR42="-N-","1-2",IF(AR42="--2","1N-",AR42)))</f>
        <v>-N2</v>
      </c>
      <c r="AS43" s="77" t="str">
        <f t="shared" si="52"/>
        <v>1-2</v>
      </c>
      <c r="AT43" s="77" t="str">
        <f t="shared" si="52"/>
        <v>---</v>
      </c>
      <c r="AU43" s="77" t="str">
        <f t="shared" si="52"/>
        <v>---</v>
      </c>
      <c r="AV43" s="77" t="str">
        <f t="shared" si="52"/>
        <v>1-2</v>
      </c>
      <c r="AW43" s="77" t="str">
        <f t="shared" si="52"/>
        <v>-N2</v>
      </c>
      <c r="AX43" s="77" t="str">
        <f t="shared" si="52"/>
        <v>---</v>
      </c>
      <c r="AY43" s="77" t="str">
        <f t="shared" si="52"/>
        <v>---</v>
      </c>
      <c r="AZ43" s="77" t="str">
        <f t="shared" si="52"/>
        <v>1-2</v>
      </c>
      <c r="BA43" s="77" t="str">
        <f t="shared" si="52"/>
        <v>---</v>
      </c>
      <c r="BB43" s="77" t="str">
        <f t="shared" si="52"/>
        <v>---</v>
      </c>
      <c r="BC43" s="77" t="str">
        <f t="shared" si="52"/>
        <v>-N2</v>
      </c>
      <c r="BD43" s="77" t="str">
        <f t="shared" si="52"/>
        <v>---</v>
      </c>
      <c r="BE43" s="77" t="str">
        <f t="shared" si="52"/>
        <v>---</v>
      </c>
      <c r="BF43" s="77" t="str">
        <f t="shared" ref="BF43:BS43" si="53">IF(AND(AR42="---",AR43="---",AR44="---"),"1N2",IF(AND(AR42="---",AR43="---"),"1N-",IF(AND(AR42="---",AR44="---"),"1-2",IF(AND(AR43="---",AR44="---"),"-N2",IF(AR42="---","1--",IF(AR43="---","-N-",IF(AR44="---","--2")))))))</f>
        <v>--2</v>
      </c>
      <c r="BG43" s="77" t="str">
        <f t="shared" si="53"/>
        <v>--2</v>
      </c>
      <c r="BH43" s="77" t="str">
        <f t="shared" si="53"/>
        <v>1N-</v>
      </c>
      <c r="BI43" s="77" t="str">
        <f t="shared" si="53"/>
        <v>1N-</v>
      </c>
      <c r="BJ43" s="77" t="str">
        <f t="shared" si="53"/>
        <v>--2</v>
      </c>
      <c r="BK43" s="77" t="str">
        <f t="shared" si="53"/>
        <v>--2</v>
      </c>
      <c r="BL43" s="77" t="str">
        <f t="shared" si="53"/>
        <v>1N-</v>
      </c>
      <c r="BM43" s="77" t="str">
        <f t="shared" si="53"/>
        <v>1N-</v>
      </c>
      <c r="BN43" s="77" t="str">
        <f t="shared" si="53"/>
        <v>--2</v>
      </c>
      <c r="BO43" s="77" t="str">
        <f t="shared" si="53"/>
        <v>1N-</v>
      </c>
      <c r="BP43" s="77" t="str">
        <f t="shared" si="53"/>
        <v>1N-</v>
      </c>
      <c r="BQ43" s="77" t="str">
        <f t="shared" si="53"/>
        <v>--2</v>
      </c>
      <c r="BR43" s="77" t="str">
        <f t="shared" si="53"/>
        <v>1N-</v>
      </c>
      <c r="BS43" s="77" t="str">
        <f t="shared" si="53"/>
        <v>1N-</v>
      </c>
    </row>
    <row r="44" spans="3:71" x14ac:dyDescent="0.25">
      <c r="C44" s="78">
        <v>5</v>
      </c>
      <c r="D44" s="78" t="s">
        <v>258</v>
      </c>
      <c r="E44" s="78">
        <v>15.2</v>
      </c>
      <c r="AQ44" s="77"/>
      <c r="AR44" s="77" t="str">
        <f t="shared" ref="AR44:BE44" si="54">IF(AR43=AR42,"1N2","---")</f>
        <v>---</v>
      </c>
      <c r="AS44" s="77" t="str">
        <f t="shared" si="54"/>
        <v>---</v>
      </c>
      <c r="AT44" s="77" t="str">
        <f t="shared" si="54"/>
        <v>1N2</v>
      </c>
      <c r="AU44" s="77" t="str">
        <f t="shared" si="54"/>
        <v>1N2</v>
      </c>
      <c r="AV44" s="77" t="str">
        <f t="shared" si="54"/>
        <v>---</v>
      </c>
      <c r="AW44" s="77" t="str">
        <f t="shared" si="54"/>
        <v>---</v>
      </c>
      <c r="AX44" s="77" t="str">
        <f t="shared" si="54"/>
        <v>1N2</v>
      </c>
      <c r="AY44" s="77" t="str">
        <f t="shared" si="54"/>
        <v>1N2</v>
      </c>
      <c r="AZ44" s="77" t="str">
        <f t="shared" si="54"/>
        <v>---</v>
      </c>
      <c r="BA44" s="77" t="str">
        <f t="shared" si="54"/>
        <v>1N2</v>
      </c>
      <c r="BB44" s="77" t="str">
        <f t="shared" si="54"/>
        <v>1N2</v>
      </c>
      <c r="BC44" s="77" t="str">
        <f t="shared" si="54"/>
        <v>---</v>
      </c>
      <c r="BD44" s="77" t="str">
        <f t="shared" si="54"/>
        <v>1N2</v>
      </c>
      <c r="BE44" s="77" t="str">
        <f t="shared" si="54"/>
        <v>1N2</v>
      </c>
      <c r="BF44" s="77"/>
      <c r="BG44" s="77"/>
      <c r="BH44" s="77"/>
      <c r="BI44" s="77"/>
      <c r="BJ44" s="77"/>
      <c r="BK44" s="77"/>
      <c r="BL44" s="77"/>
      <c r="BM44" s="77"/>
      <c r="BN44" s="77"/>
      <c r="BO44" s="77"/>
      <c r="BP44" s="77"/>
      <c r="BQ44" s="77"/>
      <c r="BR44" s="77"/>
      <c r="BS44" s="77"/>
    </row>
    <row r="45" spans="3:71" x14ac:dyDescent="0.25">
      <c r="C45" s="78">
        <v>2</v>
      </c>
      <c r="D45" s="78" t="s">
        <v>256</v>
      </c>
      <c r="E45" s="78">
        <v>14.5</v>
      </c>
      <c r="AQ45" s="77">
        <f>AQ42+1</f>
        <v>10</v>
      </c>
      <c r="AR45" s="77" t="str">
        <f>IF(OR(H12=1,H13=1,H14=1),"1--",IF(OR(I12=1,I13=1,I14=1),"-N-",IF(OR(J12=1,J13=1,J14=1),"--2","---")))</f>
        <v>1--</v>
      </c>
      <c r="AS45" s="77" t="str">
        <f>IF(OR(H12=2,H13=2,H14=2),"1--",IF(OR(I12=2,I13=2,I14=2),"-N-",IF(OR(J12=2,J13=2,J14=2),"--2","---")))</f>
        <v>-N-</v>
      </c>
      <c r="AT45" s="77" t="str">
        <f>IF(OR(H12=3,H13=3,H14=3),"1--",IF(OR(I12=3,I13=3,I14=3),"-N-",IF(OR(J12=3,J13=3,J14=3),"--2","---")))</f>
        <v>---</v>
      </c>
      <c r="AU45" s="77" t="str">
        <f>IF(OR(H12=4,H13=4,H14=4),"1--",IF(OR(I12=4,I13=4,I14=4),"-N-",IF(OR(J12=4,J13=4,J14=4),"--2","---")))</f>
        <v>-N-</v>
      </c>
      <c r="AV45" s="77" t="str">
        <f>IF(OR(H12=5,H13=5,H14=5),"1--",IF(OR(I12=5,I13=5,I14=5),"-N-",IF(OR(J12=5,J13=5,J14=5),"--2","---")))</f>
        <v>--2</v>
      </c>
      <c r="AW45" s="77" t="str">
        <f>IF(OR(H12=6,H13=6,H14=6),"1--",IF(OR(I12=6,I13=6,I14=6),"-N-",IF(OR(J12=6,J13=6,J14=6),"--2","---")))</f>
        <v>1--</v>
      </c>
      <c r="AX45" s="77" t="str">
        <f>IF(OR(H12=7,H13=7,H14=7),"1--",IF(OR(I12=7,I13=7,I14=7),"-N-",IF(OR(J12=7,J13=7,J14=7),"--2","---")))</f>
        <v>---</v>
      </c>
      <c r="AY45" s="77" t="str">
        <f>IF(OR(H12=8,H13=8,H14=8),"1--",IF(OR(I12=8,I13=8,I14=8),"-N-",IF(OR(J12=8,J13=8,J14=8),"--2","---")))</f>
        <v>---</v>
      </c>
      <c r="AZ45" s="77" t="str">
        <f>IF(OR(H12=9,H13=9,H14=9),"1--",IF(OR(I12=9,I13=9,I14=9),"-N-",IF(OR(J12=9,J13=9,J14=9),"--2","---")))</f>
        <v>-N-</v>
      </c>
      <c r="BA45" s="77" t="str">
        <f>IF(OR(H12=10,H13=10,H14=10),"1--",IF(OR(I12=10,I13=10,I14=10),"-N-",IF(OR(J12=10,J13=10,J14=10),"--2","---")))</f>
        <v>---</v>
      </c>
      <c r="BB45" s="77" t="str">
        <f>IF(OR(H12=11,H13=11,H14=11),"1--",IF(OR(I12=11,I13=11,I14=11),"-N-",IF(OR(J12=11,J13=11,J14=11),"--2","---")))</f>
        <v>---</v>
      </c>
      <c r="BC45" s="77" t="str">
        <f>IF(OR(H12=12,H13=12,H14=12),"1--",IF(OR(I12=12,I13=12,I14=12),"-N-",IF(OR(J12=12,J13=12,J14=12),"--2","---")))</f>
        <v>---</v>
      </c>
      <c r="BD45" s="77" t="str">
        <f>IF(OR(H12=13,H13=13,H14=13),"1--",IF(OR(I12=13,I13=13,I14=13),"-N-",IF(OR(J12=13,J13=13,J14=13),"--2","---")))</f>
        <v>1--</v>
      </c>
      <c r="BE45" s="77" t="str">
        <f>IF(OR(H12=14,H13=14,H14=14),"1--",IF(OR(I12=14,I13=14,I14=14),"-N-",IF(OR(J12=14,J13=14,J14=14),"--2","---")))</f>
        <v>--2</v>
      </c>
      <c r="BF45" s="77"/>
      <c r="BG45" s="77"/>
      <c r="BH45" s="77"/>
      <c r="BI45" s="77"/>
      <c r="BJ45" s="77"/>
      <c r="BK45" s="77"/>
      <c r="BL45" s="77"/>
      <c r="BM45" s="77"/>
      <c r="BN45" s="77"/>
      <c r="BO45" s="77"/>
      <c r="BP45" s="77"/>
      <c r="BQ45" s="77"/>
      <c r="BR45" s="77"/>
      <c r="BS45" s="77"/>
    </row>
    <row r="46" spans="3:71" x14ac:dyDescent="0.25">
      <c r="C46" s="78">
        <v>14</v>
      </c>
      <c r="D46" s="78" t="s">
        <v>254</v>
      </c>
      <c r="E46" s="78">
        <v>7.37</v>
      </c>
      <c r="AQ46" s="77"/>
      <c r="AR46" s="77" t="str">
        <f t="shared" ref="AR46:BE46" si="55">IF(AR45="1--","-N2",IF(AR45="-N-","1-2",IF(AR45="--2","1N-",AR45)))</f>
        <v>-N2</v>
      </c>
      <c r="AS46" s="77" t="str">
        <f t="shared" si="55"/>
        <v>1-2</v>
      </c>
      <c r="AT46" s="77" t="str">
        <f t="shared" si="55"/>
        <v>---</v>
      </c>
      <c r="AU46" s="77" t="str">
        <f t="shared" si="55"/>
        <v>1-2</v>
      </c>
      <c r="AV46" s="77" t="str">
        <f t="shared" si="55"/>
        <v>1N-</v>
      </c>
      <c r="AW46" s="77" t="str">
        <f t="shared" si="55"/>
        <v>-N2</v>
      </c>
      <c r="AX46" s="77" t="str">
        <f t="shared" si="55"/>
        <v>---</v>
      </c>
      <c r="AY46" s="77" t="str">
        <f t="shared" si="55"/>
        <v>---</v>
      </c>
      <c r="AZ46" s="77" t="str">
        <f t="shared" si="55"/>
        <v>1-2</v>
      </c>
      <c r="BA46" s="77" t="str">
        <f t="shared" si="55"/>
        <v>---</v>
      </c>
      <c r="BB46" s="77" t="str">
        <f t="shared" si="55"/>
        <v>---</v>
      </c>
      <c r="BC46" s="77" t="str">
        <f t="shared" si="55"/>
        <v>---</v>
      </c>
      <c r="BD46" s="77" t="str">
        <f t="shared" si="55"/>
        <v>-N2</v>
      </c>
      <c r="BE46" s="77" t="str">
        <f t="shared" si="55"/>
        <v>1N-</v>
      </c>
      <c r="BF46" s="77" t="str">
        <f t="shared" ref="BF46:BS46" si="56">IF(AND(AR45="---",AR46="---",AR47="---"),"1N2",IF(AND(AR45="---",AR46="---"),"1N-",IF(AND(AR45="---",AR47="---"),"1-2",IF(AND(AR46="---",AR47="---"),"-N2",IF(AR45="---","1--",IF(AR46="---","-N-",IF(AR47="---","--2")))))))</f>
        <v>--2</v>
      </c>
      <c r="BG46" s="77" t="str">
        <f t="shared" si="56"/>
        <v>--2</v>
      </c>
      <c r="BH46" s="77" t="str">
        <f t="shared" si="56"/>
        <v>1N-</v>
      </c>
      <c r="BI46" s="77" t="str">
        <f t="shared" si="56"/>
        <v>--2</v>
      </c>
      <c r="BJ46" s="77" t="str">
        <f t="shared" si="56"/>
        <v>--2</v>
      </c>
      <c r="BK46" s="77" t="str">
        <f t="shared" si="56"/>
        <v>--2</v>
      </c>
      <c r="BL46" s="77" t="str">
        <f t="shared" si="56"/>
        <v>1N-</v>
      </c>
      <c r="BM46" s="77" t="str">
        <f t="shared" si="56"/>
        <v>1N-</v>
      </c>
      <c r="BN46" s="77" t="str">
        <f t="shared" si="56"/>
        <v>--2</v>
      </c>
      <c r="BO46" s="77" t="str">
        <f t="shared" si="56"/>
        <v>1N-</v>
      </c>
      <c r="BP46" s="77" t="str">
        <f t="shared" si="56"/>
        <v>1N-</v>
      </c>
      <c r="BQ46" s="77" t="str">
        <f t="shared" si="56"/>
        <v>1N-</v>
      </c>
      <c r="BR46" s="77" t="str">
        <f t="shared" si="56"/>
        <v>--2</v>
      </c>
      <c r="BS46" s="77" t="str">
        <f t="shared" si="56"/>
        <v>--2</v>
      </c>
    </row>
    <row r="47" spans="3:71" x14ac:dyDescent="0.25">
      <c r="C47" s="78">
        <v>4</v>
      </c>
      <c r="D47" s="78" t="s">
        <v>255</v>
      </c>
      <c r="E47" s="78">
        <v>6.91</v>
      </c>
      <c r="AQ47" s="77"/>
      <c r="AR47" s="77" t="str">
        <f t="shared" ref="AR47:BE47" si="57">IF(AR46=AR45,"1N2","---")</f>
        <v>---</v>
      </c>
      <c r="AS47" s="77" t="str">
        <f t="shared" si="57"/>
        <v>---</v>
      </c>
      <c r="AT47" s="77" t="str">
        <f t="shared" si="57"/>
        <v>1N2</v>
      </c>
      <c r="AU47" s="77" t="str">
        <f t="shared" si="57"/>
        <v>---</v>
      </c>
      <c r="AV47" s="77" t="str">
        <f t="shared" si="57"/>
        <v>---</v>
      </c>
      <c r="AW47" s="77" t="str">
        <f t="shared" si="57"/>
        <v>---</v>
      </c>
      <c r="AX47" s="77" t="str">
        <f t="shared" si="57"/>
        <v>1N2</v>
      </c>
      <c r="AY47" s="77" t="str">
        <f t="shared" si="57"/>
        <v>1N2</v>
      </c>
      <c r="AZ47" s="77" t="str">
        <f t="shared" si="57"/>
        <v>---</v>
      </c>
      <c r="BA47" s="77" t="str">
        <f t="shared" si="57"/>
        <v>1N2</v>
      </c>
      <c r="BB47" s="77" t="str">
        <f t="shared" si="57"/>
        <v>1N2</v>
      </c>
      <c r="BC47" s="77" t="str">
        <f t="shared" si="57"/>
        <v>1N2</v>
      </c>
      <c r="BD47" s="77" t="str">
        <f t="shared" si="57"/>
        <v>---</v>
      </c>
      <c r="BE47" s="77" t="str">
        <f t="shared" si="57"/>
        <v>---</v>
      </c>
      <c r="BF47" s="77"/>
      <c r="BG47" s="77"/>
      <c r="BH47" s="77"/>
      <c r="BI47" s="77"/>
      <c r="BJ47" s="77"/>
      <c r="BK47" s="77"/>
      <c r="BL47" s="77"/>
      <c r="BM47" s="77"/>
      <c r="BN47" s="77"/>
      <c r="BO47" s="77"/>
      <c r="BP47" s="77"/>
      <c r="BQ47" s="77"/>
      <c r="BR47" s="77"/>
      <c r="BS47" s="77"/>
    </row>
    <row r="48" spans="3:71" x14ac:dyDescent="0.25">
      <c r="C48" s="78">
        <v>11</v>
      </c>
      <c r="D48" s="78" t="s">
        <v>253</v>
      </c>
      <c r="E48" s="78">
        <v>6.33</v>
      </c>
      <c r="AQ48" s="77">
        <f>AQ45+1</f>
        <v>11</v>
      </c>
      <c r="AR48" s="77" t="str">
        <f>IF(OR(H13=1,H14=1,H15=1),"1--",IF(OR(I13=1,I14=1,I15=1),"-N-",IF(OR(J13=1,J14=1,J15=1),"--2","---")))</f>
        <v>---</v>
      </c>
      <c r="AS48" s="77" t="str">
        <f>IF(OR(H13=2,H14=2,H15=2),"1--",IF(OR(I13=2,I14=2,I15=2),"-N-",IF(OR(J13=2,J14=2,J15=2),"--2","---")))</f>
        <v>-N-</v>
      </c>
      <c r="AT48" s="77" t="str">
        <f>IF(OR(H13=3,H14=3,H15=3),"1--",IF(OR(I13=3,I14=3,I15=3),"-N-",IF(OR(J13=3,J14=3,J15=3),"--2","---")))</f>
        <v>---</v>
      </c>
      <c r="AU48" s="77" t="str">
        <f>IF(OR(H13=4,H14=4,H15=4),"1--",IF(OR(I13=4,I14=4,I15=4),"-N-",IF(OR(J13=4,J14=4,J15=4),"--2","---")))</f>
        <v>-N-</v>
      </c>
      <c r="AV48" s="77" t="str">
        <f>IF(OR(H13=5,H14=5,H15=5),"1--",IF(OR(I13=5,I14=5,I15=5),"-N-",IF(OR(J13=5,J14=5,J15=5),"--2","---")))</f>
        <v>---</v>
      </c>
      <c r="AW48" s="77" t="str">
        <f>IF(OR(H13=6,H14=6,H15=6),"1--",IF(OR(I13=6,I14=6,I15=6),"-N-",IF(OR(J13=6,J14=6,J15=6),"--2","---")))</f>
        <v>1--</v>
      </c>
      <c r="AX48" s="77" t="str">
        <f>IF(OR(H13=7,H14=7,H15=7),"1--",IF(OR(I13=7,I14=7,I15=7),"-N-",IF(OR(J13=7,J14=7,J15=7),"--2","---")))</f>
        <v>1--</v>
      </c>
      <c r="AY48" s="77" t="str">
        <f>IF(OR(H13=8,H14=8,H15=8),"1--",IF(OR(I13=8,I14=8,I15=8),"-N-",IF(OR(J13=8,J14=8,J15=8),"--2","---")))</f>
        <v>---</v>
      </c>
      <c r="AZ48" s="77" t="str">
        <f>IF(OR(H13=9,H14=9,H15=9),"1--",IF(OR(I13=9,I14=9,I15=9),"-N-",IF(OR(J13=9,J14=9,J15=9),"--2","---")))</f>
        <v>---</v>
      </c>
      <c r="BA48" s="77" t="str">
        <f>IF(OR(H13=10,H14=10,H15=10),"1--",IF(OR(I13=10,I14=10,I15=10),"-N-",IF(OR(J13=10,J14=10,J15=10),"--2","---")))</f>
        <v>---</v>
      </c>
      <c r="BB48" s="77" t="str">
        <f>IF(OR(H13=11,H14=11,H15=11),"1--",IF(OR(I13=11,I14=11,I15=11),"-N-",IF(OR(J13=11,J14=11,J15=11),"--2","---")))</f>
        <v>---</v>
      </c>
      <c r="BC48" s="77" t="str">
        <f>IF(OR(H13=12,H14=12,H15=12),"1--",IF(OR(I13=12,I14=12,I15=12),"-N-",IF(OR(J13=12,J14=12,J15=12),"--2","---")))</f>
        <v>---</v>
      </c>
      <c r="BD48" s="77" t="str">
        <f>IF(OR(H13=13,H14=13,H15=13),"1--",IF(OR(I13=13,I14=13,I15=13),"-N-",IF(OR(J13=13,J14=13,J15=13),"--2","---")))</f>
        <v>1--</v>
      </c>
      <c r="BE48" s="77" t="str">
        <f>IF(OR(H13=14,H14=14,H15=14),"1--",IF(OR(I13=14,I14=14,I15=14),"-N-",IF(OR(J13=14,J14=14,J15=14),"--2","---")))</f>
        <v>-N-</v>
      </c>
      <c r="BF48" s="77"/>
      <c r="BG48" s="77"/>
      <c r="BH48" s="77"/>
      <c r="BI48" s="77"/>
      <c r="BJ48" s="77"/>
      <c r="BK48" s="77"/>
      <c r="BL48" s="77"/>
      <c r="BM48" s="77"/>
      <c r="BN48" s="77"/>
      <c r="BO48" s="77"/>
      <c r="BP48" s="77"/>
      <c r="BQ48" s="77"/>
      <c r="BR48" s="77"/>
      <c r="BS48" s="77"/>
    </row>
    <row r="49" spans="43:71" x14ac:dyDescent="0.25">
      <c r="AQ49" s="77"/>
      <c r="AR49" s="77" t="str">
        <f t="shared" ref="AR49:BE49" si="58">IF(AR48="1--","-N2",IF(AR48="-N-","1-2",IF(AR48="--2","1N-",AR48)))</f>
        <v>---</v>
      </c>
      <c r="AS49" s="77" t="str">
        <f t="shared" si="58"/>
        <v>1-2</v>
      </c>
      <c r="AT49" s="77" t="str">
        <f t="shared" si="58"/>
        <v>---</v>
      </c>
      <c r="AU49" s="77" t="str">
        <f t="shared" si="58"/>
        <v>1-2</v>
      </c>
      <c r="AV49" s="77" t="str">
        <f t="shared" si="58"/>
        <v>---</v>
      </c>
      <c r="AW49" s="77" t="str">
        <f t="shared" si="58"/>
        <v>-N2</v>
      </c>
      <c r="AX49" s="77" t="str">
        <f t="shared" si="58"/>
        <v>-N2</v>
      </c>
      <c r="AY49" s="77" t="str">
        <f t="shared" si="58"/>
        <v>---</v>
      </c>
      <c r="AZ49" s="77" t="str">
        <f t="shared" si="58"/>
        <v>---</v>
      </c>
      <c r="BA49" s="77" t="str">
        <f t="shared" si="58"/>
        <v>---</v>
      </c>
      <c r="BB49" s="77" t="str">
        <f t="shared" si="58"/>
        <v>---</v>
      </c>
      <c r="BC49" s="77" t="str">
        <f t="shared" si="58"/>
        <v>---</v>
      </c>
      <c r="BD49" s="77" t="str">
        <f t="shared" si="58"/>
        <v>-N2</v>
      </c>
      <c r="BE49" s="77" t="str">
        <f t="shared" si="58"/>
        <v>1-2</v>
      </c>
      <c r="BF49" s="77" t="str">
        <f t="shared" ref="BF49:BS49" si="59">IF(AND(AR48="---",AR49="---",AR50="---"),"1N2",IF(AND(AR48="---",AR49="---"),"1N-",IF(AND(AR48="---",AR50="---"),"1-2",IF(AND(AR49="---",AR50="---"),"-N2",IF(AR48="---","1--",IF(AR49="---","-N-",IF(AR50="---","--2")))))))</f>
        <v>1N-</v>
      </c>
      <c r="BG49" s="77" t="str">
        <f t="shared" si="59"/>
        <v>--2</v>
      </c>
      <c r="BH49" s="77" t="str">
        <f t="shared" si="59"/>
        <v>1N-</v>
      </c>
      <c r="BI49" s="77" t="str">
        <f t="shared" si="59"/>
        <v>--2</v>
      </c>
      <c r="BJ49" s="77" t="str">
        <f t="shared" si="59"/>
        <v>1N-</v>
      </c>
      <c r="BK49" s="77" t="str">
        <f t="shared" si="59"/>
        <v>--2</v>
      </c>
      <c r="BL49" s="77" t="str">
        <f t="shared" si="59"/>
        <v>--2</v>
      </c>
      <c r="BM49" s="77" t="str">
        <f t="shared" si="59"/>
        <v>1N-</v>
      </c>
      <c r="BN49" s="77" t="str">
        <f t="shared" si="59"/>
        <v>1N-</v>
      </c>
      <c r="BO49" s="77" t="str">
        <f t="shared" si="59"/>
        <v>1N-</v>
      </c>
      <c r="BP49" s="77" t="str">
        <f t="shared" si="59"/>
        <v>1N-</v>
      </c>
      <c r="BQ49" s="77" t="str">
        <f t="shared" si="59"/>
        <v>1N-</v>
      </c>
      <c r="BR49" s="77" t="str">
        <f t="shared" si="59"/>
        <v>--2</v>
      </c>
      <c r="BS49" s="77" t="str">
        <f t="shared" si="59"/>
        <v>--2</v>
      </c>
    </row>
    <row r="50" spans="43:71" x14ac:dyDescent="0.25">
      <c r="AQ50" s="77"/>
      <c r="AR50" s="77" t="str">
        <f t="shared" ref="AR50:BE50" si="60">IF(AR49=AR48,"1N2","---")</f>
        <v>1N2</v>
      </c>
      <c r="AS50" s="77" t="str">
        <f t="shared" si="60"/>
        <v>---</v>
      </c>
      <c r="AT50" s="77" t="str">
        <f t="shared" si="60"/>
        <v>1N2</v>
      </c>
      <c r="AU50" s="77" t="str">
        <f t="shared" si="60"/>
        <v>---</v>
      </c>
      <c r="AV50" s="77" t="str">
        <f t="shared" si="60"/>
        <v>1N2</v>
      </c>
      <c r="AW50" s="77" t="str">
        <f t="shared" si="60"/>
        <v>---</v>
      </c>
      <c r="AX50" s="77" t="str">
        <f t="shared" si="60"/>
        <v>---</v>
      </c>
      <c r="AY50" s="77" t="str">
        <f t="shared" si="60"/>
        <v>1N2</v>
      </c>
      <c r="AZ50" s="77" t="str">
        <f t="shared" si="60"/>
        <v>1N2</v>
      </c>
      <c r="BA50" s="77" t="str">
        <f t="shared" si="60"/>
        <v>1N2</v>
      </c>
      <c r="BB50" s="77" t="str">
        <f t="shared" si="60"/>
        <v>1N2</v>
      </c>
      <c r="BC50" s="77" t="str">
        <f t="shared" si="60"/>
        <v>1N2</v>
      </c>
      <c r="BD50" s="77" t="str">
        <f t="shared" si="60"/>
        <v>---</v>
      </c>
      <c r="BE50" s="77" t="str">
        <f t="shared" si="60"/>
        <v>---</v>
      </c>
      <c r="BF50" s="77"/>
      <c r="BG50" s="77"/>
      <c r="BH50" s="77"/>
      <c r="BI50" s="77"/>
      <c r="BJ50" s="77"/>
      <c r="BK50" s="77"/>
      <c r="BL50" s="77"/>
      <c r="BM50" s="77"/>
      <c r="BN50" s="77"/>
      <c r="BO50" s="77"/>
      <c r="BP50" s="77"/>
      <c r="BQ50" s="77"/>
      <c r="BR50" s="77"/>
      <c r="BS50" s="77"/>
    </row>
    <row r="51" spans="43:71" x14ac:dyDescent="0.25">
      <c r="AQ51" s="77">
        <f>AQ48+1</f>
        <v>12</v>
      </c>
      <c r="AR51" s="77" t="str">
        <f>IF(OR(H14=1,H15=1,H16=1),"1--",IF(OR(I14=1,I15=1,I16=1),"-N-",IF(OR(J14=1,J15=1,J16=1),"--2","---")))</f>
        <v>---</v>
      </c>
      <c r="AS51" s="77" t="str">
        <f>IF(OR(H14=2,H15=2,H16=2),"1--",IF(OR(I14=2,I15=2,I16=2),"-N-",IF(OR(J14=2,J15=2,J16=2),"--2","---")))</f>
        <v>---</v>
      </c>
      <c r="AT51" s="77" t="str">
        <f>IF(OR(H14=3,H15=3,H16=3),"1--",IF(OR(I14=3,I15=3,I16=3),"-N-",IF(OR(J14=3,J15=3,J16=3),"--2","---")))</f>
        <v>---</v>
      </c>
      <c r="AU51" s="77" t="str">
        <f>IF(OR(H14=4,H15=4,H16=4),"1--",IF(OR(I14=4,I15=4,I16=4),"-N-",IF(OR(J14=4,J15=4,J16=4),"--2","---")))</f>
        <v>-N-</v>
      </c>
      <c r="AV51" s="77" t="str">
        <f>IF(OR(H14=5,H15=5,H16=5),"1--",IF(OR(I14=5,I15=5,I16=5),"-N-",IF(OR(J14=5,J15=5,J16=5),"--2","---")))</f>
        <v>---</v>
      </c>
      <c r="AW51" s="77" t="str">
        <f>IF(OR(H14=6,H15=6,H16=6),"1--",IF(OR(I14=6,I15=6,I16=6),"-N-",IF(OR(J14=6,J15=6,J16=6),"--2","---")))</f>
        <v>---</v>
      </c>
      <c r="AX51" s="77" t="str">
        <f>IF(OR(H14=7,H15=7,H16=7),"1--",IF(OR(I14=7,I15=7,I16=7),"-N-",IF(OR(J14=7,J15=7,J16=7),"--2","---")))</f>
        <v>1--</v>
      </c>
      <c r="AY51" s="77" t="str">
        <f>IF(OR(H14=8,H15=8,H16=8),"1--",IF(OR(I14=8,I15=8,I16=8),"-N-",IF(OR(J14=8,J15=8,J16=8),"--2","---")))</f>
        <v>1--</v>
      </c>
      <c r="AZ51" s="77" t="str">
        <f>IF(OR(H14=9,H15=9,H16=9),"1--",IF(OR(I14=9,I15=9,I16=9),"-N-",IF(OR(J14=9,J15=9,J16=9),"--2","---")))</f>
        <v>---</v>
      </c>
      <c r="BA51" s="77" t="str">
        <f>IF(OR(H14=10,H15=10,H16=10),"1--",IF(OR(I14=10,I15=10,I16=10),"-N-",IF(OR(J14=10,J15=10,J16=10),"--2","---")))</f>
        <v>---</v>
      </c>
      <c r="BB51" s="77" t="str">
        <f>IF(OR(H14=11,H15=11,H16=11),"1--",IF(OR(I14=11,I15=11,I16=11),"-N-",IF(OR(J14=11,J15=11,J16=11),"--2","---")))</f>
        <v>-N-</v>
      </c>
      <c r="BC51" s="77" t="str">
        <f>IF(OR(H14=12,H15=12,H16=12),"1--",IF(OR(I14=12,I15=12,I16=12),"-N-",IF(OR(J14=12,J15=12,J16=12),"--2","---")))</f>
        <v>---</v>
      </c>
      <c r="BD51" s="77" t="str">
        <f>IF(OR(H14=13,H15=13,H16=13),"1--",IF(OR(I14=13,I15=13,I16=13),"-N-",IF(OR(J14=13,J15=13,J16=13),"--2","---")))</f>
        <v>1--</v>
      </c>
      <c r="BE51" s="77" t="str">
        <f>IF(OR(H14=14,H15=14,H16=14),"1--",IF(OR(I14=14,I15=14,I16=14),"-N-",IF(OR(J14=14,J15=14,J16=14),"--2","---")))</f>
        <v>-N-</v>
      </c>
      <c r="BF51" s="77"/>
      <c r="BG51" s="77"/>
      <c r="BH51" s="77"/>
      <c r="BI51" s="77"/>
      <c r="BJ51" s="77"/>
      <c r="BK51" s="77"/>
      <c r="BL51" s="77"/>
      <c r="BM51" s="77"/>
      <c r="BN51" s="77"/>
      <c r="BO51" s="77"/>
      <c r="BP51" s="77"/>
      <c r="BQ51" s="77"/>
      <c r="BR51" s="77"/>
      <c r="BS51" s="77"/>
    </row>
    <row r="52" spans="43:71" x14ac:dyDescent="0.25">
      <c r="AQ52" s="77"/>
      <c r="AR52" s="77" t="str">
        <f t="shared" ref="AR52:BE52" si="61">IF(AR51="1--","-N2",IF(AR51="-N-","1-2",IF(AR51="--2","1N-",AR51)))</f>
        <v>---</v>
      </c>
      <c r="AS52" s="77" t="str">
        <f t="shared" si="61"/>
        <v>---</v>
      </c>
      <c r="AT52" s="77" t="str">
        <f t="shared" si="61"/>
        <v>---</v>
      </c>
      <c r="AU52" s="77" t="str">
        <f t="shared" si="61"/>
        <v>1-2</v>
      </c>
      <c r="AV52" s="77" t="str">
        <f t="shared" si="61"/>
        <v>---</v>
      </c>
      <c r="AW52" s="77" t="str">
        <f t="shared" si="61"/>
        <v>---</v>
      </c>
      <c r="AX52" s="77" t="str">
        <f t="shared" si="61"/>
        <v>-N2</v>
      </c>
      <c r="AY52" s="77" t="str">
        <f t="shared" si="61"/>
        <v>-N2</v>
      </c>
      <c r="AZ52" s="77" t="str">
        <f t="shared" si="61"/>
        <v>---</v>
      </c>
      <c r="BA52" s="77" t="str">
        <f t="shared" si="61"/>
        <v>---</v>
      </c>
      <c r="BB52" s="77" t="str">
        <f t="shared" si="61"/>
        <v>1-2</v>
      </c>
      <c r="BC52" s="77" t="str">
        <f t="shared" si="61"/>
        <v>---</v>
      </c>
      <c r="BD52" s="77" t="str">
        <f t="shared" si="61"/>
        <v>-N2</v>
      </c>
      <c r="BE52" s="77" t="str">
        <f t="shared" si="61"/>
        <v>1-2</v>
      </c>
      <c r="BF52" s="77" t="str">
        <f t="shared" ref="BF52:BS52" si="62">IF(AND(AR51="---",AR52="---",AR53="---"),"1N2",IF(AND(AR51="---",AR52="---"),"1N-",IF(AND(AR51="---",AR53="---"),"1-2",IF(AND(AR52="---",AR53="---"),"-N2",IF(AR51="---","1--",IF(AR52="---","-N-",IF(AR53="---","--2")))))))</f>
        <v>1N-</v>
      </c>
      <c r="BG52" s="77" t="str">
        <f t="shared" si="62"/>
        <v>1N-</v>
      </c>
      <c r="BH52" s="77" t="str">
        <f t="shared" si="62"/>
        <v>1N-</v>
      </c>
      <c r="BI52" s="77" t="str">
        <f t="shared" si="62"/>
        <v>--2</v>
      </c>
      <c r="BJ52" s="77" t="str">
        <f t="shared" si="62"/>
        <v>1N-</v>
      </c>
      <c r="BK52" s="77" t="str">
        <f t="shared" si="62"/>
        <v>1N-</v>
      </c>
      <c r="BL52" s="77" t="str">
        <f t="shared" si="62"/>
        <v>--2</v>
      </c>
      <c r="BM52" s="77" t="str">
        <f t="shared" si="62"/>
        <v>--2</v>
      </c>
      <c r="BN52" s="77" t="str">
        <f t="shared" si="62"/>
        <v>1N-</v>
      </c>
      <c r="BO52" s="77" t="str">
        <f t="shared" si="62"/>
        <v>1N-</v>
      </c>
      <c r="BP52" s="77" t="str">
        <f t="shared" si="62"/>
        <v>--2</v>
      </c>
      <c r="BQ52" s="77" t="str">
        <f t="shared" si="62"/>
        <v>1N-</v>
      </c>
      <c r="BR52" s="77" t="str">
        <f t="shared" si="62"/>
        <v>--2</v>
      </c>
      <c r="BS52" s="77" t="str">
        <f t="shared" si="62"/>
        <v>--2</v>
      </c>
    </row>
    <row r="53" spans="43:71" x14ac:dyDescent="0.25">
      <c r="AQ53" s="77"/>
      <c r="AR53" s="77" t="str">
        <f t="shared" ref="AR53:BE53" si="63">IF(AR52=AR51,"1N2","---")</f>
        <v>1N2</v>
      </c>
      <c r="AS53" s="77" t="str">
        <f t="shared" si="63"/>
        <v>1N2</v>
      </c>
      <c r="AT53" s="77" t="str">
        <f t="shared" si="63"/>
        <v>1N2</v>
      </c>
      <c r="AU53" s="77" t="str">
        <f t="shared" si="63"/>
        <v>---</v>
      </c>
      <c r="AV53" s="77" t="str">
        <f t="shared" si="63"/>
        <v>1N2</v>
      </c>
      <c r="AW53" s="77" t="str">
        <f t="shared" si="63"/>
        <v>1N2</v>
      </c>
      <c r="AX53" s="77" t="str">
        <f t="shared" si="63"/>
        <v>---</v>
      </c>
      <c r="AY53" s="77" t="str">
        <f t="shared" si="63"/>
        <v>---</v>
      </c>
      <c r="AZ53" s="77" t="str">
        <f t="shared" si="63"/>
        <v>1N2</v>
      </c>
      <c r="BA53" s="77" t="str">
        <f t="shared" si="63"/>
        <v>1N2</v>
      </c>
      <c r="BB53" s="77" t="str">
        <f t="shared" si="63"/>
        <v>---</v>
      </c>
      <c r="BC53" s="77" t="str">
        <f t="shared" si="63"/>
        <v>1N2</v>
      </c>
      <c r="BD53" s="77" t="str">
        <f t="shared" si="63"/>
        <v>---</v>
      </c>
      <c r="BE53" s="77" t="str">
        <f t="shared" si="63"/>
        <v>---</v>
      </c>
      <c r="BF53" s="77"/>
      <c r="BG53" s="77"/>
      <c r="BH53" s="77"/>
      <c r="BI53" s="77"/>
      <c r="BJ53" s="77"/>
      <c r="BK53" s="77"/>
      <c r="BL53" s="77"/>
      <c r="BM53" s="77"/>
      <c r="BN53" s="77"/>
      <c r="BO53" s="77"/>
      <c r="BP53" s="77"/>
      <c r="BQ53" s="77"/>
      <c r="BR53" s="77"/>
      <c r="BS53" s="7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77"/>
  <sheetViews>
    <sheetView workbookViewId="0">
      <selection activeCell="B3" sqref="B1:D3"/>
    </sheetView>
  </sheetViews>
  <sheetFormatPr baseColWidth="10" defaultRowHeight="15" x14ac:dyDescent="0.25"/>
  <cols>
    <col min="1" max="1" width="4.42578125" bestFit="1" customWidth="1"/>
    <col min="2" max="2" width="39.140625" customWidth="1"/>
    <col min="3" max="4" width="4.42578125" customWidth="1"/>
    <col min="6" max="6" width="15.7109375" bestFit="1" customWidth="1"/>
    <col min="7" max="7" width="5.28515625" bestFit="1" customWidth="1"/>
    <col min="8" max="8" width="6.28515625" customWidth="1"/>
    <col min="11" max="11" width="4.42578125" bestFit="1" customWidth="1"/>
    <col min="12" max="12" width="41.85546875" bestFit="1" customWidth="1"/>
    <col min="13" max="13" width="4.42578125" bestFit="1" customWidth="1"/>
    <col min="15" max="15" width="13.140625" bestFit="1" customWidth="1"/>
    <col min="16" max="16" width="14.42578125" bestFit="1" customWidth="1"/>
    <col min="17" max="17" width="13.140625" bestFit="1" customWidth="1"/>
    <col min="19" max="19" width="8.42578125" bestFit="1" customWidth="1"/>
    <col min="20" max="24" width="3" bestFit="1" customWidth="1"/>
    <col min="26" max="26" width="2.42578125" bestFit="1" customWidth="1"/>
    <col min="27" max="28" width="2" bestFit="1" customWidth="1"/>
    <col min="29" max="29" width="4.140625" bestFit="1" customWidth="1"/>
    <col min="31" max="31" width="4.140625" bestFit="1" customWidth="1"/>
    <col min="33" max="33" width="4.140625" bestFit="1" customWidth="1"/>
    <col min="34" max="35" width="3.7109375" bestFit="1" customWidth="1"/>
    <col min="36" max="37" width="4.140625" bestFit="1" customWidth="1"/>
    <col min="38" max="46" width="3.7109375" bestFit="1" customWidth="1"/>
  </cols>
  <sheetData>
    <row r="1" spans="2:12" x14ac:dyDescent="0.25">
      <c r="B1" s="137" t="s">
        <v>284</v>
      </c>
      <c r="C1" s="137"/>
      <c r="D1" s="137"/>
    </row>
    <row r="2" spans="2:12" x14ac:dyDescent="0.25">
      <c r="B2" s="138" t="s">
        <v>285</v>
      </c>
      <c r="C2" s="138"/>
      <c r="D2" s="138"/>
      <c r="F2" s="12" t="s">
        <v>177</v>
      </c>
      <c r="G2" s="11"/>
      <c r="H2" s="26"/>
      <c r="I2" s="11"/>
      <c r="J2" s="11"/>
      <c r="K2" s="11"/>
      <c r="L2" s="11"/>
    </row>
    <row r="3" spans="2:12" x14ac:dyDescent="0.25">
      <c r="B3" s="139" t="s">
        <v>286</v>
      </c>
      <c r="C3" s="139"/>
      <c r="D3" s="139"/>
      <c r="F3" s="12" t="s">
        <v>178</v>
      </c>
      <c r="G3" s="15">
        <v>16</v>
      </c>
      <c r="H3" s="15">
        <v>17</v>
      </c>
      <c r="I3" s="11"/>
      <c r="J3" s="25" t="s">
        <v>11</v>
      </c>
      <c r="K3" s="11"/>
      <c r="L3" s="25" t="s">
        <v>8</v>
      </c>
    </row>
    <row r="4" spans="2:12" x14ac:dyDescent="0.25">
      <c r="G4" s="16">
        <v>1</v>
      </c>
      <c r="H4" s="16" t="s">
        <v>7</v>
      </c>
      <c r="I4" s="11"/>
      <c r="J4" s="112" t="str">
        <f>AE46</f>
        <v>1N-</v>
      </c>
      <c r="K4" s="11"/>
      <c r="L4" s="113" t="str">
        <f t="shared" ref="L4:L15" si="0">AG48&amp;","&amp;AH48&amp;","&amp;AI48&amp;","&amp;AJ48&amp;","&amp;AK48&amp;","&amp;AL48&amp;","&amp;AM48&amp;","&amp;AN48&amp;","&amp;AO48&amp;","&amp;AP48&amp;","&amp;AQ48&amp;","&amp;AR48&amp;","&amp;AS48&amp;","&amp;AT48</f>
        <v>1N-,1-2,1-2,---,---,---,---,---,---,---,---,---,---,---</v>
      </c>
    </row>
    <row r="5" spans="2:12" x14ac:dyDescent="0.25">
      <c r="F5" s="11"/>
      <c r="G5" s="16">
        <v>1</v>
      </c>
      <c r="H5" s="16">
        <v>1</v>
      </c>
      <c r="I5" s="11"/>
      <c r="J5" s="112" t="str">
        <f>AE47</f>
        <v>1-2</v>
      </c>
      <c r="K5" s="11"/>
      <c r="L5" s="113" t="str">
        <f t="shared" si="0"/>
        <v>---,1-2,1-2,1N-,---,---,---,---,---,---,---,---,---,---</v>
      </c>
    </row>
    <row r="6" spans="2:12" x14ac:dyDescent="0.25">
      <c r="F6" s="11"/>
      <c r="G6" s="16" t="s">
        <v>7</v>
      </c>
      <c r="H6" s="16">
        <v>2</v>
      </c>
      <c r="I6" s="11"/>
      <c r="J6" s="112" t="str">
        <f>AE48</f>
        <v>1-2</v>
      </c>
      <c r="K6" s="11"/>
      <c r="L6" s="113" t="str">
        <f t="shared" si="0"/>
        <v>---,---,1-2,1N-,1N-,---,---,---,---,---,---,---,---,---</v>
      </c>
    </row>
    <row r="7" spans="2:12" x14ac:dyDescent="0.25">
      <c r="F7" s="11"/>
      <c r="G7" s="16">
        <v>2</v>
      </c>
      <c r="H7" s="16">
        <v>2</v>
      </c>
      <c r="I7" s="11"/>
      <c r="J7" s="112" t="str">
        <f>AE49</f>
        <v>1N-</v>
      </c>
      <c r="K7" s="11"/>
      <c r="L7" s="113" t="str">
        <f t="shared" si="0"/>
        <v>---,---,---,1N-,1N-,1-2,---,---,---,---,---,---,---,---</v>
      </c>
    </row>
    <row r="8" spans="2:12" x14ac:dyDescent="0.25">
      <c r="F8" s="11"/>
      <c r="G8" s="16" t="s">
        <v>7</v>
      </c>
      <c r="H8" s="16">
        <v>1</v>
      </c>
      <c r="I8" s="11"/>
      <c r="J8" s="112" t="str">
        <f>AE50</f>
        <v>1N-</v>
      </c>
      <c r="K8" s="11"/>
      <c r="L8" s="113" t="str">
        <f t="shared" si="0"/>
        <v>---,---,---,---,1N-,1-2,1-2,---,---,---,---,---,---,---</v>
      </c>
    </row>
    <row r="9" spans="2:12" x14ac:dyDescent="0.25">
      <c r="F9" s="11"/>
      <c r="G9" s="16">
        <v>1</v>
      </c>
      <c r="H9" s="16">
        <v>2</v>
      </c>
      <c r="I9" s="11"/>
      <c r="J9" s="112" t="str">
        <f>AE51</f>
        <v>1-2</v>
      </c>
      <c r="K9" s="11"/>
      <c r="L9" s="113" t="str">
        <f t="shared" si="0"/>
        <v>---,---,---,---,---,1-2,1-2,1-2,---,---,---,---,---,---</v>
      </c>
    </row>
    <row r="10" spans="2:12" x14ac:dyDescent="0.25">
      <c r="F10" s="11"/>
      <c r="G10" s="16">
        <v>1</v>
      </c>
      <c r="H10" s="16">
        <v>1</v>
      </c>
      <c r="I10" s="11"/>
      <c r="J10" s="112" t="str">
        <f>AE52</f>
        <v>1-2</v>
      </c>
      <c r="K10" s="11"/>
      <c r="L10" s="113" t="str">
        <f t="shared" si="0"/>
        <v>---,---,---,---,---,---,1-2,1-2,1-2,---,---,---,---,---</v>
      </c>
    </row>
    <row r="11" spans="2:12" x14ac:dyDescent="0.25">
      <c r="F11" s="11"/>
      <c r="G11" s="16" t="s">
        <v>7</v>
      </c>
      <c r="H11" s="16">
        <v>1</v>
      </c>
      <c r="I11" s="11"/>
      <c r="J11" s="112" t="str">
        <f>AE53</f>
        <v>1-2</v>
      </c>
      <c r="K11" s="11"/>
      <c r="L11" s="113" t="str">
        <f t="shared" si="0"/>
        <v>---,---,---,---,---,---,---,1-2,1-2,1-2,---,---,---,---</v>
      </c>
    </row>
    <row r="12" spans="2:12" x14ac:dyDescent="0.25">
      <c r="F12" s="11"/>
      <c r="G12" s="16">
        <v>1</v>
      </c>
      <c r="H12" s="16">
        <v>2</v>
      </c>
      <c r="I12" s="11"/>
      <c r="J12" s="112" t="str">
        <f>AE54</f>
        <v>1-2</v>
      </c>
      <c r="K12" s="11"/>
      <c r="L12" s="113" t="str">
        <f t="shared" si="0"/>
        <v>---,---,---,---,---,---,---,---,1-2,1-2,1-2,---,---,---</v>
      </c>
    </row>
    <row r="13" spans="2:12" x14ac:dyDescent="0.25">
      <c r="F13" s="11"/>
      <c r="G13" s="16">
        <v>2</v>
      </c>
      <c r="H13" s="16">
        <v>2</v>
      </c>
      <c r="I13" s="11"/>
      <c r="J13" s="112" t="str">
        <f>AE55</f>
        <v>1-2</v>
      </c>
      <c r="K13" s="11"/>
      <c r="L13" s="113" t="str">
        <f t="shared" si="0"/>
        <v>---,---,---,---,---,---,---,---,---,1-2,1-2,1-2,---,---</v>
      </c>
    </row>
    <row r="14" spans="2:12" x14ac:dyDescent="0.25">
      <c r="F14" s="11"/>
      <c r="G14" s="16">
        <v>2</v>
      </c>
      <c r="H14" s="16">
        <v>1</v>
      </c>
      <c r="I14" s="11"/>
      <c r="J14" s="112" t="str">
        <f>AE56</f>
        <v>1-2</v>
      </c>
      <c r="K14" s="11"/>
      <c r="L14" s="113" t="str">
        <f t="shared" si="0"/>
        <v>---,---,---,---,---,---,---,---,---,---,1-2,1-2,1-2,---</v>
      </c>
    </row>
    <row r="15" spans="2:12" x14ac:dyDescent="0.25">
      <c r="F15" s="11"/>
      <c r="G15" s="16">
        <v>1</v>
      </c>
      <c r="H15" s="16">
        <v>1</v>
      </c>
      <c r="I15" s="11"/>
      <c r="J15" s="112" t="str">
        <f>AE57</f>
        <v>1-2</v>
      </c>
      <c r="K15" s="11"/>
      <c r="L15" s="113" t="str">
        <f t="shared" si="0"/>
        <v>---,---,---,---,---,---,---,---,---,---,---,1-2,1-2,1-2</v>
      </c>
    </row>
    <row r="16" spans="2:12" x14ac:dyDescent="0.25">
      <c r="F16" s="11"/>
      <c r="G16" s="16" t="s">
        <v>7</v>
      </c>
      <c r="H16" s="16">
        <v>1</v>
      </c>
      <c r="I16" s="11"/>
      <c r="J16" s="112" t="str">
        <f>AE58</f>
        <v>1-2</v>
      </c>
      <c r="K16" s="11"/>
      <c r="L16" s="11"/>
    </row>
    <row r="17" spans="1:54" x14ac:dyDescent="0.25">
      <c r="A17" s="11"/>
      <c r="F17" s="11"/>
      <c r="G17" s="16">
        <v>1</v>
      </c>
      <c r="H17" s="16" t="s">
        <v>7</v>
      </c>
      <c r="I17" s="11"/>
      <c r="J17" s="112" t="str">
        <f>AE59</f>
        <v>1-2</v>
      </c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</row>
    <row r="18" spans="1:54" x14ac:dyDescent="0.25">
      <c r="A18" s="11"/>
      <c r="D18" s="11"/>
      <c r="E18" s="11"/>
      <c r="F18" s="11"/>
      <c r="G18" s="11"/>
      <c r="H18" s="11"/>
      <c r="I18" s="11"/>
      <c r="J18" s="111" t="s">
        <v>12</v>
      </c>
      <c r="K18" s="11"/>
      <c r="L18" s="111" t="s">
        <v>13</v>
      </c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</row>
    <row r="28" spans="1:54" x14ac:dyDescent="0.25">
      <c r="A28" s="17">
        <v>111</v>
      </c>
      <c r="B28" s="17" t="s">
        <v>14</v>
      </c>
      <c r="C28" s="17">
        <v>112</v>
      </c>
      <c r="D28" s="11"/>
      <c r="E28" s="11"/>
      <c r="F28" s="17" t="s">
        <v>15</v>
      </c>
      <c r="G28" s="17" t="s">
        <v>16</v>
      </c>
      <c r="H28" s="17" t="s">
        <v>17</v>
      </c>
      <c r="I28" s="11"/>
      <c r="J28" s="11"/>
      <c r="K28" s="17">
        <v>121</v>
      </c>
      <c r="L28" s="17" t="s">
        <v>18</v>
      </c>
      <c r="M28" s="17">
        <v>122</v>
      </c>
      <c r="N28" s="11"/>
      <c r="O28" s="18" t="s">
        <v>19</v>
      </c>
      <c r="P28" s="18" t="s">
        <v>20</v>
      </c>
      <c r="Q28" s="18" t="s">
        <v>21</v>
      </c>
      <c r="R28" s="11"/>
      <c r="S28" s="11"/>
      <c r="T28" s="13">
        <f>G3</f>
        <v>16</v>
      </c>
      <c r="U28" s="13">
        <f>H3</f>
        <v>17</v>
      </c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1"/>
      <c r="AG28" s="11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4"/>
    </row>
    <row r="29" spans="1:54" x14ac:dyDescent="0.25">
      <c r="A29" s="17">
        <v>64</v>
      </c>
      <c r="B29" s="17">
        <v>35</v>
      </c>
      <c r="C29" s="17">
        <v>40</v>
      </c>
      <c r="D29" s="11"/>
      <c r="E29" s="11"/>
      <c r="F29" s="17">
        <v>29</v>
      </c>
      <c r="G29" s="17">
        <v>21</v>
      </c>
      <c r="H29" s="17">
        <v>18</v>
      </c>
      <c r="I29" s="11"/>
      <c r="J29" s="11"/>
      <c r="K29" s="17">
        <v>40</v>
      </c>
      <c r="L29" s="17">
        <v>23</v>
      </c>
      <c r="M29" s="17">
        <v>23</v>
      </c>
      <c r="N29" s="11"/>
      <c r="O29" s="18" t="s">
        <v>22</v>
      </c>
      <c r="P29" s="18" t="s">
        <v>23</v>
      </c>
      <c r="Q29" s="18" t="s">
        <v>24</v>
      </c>
      <c r="R29" s="11"/>
      <c r="S29" s="11"/>
      <c r="T29" s="14">
        <f>G4</f>
        <v>1</v>
      </c>
      <c r="U29" s="14" t="str">
        <f>H4</f>
        <v>N</v>
      </c>
      <c r="V29" s="14"/>
      <c r="W29" s="14"/>
      <c r="X29" s="14"/>
      <c r="Y29" s="14"/>
      <c r="Z29" s="14"/>
      <c r="AA29" s="14"/>
      <c r="AB29" s="14"/>
      <c r="AC29" s="14"/>
      <c r="AD29" s="14"/>
      <c r="AE29" s="24"/>
      <c r="AF29" s="11"/>
      <c r="AG29" s="11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</row>
    <row r="30" spans="1:54" x14ac:dyDescent="0.25">
      <c r="A30" s="17">
        <v>67</v>
      </c>
      <c r="B30" s="17">
        <v>32</v>
      </c>
      <c r="C30" s="17">
        <v>37</v>
      </c>
      <c r="D30" s="11"/>
      <c r="E30" s="11"/>
      <c r="F30" s="17">
        <v>28</v>
      </c>
      <c r="G30" s="17">
        <v>20</v>
      </c>
      <c r="H30" s="17">
        <v>20</v>
      </c>
      <c r="I30" s="11"/>
      <c r="J30" s="11"/>
      <c r="K30" s="17">
        <v>39</v>
      </c>
      <c r="L30" s="17">
        <v>21</v>
      </c>
      <c r="M30" s="17">
        <v>26</v>
      </c>
      <c r="N30" s="11"/>
      <c r="O30" s="18" t="s">
        <v>25</v>
      </c>
      <c r="P30" s="18" t="s">
        <v>26</v>
      </c>
      <c r="Q30" s="18" t="s">
        <v>27</v>
      </c>
      <c r="R30" s="11"/>
      <c r="S30" s="11"/>
      <c r="T30" s="14">
        <f>G5</f>
        <v>1</v>
      </c>
      <c r="U30" s="14">
        <f>H5</f>
        <v>1</v>
      </c>
      <c r="V30" s="14"/>
      <c r="W30" s="14"/>
      <c r="X30" s="14"/>
      <c r="Y30" s="14"/>
      <c r="Z30" s="14"/>
      <c r="AA30" s="14"/>
      <c r="AB30" s="14"/>
      <c r="AC30" s="14"/>
      <c r="AD30" s="14"/>
      <c r="AE30" s="24"/>
      <c r="AF30" s="11"/>
      <c r="AG30" s="11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</row>
    <row r="31" spans="1:54" x14ac:dyDescent="0.25">
      <c r="A31" s="17">
        <v>62</v>
      </c>
      <c r="B31" s="17">
        <v>33</v>
      </c>
      <c r="C31" s="17">
        <v>34</v>
      </c>
      <c r="D31" s="11"/>
      <c r="E31" s="11"/>
      <c r="F31" s="17">
        <v>36</v>
      </c>
      <c r="G31" s="17">
        <v>23</v>
      </c>
      <c r="H31" s="17">
        <v>17</v>
      </c>
      <c r="I31" s="11"/>
      <c r="J31" s="11"/>
      <c r="K31" s="17">
        <v>37</v>
      </c>
      <c r="L31" s="17">
        <v>21</v>
      </c>
      <c r="M31" s="17">
        <v>19</v>
      </c>
      <c r="N31" s="11"/>
      <c r="O31" s="18" t="s">
        <v>28</v>
      </c>
      <c r="P31" s="18" t="s">
        <v>29</v>
      </c>
      <c r="Q31" s="18" t="s">
        <v>30</v>
      </c>
      <c r="R31" s="11"/>
      <c r="S31" s="11"/>
      <c r="T31" s="14" t="str">
        <f>G6</f>
        <v>N</v>
      </c>
      <c r="U31" s="14">
        <f>H6</f>
        <v>2</v>
      </c>
      <c r="V31" s="14"/>
      <c r="W31" s="14"/>
      <c r="X31" s="14"/>
      <c r="Y31" s="14"/>
      <c r="Z31" s="14"/>
      <c r="AA31" s="14"/>
      <c r="AB31" s="14"/>
      <c r="AC31" s="14"/>
      <c r="AD31" s="14"/>
      <c r="AE31" s="24"/>
      <c r="AF31" s="11"/>
      <c r="AG31" s="11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</row>
    <row r="32" spans="1:54" x14ac:dyDescent="0.25">
      <c r="A32" s="17">
        <v>43</v>
      </c>
      <c r="B32" s="17">
        <v>28</v>
      </c>
      <c r="C32" s="17">
        <v>37</v>
      </c>
      <c r="D32" s="11"/>
      <c r="E32" s="11"/>
      <c r="F32" s="17">
        <v>40</v>
      </c>
      <c r="G32" s="17">
        <v>19</v>
      </c>
      <c r="H32" s="17">
        <v>20</v>
      </c>
      <c r="I32" s="11"/>
      <c r="J32" s="11"/>
      <c r="K32" s="17">
        <v>33</v>
      </c>
      <c r="L32" s="17">
        <v>22</v>
      </c>
      <c r="M32" s="17">
        <v>21</v>
      </c>
      <c r="N32" s="11"/>
      <c r="O32" s="18" t="s">
        <v>31</v>
      </c>
      <c r="P32" s="18" t="s">
        <v>32</v>
      </c>
      <c r="Q32" s="18" t="s">
        <v>33</v>
      </c>
      <c r="R32" s="11"/>
      <c r="S32" s="11"/>
      <c r="T32" s="14">
        <f>G7</f>
        <v>2</v>
      </c>
      <c r="U32" s="14">
        <f>H7</f>
        <v>2</v>
      </c>
      <c r="V32" s="14"/>
      <c r="W32" s="14"/>
      <c r="X32" s="14"/>
      <c r="Y32" s="14"/>
      <c r="Z32" s="14"/>
      <c r="AA32" s="14"/>
      <c r="AB32" s="14"/>
      <c r="AC32" s="14"/>
      <c r="AD32" s="14"/>
      <c r="AE32" s="24"/>
      <c r="AF32" s="11"/>
      <c r="AG32" s="11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</row>
    <row r="33" spans="1:55" x14ac:dyDescent="0.25">
      <c r="A33" s="17">
        <v>42</v>
      </c>
      <c r="B33" s="17">
        <v>32</v>
      </c>
      <c r="C33" s="17">
        <v>37</v>
      </c>
      <c r="D33" s="11"/>
      <c r="E33" s="11"/>
      <c r="F33" s="17">
        <v>36</v>
      </c>
      <c r="G33" s="17">
        <v>29</v>
      </c>
      <c r="H33" s="17">
        <v>19</v>
      </c>
      <c r="I33" s="11"/>
      <c r="J33" s="11"/>
      <c r="K33" s="17">
        <v>40</v>
      </c>
      <c r="L33" s="17">
        <v>19</v>
      </c>
      <c r="M33" s="17">
        <v>17</v>
      </c>
      <c r="N33" s="11"/>
      <c r="O33" s="18" t="s">
        <v>34</v>
      </c>
      <c r="P33" s="18" t="s">
        <v>35</v>
      </c>
      <c r="Q33" s="18" t="s">
        <v>36</v>
      </c>
      <c r="R33" s="11"/>
      <c r="S33" s="11"/>
      <c r="T33" s="14" t="str">
        <f>G8</f>
        <v>N</v>
      </c>
      <c r="U33" s="14">
        <f>H8</f>
        <v>1</v>
      </c>
      <c r="V33" s="14"/>
      <c r="W33" s="14"/>
      <c r="X33" s="14"/>
      <c r="Y33" s="14"/>
      <c r="Z33" s="14"/>
      <c r="AA33" s="14"/>
      <c r="AB33" s="14"/>
      <c r="AC33" s="14"/>
      <c r="AD33" s="14"/>
      <c r="AE33" s="24"/>
      <c r="AF33" s="11"/>
      <c r="AG33" s="11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1"/>
    </row>
    <row r="34" spans="1:55" x14ac:dyDescent="0.25">
      <c r="A34" s="17">
        <v>67</v>
      </c>
      <c r="B34" s="17">
        <v>31</v>
      </c>
      <c r="C34" s="17">
        <v>38</v>
      </c>
      <c r="D34" s="11"/>
      <c r="E34" s="11"/>
      <c r="F34" s="17">
        <v>37</v>
      </c>
      <c r="G34" s="17">
        <v>22</v>
      </c>
      <c r="H34" s="17">
        <v>18</v>
      </c>
      <c r="I34" s="11"/>
      <c r="J34" s="11"/>
      <c r="K34" s="17">
        <v>37</v>
      </c>
      <c r="L34" s="17">
        <v>18</v>
      </c>
      <c r="M34" s="17">
        <v>24</v>
      </c>
      <c r="N34" s="11"/>
      <c r="O34" s="18" t="s">
        <v>37</v>
      </c>
      <c r="P34" s="18" t="s">
        <v>38</v>
      </c>
      <c r="Q34" s="18" t="s">
        <v>39</v>
      </c>
      <c r="R34" s="11"/>
      <c r="S34" s="11"/>
      <c r="T34" s="14">
        <f>G9</f>
        <v>1</v>
      </c>
      <c r="U34" s="14">
        <f>H9</f>
        <v>2</v>
      </c>
      <c r="V34" s="14"/>
      <c r="W34" s="14"/>
      <c r="X34" s="14"/>
      <c r="Y34" s="14"/>
      <c r="Z34" s="14"/>
      <c r="AA34" s="14"/>
      <c r="AB34" s="14"/>
      <c r="AC34" s="14"/>
      <c r="AD34" s="14"/>
      <c r="AE34" s="24"/>
      <c r="AF34" s="11"/>
      <c r="AG34" s="11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1"/>
    </row>
    <row r="35" spans="1:55" x14ac:dyDescent="0.25">
      <c r="A35" s="17">
        <v>86</v>
      </c>
      <c r="B35" s="17">
        <v>35</v>
      </c>
      <c r="C35" s="17">
        <v>36</v>
      </c>
      <c r="D35" s="11"/>
      <c r="E35" s="11"/>
      <c r="F35" s="17">
        <v>26</v>
      </c>
      <c r="G35" s="17">
        <v>23</v>
      </c>
      <c r="H35" s="17">
        <v>22</v>
      </c>
      <c r="I35" s="11"/>
      <c r="J35" s="11"/>
      <c r="K35" s="17">
        <v>31</v>
      </c>
      <c r="L35" s="17">
        <v>27</v>
      </c>
      <c r="M35" s="17">
        <v>16</v>
      </c>
      <c r="N35" s="11"/>
      <c r="O35" s="18" t="s">
        <v>40</v>
      </c>
      <c r="P35" s="18" t="s">
        <v>41</v>
      </c>
      <c r="Q35" s="18" t="s">
        <v>42</v>
      </c>
      <c r="R35" s="11"/>
      <c r="S35" s="11"/>
      <c r="T35" s="14">
        <f>G10</f>
        <v>1</v>
      </c>
      <c r="U35" s="14">
        <f>H10</f>
        <v>1</v>
      </c>
      <c r="V35" s="14"/>
      <c r="W35" s="14"/>
      <c r="X35" s="14"/>
      <c r="Y35" s="14"/>
      <c r="Z35" s="14"/>
      <c r="AA35" s="14"/>
      <c r="AB35" s="14"/>
      <c r="AC35" s="14"/>
      <c r="AD35" s="14"/>
      <c r="AE35" s="24"/>
      <c r="AF35" s="11"/>
      <c r="AG35" s="11"/>
      <c r="AH35" s="14"/>
      <c r="AI35" s="14"/>
      <c r="AJ35" s="14"/>
      <c r="AK35" s="14"/>
      <c r="AL35" s="14"/>
      <c r="AM35" s="11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1"/>
    </row>
    <row r="36" spans="1:55" x14ac:dyDescent="0.25">
      <c r="A36" s="17">
        <v>58</v>
      </c>
      <c r="B36" s="17">
        <v>31</v>
      </c>
      <c r="C36" s="17">
        <v>41</v>
      </c>
      <c r="D36" s="11"/>
      <c r="E36" s="11"/>
      <c r="F36" s="17">
        <v>35</v>
      </c>
      <c r="G36" s="17">
        <v>25</v>
      </c>
      <c r="H36" s="17">
        <v>12</v>
      </c>
      <c r="I36" s="11"/>
      <c r="J36" s="11"/>
      <c r="K36" s="17">
        <v>35</v>
      </c>
      <c r="L36" s="17">
        <v>24</v>
      </c>
      <c r="M36" s="17">
        <v>23</v>
      </c>
      <c r="N36" s="11"/>
      <c r="O36" s="18" t="s">
        <v>43</v>
      </c>
      <c r="P36" s="18" t="s">
        <v>44</v>
      </c>
      <c r="Q36" s="18" t="s">
        <v>45</v>
      </c>
      <c r="R36" s="11"/>
      <c r="S36" s="11"/>
      <c r="T36" s="14" t="str">
        <f>G11</f>
        <v>N</v>
      </c>
      <c r="U36" s="14">
        <f>H11</f>
        <v>1</v>
      </c>
      <c r="V36" s="14"/>
      <c r="W36" s="14"/>
      <c r="X36" s="14"/>
      <c r="Y36" s="14"/>
      <c r="Z36" s="14"/>
      <c r="AA36" s="14"/>
      <c r="AB36" s="14"/>
      <c r="AC36" s="14"/>
      <c r="AD36" s="14"/>
      <c r="AE36" s="24"/>
      <c r="AF36" s="11"/>
      <c r="AG36" s="11"/>
      <c r="AH36" s="14"/>
      <c r="AI36" s="14"/>
      <c r="AJ36" s="14"/>
      <c r="AK36" s="14"/>
      <c r="AL36" s="14"/>
      <c r="AM36" s="11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1"/>
    </row>
    <row r="37" spans="1:55" x14ac:dyDescent="0.25">
      <c r="A37" s="17">
        <v>75</v>
      </c>
      <c r="B37" s="17">
        <v>40</v>
      </c>
      <c r="C37" s="17">
        <v>39</v>
      </c>
      <c r="D37" s="11"/>
      <c r="E37" s="11"/>
      <c r="F37" s="17">
        <v>42</v>
      </c>
      <c r="G37" s="17">
        <v>14</v>
      </c>
      <c r="H37" s="17">
        <v>25</v>
      </c>
      <c r="I37" s="11"/>
      <c r="J37" s="11"/>
      <c r="K37" s="17">
        <v>55</v>
      </c>
      <c r="L37" s="17">
        <v>15</v>
      </c>
      <c r="M37" s="17">
        <v>16</v>
      </c>
      <c r="N37" s="11"/>
      <c r="O37" s="18" t="s">
        <v>46</v>
      </c>
      <c r="P37" s="18" t="s">
        <v>47</v>
      </c>
      <c r="Q37" s="18" t="s">
        <v>48</v>
      </c>
      <c r="R37" s="11"/>
      <c r="S37" s="11"/>
      <c r="T37" s="14">
        <f>G12</f>
        <v>1</v>
      </c>
      <c r="U37" s="14">
        <f>H12</f>
        <v>2</v>
      </c>
      <c r="V37" s="14"/>
      <c r="W37" s="14"/>
      <c r="X37" s="14"/>
      <c r="Y37" s="14"/>
      <c r="Z37" s="14"/>
      <c r="AA37" s="14"/>
      <c r="AB37" s="14"/>
      <c r="AC37" s="14"/>
      <c r="AD37" s="14"/>
      <c r="AE37" s="24"/>
      <c r="AF37" s="11"/>
      <c r="AG37" s="11"/>
      <c r="AH37" s="14"/>
      <c r="AI37" s="14"/>
      <c r="AJ37" s="14"/>
      <c r="AK37" s="14"/>
      <c r="AL37" s="14"/>
      <c r="AM37" s="11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1"/>
    </row>
    <row r="38" spans="1:55" x14ac:dyDescent="0.25">
      <c r="A38" s="17">
        <v>61</v>
      </c>
      <c r="B38" s="17">
        <v>41</v>
      </c>
      <c r="C38" s="17">
        <v>36</v>
      </c>
      <c r="D38" s="11"/>
      <c r="E38" s="11"/>
      <c r="F38" s="17">
        <v>30</v>
      </c>
      <c r="G38" s="17">
        <v>28</v>
      </c>
      <c r="H38" s="17">
        <v>14</v>
      </c>
      <c r="I38" s="11"/>
      <c r="J38" s="11"/>
      <c r="K38" s="17">
        <v>35</v>
      </c>
      <c r="L38" s="17">
        <v>24</v>
      </c>
      <c r="M38" s="17">
        <v>20</v>
      </c>
      <c r="N38" s="11"/>
      <c r="O38" s="18" t="s">
        <v>49</v>
      </c>
      <c r="P38" s="18" t="s">
        <v>50</v>
      </c>
      <c r="Q38" s="18" t="s">
        <v>51</v>
      </c>
      <c r="R38" s="11"/>
      <c r="S38" s="11"/>
      <c r="T38" s="14">
        <f>G13</f>
        <v>2</v>
      </c>
      <c r="U38" s="14">
        <f>H13</f>
        <v>2</v>
      </c>
      <c r="V38" s="14"/>
      <c r="W38" s="14"/>
      <c r="X38" s="14"/>
      <c r="Y38" s="14"/>
      <c r="Z38" s="14"/>
      <c r="AA38" s="14"/>
      <c r="AB38" s="14"/>
      <c r="AC38" s="14"/>
      <c r="AD38" s="14"/>
      <c r="AE38" s="24"/>
      <c r="AF38" s="11"/>
      <c r="AG38" s="11"/>
      <c r="AH38" s="14"/>
      <c r="AI38" s="14"/>
      <c r="AJ38" s="14"/>
      <c r="AK38" s="14"/>
      <c r="AL38" s="14"/>
      <c r="AM38" s="11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1"/>
    </row>
    <row r="39" spans="1:55" x14ac:dyDescent="0.25">
      <c r="A39" s="17">
        <v>48</v>
      </c>
      <c r="B39" s="17">
        <v>36</v>
      </c>
      <c r="C39" s="17">
        <v>27</v>
      </c>
      <c r="D39" s="11"/>
      <c r="E39" s="11"/>
      <c r="F39" s="17">
        <v>29</v>
      </c>
      <c r="G39" s="17">
        <v>25</v>
      </c>
      <c r="H39" s="17">
        <v>26</v>
      </c>
      <c r="I39" s="11"/>
      <c r="J39" s="11"/>
      <c r="K39" s="17">
        <v>37</v>
      </c>
      <c r="L39" s="17">
        <v>21</v>
      </c>
      <c r="M39" s="17">
        <v>23</v>
      </c>
      <c r="N39" s="11"/>
      <c r="O39" s="18" t="s">
        <v>52</v>
      </c>
      <c r="P39" s="18" t="s">
        <v>53</v>
      </c>
      <c r="Q39" s="18" t="s">
        <v>54</v>
      </c>
      <c r="R39" s="11"/>
      <c r="S39" s="11"/>
      <c r="T39" s="14">
        <f>G14</f>
        <v>2</v>
      </c>
      <c r="U39" s="14">
        <f>H14</f>
        <v>1</v>
      </c>
      <c r="V39" s="14"/>
      <c r="W39" s="14"/>
      <c r="X39" s="14"/>
      <c r="Y39" s="14"/>
      <c r="Z39" s="14"/>
      <c r="AA39" s="14"/>
      <c r="AB39" s="14"/>
      <c r="AC39" s="14"/>
      <c r="AD39" s="14"/>
      <c r="AE39" s="24"/>
      <c r="AF39" s="11"/>
      <c r="AG39" s="11"/>
      <c r="AH39" s="14"/>
      <c r="AI39" s="14"/>
      <c r="AJ39" s="14"/>
      <c r="AK39" s="14"/>
      <c r="AL39" s="14"/>
      <c r="AM39" s="11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1"/>
    </row>
    <row r="40" spans="1:55" x14ac:dyDescent="0.25">
      <c r="A40" s="17">
        <v>57</v>
      </c>
      <c r="B40" s="17">
        <v>32</v>
      </c>
      <c r="C40" s="17">
        <v>39</v>
      </c>
      <c r="D40" s="11"/>
      <c r="E40" s="11"/>
      <c r="F40" s="17">
        <v>29</v>
      </c>
      <c r="G40" s="17">
        <v>15</v>
      </c>
      <c r="H40" s="17">
        <v>20</v>
      </c>
      <c r="I40" s="11"/>
      <c r="J40" s="11"/>
      <c r="K40" s="17">
        <v>39</v>
      </c>
      <c r="L40" s="17">
        <v>27</v>
      </c>
      <c r="M40" s="17">
        <v>24</v>
      </c>
      <c r="N40" s="11"/>
      <c r="O40" s="18" t="s">
        <v>55</v>
      </c>
      <c r="P40" s="18" t="s">
        <v>56</v>
      </c>
      <c r="Q40" s="18" t="s">
        <v>57</v>
      </c>
      <c r="R40" s="11"/>
      <c r="S40" s="11"/>
      <c r="T40" s="14">
        <f>G15</f>
        <v>1</v>
      </c>
      <c r="U40" s="14">
        <f>H15</f>
        <v>1</v>
      </c>
      <c r="V40" s="14"/>
      <c r="W40" s="14"/>
      <c r="X40" s="14"/>
      <c r="Y40" s="14"/>
      <c r="Z40" s="14"/>
      <c r="AA40" s="14"/>
      <c r="AB40" s="14"/>
      <c r="AC40" s="14"/>
      <c r="AD40" s="14"/>
      <c r="AE40" s="24"/>
      <c r="AF40" s="11"/>
      <c r="AG40" s="11"/>
      <c r="AH40" s="14"/>
      <c r="AI40" s="14"/>
      <c r="AJ40" s="14"/>
      <c r="AK40" s="14"/>
      <c r="AL40" s="14"/>
      <c r="AM40" s="11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1"/>
    </row>
    <row r="41" spans="1:55" x14ac:dyDescent="0.25">
      <c r="A41" s="17">
        <v>72</v>
      </c>
      <c r="B41" s="17">
        <v>28</v>
      </c>
      <c r="C41" s="17">
        <v>45</v>
      </c>
      <c r="D41" s="11"/>
      <c r="E41" s="11"/>
      <c r="F41" s="17">
        <v>36</v>
      </c>
      <c r="G41" s="17">
        <v>9</v>
      </c>
      <c r="H41" s="17">
        <v>12</v>
      </c>
      <c r="I41" s="11"/>
      <c r="J41" s="11"/>
      <c r="K41" s="17">
        <v>41</v>
      </c>
      <c r="L41" s="17">
        <v>28</v>
      </c>
      <c r="M41" s="17">
        <v>25</v>
      </c>
      <c r="N41" s="11"/>
      <c r="O41" s="18" t="s">
        <v>58</v>
      </c>
      <c r="P41" s="18" t="s">
        <v>59</v>
      </c>
      <c r="Q41" s="18" t="s">
        <v>60</v>
      </c>
      <c r="R41" s="11"/>
      <c r="S41" s="11"/>
      <c r="T41" s="14" t="str">
        <f>G16</f>
        <v>N</v>
      </c>
      <c r="U41" s="14">
        <f>H16</f>
        <v>1</v>
      </c>
      <c r="V41" s="14"/>
      <c r="W41" s="14"/>
      <c r="X41" s="14"/>
      <c r="Y41" s="14"/>
      <c r="Z41" s="14"/>
      <c r="AA41" s="14"/>
      <c r="AB41" s="14"/>
      <c r="AC41" s="14"/>
      <c r="AD41" s="14"/>
      <c r="AE41" s="24"/>
      <c r="AF41" s="11"/>
      <c r="AG41" s="11"/>
      <c r="AH41" s="14"/>
      <c r="AI41" s="14"/>
      <c r="AJ41" s="14"/>
      <c r="AK41" s="14"/>
      <c r="AL41" s="14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</row>
    <row r="42" spans="1:55" x14ac:dyDescent="0.25">
      <c r="A42" s="17">
        <v>58</v>
      </c>
      <c r="B42" s="17">
        <v>25</v>
      </c>
      <c r="C42" s="17">
        <v>42</v>
      </c>
      <c r="D42" s="11"/>
      <c r="E42" s="11"/>
      <c r="F42" s="17">
        <v>25</v>
      </c>
      <c r="G42" s="17">
        <v>14</v>
      </c>
      <c r="H42" s="17">
        <v>19</v>
      </c>
      <c r="I42" s="11"/>
      <c r="J42" s="11"/>
      <c r="K42" s="17">
        <v>41</v>
      </c>
      <c r="L42" s="17">
        <v>15</v>
      </c>
      <c r="M42" s="17">
        <v>27</v>
      </c>
      <c r="N42" s="11"/>
      <c r="O42" s="18" t="s">
        <v>61</v>
      </c>
      <c r="P42" s="18" t="s">
        <v>62</v>
      </c>
      <c r="Q42" s="18" t="s">
        <v>63</v>
      </c>
      <c r="R42" s="11"/>
      <c r="S42" s="11"/>
      <c r="T42" s="14">
        <f>G17</f>
        <v>1</v>
      </c>
      <c r="U42" s="14" t="str">
        <f>H17</f>
        <v>N</v>
      </c>
      <c r="V42" s="14"/>
      <c r="W42" s="14"/>
      <c r="X42" s="14"/>
      <c r="Y42" s="14"/>
      <c r="Z42" s="14"/>
      <c r="AA42" s="14"/>
      <c r="AB42" s="14"/>
      <c r="AC42" s="14"/>
      <c r="AD42" s="14"/>
      <c r="AE42" s="24"/>
      <c r="AF42" s="11"/>
      <c r="AG42" s="11"/>
      <c r="AH42" s="14"/>
      <c r="AI42" s="14"/>
      <c r="AJ42" s="14"/>
      <c r="AK42" s="14"/>
      <c r="AL42" s="14"/>
      <c r="AM42" s="11"/>
      <c r="AN42" s="14"/>
      <c r="AO42" s="14"/>
      <c r="AP42" s="14"/>
      <c r="AQ42" s="14"/>
      <c r="AR42" s="14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</row>
    <row r="43" spans="1:55" x14ac:dyDescent="0.25">
      <c r="A43" s="17">
        <v>860</v>
      </c>
      <c r="B43" s="17">
        <v>459</v>
      </c>
      <c r="C43" s="17">
        <v>528</v>
      </c>
      <c r="D43" s="11"/>
      <c r="E43" s="11"/>
      <c r="F43" s="17">
        <v>458</v>
      </c>
      <c r="G43" s="17">
        <v>287</v>
      </c>
      <c r="H43" s="17">
        <v>262</v>
      </c>
      <c r="I43" s="11"/>
      <c r="J43" s="11"/>
      <c r="K43" s="17">
        <v>540</v>
      </c>
      <c r="L43" s="17">
        <v>305</v>
      </c>
      <c r="M43" s="17">
        <v>304</v>
      </c>
      <c r="N43" s="11"/>
      <c r="O43" s="18" t="s">
        <v>64</v>
      </c>
      <c r="P43" s="18" t="s">
        <v>65</v>
      </c>
      <c r="Q43" s="18" t="s">
        <v>66</v>
      </c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</row>
    <row r="45" spans="1:55" x14ac:dyDescent="0.25">
      <c r="A45" s="17" t="s">
        <v>67</v>
      </c>
      <c r="B45" s="17" t="s">
        <v>68</v>
      </c>
      <c r="C45" s="17" t="s">
        <v>69</v>
      </c>
      <c r="D45" s="11"/>
      <c r="E45" s="11"/>
      <c r="F45" s="17" t="s">
        <v>70</v>
      </c>
      <c r="G45" s="17" t="s">
        <v>71</v>
      </c>
      <c r="H45" s="17" t="s">
        <v>72</v>
      </c>
      <c r="I45" s="11"/>
      <c r="J45" s="11"/>
      <c r="K45" s="17" t="s">
        <v>73</v>
      </c>
      <c r="L45" s="17" t="s">
        <v>74</v>
      </c>
      <c r="M45" s="17" t="s">
        <v>75</v>
      </c>
      <c r="N45" s="11"/>
      <c r="O45" s="18" t="s">
        <v>76</v>
      </c>
      <c r="P45" s="18" t="s">
        <v>77</v>
      </c>
      <c r="Q45" s="18" t="s">
        <v>78</v>
      </c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3"/>
      <c r="AE45" s="13"/>
      <c r="AF45" s="13"/>
      <c r="AG45" s="13"/>
      <c r="AH45" s="13"/>
      <c r="AI45" s="13"/>
      <c r="AJ45" s="13"/>
      <c r="AK45" s="13"/>
      <c r="AL45" s="13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</row>
    <row r="46" spans="1:55" x14ac:dyDescent="0.25">
      <c r="A46" s="17">
        <v>36</v>
      </c>
      <c r="B46" s="17">
        <v>17</v>
      </c>
      <c r="C46" s="17">
        <v>24</v>
      </c>
      <c r="D46" s="11"/>
      <c r="E46" s="11"/>
      <c r="F46" s="17">
        <v>22</v>
      </c>
      <c r="G46" s="17">
        <v>10</v>
      </c>
      <c r="H46" s="17">
        <v>12</v>
      </c>
      <c r="I46" s="11"/>
      <c r="J46" s="11"/>
      <c r="K46" s="17">
        <v>14</v>
      </c>
      <c r="L46" s="17">
        <v>17</v>
      </c>
      <c r="M46" s="17">
        <v>12</v>
      </c>
      <c r="N46" s="11"/>
      <c r="O46" s="18" t="s">
        <v>79</v>
      </c>
      <c r="P46" s="18" t="s">
        <v>80</v>
      </c>
      <c r="Q46" s="18" t="s">
        <v>81</v>
      </c>
      <c r="R46" s="11"/>
      <c r="S46" s="17" t="str">
        <f t="shared" ref="S46:S59" si="1">IF(AND(T29=1,U29=1),O29,IF(AND(T29=1,U29="N"),P29,IF(AND(T29=1,U29=2),Q29,IF(AND(T29="N",U29=1),O46,IF(AND(T29="N",U29="N"),P46,IF(AND(T29="N",U29=2),Q46,IF(AND(T29=2,U29=1),O63,IF(AND(T29=2,U29="N"),P63,IF(AND(T29=2,U29=2),Q63)))))))))</f>
        <v>29-21-18</v>
      </c>
      <c r="T46" s="14"/>
      <c r="U46" s="11"/>
      <c r="V46" s="17">
        <f t="shared" ref="V46:V59" si="2">IF(S46=O29,A29,IF(S46=P29,F29,IF(S46=Q29,K29,IF(S46=O46,A46,IF(S46=P46,F46,IF(S46=Q46,K46,IF(S46=O63,A63,IF(S46=P63,F63,IF(S46=Q63,K63)))))))))</f>
        <v>29</v>
      </c>
      <c r="W46" s="17">
        <f t="shared" ref="W46:W59" si="3">IF(S46=O29,B29,IF(S46=P29,G29,IF(S46=Q29,L29,IF(S46=O46,B46,IF(S46=P46,G46,IF(S46=Q46,L46,IF(S46=O63,B63,IF(S46=P63,G63,IF(S46=Q63,L63)))))))))</f>
        <v>21</v>
      </c>
      <c r="X46" s="17">
        <f t="shared" ref="X46:X59" si="4">IF(S46=O29,C29,IF(S46=P29,H29,IF(S46=Q29,M29,IF(S46=O46,C46,IF(S46=P46,H46,IF(S46=Q46,M46,IF(S46=O63,C63,IF(S46=P63,H63,IF(S46=Q63,M63)))))))))</f>
        <v>18</v>
      </c>
      <c r="Y46" s="20" t="str">
        <f t="shared" ref="Y46:Y59" si="5">IF(AND(V46&lt;W46,V46&lt;X46),1,"")</f>
        <v/>
      </c>
      <c r="Z46" s="20" t="str">
        <f t="shared" ref="Z46:Z59" si="6">IF(AND(W46&lt;X46,W46&lt;V46),"N","")</f>
        <v/>
      </c>
      <c r="AA46" s="20">
        <f t="shared" ref="AA46:AA59" si="7">IF(AND(X46&lt;V46,X46&lt;W46),2,"")</f>
        <v>2</v>
      </c>
      <c r="AB46" s="17">
        <f t="shared" ref="AB46:AB59" si="8">SUM(Y46:AA46)</f>
        <v>2</v>
      </c>
      <c r="AC46" s="17" t="str">
        <f t="shared" ref="AC46:AC59" si="9">IF(AB46=1,"-N2",IF(AB46=0,"1-2",IF(AB46=2,"1N-")))</f>
        <v>1N-</v>
      </c>
      <c r="AD46" s="14"/>
      <c r="AE46" s="21" t="str">
        <f t="shared" ref="AE46:AE59" si="10">AC46</f>
        <v>1N-</v>
      </c>
      <c r="AF46" s="27"/>
      <c r="AG46" s="17" t="str">
        <f>AE46</f>
        <v>1N-</v>
      </c>
      <c r="AH46" s="17" t="str">
        <f>AE47</f>
        <v>1-2</v>
      </c>
      <c r="AI46" s="17" t="str">
        <f>AE48</f>
        <v>1-2</v>
      </c>
      <c r="AJ46" s="17" t="str">
        <f>AE49</f>
        <v>1N-</v>
      </c>
      <c r="AK46" s="17" t="str">
        <f>AE50</f>
        <v>1N-</v>
      </c>
      <c r="AL46" s="17" t="str">
        <f>AE51</f>
        <v>1-2</v>
      </c>
      <c r="AM46" s="17" t="str">
        <f>AE52</f>
        <v>1-2</v>
      </c>
      <c r="AN46" s="17" t="str">
        <f>AE53</f>
        <v>1-2</v>
      </c>
      <c r="AO46" s="17" t="str">
        <f>AE54</f>
        <v>1-2</v>
      </c>
      <c r="AP46" s="17" t="str">
        <f>AE55</f>
        <v>1-2</v>
      </c>
      <c r="AQ46" s="17" t="str">
        <f>AE56</f>
        <v>1-2</v>
      </c>
      <c r="AR46" s="17" t="str">
        <f>AE57</f>
        <v>1-2</v>
      </c>
      <c r="AS46" s="17" t="str">
        <f>AE58</f>
        <v>1-2</v>
      </c>
      <c r="AT46" s="17" t="str">
        <f>AE59</f>
        <v>1-2</v>
      </c>
      <c r="AU46" s="11"/>
      <c r="AV46" s="11"/>
      <c r="AW46" s="11"/>
      <c r="AX46" s="11"/>
      <c r="AY46" s="11"/>
      <c r="AZ46" s="11"/>
      <c r="BA46" s="11"/>
      <c r="BB46" s="11"/>
      <c r="BC46" s="19"/>
    </row>
    <row r="47" spans="1:55" x14ac:dyDescent="0.25">
      <c r="A47" s="17">
        <v>31</v>
      </c>
      <c r="B47" s="17">
        <v>19</v>
      </c>
      <c r="C47" s="17">
        <v>25</v>
      </c>
      <c r="D47" s="11"/>
      <c r="E47" s="11"/>
      <c r="F47" s="17">
        <v>24</v>
      </c>
      <c r="G47" s="17">
        <v>15</v>
      </c>
      <c r="H47" s="17">
        <v>10</v>
      </c>
      <c r="I47" s="11"/>
      <c r="J47" s="11"/>
      <c r="K47" s="17">
        <v>27</v>
      </c>
      <c r="L47" s="17">
        <v>10</v>
      </c>
      <c r="M47" s="17">
        <v>6</v>
      </c>
      <c r="N47" s="11"/>
      <c r="O47" s="18" t="s">
        <v>82</v>
      </c>
      <c r="P47" s="18" t="s">
        <v>83</v>
      </c>
      <c r="Q47" s="18" t="s">
        <v>84</v>
      </c>
      <c r="R47" s="11"/>
      <c r="S47" s="17" t="str">
        <f t="shared" si="1"/>
        <v>67-32-37</v>
      </c>
      <c r="T47" s="14"/>
      <c r="U47" s="11"/>
      <c r="V47" s="17">
        <f t="shared" si="2"/>
        <v>67</v>
      </c>
      <c r="W47" s="17">
        <f t="shared" si="3"/>
        <v>32</v>
      </c>
      <c r="X47" s="17">
        <f t="shared" si="4"/>
        <v>37</v>
      </c>
      <c r="Y47" s="20" t="str">
        <f t="shared" si="5"/>
        <v/>
      </c>
      <c r="Z47" s="20" t="str">
        <f t="shared" si="6"/>
        <v>N</v>
      </c>
      <c r="AA47" s="20" t="str">
        <f t="shared" si="7"/>
        <v/>
      </c>
      <c r="AB47" s="17">
        <f t="shared" si="8"/>
        <v>0</v>
      </c>
      <c r="AC47" s="17" t="str">
        <f t="shared" si="9"/>
        <v>1-2</v>
      </c>
      <c r="AD47" s="14"/>
      <c r="AE47" s="22" t="str">
        <f t="shared" si="10"/>
        <v>1-2</v>
      </c>
      <c r="AF47" s="28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9"/>
    </row>
    <row r="48" spans="1:55" x14ac:dyDescent="0.25">
      <c r="A48" s="17">
        <v>34</v>
      </c>
      <c r="B48" s="17">
        <v>29</v>
      </c>
      <c r="C48" s="17">
        <v>21</v>
      </c>
      <c r="D48" s="11"/>
      <c r="E48" s="11"/>
      <c r="F48" s="17">
        <v>26</v>
      </c>
      <c r="G48" s="17">
        <v>13</v>
      </c>
      <c r="H48" s="17">
        <v>14</v>
      </c>
      <c r="I48" s="11"/>
      <c r="J48" s="11"/>
      <c r="K48" s="17">
        <v>16</v>
      </c>
      <c r="L48" s="17">
        <v>10</v>
      </c>
      <c r="M48" s="17">
        <v>15</v>
      </c>
      <c r="N48" s="11"/>
      <c r="O48" s="18" t="s">
        <v>85</v>
      </c>
      <c r="P48" s="18" t="s">
        <v>86</v>
      </c>
      <c r="Q48" s="18" t="s">
        <v>87</v>
      </c>
      <c r="R48" s="11"/>
      <c r="S48" s="17" t="str">
        <f t="shared" si="1"/>
        <v>16-10-15</v>
      </c>
      <c r="T48" s="14"/>
      <c r="U48" s="11"/>
      <c r="V48" s="17">
        <f t="shared" si="2"/>
        <v>16</v>
      </c>
      <c r="W48" s="17">
        <f t="shared" si="3"/>
        <v>10</v>
      </c>
      <c r="X48" s="17">
        <f t="shared" si="4"/>
        <v>15</v>
      </c>
      <c r="Y48" s="20" t="str">
        <f t="shared" si="5"/>
        <v/>
      </c>
      <c r="Z48" s="20" t="str">
        <f t="shared" si="6"/>
        <v>N</v>
      </c>
      <c r="AA48" s="20" t="str">
        <f t="shared" si="7"/>
        <v/>
      </c>
      <c r="AB48" s="17">
        <f t="shared" si="8"/>
        <v>0</v>
      </c>
      <c r="AC48" s="17" t="str">
        <f t="shared" si="9"/>
        <v>1-2</v>
      </c>
      <c r="AD48" s="14"/>
      <c r="AE48" s="22" t="str">
        <f t="shared" si="10"/>
        <v>1-2</v>
      </c>
      <c r="AF48" s="28"/>
      <c r="AG48" s="17" t="str">
        <f>AG46</f>
        <v>1N-</v>
      </c>
      <c r="AH48" s="17" t="str">
        <f>AH46</f>
        <v>1-2</v>
      </c>
      <c r="AI48" s="17" t="str">
        <f>AI46</f>
        <v>1-2</v>
      </c>
      <c r="AJ48" s="19" t="s">
        <v>6</v>
      </c>
      <c r="AK48" s="19" t="s">
        <v>6</v>
      </c>
      <c r="AL48" s="19" t="s">
        <v>6</v>
      </c>
      <c r="AM48" s="19" t="s">
        <v>6</v>
      </c>
      <c r="AN48" s="19" t="s">
        <v>6</v>
      </c>
      <c r="AO48" s="19" t="s">
        <v>6</v>
      </c>
      <c r="AP48" s="19" t="s">
        <v>6</v>
      </c>
      <c r="AQ48" s="19" t="s">
        <v>6</v>
      </c>
      <c r="AR48" s="19" t="s">
        <v>6</v>
      </c>
      <c r="AS48" s="19" t="s">
        <v>6</v>
      </c>
      <c r="AT48" s="19" t="s">
        <v>6</v>
      </c>
      <c r="AU48" s="11"/>
      <c r="AV48" s="11"/>
      <c r="AW48" s="11"/>
      <c r="AX48" s="11"/>
      <c r="AY48" s="11"/>
      <c r="AZ48" s="11"/>
      <c r="BA48" s="11"/>
      <c r="BB48" s="11"/>
      <c r="BC48" s="19"/>
    </row>
    <row r="49" spans="1:55" x14ac:dyDescent="0.25">
      <c r="A49" s="17">
        <v>37</v>
      </c>
      <c r="B49" s="17">
        <v>23</v>
      </c>
      <c r="C49" s="17">
        <v>25</v>
      </c>
      <c r="D49" s="11"/>
      <c r="E49" s="11"/>
      <c r="F49" s="17">
        <v>21</v>
      </c>
      <c r="G49" s="17">
        <v>17</v>
      </c>
      <c r="H49" s="17">
        <v>20</v>
      </c>
      <c r="I49" s="11"/>
      <c r="J49" s="11"/>
      <c r="K49" s="17">
        <v>22</v>
      </c>
      <c r="L49" s="17">
        <v>20</v>
      </c>
      <c r="M49" s="17">
        <v>9</v>
      </c>
      <c r="N49" s="11"/>
      <c r="O49" s="18" t="s">
        <v>88</v>
      </c>
      <c r="P49" s="18" t="s">
        <v>89</v>
      </c>
      <c r="Q49" s="18" t="s">
        <v>90</v>
      </c>
      <c r="R49" s="11"/>
      <c r="S49" s="17" t="str">
        <f t="shared" si="1"/>
        <v>17-13-8</v>
      </c>
      <c r="T49" s="14"/>
      <c r="U49" s="11"/>
      <c r="V49" s="17">
        <f t="shared" si="2"/>
        <v>17</v>
      </c>
      <c r="W49" s="17">
        <f t="shared" si="3"/>
        <v>13</v>
      </c>
      <c r="X49" s="17">
        <f t="shared" si="4"/>
        <v>8</v>
      </c>
      <c r="Y49" s="20" t="str">
        <f t="shared" si="5"/>
        <v/>
      </c>
      <c r="Z49" s="20" t="str">
        <f t="shared" si="6"/>
        <v/>
      </c>
      <c r="AA49" s="20">
        <f t="shared" si="7"/>
        <v>2</v>
      </c>
      <c r="AB49" s="17">
        <f t="shared" si="8"/>
        <v>2</v>
      </c>
      <c r="AC49" s="17" t="str">
        <f t="shared" si="9"/>
        <v>1N-</v>
      </c>
      <c r="AD49" s="14"/>
      <c r="AE49" s="22" t="str">
        <f t="shared" si="10"/>
        <v>1N-</v>
      </c>
      <c r="AF49" s="29"/>
      <c r="AG49" s="19" t="s">
        <v>6</v>
      </c>
      <c r="AH49" s="17" t="str">
        <f>AH46</f>
        <v>1-2</v>
      </c>
      <c r="AI49" s="17" t="str">
        <f>AI46</f>
        <v>1-2</v>
      </c>
      <c r="AJ49" s="17" t="str">
        <f>AJ46</f>
        <v>1N-</v>
      </c>
      <c r="AK49" s="19" t="s">
        <v>6</v>
      </c>
      <c r="AL49" s="19" t="s">
        <v>6</v>
      </c>
      <c r="AM49" s="19" t="s">
        <v>6</v>
      </c>
      <c r="AN49" s="19" t="s">
        <v>6</v>
      </c>
      <c r="AO49" s="19" t="s">
        <v>6</v>
      </c>
      <c r="AP49" s="19" t="s">
        <v>6</v>
      </c>
      <c r="AQ49" s="19" t="s">
        <v>6</v>
      </c>
      <c r="AR49" s="19" t="s">
        <v>6</v>
      </c>
      <c r="AS49" s="19" t="s">
        <v>6</v>
      </c>
      <c r="AT49" s="19" t="s">
        <v>6</v>
      </c>
      <c r="AU49" s="11"/>
      <c r="AV49" s="11"/>
      <c r="AW49" s="11"/>
      <c r="AX49" s="11"/>
      <c r="AY49" s="11"/>
      <c r="AZ49" s="11"/>
      <c r="BA49" s="11"/>
      <c r="BB49" s="11"/>
      <c r="BC49" s="19"/>
    </row>
    <row r="50" spans="1:55" x14ac:dyDescent="0.25">
      <c r="A50" s="17">
        <v>34</v>
      </c>
      <c r="B50" s="17">
        <v>21</v>
      </c>
      <c r="C50" s="17">
        <v>19</v>
      </c>
      <c r="D50" s="11"/>
      <c r="E50" s="11"/>
      <c r="F50" s="17">
        <v>32</v>
      </c>
      <c r="G50" s="17">
        <v>15</v>
      </c>
      <c r="H50" s="17">
        <v>15</v>
      </c>
      <c r="I50" s="11"/>
      <c r="J50" s="11"/>
      <c r="K50" s="17">
        <v>19</v>
      </c>
      <c r="L50" s="17">
        <v>10</v>
      </c>
      <c r="M50" s="17">
        <v>19</v>
      </c>
      <c r="N50" s="11"/>
      <c r="O50" s="18" t="s">
        <v>92</v>
      </c>
      <c r="P50" s="18" t="s">
        <v>93</v>
      </c>
      <c r="Q50" s="18" t="s">
        <v>94</v>
      </c>
      <c r="R50" s="11"/>
      <c r="S50" s="17" t="str">
        <f t="shared" si="1"/>
        <v>34-21-19</v>
      </c>
      <c r="T50" s="14"/>
      <c r="U50" s="11"/>
      <c r="V50" s="17">
        <f t="shared" si="2"/>
        <v>34</v>
      </c>
      <c r="W50" s="17">
        <f t="shared" si="3"/>
        <v>21</v>
      </c>
      <c r="X50" s="17">
        <f t="shared" si="4"/>
        <v>19</v>
      </c>
      <c r="Y50" s="20" t="str">
        <f t="shared" si="5"/>
        <v/>
      </c>
      <c r="Z50" s="20" t="str">
        <f t="shared" si="6"/>
        <v/>
      </c>
      <c r="AA50" s="20">
        <f t="shared" si="7"/>
        <v>2</v>
      </c>
      <c r="AB50" s="17">
        <f t="shared" si="8"/>
        <v>2</v>
      </c>
      <c r="AC50" s="17" t="str">
        <f t="shared" si="9"/>
        <v>1N-</v>
      </c>
      <c r="AD50" s="14"/>
      <c r="AE50" s="22" t="str">
        <f t="shared" si="10"/>
        <v>1N-</v>
      </c>
      <c r="AF50" s="27"/>
      <c r="AG50" s="19" t="s">
        <v>6</v>
      </c>
      <c r="AH50" s="19" t="s">
        <v>6</v>
      </c>
      <c r="AI50" s="19" t="str">
        <f>AI46</f>
        <v>1-2</v>
      </c>
      <c r="AJ50" s="19" t="str">
        <f>AJ46</f>
        <v>1N-</v>
      </c>
      <c r="AK50" s="19" t="str">
        <f>AK46</f>
        <v>1N-</v>
      </c>
      <c r="AL50" s="19" t="s">
        <v>6</v>
      </c>
      <c r="AM50" s="19" t="s">
        <v>6</v>
      </c>
      <c r="AN50" s="19" t="s">
        <v>6</v>
      </c>
      <c r="AO50" s="19" t="s">
        <v>6</v>
      </c>
      <c r="AP50" s="19" t="s">
        <v>6</v>
      </c>
      <c r="AQ50" s="19" t="s">
        <v>6</v>
      </c>
      <c r="AR50" s="19" t="s">
        <v>6</v>
      </c>
      <c r="AS50" s="19" t="s">
        <v>6</v>
      </c>
      <c r="AT50" s="19" t="s">
        <v>6</v>
      </c>
      <c r="AU50" s="11"/>
      <c r="AV50" s="11"/>
      <c r="AW50" s="11"/>
      <c r="AX50" s="11"/>
      <c r="AY50" s="11"/>
      <c r="AZ50" s="11"/>
      <c r="BA50" s="11"/>
      <c r="BB50" s="11"/>
      <c r="BC50" s="19"/>
    </row>
    <row r="51" spans="1:55" x14ac:dyDescent="0.25">
      <c r="A51" s="17">
        <v>36</v>
      </c>
      <c r="B51" s="17">
        <v>29</v>
      </c>
      <c r="C51" s="17">
        <v>22</v>
      </c>
      <c r="D51" s="11"/>
      <c r="E51" s="11"/>
      <c r="F51" s="17">
        <v>25</v>
      </c>
      <c r="G51" s="17">
        <v>9</v>
      </c>
      <c r="H51" s="17">
        <v>11</v>
      </c>
      <c r="I51" s="11"/>
      <c r="J51" s="11"/>
      <c r="K51" s="17">
        <v>14</v>
      </c>
      <c r="L51" s="17">
        <v>14</v>
      </c>
      <c r="M51" s="17">
        <v>8</v>
      </c>
      <c r="N51" s="11"/>
      <c r="O51" s="18" t="s">
        <v>95</v>
      </c>
      <c r="P51" s="18" t="s">
        <v>96</v>
      </c>
      <c r="Q51" s="18" t="s">
        <v>97</v>
      </c>
      <c r="R51" s="11"/>
      <c r="S51" s="17" t="str">
        <f t="shared" si="1"/>
        <v>37-18-24</v>
      </c>
      <c r="T51" s="14"/>
      <c r="U51" s="11"/>
      <c r="V51" s="17">
        <f t="shared" si="2"/>
        <v>37</v>
      </c>
      <c r="W51" s="17">
        <f t="shared" si="3"/>
        <v>18</v>
      </c>
      <c r="X51" s="17">
        <f t="shared" si="4"/>
        <v>24</v>
      </c>
      <c r="Y51" s="20" t="str">
        <f t="shared" si="5"/>
        <v/>
      </c>
      <c r="Z51" s="20" t="str">
        <f t="shared" si="6"/>
        <v>N</v>
      </c>
      <c r="AA51" s="20" t="str">
        <f t="shared" si="7"/>
        <v/>
      </c>
      <c r="AB51" s="17">
        <f t="shared" si="8"/>
        <v>0</v>
      </c>
      <c r="AC51" s="17" t="str">
        <f t="shared" si="9"/>
        <v>1-2</v>
      </c>
      <c r="AD51" s="14"/>
      <c r="AE51" s="22" t="str">
        <f t="shared" si="10"/>
        <v>1-2</v>
      </c>
      <c r="AF51" s="29"/>
      <c r="AG51" s="19" t="s">
        <v>6</v>
      </c>
      <c r="AH51" s="19" t="s">
        <v>6</v>
      </c>
      <c r="AI51" s="19" t="s">
        <v>6</v>
      </c>
      <c r="AJ51" s="19" t="str">
        <f>AJ46</f>
        <v>1N-</v>
      </c>
      <c r="AK51" s="19" t="str">
        <f>AK46</f>
        <v>1N-</v>
      </c>
      <c r="AL51" s="19" t="str">
        <f>AL46</f>
        <v>1-2</v>
      </c>
      <c r="AM51" s="19" t="s">
        <v>6</v>
      </c>
      <c r="AN51" s="19" t="s">
        <v>6</v>
      </c>
      <c r="AO51" s="19" t="s">
        <v>6</v>
      </c>
      <c r="AP51" s="19" t="s">
        <v>6</v>
      </c>
      <c r="AQ51" s="19" t="s">
        <v>6</v>
      </c>
      <c r="AR51" s="19" t="s">
        <v>6</v>
      </c>
      <c r="AS51" s="19" t="s">
        <v>6</v>
      </c>
      <c r="AT51" s="19" t="s">
        <v>6</v>
      </c>
      <c r="AU51" s="11"/>
      <c r="AV51" s="11"/>
      <c r="AW51" s="11"/>
      <c r="AX51" s="11"/>
      <c r="AY51" s="11"/>
      <c r="AZ51" s="11"/>
      <c r="BA51" s="11"/>
      <c r="BB51" s="11"/>
      <c r="BC51" s="19"/>
    </row>
    <row r="52" spans="1:55" x14ac:dyDescent="0.25">
      <c r="A52" s="17">
        <v>32</v>
      </c>
      <c r="B52" s="17">
        <v>17</v>
      </c>
      <c r="C52" s="17">
        <v>19</v>
      </c>
      <c r="D52" s="11"/>
      <c r="E52" s="11"/>
      <c r="F52" s="17">
        <v>24</v>
      </c>
      <c r="G52" s="17">
        <v>15</v>
      </c>
      <c r="H52" s="17">
        <v>14</v>
      </c>
      <c r="I52" s="11"/>
      <c r="J52" s="11"/>
      <c r="K52" s="17">
        <v>30</v>
      </c>
      <c r="L52" s="17">
        <v>10</v>
      </c>
      <c r="M52" s="17">
        <v>10</v>
      </c>
      <c r="N52" s="11"/>
      <c r="O52" s="18" t="s">
        <v>98</v>
      </c>
      <c r="P52" s="18" t="s">
        <v>99</v>
      </c>
      <c r="Q52" s="18" t="s">
        <v>100</v>
      </c>
      <c r="R52" s="11"/>
      <c r="S52" s="17" t="str">
        <f t="shared" si="1"/>
        <v>86-35-36</v>
      </c>
      <c r="T52" s="14"/>
      <c r="U52" s="11"/>
      <c r="V52" s="17">
        <f t="shared" si="2"/>
        <v>86</v>
      </c>
      <c r="W52" s="17">
        <f t="shared" si="3"/>
        <v>35</v>
      </c>
      <c r="X52" s="17">
        <f t="shared" si="4"/>
        <v>36</v>
      </c>
      <c r="Y52" s="20" t="str">
        <f t="shared" si="5"/>
        <v/>
      </c>
      <c r="Z52" s="20" t="str">
        <f t="shared" si="6"/>
        <v>N</v>
      </c>
      <c r="AA52" s="20" t="str">
        <f t="shared" si="7"/>
        <v/>
      </c>
      <c r="AB52" s="17">
        <f t="shared" si="8"/>
        <v>0</v>
      </c>
      <c r="AC52" s="17" t="str">
        <f t="shared" si="9"/>
        <v>1-2</v>
      </c>
      <c r="AD52" s="14"/>
      <c r="AE52" s="22" t="str">
        <f t="shared" si="10"/>
        <v>1-2</v>
      </c>
      <c r="AF52" s="28"/>
      <c r="AG52" s="19" t="s">
        <v>6</v>
      </c>
      <c r="AH52" s="19" t="s">
        <v>6</v>
      </c>
      <c r="AI52" s="19" t="s">
        <v>6</v>
      </c>
      <c r="AJ52" s="19" t="s">
        <v>6</v>
      </c>
      <c r="AK52" s="19" t="str">
        <f>AK46</f>
        <v>1N-</v>
      </c>
      <c r="AL52" s="19" t="str">
        <f>AL46</f>
        <v>1-2</v>
      </c>
      <c r="AM52" s="19" t="str">
        <f>AM46</f>
        <v>1-2</v>
      </c>
      <c r="AN52" s="19" t="s">
        <v>6</v>
      </c>
      <c r="AO52" s="19" t="s">
        <v>6</v>
      </c>
      <c r="AP52" s="19" t="s">
        <v>6</v>
      </c>
      <c r="AQ52" s="19" t="s">
        <v>6</v>
      </c>
      <c r="AR52" s="19" t="s">
        <v>6</v>
      </c>
      <c r="AS52" s="19" t="s">
        <v>6</v>
      </c>
      <c r="AT52" s="19" t="s">
        <v>6</v>
      </c>
      <c r="AU52" s="11"/>
      <c r="AV52" s="11"/>
      <c r="AW52" s="11"/>
      <c r="AX52" s="11"/>
      <c r="AY52" s="11"/>
      <c r="AZ52" s="11"/>
      <c r="BA52" s="11"/>
      <c r="BB52" s="11"/>
      <c r="BC52" s="19"/>
    </row>
    <row r="53" spans="1:55" x14ac:dyDescent="0.25">
      <c r="A53" s="17">
        <v>42</v>
      </c>
      <c r="B53" s="17">
        <v>21</v>
      </c>
      <c r="C53" s="17">
        <v>21</v>
      </c>
      <c r="D53" s="11"/>
      <c r="E53" s="11"/>
      <c r="F53" s="17">
        <v>24</v>
      </c>
      <c r="G53" s="17">
        <v>15</v>
      </c>
      <c r="H53" s="17">
        <v>16</v>
      </c>
      <c r="I53" s="11"/>
      <c r="J53" s="11"/>
      <c r="K53" s="17">
        <v>12</v>
      </c>
      <c r="L53" s="17">
        <v>16</v>
      </c>
      <c r="M53" s="17">
        <v>15</v>
      </c>
      <c r="N53" s="11"/>
      <c r="O53" s="18" t="s">
        <v>101</v>
      </c>
      <c r="P53" s="18" t="s">
        <v>102</v>
      </c>
      <c r="Q53" s="18" t="s">
        <v>103</v>
      </c>
      <c r="R53" s="11"/>
      <c r="S53" s="17" t="str">
        <f t="shared" si="1"/>
        <v>42-21-21</v>
      </c>
      <c r="T53" s="14"/>
      <c r="U53" s="11"/>
      <c r="V53" s="17">
        <f t="shared" si="2"/>
        <v>42</v>
      </c>
      <c r="W53" s="17">
        <f t="shared" si="3"/>
        <v>21</v>
      </c>
      <c r="X53" s="17">
        <f t="shared" si="4"/>
        <v>21</v>
      </c>
      <c r="Y53" s="20" t="str">
        <f t="shared" si="5"/>
        <v/>
      </c>
      <c r="Z53" s="20" t="str">
        <f t="shared" si="6"/>
        <v/>
      </c>
      <c r="AA53" s="20" t="str">
        <f t="shared" si="7"/>
        <v/>
      </c>
      <c r="AB53" s="17">
        <f t="shared" si="8"/>
        <v>0</v>
      </c>
      <c r="AC53" s="17" t="str">
        <f t="shared" si="9"/>
        <v>1-2</v>
      </c>
      <c r="AD53" s="14"/>
      <c r="AE53" s="22" t="str">
        <f t="shared" si="10"/>
        <v>1-2</v>
      </c>
      <c r="AF53" s="28"/>
      <c r="AG53" s="19" t="s">
        <v>6</v>
      </c>
      <c r="AH53" s="19" t="s">
        <v>6</v>
      </c>
      <c r="AI53" s="19" t="s">
        <v>6</v>
      </c>
      <c r="AJ53" s="19" t="s">
        <v>6</v>
      </c>
      <c r="AK53" s="19" t="s">
        <v>6</v>
      </c>
      <c r="AL53" s="19" t="str">
        <f>AL46</f>
        <v>1-2</v>
      </c>
      <c r="AM53" s="19" t="str">
        <f>AM46</f>
        <v>1-2</v>
      </c>
      <c r="AN53" s="19" t="str">
        <f>AN46</f>
        <v>1-2</v>
      </c>
      <c r="AO53" s="19" t="s">
        <v>6</v>
      </c>
      <c r="AP53" s="19" t="s">
        <v>6</v>
      </c>
      <c r="AQ53" s="19" t="s">
        <v>6</v>
      </c>
      <c r="AR53" s="19" t="s">
        <v>6</v>
      </c>
      <c r="AS53" s="19" t="s">
        <v>6</v>
      </c>
      <c r="AT53" s="19" t="s">
        <v>6</v>
      </c>
      <c r="AU53" s="11"/>
      <c r="AV53" s="11"/>
      <c r="AW53" s="11"/>
      <c r="AX53" s="11"/>
      <c r="AY53" s="11"/>
      <c r="AZ53" s="11"/>
      <c r="BA53" s="11"/>
      <c r="BB53" s="11"/>
      <c r="BC53" s="19"/>
    </row>
    <row r="54" spans="1:55" x14ac:dyDescent="0.25">
      <c r="A54" s="17">
        <v>33</v>
      </c>
      <c r="B54" s="17">
        <v>16</v>
      </c>
      <c r="C54" s="17">
        <v>22</v>
      </c>
      <c r="D54" s="11"/>
      <c r="E54" s="11"/>
      <c r="F54" s="17">
        <v>15</v>
      </c>
      <c r="G54" s="17">
        <v>2</v>
      </c>
      <c r="H54" s="17">
        <v>9</v>
      </c>
      <c r="I54" s="11"/>
      <c r="J54" s="11"/>
      <c r="K54" s="17">
        <v>22</v>
      </c>
      <c r="L54" s="17">
        <v>9</v>
      </c>
      <c r="M54" s="17">
        <v>13</v>
      </c>
      <c r="N54" s="11"/>
      <c r="O54" s="18" t="s">
        <v>104</v>
      </c>
      <c r="P54" s="18" t="s">
        <v>105</v>
      </c>
      <c r="Q54" s="18" t="s">
        <v>106</v>
      </c>
      <c r="R54" s="11"/>
      <c r="S54" s="17" t="str">
        <f t="shared" si="1"/>
        <v>55-15-16</v>
      </c>
      <c r="T54" s="14"/>
      <c r="U54" s="11"/>
      <c r="V54" s="17">
        <f t="shared" si="2"/>
        <v>55</v>
      </c>
      <c r="W54" s="17">
        <f t="shared" si="3"/>
        <v>15</v>
      </c>
      <c r="X54" s="17">
        <f t="shared" si="4"/>
        <v>16</v>
      </c>
      <c r="Y54" s="20" t="str">
        <f t="shared" si="5"/>
        <v/>
      </c>
      <c r="Z54" s="20" t="str">
        <f t="shared" si="6"/>
        <v>N</v>
      </c>
      <c r="AA54" s="20" t="str">
        <f t="shared" si="7"/>
        <v/>
      </c>
      <c r="AB54" s="17">
        <f t="shared" si="8"/>
        <v>0</v>
      </c>
      <c r="AC54" s="17" t="str">
        <f t="shared" si="9"/>
        <v>1-2</v>
      </c>
      <c r="AD54" s="14"/>
      <c r="AE54" s="22" t="str">
        <f t="shared" si="10"/>
        <v>1-2</v>
      </c>
      <c r="AF54" s="28"/>
      <c r="AG54" s="19" t="s">
        <v>6</v>
      </c>
      <c r="AH54" s="19" t="s">
        <v>6</v>
      </c>
      <c r="AI54" s="19" t="s">
        <v>6</v>
      </c>
      <c r="AJ54" s="19" t="s">
        <v>6</v>
      </c>
      <c r="AK54" s="19" t="s">
        <v>6</v>
      </c>
      <c r="AL54" s="19" t="s">
        <v>6</v>
      </c>
      <c r="AM54" s="19" t="str">
        <f>AM46</f>
        <v>1-2</v>
      </c>
      <c r="AN54" s="19" t="str">
        <f>AN46</f>
        <v>1-2</v>
      </c>
      <c r="AO54" s="19" t="str">
        <f>AO46</f>
        <v>1-2</v>
      </c>
      <c r="AP54" s="19" t="s">
        <v>6</v>
      </c>
      <c r="AQ54" s="19" t="s">
        <v>6</v>
      </c>
      <c r="AR54" s="19" t="s">
        <v>6</v>
      </c>
      <c r="AS54" s="19" t="s">
        <v>6</v>
      </c>
      <c r="AT54" s="19" t="s">
        <v>6</v>
      </c>
      <c r="AU54" s="11"/>
      <c r="AV54" s="11"/>
      <c r="AW54" s="11"/>
      <c r="AX54" s="11"/>
      <c r="AY54" s="11"/>
      <c r="AZ54" s="11"/>
      <c r="BA54" s="11"/>
      <c r="BB54" s="11"/>
      <c r="BC54" s="19"/>
    </row>
    <row r="55" spans="1:55" x14ac:dyDescent="0.25">
      <c r="A55" s="17">
        <v>37</v>
      </c>
      <c r="B55" s="17">
        <v>18</v>
      </c>
      <c r="C55" s="17">
        <v>28</v>
      </c>
      <c r="D55" s="11"/>
      <c r="E55" s="11"/>
      <c r="F55" s="17">
        <v>23</v>
      </c>
      <c r="G55" s="17">
        <v>15</v>
      </c>
      <c r="H55" s="17">
        <v>14</v>
      </c>
      <c r="I55" s="11"/>
      <c r="J55" s="11"/>
      <c r="K55" s="17">
        <v>14</v>
      </c>
      <c r="L55" s="17">
        <v>16</v>
      </c>
      <c r="M55" s="17">
        <v>10</v>
      </c>
      <c r="N55" s="11"/>
      <c r="O55" s="18" t="s">
        <v>107</v>
      </c>
      <c r="P55" s="18" t="s">
        <v>108</v>
      </c>
      <c r="Q55" s="18" t="s">
        <v>109</v>
      </c>
      <c r="R55" s="11"/>
      <c r="S55" s="17" t="str">
        <f t="shared" si="1"/>
        <v>20-9-12</v>
      </c>
      <c r="T55" s="14"/>
      <c r="U55" s="11"/>
      <c r="V55" s="17">
        <f t="shared" si="2"/>
        <v>20</v>
      </c>
      <c r="W55" s="17">
        <f t="shared" si="3"/>
        <v>9</v>
      </c>
      <c r="X55" s="17">
        <f t="shared" si="4"/>
        <v>12</v>
      </c>
      <c r="Y55" s="20" t="str">
        <f t="shared" si="5"/>
        <v/>
      </c>
      <c r="Z55" s="20" t="str">
        <f t="shared" si="6"/>
        <v>N</v>
      </c>
      <c r="AA55" s="20" t="str">
        <f t="shared" si="7"/>
        <v/>
      </c>
      <c r="AB55" s="17">
        <f t="shared" si="8"/>
        <v>0</v>
      </c>
      <c r="AC55" s="17" t="str">
        <f t="shared" si="9"/>
        <v>1-2</v>
      </c>
      <c r="AD55" s="14"/>
      <c r="AE55" s="22" t="str">
        <f t="shared" si="10"/>
        <v>1-2</v>
      </c>
      <c r="AF55" s="28"/>
      <c r="AG55" s="19" t="s">
        <v>6</v>
      </c>
      <c r="AH55" s="19" t="s">
        <v>6</v>
      </c>
      <c r="AI55" s="19" t="s">
        <v>6</v>
      </c>
      <c r="AJ55" s="19" t="s">
        <v>6</v>
      </c>
      <c r="AK55" s="19" t="s">
        <v>6</v>
      </c>
      <c r="AL55" s="19" t="s">
        <v>6</v>
      </c>
      <c r="AM55" s="19" t="s">
        <v>6</v>
      </c>
      <c r="AN55" s="19" t="str">
        <f>AN46</f>
        <v>1-2</v>
      </c>
      <c r="AO55" s="19" t="str">
        <f>AO46</f>
        <v>1-2</v>
      </c>
      <c r="AP55" s="19" t="str">
        <f>AP46</f>
        <v>1-2</v>
      </c>
      <c r="AQ55" s="19" t="s">
        <v>6</v>
      </c>
      <c r="AR55" s="19" t="s">
        <v>6</v>
      </c>
      <c r="AS55" s="19" t="s">
        <v>6</v>
      </c>
      <c r="AT55" s="19" t="s">
        <v>6</v>
      </c>
      <c r="AU55" s="11"/>
      <c r="AV55" s="11"/>
      <c r="AW55" s="11"/>
      <c r="AX55" s="11"/>
      <c r="AY55" s="11"/>
      <c r="AZ55" s="11"/>
      <c r="BA55" s="11"/>
      <c r="BB55" s="11"/>
      <c r="BC55" s="19"/>
    </row>
    <row r="56" spans="1:55" x14ac:dyDescent="0.25">
      <c r="A56" s="17">
        <v>24</v>
      </c>
      <c r="B56" s="17">
        <v>20</v>
      </c>
      <c r="C56" s="17">
        <v>29</v>
      </c>
      <c r="D56" s="11"/>
      <c r="E56" s="11"/>
      <c r="F56" s="17">
        <v>24</v>
      </c>
      <c r="G56" s="17">
        <v>8</v>
      </c>
      <c r="H56" s="17">
        <v>12</v>
      </c>
      <c r="I56" s="11"/>
      <c r="J56" s="11"/>
      <c r="K56" s="17">
        <v>26</v>
      </c>
      <c r="L56" s="17">
        <v>10</v>
      </c>
      <c r="M56" s="17">
        <v>11</v>
      </c>
      <c r="N56" s="11"/>
      <c r="O56" s="18" t="s">
        <v>111</v>
      </c>
      <c r="P56" s="18" t="s">
        <v>112</v>
      </c>
      <c r="Q56" s="18" t="s">
        <v>113</v>
      </c>
      <c r="R56" s="11"/>
      <c r="S56" s="17" t="str">
        <f t="shared" si="1"/>
        <v>38-24-24</v>
      </c>
      <c r="T56" s="14"/>
      <c r="U56" s="11"/>
      <c r="V56" s="17">
        <f t="shared" si="2"/>
        <v>38</v>
      </c>
      <c r="W56" s="17">
        <f t="shared" si="3"/>
        <v>24</v>
      </c>
      <c r="X56" s="17">
        <f t="shared" si="4"/>
        <v>24</v>
      </c>
      <c r="Y56" s="20" t="str">
        <f t="shared" si="5"/>
        <v/>
      </c>
      <c r="Z56" s="20" t="str">
        <f t="shared" si="6"/>
        <v/>
      </c>
      <c r="AA56" s="20" t="str">
        <f t="shared" si="7"/>
        <v/>
      </c>
      <c r="AB56" s="17">
        <f t="shared" si="8"/>
        <v>0</v>
      </c>
      <c r="AC56" s="17" t="str">
        <f t="shared" si="9"/>
        <v>1-2</v>
      </c>
      <c r="AD56" s="14"/>
      <c r="AE56" s="22" t="str">
        <f t="shared" si="10"/>
        <v>1-2</v>
      </c>
      <c r="AF56" s="28"/>
      <c r="AG56" s="19" t="s">
        <v>6</v>
      </c>
      <c r="AH56" s="19" t="s">
        <v>6</v>
      </c>
      <c r="AI56" s="19" t="s">
        <v>6</v>
      </c>
      <c r="AJ56" s="19" t="s">
        <v>6</v>
      </c>
      <c r="AK56" s="19" t="s">
        <v>6</v>
      </c>
      <c r="AL56" s="19" t="s">
        <v>6</v>
      </c>
      <c r="AM56" s="19" t="s">
        <v>6</v>
      </c>
      <c r="AN56" s="19" t="s">
        <v>6</v>
      </c>
      <c r="AO56" s="19" t="str">
        <f>AO46</f>
        <v>1-2</v>
      </c>
      <c r="AP56" s="19" t="str">
        <f>AP46</f>
        <v>1-2</v>
      </c>
      <c r="AQ56" s="19" t="str">
        <f>AQ46</f>
        <v>1-2</v>
      </c>
      <c r="AR56" s="19" t="s">
        <v>6</v>
      </c>
      <c r="AS56" s="19" t="s">
        <v>6</v>
      </c>
      <c r="AT56" s="19" t="s">
        <v>6</v>
      </c>
      <c r="AU56" s="11"/>
      <c r="AV56" s="11"/>
      <c r="AW56" s="11"/>
      <c r="AX56" s="11"/>
      <c r="AY56" s="11"/>
      <c r="AZ56" s="11"/>
      <c r="BA56" s="11"/>
      <c r="BB56" s="11"/>
      <c r="BC56" s="19"/>
    </row>
    <row r="57" spans="1:55" x14ac:dyDescent="0.25">
      <c r="A57" s="17">
        <v>26</v>
      </c>
      <c r="B57" s="17">
        <v>13</v>
      </c>
      <c r="C57" s="17">
        <v>23</v>
      </c>
      <c r="D57" s="11"/>
      <c r="E57" s="11"/>
      <c r="F57" s="17">
        <v>14</v>
      </c>
      <c r="G57" s="17">
        <v>9</v>
      </c>
      <c r="H57" s="17">
        <v>15</v>
      </c>
      <c r="I57" s="11"/>
      <c r="J57" s="11"/>
      <c r="K57" s="17">
        <v>17</v>
      </c>
      <c r="L57" s="17">
        <v>8</v>
      </c>
      <c r="M57" s="17">
        <v>18</v>
      </c>
      <c r="N57" s="11"/>
      <c r="O57" s="18" t="s">
        <v>115</v>
      </c>
      <c r="P57" s="18" t="s">
        <v>116</v>
      </c>
      <c r="Q57" s="18" t="s">
        <v>117</v>
      </c>
      <c r="R57" s="11"/>
      <c r="S57" s="17" t="str">
        <f t="shared" si="1"/>
        <v>57-32-39</v>
      </c>
      <c r="T57" s="14"/>
      <c r="U57" s="11"/>
      <c r="V57" s="17">
        <f t="shared" si="2"/>
        <v>57</v>
      </c>
      <c r="W57" s="17">
        <f t="shared" si="3"/>
        <v>32</v>
      </c>
      <c r="X57" s="17">
        <f t="shared" si="4"/>
        <v>39</v>
      </c>
      <c r="Y57" s="20" t="str">
        <f t="shared" si="5"/>
        <v/>
      </c>
      <c r="Z57" s="20" t="str">
        <f t="shared" si="6"/>
        <v>N</v>
      </c>
      <c r="AA57" s="20" t="str">
        <f t="shared" si="7"/>
        <v/>
      </c>
      <c r="AB57" s="17">
        <f t="shared" si="8"/>
        <v>0</v>
      </c>
      <c r="AC57" s="17" t="str">
        <f t="shared" si="9"/>
        <v>1-2</v>
      </c>
      <c r="AD57" s="14"/>
      <c r="AE57" s="22" t="str">
        <f t="shared" si="10"/>
        <v>1-2</v>
      </c>
      <c r="AF57" s="28"/>
      <c r="AG57" s="19" t="s">
        <v>6</v>
      </c>
      <c r="AH57" s="19" t="s">
        <v>6</v>
      </c>
      <c r="AI57" s="19" t="s">
        <v>6</v>
      </c>
      <c r="AJ57" s="19" t="s">
        <v>6</v>
      </c>
      <c r="AK57" s="19" t="s">
        <v>6</v>
      </c>
      <c r="AL57" s="19" t="s">
        <v>6</v>
      </c>
      <c r="AM57" s="19" t="s">
        <v>6</v>
      </c>
      <c r="AN57" s="19" t="s">
        <v>6</v>
      </c>
      <c r="AO57" s="19" t="s">
        <v>6</v>
      </c>
      <c r="AP57" s="19" t="str">
        <f>AP46</f>
        <v>1-2</v>
      </c>
      <c r="AQ57" s="19" t="str">
        <f>AQ46</f>
        <v>1-2</v>
      </c>
      <c r="AR57" s="19" t="str">
        <f>AR46</f>
        <v>1-2</v>
      </c>
      <c r="AS57" s="19" t="s">
        <v>6</v>
      </c>
      <c r="AT57" s="19" t="s">
        <v>6</v>
      </c>
      <c r="AU57" s="11"/>
      <c r="AV57" s="11"/>
      <c r="AW57" s="11"/>
      <c r="AX57" s="11"/>
      <c r="AY57" s="19"/>
      <c r="AZ57" s="19"/>
      <c r="BA57" s="19"/>
      <c r="BB57" s="19"/>
      <c r="BC57" s="19"/>
    </row>
    <row r="58" spans="1:55" x14ac:dyDescent="0.25">
      <c r="A58" s="17">
        <v>35</v>
      </c>
      <c r="B58" s="17">
        <v>11</v>
      </c>
      <c r="C58" s="17">
        <v>27</v>
      </c>
      <c r="D58" s="11"/>
      <c r="E58" s="11"/>
      <c r="F58" s="17">
        <v>14</v>
      </c>
      <c r="G58" s="17">
        <v>4</v>
      </c>
      <c r="H58" s="17">
        <v>7</v>
      </c>
      <c r="I58" s="11"/>
      <c r="J58" s="11"/>
      <c r="K58" s="17">
        <v>15</v>
      </c>
      <c r="L58" s="17">
        <v>7</v>
      </c>
      <c r="M58" s="17">
        <v>9</v>
      </c>
      <c r="N58" s="11"/>
      <c r="O58" s="18" t="s">
        <v>118</v>
      </c>
      <c r="P58" s="18" t="s">
        <v>119</v>
      </c>
      <c r="Q58" s="18" t="s">
        <v>120</v>
      </c>
      <c r="R58" s="11"/>
      <c r="S58" s="17" t="str">
        <f t="shared" si="1"/>
        <v>35-11-27</v>
      </c>
      <c r="T58" s="14"/>
      <c r="U58" s="11"/>
      <c r="V58" s="17">
        <f t="shared" si="2"/>
        <v>35</v>
      </c>
      <c r="W58" s="17">
        <f t="shared" si="3"/>
        <v>11</v>
      </c>
      <c r="X58" s="17">
        <f t="shared" si="4"/>
        <v>27</v>
      </c>
      <c r="Y58" s="20" t="str">
        <f t="shared" si="5"/>
        <v/>
      </c>
      <c r="Z58" s="20" t="str">
        <f t="shared" si="6"/>
        <v>N</v>
      </c>
      <c r="AA58" s="20" t="str">
        <f t="shared" si="7"/>
        <v/>
      </c>
      <c r="AB58" s="17">
        <f t="shared" si="8"/>
        <v>0</v>
      </c>
      <c r="AC58" s="17" t="str">
        <f t="shared" si="9"/>
        <v>1-2</v>
      </c>
      <c r="AD58" s="14"/>
      <c r="AE58" s="22" t="str">
        <f t="shared" si="10"/>
        <v>1-2</v>
      </c>
      <c r="AF58" s="28"/>
      <c r="AG58" s="19" t="s">
        <v>6</v>
      </c>
      <c r="AH58" s="19" t="s">
        <v>6</v>
      </c>
      <c r="AI58" s="19" t="s">
        <v>6</v>
      </c>
      <c r="AJ58" s="19" t="s">
        <v>6</v>
      </c>
      <c r="AK58" s="19" t="s">
        <v>6</v>
      </c>
      <c r="AL58" s="19" t="s">
        <v>6</v>
      </c>
      <c r="AM58" s="19" t="s">
        <v>6</v>
      </c>
      <c r="AN58" s="19" t="s">
        <v>6</v>
      </c>
      <c r="AO58" s="19" t="s">
        <v>6</v>
      </c>
      <c r="AP58" s="19" t="s">
        <v>6</v>
      </c>
      <c r="AQ58" s="19" t="str">
        <f>AQ46</f>
        <v>1-2</v>
      </c>
      <c r="AR58" s="19" t="str">
        <f>AR46</f>
        <v>1-2</v>
      </c>
      <c r="AS58" s="19" t="str">
        <f>AS46</f>
        <v>1-2</v>
      </c>
      <c r="AT58" s="19" t="s">
        <v>6</v>
      </c>
      <c r="AU58" s="11"/>
      <c r="AV58" s="11"/>
      <c r="AW58" s="11"/>
      <c r="AX58" s="11"/>
      <c r="AY58" s="19"/>
      <c r="AZ58" s="19"/>
      <c r="BA58" s="19"/>
      <c r="BB58" s="19"/>
      <c r="BC58" s="19"/>
    </row>
    <row r="59" spans="1:55" x14ac:dyDescent="0.25">
      <c r="A59" s="17">
        <v>22</v>
      </c>
      <c r="B59" s="17">
        <v>15</v>
      </c>
      <c r="C59" s="17">
        <v>17</v>
      </c>
      <c r="D59" s="11"/>
      <c r="E59" s="11"/>
      <c r="F59" s="17">
        <v>9</v>
      </c>
      <c r="G59" s="17">
        <v>8</v>
      </c>
      <c r="H59" s="17">
        <v>11</v>
      </c>
      <c r="I59" s="11"/>
      <c r="J59" s="11"/>
      <c r="K59" s="17">
        <v>15</v>
      </c>
      <c r="L59" s="17">
        <v>12</v>
      </c>
      <c r="M59" s="17">
        <v>11</v>
      </c>
      <c r="N59" s="11"/>
      <c r="O59" s="18" t="s">
        <v>121</v>
      </c>
      <c r="P59" s="18" t="s">
        <v>122</v>
      </c>
      <c r="Q59" s="18" t="s">
        <v>123</v>
      </c>
      <c r="R59" s="11"/>
      <c r="S59" s="17" t="str">
        <f t="shared" si="1"/>
        <v>25-14-19</v>
      </c>
      <c r="T59" s="14"/>
      <c r="U59" s="11"/>
      <c r="V59" s="17">
        <f t="shared" si="2"/>
        <v>25</v>
      </c>
      <c r="W59" s="17">
        <f t="shared" si="3"/>
        <v>14</v>
      </c>
      <c r="X59" s="17">
        <f t="shared" si="4"/>
        <v>19</v>
      </c>
      <c r="Y59" s="20" t="str">
        <f t="shared" si="5"/>
        <v/>
      </c>
      <c r="Z59" s="20" t="str">
        <f t="shared" si="6"/>
        <v>N</v>
      </c>
      <c r="AA59" s="20" t="str">
        <f t="shared" si="7"/>
        <v/>
      </c>
      <c r="AB59" s="17">
        <f t="shared" si="8"/>
        <v>0</v>
      </c>
      <c r="AC59" s="17" t="str">
        <f t="shared" si="9"/>
        <v>1-2</v>
      </c>
      <c r="AD59" s="14"/>
      <c r="AE59" s="23" t="str">
        <f t="shared" si="10"/>
        <v>1-2</v>
      </c>
      <c r="AF59" s="27"/>
      <c r="AG59" s="19" t="s">
        <v>6</v>
      </c>
      <c r="AH59" s="19" t="s">
        <v>6</v>
      </c>
      <c r="AI59" s="19" t="s">
        <v>6</v>
      </c>
      <c r="AJ59" s="19" t="s">
        <v>6</v>
      </c>
      <c r="AK59" s="19" t="s">
        <v>6</v>
      </c>
      <c r="AL59" s="19" t="s">
        <v>6</v>
      </c>
      <c r="AM59" s="19" t="s">
        <v>6</v>
      </c>
      <c r="AN59" s="19" t="s">
        <v>6</v>
      </c>
      <c r="AO59" s="19" t="s">
        <v>6</v>
      </c>
      <c r="AP59" s="19" t="s">
        <v>6</v>
      </c>
      <c r="AQ59" s="19" t="s">
        <v>6</v>
      </c>
      <c r="AR59" s="19" t="str">
        <f>AR46</f>
        <v>1-2</v>
      </c>
      <c r="AS59" s="19" t="str">
        <f>AS46</f>
        <v>1-2</v>
      </c>
      <c r="AT59" s="19" t="str">
        <f>AT46</f>
        <v>1-2</v>
      </c>
      <c r="AU59" s="11"/>
      <c r="AV59" s="11"/>
      <c r="AW59" s="11"/>
      <c r="AX59" s="11"/>
      <c r="AY59" s="19"/>
      <c r="AZ59" s="19"/>
      <c r="BA59" s="19"/>
      <c r="BB59" s="19"/>
      <c r="BC59" s="19"/>
    </row>
    <row r="60" spans="1:55" x14ac:dyDescent="0.25">
      <c r="A60" s="17">
        <v>459</v>
      </c>
      <c r="B60" s="17">
        <v>269</v>
      </c>
      <c r="C60" s="17">
        <v>322</v>
      </c>
      <c r="D60" s="11"/>
      <c r="E60" s="11"/>
      <c r="F60" s="17">
        <v>297</v>
      </c>
      <c r="G60" s="17">
        <v>155</v>
      </c>
      <c r="H60" s="17">
        <v>180</v>
      </c>
      <c r="I60" s="11"/>
      <c r="J60" s="11"/>
      <c r="K60" s="17">
        <v>263</v>
      </c>
      <c r="L60" s="17">
        <v>169</v>
      </c>
      <c r="M60" s="17">
        <v>166</v>
      </c>
      <c r="N60" s="11"/>
      <c r="O60" s="18" t="s">
        <v>124</v>
      </c>
      <c r="P60" s="18" t="s">
        <v>125</v>
      </c>
      <c r="Q60" s="18" t="s">
        <v>126</v>
      </c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9"/>
      <c r="AQ60" s="19"/>
      <c r="AR60" s="11"/>
      <c r="AS60" s="11"/>
      <c r="AT60" s="19"/>
      <c r="AU60" s="19"/>
      <c r="AV60" s="19"/>
      <c r="AW60" s="19"/>
      <c r="AX60" s="19"/>
      <c r="AY60" s="19"/>
      <c r="AZ60" s="19"/>
      <c r="BA60" s="19"/>
      <c r="BB60" s="19"/>
      <c r="BC60" s="11"/>
    </row>
    <row r="62" spans="1:55" x14ac:dyDescent="0.25">
      <c r="A62" s="17">
        <v>211</v>
      </c>
      <c r="B62" s="17" t="s">
        <v>127</v>
      </c>
      <c r="C62" s="17">
        <v>212</v>
      </c>
      <c r="D62" s="11"/>
      <c r="E62" s="11"/>
      <c r="F62" s="17" t="s">
        <v>128</v>
      </c>
      <c r="G62" s="17" t="s">
        <v>129</v>
      </c>
      <c r="H62" s="17" t="s">
        <v>130</v>
      </c>
      <c r="I62" s="11"/>
      <c r="J62" s="11"/>
      <c r="K62" s="17">
        <v>221</v>
      </c>
      <c r="L62" s="17" t="s">
        <v>131</v>
      </c>
      <c r="M62" s="17">
        <v>222</v>
      </c>
      <c r="N62" s="11"/>
      <c r="O62" s="18" t="s">
        <v>132</v>
      </c>
      <c r="P62" s="18" t="s">
        <v>133</v>
      </c>
      <c r="Q62" s="18" t="s">
        <v>134</v>
      </c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4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</row>
    <row r="63" spans="1:55" x14ac:dyDescent="0.25">
      <c r="A63" s="17">
        <v>38</v>
      </c>
      <c r="B63" s="17">
        <v>15</v>
      </c>
      <c r="C63" s="17">
        <v>21</v>
      </c>
      <c r="D63" s="11"/>
      <c r="E63" s="11"/>
      <c r="F63" s="17">
        <v>26</v>
      </c>
      <c r="G63" s="17">
        <v>15</v>
      </c>
      <c r="H63" s="17">
        <v>13</v>
      </c>
      <c r="I63" s="11"/>
      <c r="J63" s="11"/>
      <c r="K63" s="17">
        <v>20</v>
      </c>
      <c r="L63" s="17">
        <v>15</v>
      </c>
      <c r="M63" s="17">
        <v>12</v>
      </c>
      <c r="N63" s="11"/>
      <c r="O63" s="18" t="s">
        <v>135</v>
      </c>
      <c r="P63" s="18" t="s">
        <v>136</v>
      </c>
      <c r="Q63" s="18" t="s">
        <v>137</v>
      </c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4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</row>
    <row r="64" spans="1:55" x14ac:dyDescent="0.25">
      <c r="A64" s="17">
        <v>39</v>
      </c>
      <c r="B64" s="17">
        <v>17</v>
      </c>
      <c r="C64" s="17">
        <v>26</v>
      </c>
      <c r="D64" s="11"/>
      <c r="E64" s="11"/>
      <c r="F64" s="17">
        <v>19</v>
      </c>
      <c r="G64" s="17">
        <v>14</v>
      </c>
      <c r="H64" s="17">
        <v>13</v>
      </c>
      <c r="I64" s="11"/>
      <c r="J64" s="11"/>
      <c r="K64" s="17">
        <v>18</v>
      </c>
      <c r="L64" s="17">
        <v>14</v>
      </c>
      <c r="M64" s="17">
        <v>6</v>
      </c>
      <c r="N64" s="11"/>
      <c r="O64" s="18" t="s">
        <v>138</v>
      </c>
      <c r="P64" s="18" t="s">
        <v>139</v>
      </c>
      <c r="Q64" s="18" t="s">
        <v>140</v>
      </c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3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</row>
    <row r="65" spans="1:20" x14ac:dyDescent="0.25">
      <c r="A65" s="17">
        <v>33</v>
      </c>
      <c r="B65" s="17">
        <v>14</v>
      </c>
      <c r="C65" s="17">
        <v>21</v>
      </c>
      <c r="D65" s="11"/>
      <c r="E65" s="11"/>
      <c r="F65" s="17">
        <v>20</v>
      </c>
      <c r="G65" s="17">
        <v>17</v>
      </c>
      <c r="H65" s="17">
        <v>11</v>
      </c>
      <c r="I65" s="11"/>
      <c r="J65" s="11"/>
      <c r="K65" s="17">
        <v>17</v>
      </c>
      <c r="L65" s="17">
        <v>17</v>
      </c>
      <c r="M65" s="17">
        <v>15</v>
      </c>
      <c r="N65" s="11"/>
      <c r="O65" s="18" t="s">
        <v>141</v>
      </c>
      <c r="P65" s="18" t="s">
        <v>142</v>
      </c>
      <c r="Q65" s="18" t="s">
        <v>143</v>
      </c>
      <c r="R65" s="11"/>
      <c r="S65" s="11"/>
      <c r="T65" s="11"/>
    </row>
    <row r="66" spans="1:20" x14ac:dyDescent="0.25">
      <c r="A66" s="17">
        <v>29</v>
      </c>
      <c r="B66" s="17">
        <v>27</v>
      </c>
      <c r="C66" s="17">
        <v>16</v>
      </c>
      <c r="D66" s="11"/>
      <c r="E66" s="11"/>
      <c r="F66" s="17">
        <v>24</v>
      </c>
      <c r="G66" s="17">
        <v>21</v>
      </c>
      <c r="H66" s="17">
        <v>10</v>
      </c>
      <c r="I66" s="11"/>
      <c r="J66" s="11"/>
      <c r="K66" s="17">
        <v>17</v>
      </c>
      <c r="L66" s="17">
        <v>13</v>
      </c>
      <c r="M66" s="17">
        <v>8</v>
      </c>
      <c r="N66" s="11"/>
      <c r="O66" s="18" t="s">
        <v>144</v>
      </c>
      <c r="P66" s="18" t="s">
        <v>145</v>
      </c>
      <c r="Q66" s="18" t="s">
        <v>91</v>
      </c>
      <c r="R66" s="11"/>
      <c r="S66" s="11"/>
      <c r="T66" s="13"/>
    </row>
    <row r="67" spans="1:20" x14ac:dyDescent="0.25">
      <c r="A67" s="17">
        <v>32</v>
      </c>
      <c r="B67" s="17">
        <v>32</v>
      </c>
      <c r="C67" s="17">
        <v>20</v>
      </c>
      <c r="D67" s="11"/>
      <c r="E67" s="11"/>
      <c r="F67" s="17">
        <v>8</v>
      </c>
      <c r="G67" s="17">
        <v>18</v>
      </c>
      <c r="H67" s="17">
        <v>13</v>
      </c>
      <c r="I67" s="11"/>
      <c r="J67" s="11"/>
      <c r="K67" s="17">
        <v>25</v>
      </c>
      <c r="L67" s="17">
        <v>10</v>
      </c>
      <c r="M67" s="17">
        <v>13</v>
      </c>
      <c r="N67" s="11"/>
      <c r="O67" s="18" t="s">
        <v>146</v>
      </c>
      <c r="P67" s="18" t="s">
        <v>147</v>
      </c>
      <c r="Q67" s="18" t="s">
        <v>148</v>
      </c>
      <c r="R67" s="11"/>
      <c r="S67" s="18"/>
      <c r="T67" s="14"/>
    </row>
    <row r="68" spans="1:20" x14ac:dyDescent="0.25">
      <c r="A68" s="17">
        <v>34</v>
      </c>
      <c r="B68" s="17">
        <v>18</v>
      </c>
      <c r="C68" s="17">
        <v>17</v>
      </c>
      <c r="D68" s="11"/>
      <c r="E68" s="11"/>
      <c r="F68" s="17">
        <v>26</v>
      </c>
      <c r="G68" s="17">
        <v>13</v>
      </c>
      <c r="H68" s="17">
        <v>7</v>
      </c>
      <c r="I68" s="11"/>
      <c r="J68" s="11"/>
      <c r="K68" s="17">
        <v>15</v>
      </c>
      <c r="L68" s="17">
        <v>15</v>
      </c>
      <c r="M68" s="17">
        <v>15</v>
      </c>
      <c r="N68" s="11"/>
      <c r="O68" s="18" t="s">
        <v>149</v>
      </c>
      <c r="P68" s="18" t="s">
        <v>150</v>
      </c>
      <c r="Q68" s="18" t="s">
        <v>151</v>
      </c>
      <c r="R68" s="11"/>
      <c r="S68" s="18"/>
      <c r="T68" s="14"/>
    </row>
    <row r="69" spans="1:20" x14ac:dyDescent="0.25">
      <c r="A69" s="17">
        <v>41</v>
      </c>
      <c r="B69" s="17">
        <v>20</v>
      </c>
      <c r="C69" s="17">
        <v>18</v>
      </c>
      <c r="D69" s="11"/>
      <c r="E69" s="11"/>
      <c r="F69" s="17">
        <v>17</v>
      </c>
      <c r="G69" s="17">
        <v>17</v>
      </c>
      <c r="H69" s="17">
        <v>14</v>
      </c>
      <c r="I69" s="11"/>
      <c r="J69" s="11"/>
      <c r="K69" s="17">
        <v>18</v>
      </c>
      <c r="L69" s="17">
        <v>10</v>
      </c>
      <c r="M69" s="17">
        <v>7</v>
      </c>
      <c r="N69" s="11"/>
      <c r="O69" s="18" t="s">
        <v>152</v>
      </c>
      <c r="P69" s="18" t="s">
        <v>153</v>
      </c>
      <c r="Q69" s="18" t="s">
        <v>154</v>
      </c>
      <c r="R69" s="11"/>
      <c r="S69" s="18"/>
      <c r="T69" s="14"/>
    </row>
    <row r="70" spans="1:20" x14ac:dyDescent="0.25">
      <c r="A70" s="17">
        <v>31</v>
      </c>
      <c r="B70" s="17">
        <v>19</v>
      </c>
      <c r="C70" s="17">
        <v>19</v>
      </c>
      <c r="D70" s="11"/>
      <c r="E70" s="11"/>
      <c r="F70" s="17">
        <v>26</v>
      </c>
      <c r="G70" s="17">
        <v>15</v>
      </c>
      <c r="H70" s="17">
        <v>14</v>
      </c>
      <c r="I70" s="11"/>
      <c r="J70" s="11"/>
      <c r="K70" s="17">
        <v>22</v>
      </c>
      <c r="L70" s="17">
        <v>16</v>
      </c>
      <c r="M70" s="17">
        <v>7</v>
      </c>
      <c r="N70" s="11"/>
      <c r="O70" s="18" t="s">
        <v>155</v>
      </c>
      <c r="P70" s="18" t="s">
        <v>156</v>
      </c>
      <c r="Q70" s="18" t="s">
        <v>157</v>
      </c>
      <c r="R70" s="11"/>
      <c r="S70" s="18"/>
      <c r="T70" s="14"/>
    </row>
    <row r="71" spans="1:20" x14ac:dyDescent="0.25">
      <c r="A71" s="17">
        <v>49</v>
      </c>
      <c r="B71" s="17">
        <v>24</v>
      </c>
      <c r="C71" s="17">
        <v>24</v>
      </c>
      <c r="D71" s="11"/>
      <c r="E71" s="11"/>
      <c r="F71" s="17">
        <v>14</v>
      </c>
      <c r="G71" s="17">
        <v>10</v>
      </c>
      <c r="H71" s="17">
        <v>10</v>
      </c>
      <c r="I71" s="11"/>
      <c r="J71" s="11"/>
      <c r="K71" s="17">
        <v>20</v>
      </c>
      <c r="L71" s="17">
        <v>9</v>
      </c>
      <c r="M71" s="17">
        <v>10</v>
      </c>
      <c r="N71" s="11"/>
      <c r="O71" s="18" t="s">
        <v>158</v>
      </c>
      <c r="P71" s="18" t="s">
        <v>159</v>
      </c>
      <c r="Q71" s="18" t="s">
        <v>160</v>
      </c>
      <c r="R71" s="11"/>
      <c r="S71" s="18"/>
      <c r="T71" s="14"/>
    </row>
    <row r="72" spans="1:20" x14ac:dyDescent="0.25">
      <c r="A72" s="17">
        <v>40</v>
      </c>
      <c r="B72" s="17">
        <v>14</v>
      </c>
      <c r="C72" s="17">
        <v>15</v>
      </c>
      <c r="D72" s="11"/>
      <c r="E72" s="11"/>
      <c r="F72" s="17">
        <v>28</v>
      </c>
      <c r="G72" s="17">
        <v>9</v>
      </c>
      <c r="H72" s="17">
        <v>12</v>
      </c>
      <c r="I72" s="11"/>
      <c r="J72" s="11"/>
      <c r="K72" s="17">
        <v>20</v>
      </c>
      <c r="L72" s="17">
        <v>9</v>
      </c>
      <c r="M72" s="17">
        <v>12</v>
      </c>
      <c r="N72" s="11"/>
      <c r="O72" s="18" t="s">
        <v>161</v>
      </c>
      <c r="P72" s="18" t="s">
        <v>162</v>
      </c>
      <c r="Q72" s="18" t="s">
        <v>110</v>
      </c>
      <c r="R72" s="11"/>
      <c r="S72" s="18"/>
      <c r="T72" s="14"/>
    </row>
    <row r="73" spans="1:20" x14ac:dyDescent="0.25">
      <c r="A73" s="17">
        <v>38</v>
      </c>
      <c r="B73" s="17">
        <v>24</v>
      </c>
      <c r="C73" s="17">
        <v>24</v>
      </c>
      <c r="D73" s="11"/>
      <c r="E73" s="11"/>
      <c r="F73" s="17">
        <v>22</v>
      </c>
      <c r="G73" s="17">
        <v>11</v>
      </c>
      <c r="H73" s="17">
        <v>10</v>
      </c>
      <c r="I73" s="11"/>
      <c r="J73" s="11"/>
      <c r="K73" s="17">
        <v>22</v>
      </c>
      <c r="L73" s="17">
        <v>10</v>
      </c>
      <c r="M73" s="17">
        <v>10</v>
      </c>
      <c r="N73" s="11"/>
      <c r="O73" s="18" t="s">
        <v>114</v>
      </c>
      <c r="P73" s="18" t="s">
        <v>163</v>
      </c>
      <c r="Q73" s="18" t="s">
        <v>164</v>
      </c>
      <c r="R73" s="11"/>
      <c r="S73" s="18"/>
      <c r="T73" s="14"/>
    </row>
    <row r="74" spans="1:20" x14ac:dyDescent="0.25">
      <c r="A74" s="17">
        <v>47</v>
      </c>
      <c r="B74" s="17">
        <v>19</v>
      </c>
      <c r="C74" s="17">
        <v>27</v>
      </c>
      <c r="D74" s="11"/>
      <c r="E74" s="11"/>
      <c r="F74" s="17">
        <v>18</v>
      </c>
      <c r="G74" s="17">
        <v>14</v>
      </c>
      <c r="H74" s="17">
        <v>11</v>
      </c>
      <c r="I74" s="11"/>
      <c r="J74" s="11"/>
      <c r="K74" s="17">
        <v>35</v>
      </c>
      <c r="L74" s="17">
        <v>8</v>
      </c>
      <c r="M74" s="17">
        <v>19</v>
      </c>
      <c r="N74" s="11"/>
      <c r="O74" s="18" t="s">
        <v>165</v>
      </c>
      <c r="P74" s="18" t="s">
        <v>166</v>
      </c>
      <c r="Q74" s="18" t="s">
        <v>167</v>
      </c>
      <c r="R74" s="11"/>
      <c r="S74" s="18"/>
      <c r="T74" s="14"/>
    </row>
    <row r="75" spans="1:20" x14ac:dyDescent="0.25">
      <c r="A75" s="17">
        <v>40</v>
      </c>
      <c r="B75" s="17">
        <v>15</v>
      </c>
      <c r="C75" s="17">
        <v>24</v>
      </c>
      <c r="D75" s="11"/>
      <c r="E75" s="11"/>
      <c r="F75" s="17">
        <v>24</v>
      </c>
      <c r="G75" s="17">
        <v>12</v>
      </c>
      <c r="H75" s="17">
        <v>12</v>
      </c>
      <c r="I75" s="11"/>
      <c r="J75" s="11"/>
      <c r="K75" s="17">
        <v>21</v>
      </c>
      <c r="L75" s="17">
        <v>13</v>
      </c>
      <c r="M75" s="17">
        <v>13</v>
      </c>
      <c r="N75" s="11"/>
      <c r="O75" s="18" t="s">
        <v>168</v>
      </c>
      <c r="P75" s="18" t="s">
        <v>169</v>
      </c>
      <c r="Q75" s="18" t="s">
        <v>170</v>
      </c>
      <c r="R75" s="11"/>
      <c r="S75" s="18"/>
      <c r="T75" s="14"/>
    </row>
    <row r="76" spans="1:20" x14ac:dyDescent="0.25">
      <c r="A76" s="17">
        <v>40</v>
      </c>
      <c r="B76" s="17">
        <v>20</v>
      </c>
      <c r="C76" s="17">
        <v>28</v>
      </c>
      <c r="D76" s="11"/>
      <c r="E76" s="11"/>
      <c r="F76" s="17">
        <v>19</v>
      </c>
      <c r="G76" s="17">
        <v>7</v>
      </c>
      <c r="H76" s="17">
        <v>10</v>
      </c>
      <c r="I76" s="11"/>
      <c r="J76" s="11"/>
      <c r="K76" s="17">
        <v>31</v>
      </c>
      <c r="L76" s="17">
        <v>6</v>
      </c>
      <c r="M76" s="17">
        <v>18</v>
      </c>
      <c r="N76" s="11"/>
      <c r="O76" s="18" t="s">
        <v>171</v>
      </c>
      <c r="P76" s="18" t="s">
        <v>172</v>
      </c>
      <c r="Q76" s="18" t="s">
        <v>173</v>
      </c>
      <c r="R76" s="11"/>
      <c r="S76" s="18"/>
      <c r="T76" s="14"/>
    </row>
    <row r="77" spans="1:20" x14ac:dyDescent="0.25">
      <c r="A77" s="17">
        <v>531</v>
      </c>
      <c r="B77" s="17">
        <v>278</v>
      </c>
      <c r="C77" s="17">
        <v>300</v>
      </c>
      <c r="D77" s="11"/>
      <c r="E77" s="11"/>
      <c r="F77" s="17">
        <v>291</v>
      </c>
      <c r="G77" s="17">
        <v>193</v>
      </c>
      <c r="H77" s="17">
        <v>160</v>
      </c>
      <c r="I77" s="11"/>
      <c r="J77" s="11"/>
      <c r="K77" s="17">
        <v>301</v>
      </c>
      <c r="L77" s="17">
        <v>165</v>
      </c>
      <c r="M77" s="17">
        <v>165</v>
      </c>
      <c r="N77" s="11"/>
      <c r="O77" s="18" t="s">
        <v>174</v>
      </c>
      <c r="P77" s="18" t="s">
        <v>175</v>
      </c>
      <c r="Q77" s="18" t="s">
        <v>176</v>
      </c>
      <c r="R77" s="11"/>
      <c r="S77" s="18"/>
      <c r="T77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24"/>
  <sheetViews>
    <sheetView workbookViewId="0">
      <selection activeCell="S19" sqref="S19"/>
    </sheetView>
  </sheetViews>
  <sheetFormatPr baseColWidth="10" defaultColWidth="3.85546875" defaultRowHeight="15" x14ac:dyDescent="0.25"/>
  <cols>
    <col min="25" max="25" width="12" bestFit="1" customWidth="1"/>
    <col min="27" max="27" width="12" bestFit="1" customWidth="1"/>
    <col min="29" max="29" width="12" bestFit="1" customWidth="1"/>
  </cols>
  <sheetData>
    <row r="1" spans="2:46" s="125" customFormat="1" x14ac:dyDescent="0.25"/>
    <row r="2" spans="2:46" x14ac:dyDescent="0.25">
      <c r="B2" s="30"/>
      <c r="C2" s="30"/>
      <c r="D2" s="30"/>
      <c r="E2" s="125"/>
      <c r="F2" s="125"/>
      <c r="G2" s="125"/>
      <c r="H2" s="125"/>
      <c r="I2" s="125"/>
      <c r="J2" s="125"/>
      <c r="K2" s="125"/>
      <c r="L2" s="125"/>
      <c r="M2" s="30"/>
      <c r="N2" s="30"/>
      <c r="O2" s="30"/>
      <c r="P2" s="30"/>
      <c r="Q2" s="30"/>
      <c r="R2" s="30"/>
      <c r="S2" s="30"/>
      <c r="T2" s="37"/>
      <c r="U2" s="36" t="s">
        <v>179</v>
      </c>
      <c r="V2" s="37"/>
      <c r="W2" s="37"/>
      <c r="X2" s="30"/>
      <c r="Y2" s="30"/>
      <c r="Z2" s="30"/>
      <c r="AA2" s="30"/>
      <c r="AB2" s="30"/>
      <c r="AC2" s="30"/>
      <c r="AD2" s="30"/>
      <c r="AE2" s="37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91" t="s">
        <v>247</v>
      </c>
      <c r="AQ2" s="30"/>
      <c r="AR2" s="36"/>
      <c r="AS2" s="30"/>
      <c r="AT2" s="30"/>
    </row>
    <row r="3" spans="2:46" x14ac:dyDescent="0.25">
      <c r="B3" s="30"/>
      <c r="C3" s="30"/>
      <c r="D3" s="30"/>
      <c r="E3" s="125"/>
      <c r="F3" s="125"/>
      <c r="G3" s="125"/>
      <c r="H3" s="125"/>
      <c r="I3" s="125"/>
      <c r="J3" s="125"/>
      <c r="K3" s="125"/>
      <c r="L3" s="125"/>
      <c r="M3" s="30"/>
      <c r="N3" s="30"/>
      <c r="O3" s="30"/>
      <c r="P3" s="30"/>
      <c r="Q3" s="30"/>
      <c r="R3" s="30"/>
      <c r="S3" s="30"/>
      <c r="T3" s="30"/>
      <c r="U3" s="45">
        <v>16</v>
      </c>
      <c r="V3" s="30"/>
      <c r="W3" s="30"/>
      <c r="X3" s="30"/>
      <c r="Y3" s="44" t="s">
        <v>180</v>
      </c>
      <c r="Z3" s="30"/>
      <c r="AA3" s="44" t="s">
        <v>180</v>
      </c>
      <c r="AB3" s="30"/>
      <c r="AC3" s="44" t="s">
        <v>180</v>
      </c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P3" s="36">
        <v>17</v>
      </c>
      <c r="AQ3" s="30"/>
      <c r="AR3" s="30"/>
      <c r="AS3" s="30"/>
      <c r="AT3" s="30"/>
    </row>
    <row r="4" spans="2:46" x14ac:dyDescent="0.25">
      <c r="B4" s="32">
        <f t="shared" ref="B4:B17" si="0">U4</f>
        <v>1</v>
      </c>
      <c r="C4" s="51">
        <v>1</v>
      </c>
      <c r="D4" s="2">
        <f t="shared" ref="D4:D17" si="1">IF(B4=1,1,0)</f>
        <v>1</v>
      </c>
      <c r="E4" s="2">
        <f t="shared" ref="E4:E17" si="2">IF(B4="N",3,0)</f>
        <v>0</v>
      </c>
      <c r="F4" s="2">
        <f t="shared" ref="F4:F17" si="3">IF(B4=2,5,0)</f>
        <v>0</v>
      </c>
      <c r="G4" s="52"/>
      <c r="H4" s="53">
        <v>1</v>
      </c>
      <c r="I4" s="2">
        <f t="shared" ref="I4:I17" si="4">IF(U4=1,10,IF(U4="N",60,IF(U4=2,30)))</f>
        <v>10</v>
      </c>
      <c r="J4" s="2">
        <f t="shared" ref="J4:J17" si="5">IF(U4=1,30,IF(U4="N",10,IF(U4=2,60)))</f>
        <v>30</v>
      </c>
      <c r="K4" s="2">
        <f t="shared" ref="K4:K17" si="6">IF(U4=1,60,IF(U4="N",30,IF(U4=2,10)))</f>
        <v>60</v>
      </c>
      <c r="L4" s="52"/>
      <c r="M4" s="53">
        <v>1</v>
      </c>
      <c r="N4" s="2">
        <f t="shared" ref="N4:N17" si="7">IF(U4=1,0,IF(U4="N",-1,IF(U4=2,-1)))</f>
        <v>0</v>
      </c>
      <c r="O4" s="2">
        <f t="shared" ref="O4:O17" si="8">IF(U4=1,1,IF(U4="N",0,IF(U4=2,-1)))</f>
        <v>1</v>
      </c>
      <c r="P4" s="2">
        <f t="shared" ref="P4:P17" si="9">IF(U4=1,1,IF(U4="N",1,IF(U4=2,0)))</f>
        <v>1</v>
      </c>
      <c r="Q4" s="52"/>
      <c r="R4" s="30"/>
      <c r="S4" s="30"/>
      <c r="T4" s="39"/>
      <c r="U4" s="43">
        <v>1</v>
      </c>
      <c r="V4" s="39"/>
      <c r="W4" s="39"/>
      <c r="X4" s="30"/>
      <c r="Y4" s="113" t="str">
        <f t="shared" ref="Y4:Y17" si="10">C4&amp;";"&amp;D4&amp;";"&amp;E4&amp;";"&amp;F4&amp;";"</f>
        <v>1;1;0;0;</v>
      </c>
      <c r="Z4" s="30"/>
      <c r="AA4" s="113" t="str">
        <f t="shared" ref="AA4:AA17" si="11">H4&amp;";"&amp;I4&amp;";"&amp;J4&amp;";"&amp;K4&amp;";"</f>
        <v>1;10;30;60;</v>
      </c>
      <c r="AB4" s="30"/>
      <c r="AC4" s="113" t="str">
        <f t="shared" ref="AC4:AC17" si="12">M4&amp;";"&amp;N4&amp;";"&amp;O4&amp;";"&amp;P4&amp;";"</f>
        <v>1;0;1;1;</v>
      </c>
      <c r="AD4" s="30"/>
      <c r="AE4" s="31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114" t="s">
        <v>7</v>
      </c>
      <c r="AQ4" s="30"/>
      <c r="AR4" s="41">
        <f t="shared" ref="AR4:AR17" si="13">IF(AP4=1,D4,IF(AP4="N",E4,IF(AP4=2,F4)))</f>
        <v>0</v>
      </c>
      <c r="AS4" s="41">
        <f t="shared" ref="AS4:AS17" si="14">IF(AP4=1,I4,IF(AP4="N",J4,IF(AP4=2,K4)))</f>
        <v>30</v>
      </c>
      <c r="AT4" s="41">
        <f t="shared" ref="AT4:AT17" si="15">IF(AP4=1,N4,IF(AP4="N",O4,IF(AP4=2,P4)))</f>
        <v>1</v>
      </c>
    </row>
    <row r="5" spans="2:46" x14ac:dyDescent="0.25">
      <c r="B5" s="33">
        <f t="shared" si="0"/>
        <v>1</v>
      </c>
      <c r="C5" s="54">
        <v>2</v>
      </c>
      <c r="D5" s="1">
        <f t="shared" si="1"/>
        <v>1</v>
      </c>
      <c r="E5" s="1">
        <f t="shared" si="2"/>
        <v>0</v>
      </c>
      <c r="F5" s="1">
        <f t="shared" si="3"/>
        <v>0</v>
      </c>
      <c r="G5" s="55"/>
      <c r="H5" s="56">
        <v>2</v>
      </c>
      <c r="I5" s="1">
        <f t="shared" si="4"/>
        <v>10</v>
      </c>
      <c r="J5" s="1">
        <f t="shared" si="5"/>
        <v>30</v>
      </c>
      <c r="K5" s="1">
        <f t="shared" si="6"/>
        <v>60</v>
      </c>
      <c r="L5" s="55"/>
      <c r="M5" s="56">
        <v>2</v>
      </c>
      <c r="N5" s="1">
        <f t="shared" si="7"/>
        <v>0</v>
      </c>
      <c r="O5" s="1">
        <f t="shared" si="8"/>
        <v>1</v>
      </c>
      <c r="P5" s="1">
        <f t="shared" si="9"/>
        <v>1</v>
      </c>
      <c r="Q5" s="55"/>
      <c r="R5" s="30"/>
      <c r="S5" s="30"/>
      <c r="T5" s="39"/>
      <c r="U5" s="43">
        <v>1</v>
      </c>
      <c r="V5" s="39"/>
      <c r="W5" s="39"/>
      <c r="X5" s="30"/>
      <c r="Y5" s="113" t="str">
        <f t="shared" si="10"/>
        <v>2;1;0;0;</v>
      </c>
      <c r="Z5" s="30"/>
      <c r="AA5" s="113" t="str">
        <f t="shared" si="11"/>
        <v>2;10;30;60;</v>
      </c>
      <c r="AB5" s="30"/>
      <c r="AC5" s="113" t="str">
        <f t="shared" si="12"/>
        <v>2;0;1;1;</v>
      </c>
      <c r="AD5" s="30"/>
      <c r="AE5" s="31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114">
        <v>1</v>
      </c>
      <c r="AQ5" s="30"/>
      <c r="AR5" s="42">
        <f t="shared" si="13"/>
        <v>1</v>
      </c>
      <c r="AS5" s="42">
        <f t="shared" si="14"/>
        <v>10</v>
      </c>
      <c r="AT5" s="42">
        <f t="shared" si="15"/>
        <v>0</v>
      </c>
    </row>
    <row r="6" spans="2:46" x14ac:dyDescent="0.25">
      <c r="B6" s="34" t="str">
        <f t="shared" si="0"/>
        <v>N</v>
      </c>
      <c r="C6" s="54">
        <v>3</v>
      </c>
      <c r="D6" s="1">
        <f t="shared" si="1"/>
        <v>0</v>
      </c>
      <c r="E6" s="1">
        <f t="shared" si="2"/>
        <v>3</v>
      </c>
      <c r="F6" s="1">
        <f t="shared" si="3"/>
        <v>0</v>
      </c>
      <c r="G6" s="55"/>
      <c r="H6" s="56">
        <v>3</v>
      </c>
      <c r="I6" s="1">
        <f t="shared" si="4"/>
        <v>60</v>
      </c>
      <c r="J6" s="1">
        <f t="shared" si="5"/>
        <v>10</v>
      </c>
      <c r="K6" s="1">
        <f t="shared" si="6"/>
        <v>30</v>
      </c>
      <c r="L6" s="55"/>
      <c r="M6" s="56">
        <v>3</v>
      </c>
      <c r="N6" s="1">
        <f t="shared" si="7"/>
        <v>-1</v>
      </c>
      <c r="O6" s="1">
        <f t="shared" si="8"/>
        <v>0</v>
      </c>
      <c r="P6" s="1">
        <f t="shared" si="9"/>
        <v>1</v>
      </c>
      <c r="Q6" s="55"/>
      <c r="R6" s="30"/>
      <c r="S6" s="30"/>
      <c r="T6" s="39"/>
      <c r="U6" s="43" t="s">
        <v>7</v>
      </c>
      <c r="V6" s="39"/>
      <c r="W6" s="39"/>
      <c r="X6" s="30"/>
      <c r="Y6" s="113" t="str">
        <f t="shared" si="10"/>
        <v>3;0;3;0;</v>
      </c>
      <c r="Z6" s="30"/>
      <c r="AA6" s="113" t="str">
        <f t="shared" si="11"/>
        <v>3;60;10;30;</v>
      </c>
      <c r="AB6" s="30"/>
      <c r="AC6" s="113" t="str">
        <f t="shared" si="12"/>
        <v>3;-1;0;1;</v>
      </c>
      <c r="AD6" s="30"/>
      <c r="AE6" s="31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114">
        <v>2</v>
      </c>
      <c r="AQ6" s="30"/>
      <c r="AR6" s="42">
        <f t="shared" si="13"/>
        <v>0</v>
      </c>
      <c r="AS6" s="42">
        <f t="shared" si="14"/>
        <v>30</v>
      </c>
      <c r="AT6" s="42">
        <f t="shared" si="15"/>
        <v>1</v>
      </c>
    </row>
    <row r="7" spans="2:46" x14ac:dyDescent="0.25">
      <c r="B7" s="33">
        <f t="shared" si="0"/>
        <v>2</v>
      </c>
      <c r="C7" s="54">
        <v>4</v>
      </c>
      <c r="D7" s="1">
        <f t="shared" si="1"/>
        <v>0</v>
      </c>
      <c r="E7" s="1">
        <f t="shared" si="2"/>
        <v>0</v>
      </c>
      <c r="F7" s="1">
        <f t="shared" si="3"/>
        <v>5</v>
      </c>
      <c r="G7" s="55"/>
      <c r="H7" s="56">
        <v>4</v>
      </c>
      <c r="I7" s="1">
        <f t="shared" si="4"/>
        <v>30</v>
      </c>
      <c r="J7" s="1">
        <f t="shared" si="5"/>
        <v>60</v>
      </c>
      <c r="K7" s="1">
        <f t="shared" si="6"/>
        <v>10</v>
      </c>
      <c r="L7" s="55"/>
      <c r="M7" s="56">
        <v>4</v>
      </c>
      <c r="N7" s="1">
        <f t="shared" si="7"/>
        <v>-1</v>
      </c>
      <c r="O7" s="1">
        <f t="shared" si="8"/>
        <v>-1</v>
      </c>
      <c r="P7" s="1">
        <f t="shared" si="9"/>
        <v>0</v>
      </c>
      <c r="Q7" s="55"/>
      <c r="R7" s="30"/>
      <c r="S7" s="30"/>
      <c r="T7" s="39"/>
      <c r="U7" s="43">
        <v>2</v>
      </c>
      <c r="V7" s="39"/>
      <c r="W7" s="39"/>
      <c r="X7" s="30"/>
      <c r="Y7" s="113" t="str">
        <f t="shared" si="10"/>
        <v>4;0;0;5;</v>
      </c>
      <c r="Z7" s="30"/>
      <c r="AA7" s="113" t="str">
        <f t="shared" si="11"/>
        <v>4;30;60;10;</v>
      </c>
      <c r="AB7" s="30"/>
      <c r="AC7" s="113" t="str">
        <f t="shared" si="12"/>
        <v>4;-1;-1;0;</v>
      </c>
      <c r="AD7" s="30"/>
      <c r="AE7" s="31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114">
        <v>2</v>
      </c>
      <c r="AQ7" s="30"/>
      <c r="AR7" s="42">
        <f t="shared" si="13"/>
        <v>5</v>
      </c>
      <c r="AS7" s="42">
        <f t="shared" si="14"/>
        <v>10</v>
      </c>
      <c r="AT7" s="42">
        <f t="shared" si="15"/>
        <v>0</v>
      </c>
    </row>
    <row r="8" spans="2:46" x14ac:dyDescent="0.25">
      <c r="B8" s="34" t="str">
        <f t="shared" si="0"/>
        <v>N</v>
      </c>
      <c r="C8" s="54">
        <v>5</v>
      </c>
      <c r="D8" s="1">
        <f t="shared" si="1"/>
        <v>0</v>
      </c>
      <c r="E8" s="1">
        <f t="shared" si="2"/>
        <v>3</v>
      </c>
      <c r="F8" s="1">
        <f t="shared" si="3"/>
        <v>0</v>
      </c>
      <c r="G8" s="55"/>
      <c r="H8" s="56">
        <v>5</v>
      </c>
      <c r="I8" s="1">
        <f t="shared" si="4"/>
        <v>60</v>
      </c>
      <c r="J8" s="1">
        <f t="shared" si="5"/>
        <v>10</v>
      </c>
      <c r="K8" s="1">
        <f t="shared" si="6"/>
        <v>30</v>
      </c>
      <c r="L8" s="55"/>
      <c r="M8" s="56">
        <v>5</v>
      </c>
      <c r="N8" s="1">
        <f t="shared" si="7"/>
        <v>-1</v>
      </c>
      <c r="O8" s="1">
        <f t="shared" si="8"/>
        <v>0</v>
      </c>
      <c r="P8" s="1">
        <f t="shared" si="9"/>
        <v>1</v>
      </c>
      <c r="Q8" s="55"/>
      <c r="R8" s="30"/>
      <c r="S8" s="30"/>
      <c r="T8" s="39"/>
      <c r="U8" s="43" t="s">
        <v>7</v>
      </c>
      <c r="V8" s="39"/>
      <c r="W8" s="39"/>
      <c r="X8" s="30"/>
      <c r="Y8" s="113" t="str">
        <f t="shared" si="10"/>
        <v>5;0;3;0;</v>
      </c>
      <c r="Z8" s="30"/>
      <c r="AA8" s="113" t="str">
        <f t="shared" si="11"/>
        <v>5;60;10;30;</v>
      </c>
      <c r="AB8" s="30"/>
      <c r="AC8" s="113" t="str">
        <f t="shared" si="12"/>
        <v>5;-1;0;1;</v>
      </c>
      <c r="AD8" s="30"/>
      <c r="AE8" s="31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114">
        <v>1</v>
      </c>
      <c r="AQ8" s="30"/>
      <c r="AR8" s="42">
        <f t="shared" si="13"/>
        <v>0</v>
      </c>
      <c r="AS8" s="42">
        <f t="shared" si="14"/>
        <v>60</v>
      </c>
      <c r="AT8" s="42">
        <f t="shared" si="15"/>
        <v>-1</v>
      </c>
    </row>
    <row r="9" spans="2:46" x14ac:dyDescent="0.25">
      <c r="B9" s="33">
        <f t="shared" si="0"/>
        <v>1</v>
      </c>
      <c r="C9" s="54">
        <v>6</v>
      </c>
      <c r="D9" s="1">
        <f t="shared" si="1"/>
        <v>1</v>
      </c>
      <c r="E9" s="1">
        <f t="shared" si="2"/>
        <v>0</v>
      </c>
      <c r="F9" s="1">
        <f t="shared" si="3"/>
        <v>0</v>
      </c>
      <c r="G9" s="55"/>
      <c r="H9" s="56">
        <v>6</v>
      </c>
      <c r="I9" s="1">
        <f t="shared" si="4"/>
        <v>10</v>
      </c>
      <c r="J9" s="1">
        <f t="shared" si="5"/>
        <v>30</v>
      </c>
      <c r="K9" s="1">
        <f t="shared" si="6"/>
        <v>60</v>
      </c>
      <c r="L9" s="55"/>
      <c r="M9" s="56">
        <v>6</v>
      </c>
      <c r="N9" s="1">
        <f t="shared" si="7"/>
        <v>0</v>
      </c>
      <c r="O9" s="1">
        <f t="shared" si="8"/>
        <v>1</v>
      </c>
      <c r="P9" s="1">
        <f t="shared" si="9"/>
        <v>1</v>
      </c>
      <c r="Q9" s="55"/>
      <c r="R9" s="30"/>
      <c r="S9" s="30"/>
      <c r="T9" s="39"/>
      <c r="U9" s="43">
        <v>1</v>
      </c>
      <c r="V9" s="39"/>
      <c r="W9" s="39"/>
      <c r="X9" s="30"/>
      <c r="Y9" s="113" t="str">
        <f t="shared" si="10"/>
        <v>6;1;0;0;</v>
      </c>
      <c r="Z9" s="30"/>
      <c r="AA9" s="113" t="str">
        <f t="shared" si="11"/>
        <v>6;10;30;60;</v>
      </c>
      <c r="AB9" s="30"/>
      <c r="AC9" s="113" t="str">
        <f t="shared" si="12"/>
        <v>6;0;1;1;</v>
      </c>
      <c r="AD9" s="30"/>
      <c r="AE9" s="31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114">
        <v>2</v>
      </c>
      <c r="AQ9" s="30"/>
      <c r="AR9" s="42">
        <f t="shared" si="13"/>
        <v>0</v>
      </c>
      <c r="AS9" s="42">
        <f t="shared" si="14"/>
        <v>60</v>
      </c>
      <c r="AT9" s="42">
        <f t="shared" si="15"/>
        <v>1</v>
      </c>
    </row>
    <row r="10" spans="2:46" x14ac:dyDescent="0.25">
      <c r="B10" s="34">
        <f t="shared" si="0"/>
        <v>1</v>
      </c>
      <c r="C10" s="54">
        <v>7</v>
      </c>
      <c r="D10" s="1">
        <f t="shared" si="1"/>
        <v>1</v>
      </c>
      <c r="E10" s="1">
        <f t="shared" si="2"/>
        <v>0</v>
      </c>
      <c r="F10" s="1">
        <f t="shared" si="3"/>
        <v>0</v>
      </c>
      <c r="G10" s="55"/>
      <c r="H10" s="56">
        <v>7</v>
      </c>
      <c r="I10" s="1">
        <f t="shared" si="4"/>
        <v>10</v>
      </c>
      <c r="J10" s="1">
        <f t="shared" si="5"/>
        <v>30</v>
      </c>
      <c r="K10" s="1">
        <f t="shared" si="6"/>
        <v>60</v>
      </c>
      <c r="L10" s="55"/>
      <c r="M10" s="56">
        <v>7</v>
      </c>
      <c r="N10" s="1">
        <f t="shared" si="7"/>
        <v>0</v>
      </c>
      <c r="O10" s="1">
        <f t="shared" si="8"/>
        <v>1</v>
      </c>
      <c r="P10" s="1">
        <f t="shared" si="9"/>
        <v>1</v>
      </c>
      <c r="Q10" s="55"/>
      <c r="R10" s="30"/>
      <c r="S10" s="30"/>
      <c r="T10" s="39"/>
      <c r="U10" s="43">
        <v>1</v>
      </c>
      <c r="V10" s="39"/>
      <c r="W10" s="39"/>
      <c r="X10" s="30"/>
      <c r="Y10" s="113" t="str">
        <f t="shared" si="10"/>
        <v>7;1;0;0;</v>
      </c>
      <c r="Z10" s="30"/>
      <c r="AA10" s="113" t="str">
        <f t="shared" si="11"/>
        <v>7;10;30;60;</v>
      </c>
      <c r="AB10" s="30"/>
      <c r="AC10" s="113" t="str">
        <f t="shared" si="12"/>
        <v>7;0;1;1;</v>
      </c>
      <c r="AD10" s="30"/>
      <c r="AE10" s="31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114">
        <v>1</v>
      </c>
      <c r="AQ10" s="30"/>
      <c r="AR10" s="42">
        <f t="shared" si="13"/>
        <v>1</v>
      </c>
      <c r="AS10" s="42">
        <f t="shared" si="14"/>
        <v>10</v>
      </c>
      <c r="AT10" s="42">
        <f t="shared" si="15"/>
        <v>0</v>
      </c>
    </row>
    <row r="11" spans="2:46" x14ac:dyDescent="0.25">
      <c r="B11" s="33" t="str">
        <f t="shared" si="0"/>
        <v>N</v>
      </c>
      <c r="C11" s="54">
        <v>8</v>
      </c>
      <c r="D11" s="1">
        <f t="shared" si="1"/>
        <v>0</v>
      </c>
      <c r="E11" s="1">
        <f t="shared" si="2"/>
        <v>3</v>
      </c>
      <c r="F11" s="1">
        <f t="shared" si="3"/>
        <v>0</v>
      </c>
      <c r="G11" s="55"/>
      <c r="H11" s="56">
        <v>8</v>
      </c>
      <c r="I11" s="1">
        <f t="shared" si="4"/>
        <v>60</v>
      </c>
      <c r="J11" s="1">
        <f t="shared" si="5"/>
        <v>10</v>
      </c>
      <c r="K11" s="1">
        <f t="shared" si="6"/>
        <v>30</v>
      </c>
      <c r="L11" s="55"/>
      <c r="M11" s="56">
        <v>8</v>
      </c>
      <c r="N11" s="1">
        <f t="shared" si="7"/>
        <v>-1</v>
      </c>
      <c r="O11" s="1">
        <f t="shared" si="8"/>
        <v>0</v>
      </c>
      <c r="P11" s="1">
        <f t="shared" si="9"/>
        <v>1</v>
      </c>
      <c r="Q11" s="55"/>
      <c r="R11" s="30"/>
      <c r="S11" s="30"/>
      <c r="T11" s="39"/>
      <c r="U11" s="43" t="s">
        <v>7</v>
      </c>
      <c r="V11" s="39"/>
      <c r="W11" s="39"/>
      <c r="X11" s="30"/>
      <c r="Y11" s="113" t="str">
        <f t="shared" si="10"/>
        <v>8;0;3;0;</v>
      </c>
      <c r="Z11" s="30"/>
      <c r="AA11" s="113" t="str">
        <f t="shared" si="11"/>
        <v>8;60;10;30;</v>
      </c>
      <c r="AB11" s="30"/>
      <c r="AC11" s="113" t="str">
        <f t="shared" si="12"/>
        <v>8;-1;0;1;</v>
      </c>
      <c r="AD11" s="30"/>
      <c r="AE11" s="31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114">
        <v>1</v>
      </c>
      <c r="AQ11" s="30"/>
      <c r="AR11" s="42">
        <f t="shared" si="13"/>
        <v>0</v>
      </c>
      <c r="AS11" s="42">
        <f t="shared" si="14"/>
        <v>60</v>
      </c>
      <c r="AT11" s="42">
        <f t="shared" si="15"/>
        <v>-1</v>
      </c>
    </row>
    <row r="12" spans="2:46" x14ac:dyDescent="0.25">
      <c r="B12" s="34">
        <f t="shared" si="0"/>
        <v>1</v>
      </c>
      <c r="C12" s="54">
        <v>9</v>
      </c>
      <c r="D12" s="1">
        <f t="shared" si="1"/>
        <v>1</v>
      </c>
      <c r="E12" s="1">
        <f t="shared" si="2"/>
        <v>0</v>
      </c>
      <c r="F12" s="1">
        <f t="shared" si="3"/>
        <v>0</v>
      </c>
      <c r="G12" s="55"/>
      <c r="H12" s="56">
        <v>9</v>
      </c>
      <c r="I12" s="1">
        <f t="shared" si="4"/>
        <v>10</v>
      </c>
      <c r="J12" s="1">
        <f t="shared" si="5"/>
        <v>30</v>
      </c>
      <c r="K12" s="1">
        <f t="shared" si="6"/>
        <v>60</v>
      </c>
      <c r="L12" s="55"/>
      <c r="M12" s="56">
        <v>9</v>
      </c>
      <c r="N12" s="1">
        <f t="shared" si="7"/>
        <v>0</v>
      </c>
      <c r="O12" s="1">
        <f t="shared" si="8"/>
        <v>1</v>
      </c>
      <c r="P12" s="1">
        <f t="shared" si="9"/>
        <v>1</v>
      </c>
      <c r="Q12" s="55"/>
      <c r="R12" s="30"/>
      <c r="S12" s="30"/>
      <c r="T12" s="39"/>
      <c r="U12" s="43">
        <v>1</v>
      </c>
      <c r="V12" s="39"/>
      <c r="W12" s="39"/>
      <c r="X12" s="30"/>
      <c r="Y12" s="113" t="str">
        <f t="shared" si="10"/>
        <v>9;1;0;0;</v>
      </c>
      <c r="Z12" s="30"/>
      <c r="AA12" s="113" t="str">
        <f t="shared" si="11"/>
        <v>9;10;30;60;</v>
      </c>
      <c r="AB12" s="30"/>
      <c r="AC12" s="113" t="str">
        <f t="shared" si="12"/>
        <v>9;0;1;1;</v>
      </c>
      <c r="AD12" s="30"/>
      <c r="AE12" s="31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114">
        <v>2</v>
      </c>
      <c r="AQ12" s="30"/>
      <c r="AR12" s="42">
        <f t="shared" si="13"/>
        <v>0</v>
      </c>
      <c r="AS12" s="42">
        <f t="shared" si="14"/>
        <v>60</v>
      </c>
      <c r="AT12" s="42">
        <f t="shared" si="15"/>
        <v>1</v>
      </c>
    </row>
    <row r="13" spans="2:46" x14ac:dyDescent="0.25">
      <c r="B13" s="33">
        <f t="shared" si="0"/>
        <v>2</v>
      </c>
      <c r="C13" s="54">
        <v>10</v>
      </c>
      <c r="D13" s="1">
        <f t="shared" si="1"/>
        <v>0</v>
      </c>
      <c r="E13" s="1">
        <f t="shared" si="2"/>
        <v>0</v>
      </c>
      <c r="F13" s="1">
        <f t="shared" si="3"/>
        <v>5</v>
      </c>
      <c r="G13" s="55"/>
      <c r="H13" s="56">
        <v>10</v>
      </c>
      <c r="I13" s="1">
        <f t="shared" si="4"/>
        <v>30</v>
      </c>
      <c r="J13" s="1">
        <f t="shared" si="5"/>
        <v>60</v>
      </c>
      <c r="K13" s="1">
        <f t="shared" si="6"/>
        <v>10</v>
      </c>
      <c r="L13" s="55"/>
      <c r="M13" s="56">
        <v>10</v>
      </c>
      <c r="N13" s="1">
        <f t="shared" si="7"/>
        <v>-1</v>
      </c>
      <c r="O13" s="1">
        <f t="shared" si="8"/>
        <v>-1</v>
      </c>
      <c r="P13" s="1">
        <f t="shared" si="9"/>
        <v>0</v>
      </c>
      <c r="Q13" s="55"/>
      <c r="R13" s="30"/>
      <c r="S13" s="30"/>
      <c r="T13" s="39"/>
      <c r="U13" s="43">
        <v>2</v>
      </c>
      <c r="V13" s="39"/>
      <c r="W13" s="39"/>
      <c r="X13" s="30"/>
      <c r="Y13" s="113" t="str">
        <f t="shared" si="10"/>
        <v>10;0;0;5;</v>
      </c>
      <c r="Z13" s="30"/>
      <c r="AA13" s="113" t="str">
        <f t="shared" si="11"/>
        <v>10;30;60;10;</v>
      </c>
      <c r="AB13" s="30"/>
      <c r="AC13" s="113" t="str">
        <f t="shared" si="12"/>
        <v>10;-1;-1;0;</v>
      </c>
      <c r="AD13" s="30"/>
      <c r="AE13" s="31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114">
        <v>2</v>
      </c>
      <c r="AQ13" s="30"/>
      <c r="AR13" s="42">
        <f t="shared" si="13"/>
        <v>5</v>
      </c>
      <c r="AS13" s="42">
        <f t="shared" si="14"/>
        <v>10</v>
      </c>
      <c r="AT13" s="42">
        <f t="shared" si="15"/>
        <v>0</v>
      </c>
    </row>
    <row r="14" spans="2:46" x14ac:dyDescent="0.25">
      <c r="B14" s="34">
        <f t="shared" si="0"/>
        <v>2</v>
      </c>
      <c r="C14" s="54">
        <v>11</v>
      </c>
      <c r="D14" s="1">
        <f t="shared" si="1"/>
        <v>0</v>
      </c>
      <c r="E14" s="1">
        <f t="shared" si="2"/>
        <v>0</v>
      </c>
      <c r="F14" s="1">
        <f t="shared" si="3"/>
        <v>5</v>
      </c>
      <c r="G14" s="55"/>
      <c r="H14" s="56">
        <v>11</v>
      </c>
      <c r="I14" s="1">
        <f t="shared" si="4"/>
        <v>30</v>
      </c>
      <c r="J14" s="1">
        <f t="shared" si="5"/>
        <v>60</v>
      </c>
      <c r="K14" s="1">
        <f t="shared" si="6"/>
        <v>10</v>
      </c>
      <c r="L14" s="55"/>
      <c r="M14" s="56">
        <v>11</v>
      </c>
      <c r="N14" s="1">
        <f t="shared" si="7"/>
        <v>-1</v>
      </c>
      <c r="O14" s="1">
        <f t="shared" si="8"/>
        <v>-1</v>
      </c>
      <c r="P14" s="1">
        <f t="shared" si="9"/>
        <v>0</v>
      </c>
      <c r="Q14" s="55"/>
      <c r="R14" s="30"/>
      <c r="S14" s="30"/>
      <c r="T14" s="39"/>
      <c r="U14" s="43">
        <v>2</v>
      </c>
      <c r="V14" s="39"/>
      <c r="W14" s="39"/>
      <c r="X14" s="30"/>
      <c r="Y14" s="113" t="str">
        <f t="shared" si="10"/>
        <v>11;0;0;5;</v>
      </c>
      <c r="Z14" s="30"/>
      <c r="AA14" s="113" t="str">
        <f t="shared" si="11"/>
        <v>11;30;60;10;</v>
      </c>
      <c r="AB14" s="30"/>
      <c r="AC14" s="113" t="str">
        <f t="shared" si="12"/>
        <v>11;-1;-1;0;</v>
      </c>
      <c r="AD14" s="30"/>
      <c r="AE14" s="31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114">
        <v>1</v>
      </c>
      <c r="AQ14" s="30"/>
      <c r="AR14" s="42">
        <f t="shared" si="13"/>
        <v>0</v>
      </c>
      <c r="AS14" s="42">
        <f t="shared" si="14"/>
        <v>30</v>
      </c>
      <c r="AT14" s="42">
        <f t="shared" si="15"/>
        <v>-1</v>
      </c>
    </row>
    <row r="15" spans="2:46" x14ac:dyDescent="0.25">
      <c r="B15" s="33">
        <f t="shared" si="0"/>
        <v>1</v>
      </c>
      <c r="C15" s="54">
        <v>12</v>
      </c>
      <c r="D15" s="1">
        <f t="shared" si="1"/>
        <v>1</v>
      </c>
      <c r="E15" s="1">
        <f t="shared" si="2"/>
        <v>0</v>
      </c>
      <c r="F15" s="1">
        <f t="shared" si="3"/>
        <v>0</v>
      </c>
      <c r="G15" s="55"/>
      <c r="H15" s="56">
        <v>12</v>
      </c>
      <c r="I15" s="1">
        <f t="shared" si="4"/>
        <v>10</v>
      </c>
      <c r="J15" s="1">
        <f t="shared" si="5"/>
        <v>30</v>
      </c>
      <c r="K15" s="1">
        <f t="shared" si="6"/>
        <v>60</v>
      </c>
      <c r="L15" s="55"/>
      <c r="M15" s="56">
        <v>12</v>
      </c>
      <c r="N15" s="1">
        <f t="shared" si="7"/>
        <v>0</v>
      </c>
      <c r="O15" s="1">
        <f t="shared" si="8"/>
        <v>1</v>
      </c>
      <c r="P15" s="1">
        <f t="shared" si="9"/>
        <v>1</v>
      </c>
      <c r="Q15" s="55"/>
      <c r="R15" s="30"/>
      <c r="S15" s="30"/>
      <c r="T15" s="39"/>
      <c r="U15" s="43">
        <v>1</v>
      </c>
      <c r="V15" s="39"/>
      <c r="W15" s="39"/>
      <c r="X15" s="30"/>
      <c r="Y15" s="113" t="str">
        <f t="shared" si="10"/>
        <v>12;1;0;0;</v>
      </c>
      <c r="Z15" s="30"/>
      <c r="AA15" s="113" t="str">
        <f t="shared" si="11"/>
        <v>12;10;30;60;</v>
      </c>
      <c r="AB15" s="30"/>
      <c r="AC15" s="113" t="str">
        <f t="shared" si="12"/>
        <v>12;0;1;1;</v>
      </c>
      <c r="AD15" s="30"/>
      <c r="AE15" s="31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115">
        <v>1</v>
      </c>
      <c r="AQ15" s="30"/>
      <c r="AR15" s="42">
        <f t="shared" si="13"/>
        <v>1</v>
      </c>
      <c r="AS15" s="42">
        <f t="shared" si="14"/>
        <v>10</v>
      </c>
      <c r="AT15" s="42">
        <f t="shared" si="15"/>
        <v>0</v>
      </c>
    </row>
    <row r="16" spans="2:46" x14ac:dyDescent="0.25">
      <c r="B16" s="34" t="str">
        <f t="shared" si="0"/>
        <v>N</v>
      </c>
      <c r="C16" s="54">
        <v>13</v>
      </c>
      <c r="D16" s="1">
        <f t="shared" si="1"/>
        <v>0</v>
      </c>
      <c r="E16" s="1">
        <f t="shared" si="2"/>
        <v>3</v>
      </c>
      <c r="F16" s="1">
        <f t="shared" si="3"/>
        <v>0</v>
      </c>
      <c r="G16" s="55"/>
      <c r="H16" s="56">
        <v>13</v>
      </c>
      <c r="I16" s="1">
        <f t="shared" si="4"/>
        <v>60</v>
      </c>
      <c r="J16" s="1">
        <f t="shared" si="5"/>
        <v>10</v>
      </c>
      <c r="K16" s="1">
        <f t="shared" si="6"/>
        <v>30</v>
      </c>
      <c r="L16" s="55"/>
      <c r="M16" s="56">
        <v>13</v>
      </c>
      <c r="N16" s="1">
        <f t="shared" si="7"/>
        <v>-1</v>
      </c>
      <c r="O16" s="1">
        <f t="shared" si="8"/>
        <v>0</v>
      </c>
      <c r="P16" s="1">
        <f t="shared" si="9"/>
        <v>1</v>
      </c>
      <c r="Q16" s="55"/>
      <c r="R16" s="30"/>
      <c r="S16" s="30"/>
      <c r="T16" s="39"/>
      <c r="U16" s="43" t="s">
        <v>7</v>
      </c>
      <c r="V16" s="39"/>
      <c r="W16" s="39"/>
      <c r="X16" s="30"/>
      <c r="Y16" s="113" t="str">
        <f t="shared" si="10"/>
        <v>13;0;3;0;</v>
      </c>
      <c r="Z16" s="30"/>
      <c r="AA16" s="113" t="str">
        <f t="shared" si="11"/>
        <v>13;60;10;30;</v>
      </c>
      <c r="AB16" s="30"/>
      <c r="AC16" s="113" t="str">
        <f t="shared" si="12"/>
        <v>13;-1;0;1;</v>
      </c>
      <c r="AD16" s="30"/>
      <c r="AE16" s="31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114">
        <v>1</v>
      </c>
      <c r="AQ16" s="30"/>
      <c r="AR16" s="42">
        <f t="shared" si="13"/>
        <v>0</v>
      </c>
      <c r="AS16" s="42">
        <f t="shared" si="14"/>
        <v>60</v>
      </c>
      <c r="AT16" s="42">
        <f t="shared" si="15"/>
        <v>-1</v>
      </c>
    </row>
    <row r="17" spans="2:46" x14ac:dyDescent="0.25">
      <c r="B17" s="35">
        <f t="shared" si="0"/>
        <v>1</v>
      </c>
      <c r="C17" s="7">
        <v>14</v>
      </c>
      <c r="D17" s="3">
        <f t="shared" si="1"/>
        <v>1</v>
      </c>
      <c r="E17" s="3">
        <f t="shared" si="2"/>
        <v>0</v>
      </c>
      <c r="F17" s="3">
        <f t="shared" si="3"/>
        <v>0</v>
      </c>
      <c r="G17" s="57"/>
      <c r="H17" s="58">
        <v>14</v>
      </c>
      <c r="I17" s="3">
        <f t="shared" si="4"/>
        <v>10</v>
      </c>
      <c r="J17" s="3">
        <f t="shared" si="5"/>
        <v>30</v>
      </c>
      <c r="K17" s="3">
        <f t="shared" si="6"/>
        <v>60</v>
      </c>
      <c r="L17" s="57"/>
      <c r="M17" s="58">
        <v>14</v>
      </c>
      <c r="N17" s="3">
        <f t="shared" si="7"/>
        <v>0</v>
      </c>
      <c r="O17" s="3">
        <f t="shared" si="8"/>
        <v>1</v>
      </c>
      <c r="P17" s="3">
        <f t="shared" si="9"/>
        <v>1</v>
      </c>
      <c r="Q17" s="57"/>
      <c r="R17" s="30"/>
      <c r="S17" s="30"/>
      <c r="T17" s="39"/>
      <c r="U17" s="43">
        <v>1</v>
      </c>
      <c r="V17" s="39"/>
      <c r="W17" s="39"/>
      <c r="X17" s="30"/>
      <c r="Y17" s="113" t="str">
        <f t="shared" si="10"/>
        <v>14;1;0;0;</v>
      </c>
      <c r="Z17" s="30"/>
      <c r="AA17" s="113" t="str">
        <f t="shared" si="11"/>
        <v>14;10;30;60;</v>
      </c>
      <c r="AB17" s="30"/>
      <c r="AC17" s="113" t="str">
        <f t="shared" si="12"/>
        <v>14;0;1;1;</v>
      </c>
      <c r="AD17" s="30"/>
      <c r="AE17" s="31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114" t="s">
        <v>7</v>
      </c>
      <c r="AQ17" s="30"/>
      <c r="AR17" s="42">
        <f t="shared" si="13"/>
        <v>0</v>
      </c>
      <c r="AS17" s="42">
        <f t="shared" si="14"/>
        <v>30</v>
      </c>
      <c r="AT17" s="42">
        <f t="shared" si="15"/>
        <v>1</v>
      </c>
    </row>
    <row r="18" spans="2:46" x14ac:dyDescent="0.25"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111" t="s">
        <v>181</v>
      </c>
      <c r="Z18" s="111"/>
      <c r="AA18" s="111" t="s">
        <v>181</v>
      </c>
      <c r="AB18" s="111"/>
      <c r="AC18" s="111" t="s">
        <v>181</v>
      </c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8">
        <f>SUM(AR4:AR17)</f>
        <v>13</v>
      </c>
      <c r="AS18" s="38">
        <f>SUM(AS4:AS17)</f>
        <v>470</v>
      </c>
      <c r="AT18" s="40">
        <f>SUM(AT4:AT17)</f>
        <v>1</v>
      </c>
    </row>
    <row r="19" spans="2:46" x14ac:dyDescent="0.25"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111" t="s">
        <v>182</v>
      </c>
      <c r="Z19" s="111"/>
      <c r="AA19" s="111" t="s">
        <v>182</v>
      </c>
      <c r="AB19" s="111"/>
      <c r="AC19" s="111" t="s">
        <v>182</v>
      </c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</row>
    <row r="20" spans="2:46" x14ac:dyDescent="0.25">
      <c r="B20" s="46"/>
      <c r="C20" s="47"/>
      <c r="D20" s="48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30"/>
      <c r="W20" s="30"/>
      <c r="X20" s="30"/>
      <c r="Y20" s="111" t="s">
        <v>183</v>
      </c>
      <c r="Z20" s="111"/>
      <c r="AA20" s="111" t="s">
        <v>184</v>
      </c>
      <c r="AB20" s="111"/>
      <c r="AC20" s="118" t="s">
        <v>185</v>
      </c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</row>
    <row r="21" spans="2:46" x14ac:dyDescent="0.25">
      <c r="B21" s="46"/>
      <c r="C21" s="49"/>
      <c r="D21" s="48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</row>
    <row r="22" spans="2:46" x14ac:dyDescent="0.25">
      <c r="B22" s="46"/>
      <c r="C22" s="50"/>
      <c r="D22" s="48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</row>
    <row r="23" spans="2:46" x14ac:dyDescent="0.25"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</row>
    <row r="24" spans="2:46" x14ac:dyDescent="0.25"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76"/>
  <sheetViews>
    <sheetView topLeftCell="N24" workbookViewId="0">
      <selection activeCell="AD46" sqref="AD46"/>
    </sheetView>
  </sheetViews>
  <sheetFormatPr baseColWidth="10" defaultColWidth="3.7109375" defaultRowHeight="15" x14ac:dyDescent="0.25"/>
  <cols>
    <col min="1" max="16" width="3.7109375" style="5"/>
    <col min="17" max="20" width="12.5703125" style="5" customWidth="1"/>
    <col min="21" max="29" width="3.7109375" style="5"/>
    <col min="30" max="30" width="18.42578125" style="5" customWidth="1"/>
    <col min="31" max="16384" width="3.7109375" style="5"/>
  </cols>
  <sheetData>
    <row r="1" spans="2:75" x14ac:dyDescent="0.25">
      <c r="G1" s="5" t="s">
        <v>186</v>
      </c>
      <c r="P1" s="59"/>
      <c r="Q1" s="10" t="s">
        <v>180</v>
      </c>
      <c r="R1" s="10" t="s">
        <v>180</v>
      </c>
      <c r="S1" s="10" t="s">
        <v>180</v>
      </c>
      <c r="T1" s="10" t="s">
        <v>180</v>
      </c>
      <c r="AD1" s="10" t="s">
        <v>8</v>
      </c>
      <c r="AR1" s="7"/>
      <c r="AS1" s="7" t="s">
        <v>187</v>
      </c>
      <c r="AT1" s="60"/>
      <c r="AU1" s="6">
        <v>18</v>
      </c>
      <c r="AW1" s="64"/>
      <c r="AX1" s="64"/>
      <c r="AY1" s="64"/>
      <c r="AZ1" s="64"/>
    </row>
    <row r="2" spans="2:75" x14ac:dyDescent="0.25">
      <c r="B2" s="63">
        <v>4</v>
      </c>
      <c r="C2" s="63">
        <v>5</v>
      </c>
      <c r="D2" s="63">
        <v>6</v>
      </c>
      <c r="E2" s="63">
        <v>7</v>
      </c>
      <c r="F2" s="63">
        <v>8</v>
      </c>
      <c r="G2" s="63">
        <v>9</v>
      </c>
      <c r="H2" s="63">
        <v>10</v>
      </c>
      <c r="I2" s="63">
        <v>11</v>
      </c>
      <c r="J2" s="63">
        <v>12</v>
      </c>
      <c r="K2" s="63">
        <v>13</v>
      </c>
      <c r="L2" s="63">
        <v>14</v>
      </c>
      <c r="M2" s="63">
        <v>15</v>
      </c>
      <c r="N2" s="63">
        <v>16</v>
      </c>
      <c r="O2" s="63">
        <v>17</v>
      </c>
      <c r="P2" s="4"/>
      <c r="Q2" s="113" t="str">
        <f t="shared" ref="Q2:Q15" si="0">BD2&amp;";"&amp;BI2&amp;";"&amp;BJ2&amp;";"&amp;BK2&amp;";"</f>
        <v>1;6;6;2;</v>
      </c>
      <c r="R2" s="113" t="str">
        <f t="shared" ref="R2:R15" si="1">BD2&amp;";"&amp;BM2&amp;";"&amp;BN2&amp;";"&amp;BO2&amp;";"</f>
        <v>1;3;7;4;</v>
      </c>
      <c r="S2" s="97" t="str">
        <f>BD2&amp;";"&amp;BI2&amp;";"&amp;BJ2&amp;";"&amp;BK2&amp;";"</f>
        <v>1;6;6;2;</v>
      </c>
      <c r="T2" s="113" t="str">
        <f t="shared" ref="T2:T15" si="2">BD2&amp;";"&amp;BQ2&amp;";"&amp;BR2&amp;";"&amp;BS2&amp;";"</f>
        <v>1;15;16;11;</v>
      </c>
      <c r="AD2" s="97" t="str">
        <f t="shared" ref="AD2:AD15" si="3">AN23&amp;","&amp;AO23&amp;","&amp;AP23&amp;","&amp;AQ23&amp;","&amp;AR23&amp;","&amp;AS23&amp;","&amp;AT23&amp;","&amp;AU23&amp;","&amp;AV23&amp;","&amp;AW23&amp;","&amp;AX23&amp;","&amp;AY23&amp;","&amp;AZ23&amp;","&amp;BA23</f>
        <v>---,---,---,---,---,---,---,--2,---,---,--2,--2,---,---</v>
      </c>
      <c r="AT2" s="64"/>
      <c r="AU2" s="116" t="s">
        <v>7</v>
      </c>
      <c r="AW2" s="1">
        <f t="shared" ref="AW2:AW15" si="4">IF(AU2=1,BE2,IF(AU2="N",BF2,IF(AU2=2,BG2)))</f>
        <v>3</v>
      </c>
      <c r="AX2" s="1">
        <f t="shared" ref="AX2:AX15" si="5">IF(AU2=1,BI2,IF(AU2="N",BJ2,IF(AU2=2,BK2)))</f>
        <v>6</v>
      </c>
      <c r="AY2" s="1">
        <f t="shared" ref="AY2:AY15" si="6">IF(AU2=1,BM2,IF(AU2="N",BN2,IF(AU2=2,BO2)))</f>
        <v>7</v>
      </c>
      <c r="AZ2" s="5">
        <f t="shared" ref="AZ2:AZ15" si="7">IF(AU2=1,BQ2,IF(AU2="N",BR2,IF(AU2=2,BS2)))</f>
        <v>16</v>
      </c>
      <c r="BD2" s="6">
        <v>1</v>
      </c>
      <c r="BE2" s="53">
        <f t="shared" ref="BE2:BE15" si="8">COUNTIF(A35:N35,1)</f>
        <v>6</v>
      </c>
      <c r="BF2" s="51">
        <f t="shared" ref="BF2:BF15" si="9">COUNTIF(A35:N35,"N")</f>
        <v>3</v>
      </c>
      <c r="BG2" s="67">
        <f t="shared" ref="BG2:BG15" si="10">COUNTIF(A35:N35,2)</f>
        <v>5</v>
      </c>
      <c r="BH2" s="5">
        <f>COUNTIF(BE2:BG15,$BD$2)</f>
        <v>3</v>
      </c>
      <c r="BI2" s="53">
        <f t="shared" ref="BI2:BI15" si="11">COUNTIF(A49:N49,1)</f>
        <v>6</v>
      </c>
      <c r="BJ2" s="51">
        <f t="shared" ref="BJ2:BJ15" si="12">COUNTIF(A49:N49,"N")</f>
        <v>6</v>
      </c>
      <c r="BK2" s="67">
        <f t="shared" ref="BK2:BK15" si="13">COUNTIF(A49:N49,2)</f>
        <v>2</v>
      </c>
      <c r="BL2" s="5">
        <f>COUNTIF(BI2:BK15,$BD$2)</f>
        <v>0</v>
      </c>
      <c r="BM2" s="53">
        <f t="shared" ref="BM2:BM15" si="14">COUNTIF(A63:N63,1)</f>
        <v>3</v>
      </c>
      <c r="BN2" s="51">
        <f t="shared" ref="BN2:BN15" si="15">COUNTIF(A63:N63,"N")</f>
        <v>7</v>
      </c>
      <c r="BO2" s="67">
        <f t="shared" ref="BO2:BO15" si="16">COUNTIF(A63:N63,2)</f>
        <v>4</v>
      </c>
      <c r="BP2" s="5">
        <f>COUNTIF(BM2:BO15,$BD$2)</f>
        <v>4</v>
      </c>
      <c r="BQ2" s="53">
        <f t="shared" ref="BQ2:BQ15" si="17">BE2+BI2+BM2</f>
        <v>15</v>
      </c>
      <c r="BR2" s="51">
        <f t="shared" ref="BR2:BR15" si="18">BF2+BJ2+BN2</f>
        <v>16</v>
      </c>
      <c r="BS2" s="67">
        <f t="shared" ref="BS2:BS15" si="19">BG2+BK2+BO2</f>
        <v>11</v>
      </c>
      <c r="BW2" s="70"/>
    </row>
    <row r="3" spans="2:75" x14ac:dyDescent="0.25">
      <c r="B3" s="61">
        <v>2</v>
      </c>
      <c r="C3" s="61">
        <v>1</v>
      </c>
      <c r="D3" s="61">
        <v>1</v>
      </c>
      <c r="E3" s="61">
        <v>1</v>
      </c>
      <c r="F3" s="61">
        <v>1</v>
      </c>
      <c r="G3" s="61" t="s">
        <v>7</v>
      </c>
      <c r="H3" s="61" t="s">
        <v>7</v>
      </c>
      <c r="I3" s="62" t="s">
        <v>7</v>
      </c>
      <c r="J3" s="61">
        <v>2</v>
      </c>
      <c r="K3" s="61" t="s">
        <v>7</v>
      </c>
      <c r="L3" s="61">
        <v>2</v>
      </c>
      <c r="M3" s="61">
        <v>2</v>
      </c>
      <c r="N3" s="62">
        <v>1</v>
      </c>
      <c r="O3" s="62" t="s">
        <v>7</v>
      </c>
      <c r="P3" s="4"/>
      <c r="Q3" s="113" t="str">
        <f t="shared" si="0"/>
        <v>2;6;3;5;</v>
      </c>
      <c r="R3" s="113" t="str">
        <f t="shared" si="1"/>
        <v>2;9;4;1;</v>
      </c>
      <c r="S3" s="97" t="str">
        <f t="shared" ref="S3:S15" si="20">BD3&amp;";"&amp;BI3&amp;";"&amp;BJ3&amp;";"&amp;BK3&amp;";"</f>
        <v>2;6;3;5;</v>
      </c>
      <c r="T3" s="113" t="str">
        <f t="shared" si="2"/>
        <v>2;19;11;12;</v>
      </c>
      <c r="AD3" s="97" t="str">
        <f t="shared" si="3"/>
        <v>---,---,---,-N-,--2,-N2,---,---,---,1--,---,---,---,---</v>
      </c>
      <c r="AT3" s="64"/>
      <c r="AU3" s="116" t="s">
        <v>7</v>
      </c>
      <c r="AW3" s="1">
        <f t="shared" si="4"/>
        <v>4</v>
      </c>
      <c r="AX3" s="1">
        <f t="shared" si="5"/>
        <v>3</v>
      </c>
      <c r="AY3" s="1">
        <f t="shared" si="6"/>
        <v>4</v>
      </c>
      <c r="AZ3" s="5">
        <f t="shared" si="7"/>
        <v>11</v>
      </c>
      <c r="BD3" s="6">
        <v>2</v>
      </c>
      <c r="BE3" s="56">
        <f t="shared" si="8"/>
        <v>4</v>
      </c>
      <c r="BF3" s="54">
        <f t="shared" si="9"/>
        <v>4</v>
      </c>
      <c r="BG3" s="68">
        <f t="shared" si="10"/>
        <v>6</v>
      </c>
      <c r="BH3" s="5">
        <f>COUNTIF(BE2:BG15,$BD$3)</f>
        <v>5</v>
      </c>
      <c r="BI3" s="56">
        <f t="shared" si="11"/>
        <v>6</v>
      </c>
      <c r="BJ3" s="54">
        <f t="shared" si="12"/>
        <v>3</v>
      </c>
      <c r="BK3" s="68">
        <f t="shared" si="13"/>
        <v>5</v>
      </c>
      <c r="BL3" s="5">
        <f>COUNTIF(BI2:BK15,$BD$3)</f>
        <v>4</v>
      </c>
      <c r="BM3" s="56">
        <f t="shared" si="14"/>
        <v>9</v>
      </c>
      <c r="BN3" s="54">
        <f t="shared" si="15"/>
        <v>4</v>
      </c>
      <c r="BO3" s="68">
        <f t="shared" si="16"/>
        <v>1</v>
      </c>
      <c r="BP3" s="5">
        <f>COUNTIF(BM2:BO15,$BD$3)</f>
        <v>2</v>
      </c>
      <c r="BQ3" s="56">
        <f t="shared" si="17"/>
        <v>19</v>
      </c>
      <c r="BR3" s="54">
        <f t="shared" si="18"/>
        <v>11</v>
      </c>
      <c r="BS3" s="68">
        <f t="shared" si="19"/>
        <v>12</v>
      </c>
      <c r="BW3" s="70"/>
    </row>
    <row r="4" spans="2:75" x14ac:dyDescent="0.25">
      <c r="B4" s="61">
        <v>1</v>
      </c>
      <c r="C4" s="61">
        <v>2</v>
      </c>
      <c r="D4" s="61">
        <v>2</v>
      </c>
      <c r="E4" s="61" t="s">
        <v>7</v>
      </c>
      <c r="F4" s="61" t="s">
        <v>7</v>
      </c>
      <c r="G4" s="61">
        <v>1</v>
      </c>
      <c r="H4" s="61">
        <v>2</v>
      </c>
      <c r="I4" s="62" t="s">
        <v>7</v>
      </c>
      <c r="J4" s="61" t="s">
        <v>7</v>
      </c>
      <c r="K4" s="61" t="s">
        <v>7</v>
      </c>
      <c r="L4" s="61">
        <v>2</v>
      </c>
      <c r="M4" s="61" t="s">
        <v>7</v>
      </c>
      <c r="N4" s="62">
        <v>1</v>
      </c>
      <c r="O4" s="62">
        <v>1</v>
      </c>
      <c r="P4" s="4"/>
      <c r="Q4" s="113" t="str">
        <f t="shared" si="0"/>
        <v>3;5;4;5;</v>
      </c>
      <c r="R4" s="113" t="str">
        <f t="shared" si="1"/>
        <v>3;5;7;2;</v>
      </c>
      <c r="S4" s="97" t="str">
        <f t="shared" si="20"/>
        <v>3;5;4;5;</v>
      </c>
      <c r="T4" s="113" t="str">
        <f t="shared" si="2"/>
        <v>3;16;15;11;</v>
      </c>
      <c r="AD4" s="97" t="str">
        <f t="shared" si="3"/>
        <v>-N-,---,---,---,---,---,1--,---,---,---,---,---,---,-N-</v>
      </c>
      <c r="AT4" s="64"/>
      <c r="AU4" s="116" t="s">
        <v>7</v>
      </c>
      <c r="AW4" s="1">
        <f t="shared" si="4"/>
        <v>4</v>
      </c>
      <c r="AX4" s="1">
        <f t="shared" si="5"/>
        <v>4</v>
      </c>
      <c r="AY4" s="1">
        <f t="shared" si="6"/>
        <v>7</v>
      </c>
      <c r="AZ4" s="5">
        <f t="shared" si="7"/>
        <v>15</v>
      </c>
      <c r="BD4" s="6">
        <v>3</v>
      </c>
      <c r="BE4" s="56">
        <f t="shared" si="8"/>
        <v>6</v>
      </c>
      <c r="BF4" s="54">
        <f t="shared" si="9"/>
        <v>4</v>
      </c>
      <c r="BG4" s="68">
        <f t="shared" si="10"/>
        <v>4</v>
      </c>
      <c r="BH4" s="5">
        <f>COUNTIF(BE2:BG15,$BD$4)</f>
        <v>3</v>
      </c>
      <c r="BI4" s="56">
        <f t="shared" si="11"/>
        <v>5</v>
      </c>
      <c r="BJ4" s="54">
        <f t="shared" si="12"/>
        <v>4</v>
      </c>
      <c r="BK4" s="68">
        <f t="shared" si="13"/>
        <v>5</v>
      </c>
      <c r="BL4" s="5">
        <f>COUNTIF(BI2:BK15,$BD$4)</f>
        <v>5</v>
      </c>
      <c r="BM4" s="56">
        <f t="shared" si="14"/>
        <v>5</v>
      </c>
      <c r="BN4" s="54">
        <f t="shared" si="15"/>
        <v>7</v>
      </c>
      <c r="BO4" s="68">
        <f t="shared" si="16"/>
        <v>2</v>
      </c>
      <c r="BP4" s="5">
        <f>COUNTIF(BM2:BO15,$BD$4)</f>
        <v>8</v>
      </c>
      <c r="BQ4" s="56">
        <f t="shared" si="17"/>
        <v>16</v>
      </c>
      <c r="BR4" s="54">
        <f t="shared" si="18"/>
        <v>15</v>
      </c>
      <c r="BS4" s="68">
        <f t="shared" si="19"/>
        <v>11</v>
      </c>
      <c r="BW4" s="70"/>
    </row>
    <row r="5" spans="2:75" x14ac:dyDescent="0.25">
      <c r="B5" s="61">
        <v>1</v>
      </c>
      <c r="C5" s="61">
        <v>1</v>
      </c>
      <c r="D5" s="61">
        <v>1</v>
      </c>
      <c r="E5" s="61" t="s">
        <v>7</v>
      </c>
      <c r="F5" s="61">
        <v>1</v>
      </c>
      <c r="G5" s="61">
        <v>1</v>
      </c>
      <c r="H5" s="61">
        <v>2</v>
      </c>
      <c r="I5" s="62" t="s">
        <v>7</v>
      </c>
      <c r="J5" s="61">
        <v>1</v>
      </c>
      <c r="K5" s="61">
        <v>2</v>
      </c>
      <c r="L5" s="61">
        <v>1</v>
      </c>
      <c r="M5" s="61">
        <v>1</v>
      </c>
      <c r="N5" s="62" t="s">
        <v>7</v>
      </c>
      <c r="O5" s="62">
        <v>2</v>
      </c>
      <c r="P5" s="4"/>
      <c r="Q5" s="113" t="str">
        <f t="shared" si="0"/>
        <v>4;7;5;2;</v>
      </c>
      <c r="R5" s="113" t="str">
        <f t="shared" si="1"/>
        <v>4;5;6;3;</v>
      </c>
      <c r="S5" s="97" t="str">
        <f t="shared" si="20"/>
        <v>4;7;5;2;</v>
      </c>
      <c r="T5" s="113" t="str">
        <f t="shared" si="2"/>
        <v>4;20;13;9;</v>
      </c>
      <c r="AD5" s="97" t="str">
        <f t="shared" si="3"/>
        <v>---,1N-,-N2,--2,---,---,--2,---,-N-,---,---,-N-,1--,---</v>
      </c>
      <c r="AT5" s="64"/>
      <c r="AU5" s="116">
        <v>2</v>
      </c>
      <c r="AW5" s="1">
        <f t="shared" si="4"/>
        <v>4</v>
      </c>
      <c r="AX5" s="1">
        <f t="shared" si="5"/>
        <v>2</v>
      </c>
      <c r="AY5" s="1">
        <f t="shared" si="6"/>
        <v>3</v>
      </c>
      <c r="AZ5" s="5">
        <f t="shared" si="7"/>
        <v>9</v>
      </c>
      <c r="BD5" s="6">
        <v>4</v>
      </c>
      <c r="BE5" s="56">
        <f t="shared" si="8"/>
        <v>8</v>
      </c>
      <c r="BF5" s="54">
        <f t="shared" si="9"/>
        <v>2</v>
      </c>
      <c r="BG5" s="68">
        <f t="shared" si="10"/>
        <v>4</v>
      </c>
      <c r="BH5" s="5">
        <f>COUNTIF(BE2:BG15,$BD$5)</f>
        <v>9</v>
      </c>
      <c r="BI5" s="56">
        <f t="shared" si="11"/>
        <v>7</v>
      </c>
      <c r="BJ5" s="54">
        <f t="shared" si="12"/>
        <v>5</v>
      </c>
      <c r="BK5" s="68">
        <f t="shared" si="13"/>
        <v>2</v>
      </c>
      <c r="BL5" s="5">
        <f>COUNTIF(BI2:BK15,$BD$5)</f>
        <v>13</v>
      </c>
      <c r="BM5" s="56">
        <f t="shared" si="14"/>
        <v>5</v>
      </c>
      <c r="BN5" s="54">
        <f t="shared" si="15"/>
        <v>6</v>
      </c>
      <c r="BO5" s="68">
        <f t="shared" si="16"/>
        <v>3</v>
      </c>
      <c r="BP5" s="5">
        <f>COUNTIF(BM2:BO15,$BD$5)</f>
        <v>5</v>
      </c>
      <c r="BQ5" s="56">
        <f t="shared" si="17"/>
        <v>20</v>
      </c>
      <c r="BR5" s="54">
        <f t="shared" si="18"/>
        <v>13</v>
      </c>
      <c r="BS5" s="68">
        <f t="shared" si="19"/>
        <v>9</v>
      </c>
      <c r="BW5" s="70"/>
    </row>
    <row r="6" spans="2:75" x14ac:dyDescent="0.25">
      <c r="B6" s="61">
        <v>1</v>
      </c>
      <c r="C6" s="61">
        <v>1</v>
      </c>
      <c r="D6" s="61">
        <v>1</v>
      </c>
      <c r="E6" s="61">
        <v>2</v>
      </c>
      <c r="F6" s="61">
        <v>1</v>
      </c>
      <c r="G6" s="61">
        <v>1</v>
      </c>
      <c r="H6" s="61" t="s">
        <v>7</v>
      </c>
      <c r="I6" s="62">
        <v>1</v>
      </c>
      <c r="J6" s="61" t="s">
        <v>7</v>
      </c>
      <c r="K6" s="61">
        <v>2</v>
      </c>
      <c r="L6" s="61">
        <v>1</v>
      </c>
      <c r="M6" s="61">
        <v>2</v>
      </c>
      <c r="N6" s="62">
        <v>2</v>
      </c>
      <c r="O6" s="62">
        <v>2</v>
      </c>
      <c r="P6" s="4"/>
      <c r="Q6" s="113" t="str">
        <f t="shared" si="0"/>
        <v>5;8;2;4;</v>
      </c>
      <c r="R6" s="113" t="str">
        <f t="shared" si="1"/>
        <v>5;4;7;3;</v>
      </c>
      <c r="S6" s="97" t="str">
        <f t="shared" si="20"/>
        <v>5;8;2;4;</v>
      </c>
      <c r="T6" s="113" t="str">
        <f t="shared" si="2"/>
        <v>5;19;14;9;</v>
      </c>
      <c r="AD6" s="97" t="str">
        <f t="shared" si="3"/>
        <v>--2,---,---,---,-N-,---,---,-N-,1-2,---,---,---,-N2,1--</v>
      </c>
      <c r="AE6" s="54"/>
      <c r="AT6" s="64"/>
      <c r="AU6" s="116" t="s">
        <v>7</v>
      </c>
      <c r="AW6" s="1">
        <f t="shared" si="4"/>
        <v>5</v>
      </c>
      <c r="AX6" s="1">
        <f t="shared" si="5"/>
        <v>2</v>
      </c>
      <c r="AY6" s="1">
        <f t="shared" si="6"/>
        <v>7</v>
      </c>
      <c r="AZ6" s="5">
        <f t="shared" si="7"/>
        <v>14</v>
      </c>
      <c r="BD6" s="6">
        <v>5</v>
      </c>
      <c r="BE6" s="56">
        <f t="shared" si="8"/>
        <v>7</v>
      </c>
      <c r="BF6" s="54">
        <f t="shared" si="9"/>
        <v>5</v>
      </c>
      <c r="BG6" s="68">
        <f t="shared" si="10"/>
        <v>2</v>
      </c>
      <c r="BH6" s="5">
        <f>COUNTIF(BE2:BG15,$BD$6)</f>
        <v>8</v>
      </c>
      <c r="BI6" s="56">
        <f t="shared" si="11"/>
        <v>8</v>
      </c>
      <c r="BJ6" s="54">
        <f t="shared" si="12"/>
        <v>2</v>
      </c>
      <c r="BK6" s="68">
        <f t="shared" si="13"/>
        <v>4</v>
      </c>
      <c r="BL6" s="5">
        <f>COUNTIF(BI2:BK15,$BD$6)</f>
        <v>6</v>
      </c>
      <c r="BM6" s="56">
        <f t="shared" si="14"/>
        <v>4</v>
      </c>
      <c r="BN6" s="54">
        <f t="shared" si="15"/>
        <v>7</v>
      </c>
      <c r="BO6" s="68">
        <f t="shared" si="16"/>
        <v>3</v>
      </c>
      <c r="BP6" s="5">
        <f>COUNTIF(BM2:BO15,$BD$6)</f>
        <v>8</v>
      </c>
      <c r="BQ6" s="56">
        <f t="shared" si="17"/>
        <v>19</v>
      </c>
      <c r="BR6" s="54">
        <f t="shared" si="18"/>
        <v>14</v>
      </c>
      <c r="BS6" s="68">
        <f t="shared" si="19"/>
        <v>9</v>
      </c>
      <c r="BW6" s="70"/>
    </row>
    <row r="7" spans="2:75" x14ac:dyDescent="0.25">
      <c r="B7" s="61" t="s">
        <v>7</v>
      </c>
      <c r="C7" s="61">
        <v>2</v>
      </c>
      <c r="D7" s="61" t="s">
        <v>7</v>
      </c>
      <c r="E7" s="61" t="s">
        <v>7</v>
      </c>
      <c r="F7" s="61" t="s">
        <v>7</v>
      </c>
      <c r="G7" s="61">
        <v>1</v>
      </c>
      <c r="H7" s="61">
        <v>1</v>
      </c>
      <c r="I7" s="62" t="s">
        <v>7</v>
      </c>
      <c r="J7" s="61" t="s">
        <v>7</v>
      </c>
      <c r="K7" s="61">
        <v>2</v>
      </c>
      <c r="L7" s="61">
        <v>2</v>
      </c>
      <c r="M7" s="61">
        <v>2</v>
      </c>
      <c r="N7" s="62" t="s">
        <v>7</v>
      </c>
      <c r="O7" s="62">
        <v>1</v>
      </c>
      <c r="P7" s="4"/>
      <c r="Q7" s="113" t="str">
        <f t="shared" si="0"/>
        <v>6;6;4;4;</v>
      </c>
      <c r="R7" s="113" t="str">
        <f t="shared" si="1"/>
        <v>6;6;1;7;</v>
      </c>
      <c r="S7" s="97" t="str">
        <f t="shared" si="20"/>
        <v>6;6;4;4;</v>
      </c>
      <c r="T7" s="113" t="str">
        <f t="shared" si="2"/>
        <v>6;22;7;13;</v>
      </c>
      <c r="AD7" s="97" t="str">
        <f t="shared" si="3"/>
        <v>1--,--2,1--,---,---,---,---,---,---,-N2,-N-,---,---,--2</v>
      </c>
      <c r="AE7" s="54"/>
      <c r="AT7" s="64"/>
      <c r="AU7" s="116" t="s">
        <v>7</v>
      </c>
      <c r="AW7" s="1">
        <f t="shared" si="4"/>
        <v>2</v>
      </c>
      <c r="AX7" s="1">
        <f t="shared" si="5"/>
        <v>4</v>
      </c>
      <c r="AY7" s="1">
        <f t="shared" si="6"/>
        <v>1</v>
      </c>
      <c r="AZ7" s="5">
        <f t="shared" si="7"/>
        <v>7</v>
      </c>
      <c r="BD7" s="6">
        <v>6</v>
      </c>
      <c r="BE7" s="56">
        <f t="shared" si="8"/>
        <v>10</v>
      </c>
      <c r="BF7" s="54">
        <f t="shared" si="9"/>
        <v>2</v>
      </c>
      <c r="BG7" s="68">
        <f t="shared" si="10"/>
        <v>2</v>
      </c>
      <c r="BH7" s="5">
        <f>COUNTIF(BE2:BG15,$BD$7)</f>
        <v>7</v>
      </c>
      <c r="BI7" s="56">
        <f t="shared" si="11"/>
        <v>6</v>
      </c>
      <c r="BJ7" s="54">
        <f t="shared" si="12"/>
        <v>4</v>
      </c>
      <c r="BK7" s="68">
        <f t="shared" si="13"/>
        <v>4</v>
      </c>
      <c r="BL7" s="5">
        <f>COUNTIF(BI2:BK15,$BD$7)</f>
        <v>8</v>
      </c>
      <c r="BM7" s="56">
        <f t="shared" si="14"/>
        <v>6</v>
      </c>
      <c r="BN7" s="54">
        <f t="shared" si="15"/>
        <v>1</v>
      </c>
      <c r="BO7" s="68">
        <f t="shared" si="16"/>
        <v>7</v>
      </c>
      <c r="BP7" s="5">
        <f>COUNTIF(BM2:BO15,$BD$7)</f>
        <v>7</v>
      </c>
      <c r="BQ7" s="56">
        <f t="shared" si="17"/>
        <v>22</v>
      </c>
      <c r="BR7" s="54">
        <f t="shared" si="18"/>
        <v>7</v>
      </c>
      <c r="BS7" s="68">
        <f t="shared" si="19"/>
        <v>13</v>
      </c>
      <c r="BW7" s="70"/>
    </row>
    <row r="8" spans="2:75" x14ac:dyDescent="0.25">
      <c r="B8" s="61" t="s">
        <v>7</v>
      </c>
      <c r="C8" s="61">
        <v>1</v>
      </c>
      <c r="D8" s="61">
        <v>1</v>
      </c>
      <c r="E8" s="61" t="s">
        <v>7</v>
      </c>
      <c r="F8" s="61">
        <v>1</v>
      </c>
      <c r="G8" s="61">
        <v>1</v>
      </c>
      <c r="H8" s="61" t="s">
        <v>7</v>
      </c>
      <c r="I8" s="62">
        <v>1</v>
      </c>
      <c r="J8" s="61">
        <v>2</v>
      </c>
      <c r="K8" s="61">
        <v>2</v>
      </c>
      <c r="L8" s="61" t="s">
        <v>7</v>
      </c>
      <c r="M8" s="61">
        <v>1</v>
      </c>
      <c r="N8" s="62">
        <v>1</v>
      </c>
      <c r="O8" s="62">
        <v>2</v>
      </c>
      <c r="P8" s="4"/>
      <c r="Q8" s="113" t="str">
        <f t="shared" si="0"/>
        <v>7;6;6;2;</v>
      </c>
      <c r="R8" s="113" t="str">
        <f t="shared" si="1"/>
        <v>7;7;1;6;</v>
      </c>
      <c r="S8" s="97" t="str">
        <f t="shared" si="20"/>
        <v>7;6;6;2;</v>
      </c>
      <c r="T8" s="113" t="str">
        <f t="shared" si="2"/>
        <v>7;16;14;12;</v>
      </c>
      <c r="AD8" s="97" t="str">
        <f t="shared" si="3"/>
        <v>---,---,---,---,1--,---,-N-,---,---,---,1--,---,---,---</v>
      </c>
      <c r="AE8" s="54"/>
      <c r="AT8" s="64"/>
      <c r="AU8" s="116">
        <v>1</v>
      </c>
      <c r="AW8" s="1">
        <f t="shared" si="4"/>
        <v>3</v>
      </c>
      <c r="AX8" s="1">
        <f t="shared" si="5"/>
        <v>6</v>
      </c>
      <c r="AY8" s="1">
        <f t="shared" si="6"/>
        <v>7</v>
      </c>
      <c r="AZ8" s="5">
        <f t="shared" si="7"/>
        <v>16</v>
      </c>
      <c r="BD8" s="6">
        <v>7</v>
      </c>
      <c r="BE8" s="56">
        <f t="shared" si="8"/>
        <v>3</v>
      </c>
      <c r="BF8" s="54">
        <f t="shared" si="9"/>
        <v>7</v>
      </c>
      <c r="BG8" s="68">
        <f t="shared" si="10"/>
        <v>4</v>
      </c>
      <c r="BH8" s="5">
        <f>COUNTIF(BE2:BG15,$BD$8)</f>
        <v>3</v>
      </c>
      <c r="BI8" s="56">
        <f t="shared" si="11"/>
        <v>6</v>
      </c>
      <c r="BJ8" s="54">
        <f t="shared" si="12"/>
        <v>6</v>
      </c>
      <c r="BK8" s="68">
        <f t="shared" si="13"/>
        <v>2</v>
      </c>
      <c r="BL8" s="5">
        <f>COUNTIF(BI2:BK15,$BD$8)</f>
        <v>5</v>
      </c>
      <c r="BM8" s="56">
        <f t="shared" si="14"/>
        <v>7</v>
      </c>
      <c r="BN8" s="54">
        <f t="shared" si="15"/>
        <v>1</v>
      </c>
      <c r="BO8" s="68">
        <f t="shared" si="16"/>
        <v>6</v>
      </c>
      <c r="BP8" s="5">
        <f>COUNTIF(BM2:BO15,$BD$8)</f>
        <v>5</v>
      </c>
      <c r="BQ8" s="56">
        <f t="shared" si="17"/>
        <v>16</v>
      </c>
      <c r="BR8" s="54">
        <f t="shared" si="18"/>
        <v>14</v>
      </c>
      <c r="BS8" s="68">
        <f t="shared" si="19"/>
        <v>12</v>
      </c>
      <c r="BW8" s="70"/>
    </row>
    <row r="9" spans="2:75" x14ac:dyDescent="0.25">
      <c r="B9" s="61" t="s">
        <v>7</v>
      </c>
      <c r="C9" s="61" t="s">
        <v>7</v>
      </c>
      <c r="D9" s="61" t="s">
        <v>7</v>
      </c>
      <c r="E9" s="61" t="s">
        <v>7</v>
      </c>
      <c r="F9" s="61">
        <v>1</v>
      </c>
      <c r="G9" s="61">
        <v>1</v>
      </c>
      <c r="H9" s="61">
        <v>2</v>
      </c>
      <c r="I9" s="62">
        <v>1</v>
      </c>
      <c r="J9" s="61">
        <v>2</v>
      </c>
      <c r="K9" s="61">
        <v>1</v>
      </c>
      <c r="L9" s="61">
        <v>1</v>
      </c>
      <c r="M9" s="61">
        <v>1</v>
      </c>
      <c r="N9" s="62">
        <v>1</v>
      </c>
      <c r="O9" s="62">
        <v>1</v>
      </c>
      <c r="P9" s="4"/>
      <c r="Q9" s="113" t="str">
        <f t="shared" si="0"/>
        <v>8;5;5;4;</v>
      </c>
      <c r="R9" s="113" t="str">
        <f t="shared" si="1"/>
        <v>8;6;2;6;</v>
      </c>
      <c r="S9" s="97" t="str">
        <f t="shared" si="20"/>
        <v>8;5;5;4;</v>
      </c>
      <c r="T9" s="113" t="str">
        <f t="shared" si="2"/>
        <v>8;19;12;11;</v>
      </c>
      <c r="AD9" s="97" t="str">
        <f t="shared" si="3"/>
        <v>---,---,---,1--,---,---,---,1--,---,---,---,---,---,---</v>
      </c>
      <c r="AT9" s="64"/>
      <c r="AU9" s="116" t="s">
        <v>7</v>
      </c>
      <c r="AW9" s="1">
        <f t="shared" si="4"/>
        <v>5</v>
      </c>
      <c r="AX9" s="1">
        <f t="shared" si="5"/>
        <v>5</v>
      </c>
      <c r="AY9" s="1">
        <f t="shared" si="6"/>
        <v>2</v>
      </c>
      <c r="AZ9" s="5">
        <f t="shared" si="7"/>
        <v>12</v>
      </c>
      <c r="BD9" s="6">
        <v>8</v>
      </c>
      <c r="BE9" s="56">
        <f t="shared" si="8"/>
        <v>8</v>
      </c>
      <c r="BF9" s="54">
        <f t="shared" si="9"/>
        <v>5</v>
      </c>
      <c r="BG9" s="68">
        <f t="shared" si="10"/>
        <v>1</v>
      </c>
      <c r="BH9" s="5">
        <f>COUNTIF(BE2:BG15,$BD$9)</f>
        <v>2</v>
      </c>
      <c r="BI9" s="56">
        <f t="shared" si="11"/>
        <v>5</v>
      </c>
      <c r="BJ9" s="54">
        <f t="shared" si="12"/>
        <v>5</v>
      </c>
      <c r="BK9" s="68">
        <f t="shared" si="13"/>
        <v>4</v>
      </c>
      <c r="BL9" s="5">
        <f>COUNTIF(BI2:BK15,$BD$9)</f>
        <v>1</v>
      </c>
      <c r="BM9" s="56">
        <f t="shared" si="14"/>
        <v>6</v>
      </c>
      <c r="BN9" s="54">
        <f t="shared" si="15"/>
        <v>2</v>
      </c>
      <c r="BO9" s="68">
        <f t="shared" si="16"/>
        <v>6</v>
      </c>
      <c r="BP9" s="5">
        <f>COUNTIF(BM2:BO15,$BD$9)</f>
        <v>1</v>
      </c>
      <c r="BQ9" s="56">
        <f t="shared" si="17"/>
        <v>19</v>
      </c>
      <c r="BR9" s="54">
        <f t="shared" si="18"/>
        <v>12</v>
      </c>
      <c r="BS9" s="68">
        <f t="shared" si="19"/>
        <v>11</v>
      </c>
      <c r="BW9" s="70"/>
    </row>
    <row r="10" spans="2:75" x14ac:dyDescent="0.25">
      <c r="B10" s="61">
        <v>1</v>
      </c>
      <c r="C10" s="61">
        <v>2</v>
      </c>
      <c r="D10" s="61">
        <v>1</v>
      </c>
      <c r="E10" s="61">
        <v>1</v>
      </c>
      <c r="F10" s="61" t="s">
        <v>7</v>
      </c>
      <c r="G10" s="61">
        <v>1</v>
      </c>
      <c r="H10" s="61">
        <v>2</v>
      </c>
      <c r="I10" s="62">
        <v>1</v>
      </c>
      <c r="J10" s="61">
        <v>2</v>
      </c>
      <c r="K10" s="61">
        <v>2</v>
      </c>
      <c r="L10" s="61" t="s">
        <v>7</v>
      </c>
      <c r="M10" s="61">
        <v>1</v>
      </c>
      <c r="N10" s="62" t="s">
        <v>7</v>
      </c>
      <c r="O10" s="62">
        <v>1</v>
      </c>
      <c r="P10" s="4"/>
      <c r="Q10" s="113" t="str">
        <f t="shared" si="0"/>
        <v>9;4;4;6;</v>
      </c>
      <c r="R10" s="113" t="str">
        <f t="shared" si="1"/>
        <v>9;8;3;3;</v>
      </c>
      <c r="S10" s="97" t="str">
        <f t="shared" si="20"/>
        <v>9;4;4;6;</v>
      </c>
      <c r="T10" s="113" t="str">
        <f t="shared" si="2"/>
        <v>9;17;11;14;</v>
      </c>
      <c r="AD10" s="97" t="str">
        <f t="shared" si="3"/>
        <v>---,---,---,---,---,---,---,---,---,---,---,1--,---,---</v>
      </c>
      <c r="AT10" s="64"/>
      <c r="AU10" s="116">
        <v>1</v>
      </c>
      <c r="AW10" s="1">
        <f t="shared" si="4"/>
        <v>5</v>
      </c>
      <c r="AX10" s="1">
        <f t="shared" si="5"/>
        <v>4</v>
      </c>
      <c r="AY10" s="1">
        <f t="shared" si="6"/>
        <v>8</v>
      </c>
      <c r="AZ10" s="5">
        <f t="shared" si="7"/>
        <v>17</v>
      </c>
      <c r="BD10" s="6">
        <v>9</v>
      </c>
      <c r="BE10" s="56">
        <f t="shared" si="8"/>
        <v>5</v>
      </c>
      <c r="BF10" s="54">
        <f t="shared" si="9"/>
        <v>4</v>
      </c>
      <c r="BG10" s="68">
        <f t="shared" si="10"/>
        <v>5</v>
      </c>
      <c r="BH10" s="5">
        <f>COUNTIF(BE2:BG15,$BD$10)</f>
        <v>1</v>
      </c>
      <c r="BI10" s="56">
        <f t="shared" si="11"/>
        <v>4</v>
      </c>
      <c r="BJ10" s="54">
        <f t="shared" si="12"/>
        <v>4</v>
      </c>
      <c r="BK10" s="68">
        <f t="shared" si="13"/>
        <v>6</v>
      </c>
      <c r="BL10" s="5">
        <f>COUNTIF(BI2:BK15,$BD$10)</f>
        <v>0</v>
      </c>
      <c r="BM10" s="56">
        <f t="shared" si="14"/>
        <v>8</v>
      </c>
      <c r="BN10" s="54">
        <f t="shared" si="15"/>
        <v>3</v>
      </c>
      <c r="BO10" s="68">
        <f t="shared" si="16"/>
        <v>3</v>
      </c>
      <c r="BP10" s="5">
        <f>COUNTIF(BM2:BO15,$BD$10)</f>
        <v>1</v>
      </c>
      <c r="BQ10" s="56">
        <f t="shared" si="17"/>
        <v>17</v>
      </c>
      <c r="BR10" s="54">
        <f t="shared" si="18"/>
        <v>11</v>
      </c>
      <c r="BS10" s="68">
        <f t="shared" si="19"/>
        <v>14</v>
      </c>
      <c r="BW10" s="70"/>
    </row>
    <row r="11" spans="2:75" x14ac:dyDescent="0.25">
      <c r="B11" s="61" t="s">
        <v>7</v>
      </c>
      <c r="C11" s="61">
        <v>1</v>
      </c>
      <c r="D11" s="61" t="s">
        <v>7</v>
      </c>
      <c r="E11" s="61" t="s">
        <v>7</v>
      </c>
      <c r="F11" s="61">
        <v>2</v>
      </c>
      <c r="G11" s="61">
        <v>2</v>
      </c>
      <c r="H11" s="61" t="s">
        <v>7</v>
      </c>
      <c r="I11" s="62" t="s">
        <v>7</v>
      </c>
      <c r="J11" s="61">
        <v>2</v>
      </c>
      <c r="K11" s="61">
        <v>2</v>
      </c>
      <c r="L11" s="61">
        <v>1</v>
      </c>
      <c r="M11" s="61" t="s">
        <v>7</v>
      </c>
      <c r="N11" s="62">
        <v>1</v>
      </c>
      <c r="O11" s="62">
        <v>2</v>
      </c>
      <c r="P11" s="4"/>
      <c r="Q11" s="113" t="str">
        <f t="shared" si="0"/>
        <v>10;7;3;4;</v>
      </c>
      <c r="R11" s="113" t="str">
        <f t="shared" si="1"/>
        <v>10;5;4;5;</v>
      </c>
      <c r="S11" s="97" t="str">
        <f t="shared" si="20"/>
        <v>10;7;3;4;</v>
      </c>
      <c r="T11" s="113" t="str">
        <f t="shared" si="2"/>
        <v>10;14;13;15;</v>
      </c>
      <c r="AD11" s="97" t="str">
        <f t="shared" si="3"/>
        <v>---,---,---,---,---,1--,---,---,---,---,---,---,---,---</v>
      </c>
      <c r="AT11" s="64"/>
      <c r="AU11" s="116">
        <v>1</v>
      </c>
      <c r="AW11" s="1">
        <f t="shared" si="4"/>
        <v>2</v>
      </c>
      <c r="AX11" s="1">
        <f t="shared" si="5"/>
        <v>7</v>
      </c>
      <c r="AY11" s="1">
        <f t="shared" si="6"/>
        <v>5</v>
      </c>
      <c r="AZ11" s="5">
        <f t="shared" si="7"/>
        <v>14</v>
      </c>
      <c r="BD11" s="6">
        <v>10</v>
      </c>
      <c r="BE11" s="56">
        <f t="shared" si="8"/>
        <v>2</v>
      </c>
      <c r="BF11" s="54">
        <f t="shared" si="9"/>
        <v>6</v>
      </c>
      <c r="BG11" s="68">
        <f t="shared" si="10"/>
        <v>6</v>
      </c>
      <c r="BH11" s="5">
        <f>COUNTIF(BE2:BG15,$BD$11)</f>
        <v>1</v>
      </c>
      <c r="BI11" s="56">
        <f t="shared" si="11"/>
        <v>7</v>
      </c>
      <c r="BJ11" s="54">
        <f t="shared" si="12"/>
        <v>3</v>
      </c>
      <c r="BK11" s="68">
        <f t="shared" si="13"/>
        <v>4</v>
      </c>
      <c r="BL11" s="5">
        <f>COUNTIF(BI2:BK15,$BD$11)</f>
        <v>0</v>
      </c>
      <c r="BM11" s="56">
        <f t="shared" si="14"/>
        <v>5</v>
      </c>
      <c r="BN11" s="54">
        <f t="shared" si="15"/>
        <v>4</v>
      </c>
      <c r="BO11" s="68">
        <f t="shared" si="16"/>
        <v>5</v>
      </c>
      <c r="BP11" s="5">
        <f>COUNTIF(BM2:BO15,$BD$11)</f>
        <v>1</v>
      </c>
      <c r="BQ11" s="56">
        <f t="shared" si="17"/>
        <v>14</v>
      </c>
      <c r="BR11" s="54">
        <f t="shared" si="18"/>
        <v>13</v>
      </c>
      <c r="BS11" s="68">
        <f t="shared" si="19"/>
        <v>15</v>
      </c>
      <c r="BW11" s="70"/>
    </row>
    <row r="12" spans="2:75" x14ac:dyDescent="0.25">
      <c r="B12" s="61">
        <v>1</v>
      </c>
      <c r="C12" s="61">
        <v>1</v>
      </c>
      <c r="D12" s="61">
        <v>2</v>
      </c>
      <c r="E12" s="61">
        <v>2</v>
      </c>
      <c r="F12" s="61">
        <v>2</v>
      </c>
      <c r="G12" s="61" t="s">
        <v>7</v>
      </c>
      <c r="H12" s="61">
        <v>1</v>
      </c>
      <c r="I12" s="62">
        <v>1</v>
      </c>
      <c r="J12" s="61" t="s">
        <v>7</v>
      </c>
      <c r="K12" s="61">
        <v>1</v>
      </c>
      <c r="L12" s="61" t="s">
        <v>7</v>
      </c>
      <c r="M12" s="61" t="s">
        <v>7</v>
      </c>
      <c r="N12" s="62">
        <v>2</v>
      </c>
      <c r="O12" s="62">
        <v>2</v>
      </c>
      <c r="P12" s="4"/>
      <c r="Q12" s="113" t="str">
        <f t="shared" si="0"/>
        <v>11;4;7;3;</v>
      </c>
      <c r="R12" s="113" t="str">
        <f t="shared" si="1"/>
        <v>11;5;4;5;</v>
      </c>
      <c r="S12" s="97" t="str">
        <f t="shared" si="20"/>
        <v>11;4;7;3;</v>
      </c>
      <c r="T12" s="113" t="str">
        <f t="shared" si="2"/>
        <v>11;16;17;9;</v>
      </c>
      <c r="AD12" s="97" t="str">
        <f t="shared" si="3"/>
        <v>---,---,---,---,---,---,---,---,---,---,---,---,---,---</v>
      </c>
      <c r="AT12" s="64"/>
      <c r="AU12" s="116">
        <v>1</v>
      </c>
      <c r="AW12" s="1">
        <f t="shared" si="4"/>
        <v>7</v>
      </c>
      <c r="AX12" s="1">
        <f t="shared" si="5"/>
        <v>4</v>
      </c>
      <c r="AY12" s="1">
        <f t="shared" si="6"/>
        <v>5</v>
      </c>
      <c r="AZ12" s="5">
        <f t="shared" si="7"/>
        <v>16</v>
      </c>
      <c r="BD12" s="6">
        <v>11</v>
      </c>
      <c r="BE12" s="56">
        <f t="shared" si="8"/>
        <v>7</v>
      </c>
      <c r="BF12" s="54">
        <f t="shared" si="9"/>
        <v>6</v>
      </c>
      <c r="BG12" s="68">
        <f t="shared" si="10"/>
        <v>1</v>
      </c>
      <c r="BH12" s="5">
        <f>COUNTIF(BE2:BG15,$BD$12)</f>
        <v>0</v>
      </c>
      <c r="BI12" s="56">
        <f t="shared" si="11"/>
        <v>4</v>
      </c>
      <c r="BJ12" s="54">
        <f t="shared" si="12"/>
        <v>7</v>
      </c>
      <c r="BK12" s="68">
        <f t="shared" si="13"/>
        <v>3</v>
      </c>
      <c r="BL12" s="5">
        <f>COUNTIF(BI2:BK15,$BD$12)</f>
        <v>0</v>
      </c>
      <c r="BM12" s="56">
        <f t="shared" si="14"/>
        <v>5</v>
      </c>
      <c r="BN12" s="54">
        <f t="shared" si="15"/>
        <v>4</v>
      </c>
      <c r="BO12" s="68">
        <f t="shared" si="16"/>
        <v>5</v>
      </c>
      <c r="BP12" s="5">
        <f>COUNTIF(BM2:BO15,$BD$12)</f>
        <v>0</v>
      </c>
      <c r="BQ12" s="56">
        <f t="shared" si="17"/>
        <v>16</v>
      </c>
      <c r="BR12" s="54">
        <f t="shared" si="18"/>
        <v>17</v>
      </c>
      <c r="BS12" s="68">
        <f t="shared" si="19"/>
        <v>9</v>
      </c>
    </row>
    <row r="13" spans="2:75" x14ac:dyDescent="0.25">
      <c r="B13" s="61" t="s">
        <v>7</v>
      </c>
      <c r="C13" s="61">
        <v>1</v>
      </c>
      <c r="D13" s="61">
        <v>2</v>
      </c>
      <c r="E13" s="61">
        <v>1</v>
      </c>
      <c r="F13" s="61" t="s">
        <v>7</v>
      </c>
      <c r="G13" s="61" t="s">
        <v>7</v>
      </c>
      <c r="H13" s="61">
        <v>1</v>
      </c>
      <c r="I13" s="62">
        <v>1</v>
      </c>
      <c r="J13" s="61">
        <v>1</v>
      </c>
      <c r="K13" s="61">
        <v>2</v>
      </c>
      <c r="L13" s="61">
        <v>1</v>
      </c>
      <c r="M13" s="61">
        <v>1</v>
      </c>
      <c r="N13" s="62">
        <v>2</v>
      </c>
      <c r="O13" s="62">
        <v>1</v>
      </c>
      <c r="P13" s="4"/>
      <c r="Q13" s="113" t="str">
        <f t="shared" si="0"/>
        <v>12;7;3;4;</v>
      </c>
      <c r="R13" s="113" t="str">
        <f t="shared" si="1"/>
        <v>12;10;3;1;</v>
      </c>
      <c r="S13" s="97" t="str">
        <f t="shared" si="20"/>
        <v>12;7;3;4;</v>
      </c>
      <c r="T13" s="113" t="str">
        <f t="shared" si="2"/>
        <v>12;26;10;6;</v>
      </c>
      <c r="AD13" s="97" t="str">
        <f t="shared" si="3"/>
        <v>---,---,---,---,---,---,---,---,---,---,---,---,---,---</v>
      </c>
      <c r="AT13" s="64"/>
      <c r="AU13" s="116">
        <v>2</v>
      </c>
      <c r="AW13" s="1">
        <f t="shared" si="4"/>
        <v>1</v>
      </c>
      <c r="AX13" s="1">
        <f t="shared" si="5"/>
        <v>4</v>
      </c>
      <c r="AY13" s="1">
        <f t="shared" si="6"/>
        <v>1</v>
      </c>
      <c r="AZ13" s="5">
        <f t="shared" si="7"/>
        <v>6</v>
      </c>
      <c r="BD13" s="6">
        <v>12</v>
      </c>
      <c r="BE13" s="56">
        <f t="shared" si="8"/>
        <v>9</v>
      </c>
      <c r="BF13" s="54">
        <f t="shared" si="9"/>
        <v>4</v>
      </c>
      <c r="BG13" s="68">
        <f t="shared" si="10"/>
        <v>1</v>
      </c>
      <c r="BH13" s="5">
        <f>COUNTIF(BE2:BG15,$BD$13)</f>
        <v>0</v>
      </c>
      <c r="BI13" s="56">
        <f t="shared" si="11"/>
        <v>7</v>
      </c>
      <c r="BJ13" s="54">
        <f t="shared" si="12"/>
        <v>3</v>
      </c>
      <c r="BK13" s="68">
        <f t="shared" si="13"/>
        <v>4</v>
      </c>
      <c r="BL13" s="5">
        <f>COUNTIF(BI2:BK15,$BD$13)</f>
        <v>0</v>
      </c>
      <c r="BM13" s="56">
        <f t="shared" si="14"/>
        <v>10</v>
      </c>
      <c r="BN13" s="54">
        <f t="shared" si="15"/>
        <v>3</v>
      </c>
      <c r="BO13" s="68">
        <f t="shared" si="16"/>
        <v>1</v>
      </c>
      <c r="BP13" s="5">
        <f>COUNTIF(BM2:BO15,$BD$13)</f>
        <v>0</v>
      </c>
      <c r="BQ13" s="56">
        <f t="shared" si="17"/>
        <v>26</v>
      </c>
      <c r="BR13" s="54">
        <f t="shared" si="18"/>
        <v>10</v>
      </c>
      <c r="BS13" s="68">
        <f t="shared" si="19"/>
        <v>6</v>
      </c>
    </row>
    <row r="14" spans="2:75" x14ac:dyDescent="0.25">
      <c r="B14" s="61">
        <v>2</v>
      </c>
      <c r="C14" s="61">
        <v>2</v>
      </c>
      <c r="D14" s="61">
        <v>1</v>
      </c>
      <c r="E14" s="61">
        <v>1</v>
      </c>
      <c r="F14" s="61">
        <v>1</v>
      </c>
      <c r="G14" s="61" t="s">
        <v>7</v>
      </c>
      <c r="H14" s="61" t="s">
        <v>7</v>
      </c>
      <c r="I14" s="62">
        <v>1</v>
      </c>
      <c r="J14" s="61">
        <v>2</v>
      </c>
      <c r="K14" s="61">
        <v>1</v>
      </c>
      <c r="L14" s="61">
        <v>2</v>
      </c>
      <c r="M14" s="61">
        <v>2</v>
      </c>
      <c r="N14" s="62">
        <v>1</v>
      </c>
      <c r="O14" s="62">
        <v>1</v>
      </c>
      <c r="P14" s="4"/>
      <c r="Q14" s="113" t="str">
        <f t="shared" si="0"/>
        <v>13;7;4;3;</v>
      </c>
      <c r="R14" s="113" t="str">
        <f t="shared" si="1"/>
        <v>13;6;5;3;</v>
      </c>
      <c r="S14" s="97" t="str">
        <f t="shared" si="20"/>
        <v>13;7;4;3;</v>
      </c>
      <c r="T14" s="113" t="str">
        <f t="shared" si="2"/>
        <v>13;17;14;11;</v>
      </c>
      <c r="AD14" s="97" t="str">
        <f t="shared" si="3"/>
        <v>---,---,---,---,---,---,---,---,---,---,---,---,---,---</v>
      </c>
      <c r="AT14" s="64"/>
      <c r="AU14" s="116">
        <v>1</v>
      </c>
      <c r="AW14" s="1">
        <f t="shared" si="4"/>
        <v>4</v>
      </c>
      <c r="AX14" s="1">
        <f t="shared" si="5"/>
        <v>7</v>
      </c>
      <c r="AY14" s="1">
        <f t="shared" si="6"/>
        <v>6</v>
      </c>
      <c r="AZ14" s="54">
        <f t="shared" si="7"/>
        <v>17</v>
      </c>
      <c r="BD14" s="65">
        <v>13</v>
      </c>
      <c r="BE14" s="56">
        <f t="shared" si="8"/>
        <v>4</v>
      </c>
      <c r="BF14" s="54">
        <f t="shared" si="9"/>
        <v>5</v>
      </c>
      <c r="BG14" s="68">
        <f t="shared" si="10"/>
        <v>5</v>
      </c>
      <c r="BH14" s="5">
        <f>COUNTIF(BE2:BG15,$BD$14)</f>
        <v>0</v>
      </c>
      <c r="BI14" s="56">
        <f t="shared" si="11"/>
        <v>7</v>
      </c>
      <c r="BJ14" s="54">
        <f t="shared" si="12"/>
        <v>4</v>
      </c>
      <c r="BK14" s="68">
        <f t="shared" si="13"/>
        <v>3</v>
      </c>
      <c r="BL14" s="5">
        <f>COUNTIF(BI2:BK15,$BD$14)</f>
        <v>0</v>
      </c>
      <c r="BM14" s="56">
        <f t="shared" si="14"/>
        <v>6</v>
      </c>
      <c r="BN14" s="54">
        <f t="shared" si="15"/>
        <v>5</v>
      </c>
      <c r="BO14" s="68">
        <f t="shared" si="16"/>
        <v>3</v>
      </c>
      <c r="BP14" s="5">
        <f>COUNTIF(BM2:BO15,$BD$14)</f>
        <v>0</v>
      </c>
      <c r="BQ14" s="56">
        <f t="shared" si="17"/>
        <v>17</v>
      </c>
      <c r="BR14" s="54">
        <f t="shared" si="18"/>
        <v>14</v>
      </c>
      <c r="BS14" s="68">
        <f t="shared" si="19"/>
        <v>11</v>
      </c>
    </row>
    <row r="15" spans="2:75" x14ac:dyDescent="0.25">
      <c r="B15" s="61">
        <v>1</v>
      </c>
      <c r="C15" s="61" t="s">
        <v>7</v>
      </c>
      <c r="D15" s="61">
        <v>2</v>
      </c>
      <c r="E15" s="61" t="s">
        <v>7</v>
      </c>
      <c r="F15" s="61">
        <v>1</v>
      </c>
      <c r="G15" s="61" t="s">
        <v>7</v>
      </c>
      <c r="H15" s="61">
        <v>2</v>
      </c>
      <c r="I15" s="62">
        <v>1</v>
      </c>
      <c r="J15" s="61">
        <v>1</v>
      </c>
      <c r="K15" s="61">
        <v>2</v>
      </c>
      <c r="L15" s="61" t="s">
        <v>7</v>
      </c>
      <c r="M15" s="61">
        <v>2</v>
      </c>
      <c r="N15" s="62" t="s">
        <v>7</v>
      </c>
      <c r="O15" s="62">
        <v>1</v>
      </c>
      <c r="P15" s="4"/>
      <c r="Q15" s="113" t="str">
        <f t="shared" si="0"/>
        <v>14;6;4;4;</v>
      </c>
      <c r="R15" s="113" t="str">
        <f t="shared" si="1"/>
        <v>14;5;6;3;</v>
      </c>
      <c r="S15" s="97" t="str">
        <f t="shared" si="20"/>
        <v>14;6;4;4;</v>
      </c>
      <c r="T15" s="113" t="str">
        <f t="shared" si="2"/>
        <v>14;16;13;13;</v>
      </c>
      <c r="AD15" s="97" t="str">
        <f t="shared" si="3"/>
        <v>---,---,---,---,---,---,---,---,---,---,---,---,---,---</v>
      </c>
      <c r="AU15" s="116" t="s">
        <v>7</v>
      </c>
      <c r="AW15" s="1">
        <f t="shared" si="4"/>
        <v>3</v>
      </c>
      <c r="AX15" s="1">
        <f t="shared" si="5"/>
        <v>4</v>
      </c>
      <c r="AY15" s="1">
        <f t="shared" si="6"/>
        <v>6</v>
      </c>
      <c r="AZ15" s="54">
        <f t="shared" si="7"/>
        <v>13</v>
      </c>
      <c r="BD15" s="65">
        <v>14</v>
      </c>
      <c r="BE15" s="58">
        <f t="shared" si="8"/>
        <v>5</v>
      </c>
      <c r="BF15" s="7">
        <f t="shared" si="9"/>
        <v>3</v>
      </c>
      <c r="BG15" s="69">
        <f t="shared" si="10"/>
        <v>6</v>
      </c>
      <c r="BH15" s="5">
        <f>COUNTIF(BE2:BG15,$BD$15)</f>
        <v>0</v>
      </c>
      <c r="BI15" s="58">
        <f t="shared" si="11"/>
        <v>6</v>
      </c>
      <c r="BJ15" s="7">
        <f t="shared" si="12"/>
        <v>4</v>
      </c>
      <c r="BK15" s="69">
        <f t="shared" si="13"/>
        <v>4</v>
      </c>
      <c r="BL15" s="5">
        <f>COUNTIF(BI2:BK15,$BD$15)</f>
        <v>0</v>
      </c>
      <c r="BM15" s="58">
        <f t="shared" si="14"/>
        <v>5</v>
      </c>
      <c r="BN15" s="7">
        <f t="shared" si="15"/>
        <v>6</v>
      </c>
      <c r="BO15" s="69">
        <f t="shared" si="16"/>
        <v>3</v>
      </c>
      <c r="BP15" s="5">
        <f>COUNTIF(BM2:BO15,$BD$15)</f>
        <v>0</v>
      </c>
      <c r="BQ15" s="58">
        <f t="shared" si="17"/>
        <v>16</v>
      </c>
      <c r="BR15" s="7">
        <f t="shared" si="18"/>
        <v>13</v>
      </c>
      <c r="BS15" s="69">
        <f t="shared" si="19"/>
        <v>13</v>
      </c>
    </row>
    <row r="16" spans="2:75" x14ac:dyDescent="0.25">
      <c r="B16" s="61" t="s">
        <v>7</v>
      </c>
      <c r="C16" s="61">
        <v>1</v>
      </c>
      <c r="D16" s="61">
        <v>1</v>
      </c>
      <c r="E16" s="61">
        <v>1</v>
      </c>
      <c r="F16" s="61" t="s">
        <v>7</v>
      </c>
      <c r="G16" s="61">
        <v>1</v>
      </c>
      <c r="H16" s="61">
        <v>2</v>
      </c>
      <c r="I16" s="62" t="s">
        <v>7</v>
      </c>
      <c r="J16" s="61" t="s">
        <v>7</v>
      </c>
      <c r="K16" s="61">
        <v>1</v>
      </c>
      <c r="L16" s="61" t="s">
        <v>7</v>
      </c>
      <c r="M16" s="61">
        <v>1</v>
      </c>
      <c r="N16" s="62">
        <v>1</v>
      </c>
      <c r="O16" s="62" t="s">
        <v>7</v>
      </c>
      <c r="Q16" s="117" t="s">
        <v>181</v>
      </c>
      <c r="R16" s="117" t="s">
        <v>181</v>
      </c>
      <c r="S16" s="117" t="s">
        <v>181</v>
      </c>
      <c r="T16" s="117" t="s">
        <v>181</v>
      </c>
      <c r="AD16" s="97" t="str">
        <f t="shared" ref="AD16:AD29" si="21">BD23&amp;","&amp;BE23&amp;","&amp;BF23&amp;","&amp;BG23&amp;","&amp;BH23&amp;","&amp;BI23&amp;","&amp;BJ23&amp;","&amp;BK23&amp;","&amp;BL23&amp;","&amp;BM23&amp;","&amp;BN23&amp;","&amp;BO23&amp;","&amp;BP23&amp;","&amp;BQ23</f>
        <v>---,---,---,---,---,---,---,---,---,---,---,---,---,---</v>
      </c>
      <c r="AW16" s="54">
        <f>SUM(AW2:AW15)</f>
        <v>52</v>
      </c>
      <c r="AX16" s="54">
        <f>SUM(AX2:AX15)</f>
        <v>62</v>
      </c>
      <c r="AY16" s="54">
        <f>SUM(AY2:AY15)</f>
        <v>69</v>
      </c>
      <c r="AZ16" s="54">
        <f>SUM(AZ2:AZ15)</f>
        <v>183</v>
      </c>
    </row>
    <row r="17" spans="17:85" x14ac:dyDescent="0.25">
      <c r="Q17" s="117" t="s">
        <v>182</v>
      </c>
      <c r="R17" s="117" t="s">
        <v>182</v>
      </c>
      <c r="S17" s="117" t="s">
        <v>182</v>
      </c>
      <c r="T17" s="117" t="s">
        <v>182</v>
      </c>
      <c r="AB17" s="54"/>
      <c r="AC17" s="54"/>
      <c r="AD17" s="97" t="str">
        <f t="shared" si="21"/>
        <v>--2,---,---,--2,-N-,---,--2,---,---,---,---,---,---,---</v>
      </c>
      <c r="AE17" s="54"/>
      <c r="AF17" s="54"/>
      <c r="AL17" s="59"/>
    </row>
    <row r="18" spans="17:85" x14ac:dyDescent="0.25">
      <c r="Q18" s="117" t="s">
        <v>188</v>
      </c>
      <c r="R18" s="117" t="s">
        <v>188</v>
      </c>
      <c r="S18" s="117" t="s">
        <v>188</v>
      </c>
      <c r="T18" s="117" t="s">
        <v>189</v>
      </c>
      <c r="AB18" s="54"/>
      <c r="AC18" s="54"/>
      <c r="AD18" s="97" t="str">
        <f t="shared" si="21"/>
        <v>---,-N-,---,---,---,---,---,---,---,-N-,--2,-N-,--2,---</v>
      </c>
      <c r="AE18" s="54"/>
      <c r="AF18" s="54"/>
      <c r="AL18" s="4"/>
    </row>
    <row r="19" spans="17:85" x14ac:dyDescent="0.25">
      <c r="AB19" s="54"/>
      <c r="AC19" s="54"/>
      <c r="AD19" s="97" t="str">
        <f t="shared" si="21"/>
        <v>---,---,-N-,---,--2,-N2,---,--2,1N-,--2,1--,--2,-N-,-N2</v>
      </c>
      <c r="AE19" s="54"/>
      <c r="AF19" s="54"/>
      <c r="AL19" s="4"/>
    </row>
    <row r="20" spans="17:85" x14ac:dyDescent="0.25">
      <c r="AB20" s="54"/>
      <c r="AC20" s="54"/>
      <c r="AD20" s="97" t="str">
        <f t="shared" si="21"/>
        <v>---,--2,1-2,-N-,---,---,---,1N-,---,---,---,---,---,---</v>
      </c>
      <c r="AE20" s="54"/>
      <c r="AF20" s="54"/>
      <c r="AL20" s="4"/>
    </row>
    <row r="21" spans="17:85" x14ac:dyDescent="0.25">
      <c r="AD21" s="97" t="str">
        <f t="shared" si="21"/>
        <v>1N-,1--,---,---,---,1--,1N-,---,--2,---,---,---,---,1--</v>
      </c>
      <c r="AL21" s="4"/>
    </row>
    <row r="22" spans="17:85" x14ac:dyDescent="0.25">
      <c r="AD22" s="97" t="str">
        <f t="shared" si="21"/>
        <v>---,---,---,1--,---,---,---,---,---,1--,-N-,1--,1--,---</v>
      </c>
      <c r="AL22" s="4"/>
      <c r="AN22" s="5">
        <v>1</v>
      </c>
      <c r="AO22" s="5">
        <v>2</v>
      </c>
      <c r="AP22" s="5">
        <v>3</v>
      </c>
      <c r="AQ22" s="5">
        <v>4</v>
      </c>
      <c r="AR22" s="5">
        <v>5</v>
      </c>
      <c r="AS22" s="5">
        <v>6</v>
      </c>
      <c r="AT22" s="5">
        <v>7</v>
      </c>
      <c r="AU22" s="5">
        <v>8</v>
      </c>
      <c r="AV22" s="5">
        <v>9</v>
      </c>
      <c r="AW22" s="5">
        <v>10</v>
      </c>
      <c r="AX22" s="5">
        <v>11</v>
      </c>
      <c r="AY22" s="5">
        <v>12</v>
      </c>
      <c r="AZ22" s="5">
        <v>13</v>
      </c>
      <c r="BA22" s="5">
        <v>14</v>
      </c>
      <c r="BD22" s="5">
        <v>1</v>
      </c>
      <c r="BE22" s="5">
        <v>2</v>
      </c>
      <c r="BF22" s="5">
        <v>3</v>
      </c>
      <c r="BG22" s="5">
        <v>4</v>
      </c>
      <c r="BH22" s="5">
        <v>5</v>
      </c>
      <c r="BI22" s="5">
        <v>6</v>
      </c>
      <c r="BJ22" s="5">
        <v>7</v>
      </c>
      <c r="BK22" s="5">
        <v>8</v>
      </c>
      <c r="BL22" s="5">
        <v>9</v>
      </c>
      <c r="BM22" s="5">
        <v>10</v>
      </c>
      <c r="BN22" s="5">
        <v>11</v>
      </c>
      <c r="BO22" s="5">
        <v>12</v>
      </c>
      <c r="BP22" s="5">
        <v>13</v>
      </c>
      <c r="BQ22" s="5">
        <v>14</v>
      </c>
      <c r="BT22" s="5">
        <v>1</v>
      </c>
      <c r="BU22" s="5">
        <v>2</v>
      </c>
      <c r="BV22" s="5">
        <v>3</v>
      </c>
      <c r="BW22" s="5">
        <v>4</v>
      </c>
      <c r="BX22" s="5">
        <v>5</v>
      </c>
      <c r="BY22" s="5">
        <v>6</v>
      </c>
      <c r="BZ22" s="5">
        <v>7</v>
      </c>
      <c r="CA22" s="5">
        <v>8</v>
      </c>
      <c r="CB22" s="5">
        <v>9</v>
      </c>
      <c r="CC22" s="5">
        <v>10</v>
      </c>
      <c r="CD22" s="5">
        <v>11</v>
      </c>
      <c r="CE22" s="5">
        <v>12</v>
      </c>
      <c r="CF22" s="5">
        <v>13</v>
      </c>
      <c r="CG22" s="5">
        <v>14</v>
      </c>
    </row>
    <row r="23" spans="17:85" x14ac:dyDescent="0.25">
      <c r="AC23" s="59"/>
      <c r="AD23" s="97" t="str">
        <f t="shared" si="21"/>
        <v>---,---,---,---,1--,---,---,---,---,---,---,---,---,---</v>
      </c>
      <c r="AE23" s="59"/>
      <c r="AF23" s="59"/>
      <c r="AG23" s="59"/>
      <c r="AL23" s="4"/>
      <c r="AM23" s="5" t="s">
        <v>190</v>
      </c>
      <c r="AN23" s="5" t="str">
        <f>IF(AND(BE2=1,BF2=1,BG2=1),"1N2",IF(AND(BE2=1,BF2=1),"1N-",IF(AND(BE2=1,BG2=1),"1-2",IF(AND(BF2=1,BG2=1),"-N2",IF(BE2=1,"1--",IF(BF2=1,"-N-",IF(BG2=1,"--2","---")))))))</f>
        <v>---</v>
      </c>
      <c r="AO23" s="5" t="str">
        <f>IF(AND(BE3=1,BF3=1,BG3=1),"1N2",IF(AND(BE3=1,BF3=1),"1N-",IF(AND(BE3=1,BG3=1),"1-2",IF(AND(BF3=1,BG3=1),"-N2",IF(BE3=1,"1--",IF(BF3=1,"-N-",IF(BG3=1,"--2","---")))))))</f>
        <v>---</v>
      </c>
      <c r="AP23" s="5" t="str">
        <f>IF(AND(BE4=1,BF4=1,BG4=1),"1N2",IF(AND(BE4=1,BF4=1),"1N-",IF(AND(BE4=1,BG4=1),"1-2",IF(AND(BF4=1,BG4=1),"-N2",IF(BE4=1,"1--",IF(BF4=1,"-N-",IF(BG4=1,"--2","---")))))))</f>
        <v>---</v>
      </c>
      <c r="AQ23" s="5" t="str">
        <f>IF(AND(BE5=1,BF5=1,BG5=1),"1N2",IF(AND(BE5=1,BF5=1),"1N-",IF(AND(BE5=1,BG5=1),"1-2",IF(AND(BF5=1,BG5=1),"-N2",IF(BE5=1,"1--",IF(BF5=1,"-N-",IF(BG5=1,"--2","---")))))))</f>
        <v>---</v>
      </c>
      <c r="AR23" s="5" t="str">
        <f>IF(AND(BE6=1,BF6=1,BG6=1),"1N2",IF(AND(BE6=1,BF6=1),"1N-",IF(AND(BE6=1,BG6=1),"1-2",IF(AND(BF6=1,BG6=1),"-N2",IF(BE6=1,"1--",IF(BF6=1,"-N-",IF(BG6=1,"--2","---")))))))</f>
        <v>---</v>
      </c>
      <c r="AS23" s="5" t="str">
        <f>IF(AND(BE7=1,BF7=1,BG7=1),"1N2",IF(AND(BE7=1,BF7=1),"1N-",IF(AND(BE7=1,BG7=1),"1-2",IF(AND(BF7=1,BG7=1),"-N2",IF(BE7=1,"1--",IF(BF7=1,"-N-",IF(BG7=1,"--2","---")))))))</f>
        <v>---</v>
      </c>
      <c r="AT23" s="5" t="str">
        <f>IF(AND(BE8=1,BF8=1,BG8=1),"1N2",IF(AND(BE8=1,BF8=1),"1N-",IF(AND(BE8=1,BG8=1),"1-2",IF(AND(BF8=1,BG8=1),"-N2",IF(BE8=1,"1--",IF(BF8=1,"-N-",IF(BG8=1,"--2","---")))))))</f>
        <v>---</v>
      </c>
      <c r="AU23" s="5" t="str">
        <f>IF(AND(BE9=1,BF9=1,BG9=1),"1N2",IF(AND(BE9=1,BF9=1),"1N-",IF(AND(BE9=1,BG9=1),"1-2",IF(AND(BF9=1,BG9=1),"-N2",IF(BE9=1,"1--",IF(BF9=1,"-N-",IF(BG9=1,"--2","---")))))))</f>
        <v>--2</v>
      </c>
      <c r="AV23" s="5" t="str">
        <f>IF(AND(BE10=1,BF10=1,BG10=1),"1N2",IF(AND(BE10=1,BF10=1),"1N-",IF(AND(BE10=1,BG10=1),"1-2",IF(AND(BF10=1,BG10=1),"-N2",IF(BE10=1,"1--",IF(BF10=1,"-N-",IF(BG10=1,"--2","---")))))))</f>
        <v>---</v>
      </c>
      <c r="AW23" s="5" t="str">
        <f>IF(AND(BE11=1,BF11=1,BG11=1),"1N2",IF(AND(BE11=1,BF11=1),"1N-",IF(AND(BE11=1,BG11=1),"1-2",IF(AND(BF11=1,BG11=1),"-N2",IF(BE11=1,"1--",IF(BF11=1,"-N-",IF(BG11=1,"--2","---")))))))</f>
        <v>---</v>
      </c>
      <c r="AX23" s="5" t="str">
        <f>IF(AND(BE12=1,BF12=1,BG12=1),"1N2",IF(AND(BE12=1,BF12=1),"1N-",IF(AND(BE12=1,BG12=1),"1-2",IF(AND(BF12=1,BG12=1),"-N2",IF(BE12=1,"1--",IF(BF12=1,"-N-",IF(BG12=1,"--2","---")))))))</f>
        <v>--2</v>
      </c>
      <c r="AY23" s="5" t="str">
        <f>IF(AND(BE13=1,BF13=1,BG13=1),"1N2",IF(AND(BE13=1,BF13=1),"1N-",IF(AND(BE13=1,BG13=1),"1-2",IF(AND(BF13=1,BG13=1),"-N2",IF(BE13=1,"1--",IF(BF13=1,"-N-",IF(BG13=1,"--2","---")))))))</f>
        <v>--2</v>
      </c>
      <c r="AZ23" s="5" t="str">
        <f>IF(AND(BE14=1,BF14=1,BG14=1),"1N2",IF(AND(BE14=1,BF14=1),"1N-",IF(AND(BE14=1,BG14=1),"1-2",IF(AND(BF14=1,BG14=1),"-N2",IF(BE14=1,"1--",IF(BF14=1,"-N-",IF(BG14=1,"--2","---")))))))</f>
        <v>---</v>
      </c>
      <c r="BA23" s="5" t="str">
        <f>IF(AND(BE15=1,BF15=1,BG15=1),"1N2",IF(AND(BE15=1,BF15=1),"1N-",IF(AND(BE15=1,BG15=1),"1-2",IF(AND(BF15=1,BG15=1),"-N2",IF(BE15=1,"1--",IF(BF15=1,"-N-",IF(BG15=1,"--2","---")))))))</f>
        <v>---</v>
      </c>
      <c r="BC23" s="5" t="s">
        <v>190</v>
      </c>
      <c r="BD23" s="5" t="str">
        <f>IF(AND(BI2=1,BJ2=1,BK2=1),"1N2",IF(AND(BI2=1,BJ2=1),"1N-",IF(AND(BI2=1,BK2=1),"1-2",IF(AND(BJ2=1,BK2=1),"-N2",IF(BI2=1,"1--",IF(BJ2=1,"-N-",IF(BK2=1,"--2","---")))))))</f>
        <v>---</v>
      </c>
      <c r="BE23" s="5" t="str">
        <f>IF(AND(BI3=1,BJ3=1,BK3=1),"1N2",IF(AND(BI3=1,BJ3=1),"1N-",IF(AND(BI3=1,BK3=1),"1-2",IF(AND(BJ3=1,BK3=1),"-N2",IF(BI3=1,"1--",IF(BJ3=1,"-N-",IF(BK3=1,"--2","---")))))))</f>
        <v>---</v>
      </c>
      <c r="BF23" s="5" t="str">
        <f>IF(AND(BI4=1,BJ4=1,BK4=1),"1N2",IF(AND(BI4=1,BJ4=1),"1N-",IF(AND(BI4=1,BK4=1),"1-2",IF(AND(BJ4=1,BK4=1),"-N2",IF(BI4=1,"1--",IF(BJ4=1,"-N-",IF(BK4=1,"--2","---")))))))</f>
        <v>---</v>
      </c>
      <c r="BG23" s="5" t="str">
        <f>IF(AND(BI5=1,BJ5=1,BK5=1),"1N2",IF(AND(BI5=1,BJ5=1),"1N-",IF(AND(BI5=1,BK5=1),"1-2",IF(AND(BJ5=1,BK5=1),"-N2",IF(BI5=1,"1--",IF(BJ5=1,"-N-",IF(BK5=1,"--2","---")))))))</f>
        <v>---</v>
      </c>
      <c r="BH23" s="5" t="str">
        <f>IF(AND(BI6=1,BJ6=1,BK6=1),"1N2",IF(AND(BI6=1,BJ6=1),"1N-",IF(AND(BI6=1,BK6=1),"1-2",IF(AND(BJ6=1,BK6=1),"-N2",IF(BI6=1,"1--",IF(BJ6=1,"-N-",IF(BK6=1,"--2","---")))))))</f>
        <v>---</v>
      </c>
      <c r="BI23" s="5" t="str">
        <f>IF(AND(BI7=1,BJ7=1,BK7=1),"1N2",IF(AND(BI7=1,BJ7=1),"1N-",IF(AND(BI7=1,BK7=1),"1-2",IF(AND(BJ7=1,BK7=1),"-N2",IF(BI7=1,"1--",IF(BJ7=1,"-N-",IF(BK7=1,"--2","---")))))))</f>
        <v>---</v>
      </c>
      <c r="BJ23" s="5" t="str">
        <f>IF(AND(BI8=1,BJ8=1,BK8=1),"1N2",IF(AND(BI8=1,BJ8=1),"1N-",IF(AND(BI8=1,BK8=1),"1-2",IF(AND(BJ8=1,BK8=1),"-N2",IF(BI8=1,"1--",IF(BJ8=1,"-N-",IF(BK8=1,"--2","---")))))))</f>
        <v>---</v>
      </c>
      <c r="BK23" s="5" t="str">
        <f>IF(AND(BI9=1,BJ9=1,BK9=1),"1N2",IF(AND(BI9=1,BJ9=1),"1N-",IF(AND(BI9=1,BK9=1),"1-2",IF(AND(BJ9=1,BK9=1),"-N2",IF(BI9=1,"1--",IF(BJ9=1,"-N-",IF(BK9=1,"--2","---")))))))</f>
        <v>---</v>
      </c>
      <c r="BL23" s="5" t="str">
        <f>IF(AND(BI10=1,BJ10=1,BK10=1),"1N2",IF(AND(BI10=1,BJ10=1),"1N-",IF(AND(BI10=1,BK10=1),"1-2",IF(AND(BJ10=1,BK10=1),"-N2",IF(BI10=1,"1--",IF(BJ10=1,"-N-",IF(BK10=1,"--2","---")))))))</f>
        <v>---</v>
      </c>
      <c r="BM23" s="5" t="str">
        <f>IF(AND(BI11=1,BJ11=1,BK11=1),"1N2",IF(AND(BI11=1,BJ11=1),"1N-",IF(AND(BI11=1,BK11=1),"1-2",IF(AND(BJ11=1,BK11=1),"-N2",IF(BI11=1,"1--",IF(BJ11=1,"-N-",IF(BK11=1,"--2","---")))))))</f>
        <v>---</v>
      </c>
      <c r="BN23" s="5" t="str">
        <f>IF(AND(BI12=1,BJ12=1,BK12=1),"1N2",IF(AND(BI12=1,BJ12=1),"1N-",IF(AND(BI12=1,BK12=1),"1-2",IF(AND(BJ12=1,BK12=1),"-N2",IF(BI12=1,"1--",IF(BJ12=1,"-N-",IF(BK12=1,"--2","---")))))))</f>
        <v>---</v>
      </c>
      <c r="BO23" s="5" t="str">
        <f>IF(AND(BI13=1,BJ13=1,BK13=1),"1N2",IF(AND(BI13=1,BJ13=1),"1N-",IF(AND(BI13=1,BK13=1),"1-2",IF(AND(BJ13=1,BK13=1),"-N2",IF(BI13=1,"1--",IF(BJ13=1,"-N-",IF(BK13=1,"--2","---")))))))</f>
        <v>---</v>
      </c>
      <c r="BP23" s="5" t="str">
        <f>IF(AND(BI14=1,BJ14=1,BK14=1),"1N2",IF(AND(BI14=1,BJ14=1),"1N-",IF(AND(BI14=1,BK14=1),"1-2",IF(AND(BJ14=1,BK14=1),"-N2",IF(BI14=1,"1--",IF(BJ14=1,"-N-",IF(BK14=1,"--2","---")))))))</f>
        <v>---</v>
      </c>
      <c r="BQ23" s="5" t="str">
        <f>IF(AND(BI15=1,BJ15=1,BK15=1),"1N2",IF(AND(BI15=1,BJ15=1),"1N-",IF(AND(BI15=1,BK15=1),"1-2",IF(AND(BJ15=1,BK15=1),"-N2",IF(BI15=1,"1--",IF(BJ15=1,"-N-",IF(BK15=1,"--2","---")))))))</f>
        <v>---</v>
      </c>
      <c r="BS23" s="5" t="s">
        <v>190</v>
      </c>
      <c r="BT23" s="5" t="str">
        <f>IF(AND(BM2=1,BN2=1,BO2=1),"1N2",IF(AND(BM2=1,BN2=1),"1N-",IF(AND(BM2=1,BO2=1),"1-2",IF(AND(BN2=1,BO2=1),"-N2",IF(BM2=1,"1--",IF(BN2=1,"-N-",IF(BO2=1,"--2","---")))))))</f>
        <v>---</v>
      </c>
      <c r="BU23" s="5" t="str">
        <f>IF(AND(BM3=1,BN3=1,BO3=1),"1N2",IF(AND(BM3=1,BN3=1),"1N-",IF(AND(BM3=1,BO3=1),"1-2",IF(AND(BN3=1,BO3=1),"-N2",IF(BM3=1,"1--",IF(BN3=1,"-N-",IF(BO3=1,"--2","---")))))))</f>
        <v>--2</v>
      </c>
      <c r="BV23" s="5" t="str">
        <f>IF(AND(BM4=1,BN4=1,BO4=1),"1N2",IF(AND(BM4=1,BN4=1),"1N-",IF(AND(BM4=1,BO4=1),"1-2",IF(AND(BN4=1,BO4=1),"-N2",IF(BM4=1,"1--",IF(BN4=1,"-N-",IF(BO4=1,"--2","---")))))))</f>
        <v>---</v>
      </c>
      <c r="BW23" s="5" t="str">
        <f>IF(AND(BM5=1,BN5=1,BO5=1),"1N2",IF(AND(BM5=1,BN5=1),"1N-",IF(AND(BM5=1,BO5=1),"1-2",IF(AND(BN5=1,BO5=1),"-N2",IF(BM5=1,"1--",IF(BN5=1,"-N-",IF(BO5=1,"--2","---")))))))</f>
        <v>---</v>
      </c>
      <c r="BX23" s="5" t="str">
        <f>IF(AND(BM6=1,BN6=1,BO6=1),"1N2",IF(AND(BM6=1,BN6=1),"1N-",IF(AND(BM6=1,BO6=1),"1-2",IF(AND(BN6=1,BO6=1),"-N2",IF(BM6=1,"1--",IF(BN6=1,"-N-",IF(BO6=1,"--2","---")))))))</f>
        <v>---</v>
      </c>
      <c r="BY23" s="5" t="str">
        <f>IF(AND(BM7=1,BN7=1,BO7=1),"1N2",IF(AND(BM7=1,BN7=1),"1N-",IF(AND(BM7=1,BO7=1),"1-2",IF(AND(BN7=1,BO7=1),"-N2",IF(BM7=1,"1--",IF(BN7=1,"-N-",IF(BO7=1,"--2","---")))))))</f>
        <v>-N-</v>
      </c>
      <c r="BZ23" s="5" t="str">
        <f>IF(AND(BM8=1,BN8=1,BO8=1),"1N2",IF(AND(BM8=1,BN8=1),"1N-",IF(AND(BM8=1,BO8=1),"1-2",IF(AND(BN8=1,BO8=1),"-N2",IF(BM8=1,"1--",IF(BN8=1,"-N-",IF(BO8=1,"--2","---")))))))</f>
        <v>-N-</v>
      </c>
      <c r="CA23" s="5" t="str">
        <f>IF(AND(BM9=1,BN9=1,BO9=1),"1N2",IF(AND(BM9=1,BN9=1),"1N-",IF(AND(BM9=1,BO9=1),"1-2",IF(AND(BN9=1,BO9=1),"-N2",IF(BM9=1,"1--",IF(BN9=1,"-N-",IF(BO9=1,"--2","---")))))))</f>
        <v>---</v>
      </c>
      <c r="CB23" s="5" t="str">
        <f>IF(AND(BM10=1,BN10=1,BO10=1),"1N2",IF(AND(BM10=1,BN10=1),"1N-",IF(AND(BM10=1,BO10=1),"1-2",IF(AND(BN10=1,BO10=1),"-N2",IF(BM10=1,"1--",IF(BN10=1,"-N-",IF(BO10=1,"--2","---")))))))</f>
        <v>---</v>
      </c>
      <c r="CC23" s="5" t="str">
        <f>IF(AND(BM11=1,BN11=1,BO11=1),"1N2",IF(AND(BM11=1,BN11=1),"1N-",IF(AND(BM11=1,BO11=1),"1-2",IF(AND(BN11=1,BO11=1),"-N2",IF(BM11=1,"1--",IF(BN11=1,"-N-",IF(BO11=1,"--2","---")))))))</f>
        <v>---</v>
      </c>
      <c r="CD23" s="5" t="str">
        <f>IF(AND(BM12=1,BN12=1,BO12=1),"1N2",IF(AND(BM12=1,BN12=1),"1N-",IF(AND(BM12=1,BO12=1),"1-2",IF(AND(BN12=1,BO12=1),"-N2",IF(BM12=1,"1--",IF(BN12=1,"-N-",IF(BO12=1,"--2","---")))))))</f>
        <v>---</v>
      </c>
      <c r="CE23" s="5" t="str">
        <f>IF(AND(BM13=1,BN13=1,BO13=1),"1N2",IF(AND(BM13=1,BN13=1),"1N-",IF(AND(BM13=1,BO13=1),"1-2",IF(AND(BN13=1,BO13=1),"-N2",IF(BM13=1,"1--",IF(BN13=1,"-N-",IF(BO13=1,"--2","---")))))))</f>
        <v>--2</v>
      </c>
      <c r="CF23" s="5" t="str">
        <f>IF(AND(BM14=1,BN14=1,BO14=1),"1N2",IF(AND(BM14=1,BN14=1),"1N-",IF(AND(BM14=1,BO14=1),"1-2",IF(AND(BN14=1,BO14=1),"-N2",IF(BM14=1,"1--",IF(BN14=1,"-N-",IF(BO14=1,"--2","---")))))))</f>
        <v>---</v>
      </c>
      <c r="CG23" s="5" t="str">
        <f>IF(AND(BM15=1,BN15=1,BO15=1),"1N2",IF(AND(BM15=1,BN15=1),"1N-",IF(AND(BM15=1,BO15=1),"1-2",IF(AND(BN15=1,BO15=1),"-N2",IF(BM15=1,"1--",IF(BN15=1,"-N-",IF(BO15=1,"--2","---")))))))</f>
        <v>---</v>
      </c>
    </row>
    <row r="24" spans="17:85" x14ac:dyDescent="0.25">
      <c r="AD24" s="97" t="str">
        <f t="shared" si="21"/>
        <v>---,---,---,---,---,---,---,---,---,---,---,---,---,---</v>
      </c>
      <c r="AE24" s="4"/>
      <c r="AF24" s="4"/>
      <c r="AL24" s="4"/>
      <c r="AM24" s="5" t="s">
        <v>191</v>
      </c>
      <c r="AN24" s="5" t="str">
        <f>IF(AND(BE2=2,BF2=2,BG2=2),"1N2",IF(AND(BE2=2,BF2=2),"1N-",IF(AND(BE2=2,BG2=2),"1-2",IF(AND(BF2=2,BG2=2),"-N2",IF(BE2=2,"1--",IF(BF2=2,"-N-",IF(BG2=2,"--2","---")))))))</f>
        <v>---</v>
      </c>
      <c r="AO24" s="5" t="str">
        <f>IF(AND(BE3=2,BF3=2,BG3=2),"1N2",IF(AND(BE3=2,BF3=2),"1N-",IF(AND(BE3=2,BG3=2),"1-2",IF(AND(BF3=2,BG3=2),"-N2",IF(BE3=2,"1--",IF(BF3=2,"-N-",IF(BG3=2,"--2","---")))))))</f>
        <v>---</v>
      </c>
      <c r="AP24" s="5" t="str">
        <f>IF(AND(BE4=2,BF4=2,BG4=2),"1N2",IF(AND(BE4=2,BF4=2),"1N-",IF(AND(BE4=2,BG4=2),"1-2",IF(AND(BF4=2,BG4=2),"-N2",IF(BE4=2,"1--",IF(BF4=2,"-N-",IF(BG4=2,"--2","---")))))))</f>
        <v>---</v>
      </c>
      <c r="AQ24" s="5" t="str">
        <f>IF(AND(BE5=2,BF5=2,BG5=2),"1N2",IF(AND(BE5=2,BF5=2),"1N-",IF(AND(BE5=2,BG5=2),"1-2",IF(AND(BF5=2,BG5=2),"-N2",IF(BE5=2,"1--",IF(BF5=2,"-N-",IF(BG5=2,"--2","---")))))))</f>
        <v>-N-</v>
      </c>
      <c r="AR24" s="5" t="str">
        <f>IF(AND(BE6=2,BF6=2,BG6=2),"1N2",IF(AND(BE6=2,BF6=2),"1N-",IF(AND(BE6=2,BG6=2),"1-2",IF(AND(BF6=2,BG6=2),"-N2",IF(BE6=2,"1--",IF(BF6=2,"-N-",IF(BG6=2,"--2","---")))))))</f>
        <v>--2</v>
      </c>
      <c r="AS24" s="5" t="str">
        <f>IF(AND(BE7=2,BF7=2,BG7=2),"1N2",IF(AND(BE7=2,BF7=2),"1N-",IF(AND(BE7=2,BG7=2),"1-2",IF(AND(BF7=2,BG7=2),"-N2",IF(BE7=2,"1--",IF(BF7=2,"-N-",IF(BG7=2,"--2","---")))))))</f>
        <v>-N2</v>
      </c>
      <c r="AT24" s="5" t="str">
        <f>IF(AND(BE8=2,BF8=2,BG8=2),"1N2",IF(AND(BE8=2,BF8=2),"1N-",IF(AND(BE8=2,BG8=2),"1-2",IF(AND(BF8=2,BG8=2),"-N2",IF(BE8=2,"1--",IF(BF8=2,"-N-",IF(BG8=2,"--2","---")))))))</f>
        <v>---</v>
      </c>
      <c r="AU24" s="5" t="str">
        <f>IF(AND(BE9=2,BF9=2,BG9=2),"1N2",IF(AND(BE9=2,BF9=2),"1N-",IF(AND(BE9=2,BG9=2),"1-2",IF(AND(BF9=2,BG9=2),"-N2",IF(BE9=2,"1--",IF(BF9=2,"-N-",IF(BG9=2,"--2","---")))))))</f>
        <v>---</v>
      </c>
      <c r="AV24" s="5" t="str">
        <f>IF(AND(BE10=2,BF10=2,BG10=2),"1N2",IF(AND(BE10=2,BF10=2),"1N-",IF(AND(BE10=2,BG10=2),"1-2",IF(AND(BF10=2,BG10=2),"-N2",IF(BE10=2,"1--",IF(BF10=2,"-N-",IF(BG10=2,"--2","---")))))))</f>
        <v>---</v>
      </c>
      <c r="AW24" s="5" t="str">
        <f>IF(AND(BE11=2,BF11=2,BG11=2),"1N2",IF(AND(BE11=2,BF11=2),"1N-",IF(AND(BE11=2,BG11=2),"1-2",IF(AND(BF11=2,BG11=2),"-N2",IF(BE11=2,"1--",IF(BF11=2,"-N-",IF(BG11=2,"--2","---")))))))</f>
        <v>1--</v>
      </c>
      <c r="AX24" s="5" t="str">
        <f>IF(AND(BE12=2,BF12=2,BG12=2),"1N2",IF(AND(BE12=2,BF12=2),"1N-",IF(AND(BE12=2,BG12=2),"1-2",IF(AND(BF12=2,BG12=2),"-N2",IF(BE12=2,"1--",IF(BF12=2,"-N-",IF(BG12=2,"--2","---")))))))</f>
        <v>---</v>
      </c>
      <c r="AY24" s="5" t="str">
        <f>IF(AND(BE13=2,BF13=2,BG13=2),"1N2",IF(AND(BE13=2,BF13=2),"1N-",IF(AND(BE13=2,BG13=2),"1-2",IF(AND(BF13=2,BG13=2),"-N2",IF(BE13=2,"1--",IF(BF13=2,"-N-",IF(BG13=2,"--2","---")))))))</f>
        <v>---</v>
      </c>
      <c r="AZ24" s="5" t="str">
        <f>IF(AND(BE14=2,BF14=2,BG14=2),"1N2",IF(AND(BE14=2,BF14=2),"1N-",IF(AND(BE14=2,BG14=2),"1-2",IF(AND(BF14=2,BG14=2),"-N2",IF(BE14=2,"1--",IF(BF14=2,"-N-",IF(BG14=2,"--2","---")))))))</f>
        <v>---</v>
      </c>
      <c r="BA24" s="5" t="str">
        <f>IF(AND(BE15=2,BF15=2,BG15=2),"1N2",IF(AND(BE15=2,BF15=2),"1N-",IF(AND(BE15=2,BG15=2),"1-2",IF(AND(BF15=2,BG15=2),"-N2",IF(BE15=2,"1--",IF(BF15=2,"-N-",IF(BG15=2,"--2","---")))))))</f>
        <v>---</v>
      </c>
      <c r="BC24" s="5" t="s">
        <v>191</v>
      </c>
      <c r="BD24" s="5" t="str">
        <f>IF(AND(BI2=2,BJ2=2,BK2=2),"1N2",IF(AND(BI2=2,BJ2=2),"1N-",IF(AND(BI2=2,BK2=2),"1-2",IF(AND(BJ2=2,BK2=2),"-N2",IF(BI2=2,"1--",IF(BJ2=2,"-N-",IF(BK2=2,"--2","---")))))))</f>
        <v>--2</v>
      </c>
      <c r="BE24" s="5" t="str">
        <f>IF(AND(BI3=2,BJ3=2,BK3=2),"1N2",IF(AND(BI3=2,BJ3=2),"1N-",IF(AND(BI3=2,BK3=2),"1-2",IF(AND(BJ3=2,BK3=2),"-N2",IF(BI3=2,"1--",IF(BJ3=2,"-N-",IF(BK3=2,"--2","---")))))))</f>
        <v>---</v>
      </c>
      <c r="BF24" s="5" t="str">
        <f>IF(AND(BI4=2,BJ4=2,BK4=2),"1N2",IF(AND(BI4=2,BJ4=2),"1N-",IF(AND(BI4=2,BK4=2),"1-2",IF(AND(BJ4=2,BK4=2),"-N2",IF(BI4=2,"1--",IF(BJ4=2,"-N-",IF(BK4=2,"--2","---")))))))</f>
        <v>---</v>
      </c>
      <c r="BG24" s="5" t="str">
        <f>IF(AND(BI5=2,BJ5=2,BK5=2),"1N2",IF(AND(BI5=2,BJ5=2),"1N-",IF(AND(BI5=2,BK5=2),"1-2",IF(AND(BJ5=2,BK5=2),"-N2",IF(BI5=2,"1--",IF(BJ5=2,"-N-",IF(BK5=2,"--2","---")))))))</f>
        <v>--2</v>
      </c>
      <c r="BH24" s="5" t="str">
        <f>IF(AND(BI6=2,BJ6=2,BK6=2),"1N2",IF(AND(BI6=2,BJ6=2),"1N-",IF(AND(BI6=2,BK6=2),"1-2",IF(AND(BJ6=2,BK6=2),"-N2",IF(BI6=2,"1--",IF(BJ6=2,"-N-",IF(BK6=2,"--2","---")))))))</f>
        <v>-N-</v>
      </c>
      <c r="BI24" s="5" t="str">
        <f>IF(AND(BI7=2,BJ7=2,BK7=2),"1N2",IF(AND(BI7=2,BJ7=2),"1N-",IF(AND(BI7=2,BK7=2),"1-2",IF(AND(BJ7=2,BK7=2),"-N2",IF(BI7=2,"1--",IF(BJ7=2,"-N-",IF(BK7=2,"--2","---")))))))</f>
        <v>---</v>
      </c>
      <c r="BJ24" s="5" t="str">
        <f>IF(AND(BI8=2,BJ8=2,BK8=2),"1N2",IF(AND(BI8=2,BJ8=2),"1N-",IF(AND(BI8=2,BK8=2),"1-2",IF(AND(BJ8=2,BK8=2),"-N2",IF(BI8=2,"1--",IF(BJ8=2,"-N-",IF(BK8=2,"--2","---")))))))</f>
        <v>--2</v>
      </c>
      <c r="BK24" s="5" t="str">
        <f>IF(AND(BI9=2,BJ9=2,BK9=2),"1N2",IF(AND(BI9=2,BJ9=2),"1N-",IF(AND(BI9=2,BK9=2),"1-2",IF(AND(BJ9=2,BK9=2),"-N2",IF(BI9=2,"1--",IF(BJ9=2,"-N-",IF(BK9=2,"--2","---")))))))</f>
        <v>---</v>
      </c>
      <c r="BL24" s="5" t="str">
        <f>IF(AND(BI10=2,BJ10=2,BK10=2),"1N2",IF(AND(BI10=2,BJ10=2),"1N-",IF(AND(BI10=2,BK10=2),"1-2",IF(AND(BJ10=2,BK10=2),"-N2",IF(BI10=2,"1--",IF(BJ10=2,"-N-",IF(BK10=2,"--2","---")))))))</f>
        <v>---</v>
      </c>
      <c r="BM24" s="5" t="str">
        <f>IF(AND(BI11=2,BJ11=2,BK11=2),"1N2",IF(AND(BI11=2,BJ11=2),"1N-",IF(AND(BI11=2,BK11=2),"1-2",IF(AND(BJ11=2,BK11=2),"-N2",IF(BI11=2,"1--",IF(BJ11=2,"-N-",IF(BK11=2,"--2","---")))))))</f>
        <v>---</v>
      </c>
      <c r="BN24" s="5" t="str">
        <f>IF(AND(BI12=2,BJ12=2,BK12=2),"1N2",IF(AND(BI12=2,BJ12=2),"1N-",IF(AND(BI12=2,BK12=2),"1-2",IF(AND(BJ12=2,BK12=2),"-N2",IF(BI12=2,"1--",IF(BJ12=2,"-N-",IF(BK12=2,"--2","---")))))))</f>
        <v>---</v>
      </c>
      <c r="BO24" s="5" t="str">
        <f>IF(AND(BI13=2,BJ13=2,BK13=2),"1N2",IF(AND(BI13=2,BJ13=2),"1N-",IF(AND(BI13=2,BK13=2),"1-2",IF(AND(BJ13=2,BK13=2),"-N2",IF(BI13=2,"1--",IF(BJ13=2,"-N-",IF(BK13=2,"--2","---")))))))</f>
        <v>---</v>
      </c>
      <c r="BP24" s="5" t="str">
        <f>IF(AND(BI14=2,BJ14=2,BK14=2),"1N2",IF(AND(BI14=2,BJ14=2),"1N-",IF(AND(BI14=2,BK14=2),"1-2",IF(AND(BJ14=2,BK14=2),"-N2",IF(BI14=2,"1--",IF(BJ14=2,"-N-",IF(BK14=2,"--2","---")))))))</f>
        <v>---</v>
      </c>
      <c r="BQ24" s="5" t="str">
        <f>IF(AND(BI15=2,BJ15=2,BK15=2),"1N2",IF(AND(BI15=2,BJ15=2),"1N-",IF(AND(BI15=2,BK15=2),"1-2",IF(AND(BJ15=2,BK15=2),"-N2",IF(BI15=2,"1--",IF(BJ15=2,"-N-",IF(BK15=2,"--2","---")))))))</f>
        <v>---</v>
      </c>
      <c r="BS24" s="5" t="s">
        <v>191</v>
      </c>
      <c r="BT24" s="5" t="str">
        <f>IF(AND(BM2=2,BN2=2,BO2=2),"1N2",IF(AND(BM2=2,BN2=2),"1N-",IF(AND(BM2=2,BO2=2),"1-2",IF(AND(BN2=2,BO2=2),"-N2",IF(BM2=2,"1--",IF(BN2=2,"-N-",IF(BO2=2,"--2","---")))))))</f>
        <v>---</v>
      </c>
      <c r="BU24" s="5" t="str">
        <f>IF(AND(BM3=2,BN3=2,BO3=2),"1N2",IF(AND(BM3=2,BN3=2),"1N-",IF(AND(BM3=2,BO3=2),"1-2",IF(AND(BN3=2,BO3=2),"-N2",IF(BM3=2,"1--",IF(BN3=2,"-N-",IF(BO3=2,"--2","---")))))))</f>
        <v>---</v>
      </c>
      <c r="BV24" s="5" t="str">
        <f>IF(AND(BM4=2,BN4=2,BO4=2),"1N2",IF(AND(BM4=2,BN4=2),"1N-",IF(AND(BM4=2,BO4=2),"1-2",IF(AND(BN4=2,BO4=2),"-N2",IF(BM4=2,"1--",IF(BN4=2,"-N-",IF(BO4=2,"--2","---")))))))</f>
        <v>--2</v>
      </c>
      <c r="BW24" s="5" t="str">
        <f>IF(AND(BM5=2,BN5=2,BO5=2),"1N2",IF(AND(BM5=2,BN5=2),"1N-",IF(AND(BM5=2,BO5=2),"1-2",IF(AND(BN5=2,BO5=2),"-N2",IF(BM5=2,"1--",IF(BN5=2,"-N-",IF(BO5=2,"--2","---")))))))</f>
        <v>---</v>
      </c>
      <c r="BX24" s="5" t="str">
        <f>IF(AND(BM6=2,BN6=2,BO6=2),"1N2",IF(AND(BM6=2,BN6=2),"1N-",IF(AND(BM6=2,BO6=2),"1-2",IF(AND(BN6=2,BO6=2),"-N2",IF(BM6=2,"1--",IF(BN6=2,"-N-",IF(BO6=2,"--2","---")))))))</f>
        <v>---</v>
      </c>
      <c r="BY24" s="5" t="str">
        <f>IF(AND(BM7=2,BN7=2,BO7=2),"1N2",IF(AND(BM7=2,BN7=2),"1N-",IF(AND(BM7=2,BO7=2),"1-2",IF(AND(BN7=2,BO7=2),"-N2",IF(BM7=2,"1--",IF(BN7=2,"-N-",IF(BO7=2,"--2","---")))))))</f>
        <v>---</v>
      </c>
      <c r="BZ24" s="5" t="str">
        <f>IF(AND(BM8=2,BN8=2,BO8=2),"1N2",IF(AND(BM8=2,BN8=2),"1N-",IF(AND(BM8=2,BO8=2),"1-2",IF(AND(BN8=2,BO8=2),"-N2",IF(BM8=2,"1--",IF(BN8=2,"-N-",IF(BO8=2,"--2","---")))))))</f>
        <v>---</v>
      </c>
      <c r="CA24" s="5" t="str">
        <f>IF(AND(BM9=2,BN9=2,BO9=2),"1N2",IF(AND(BM9=2,BN9=2),"1N-",IF(AND(BM9=2,BO9=2),"1-2",IF(AND(BN9=2,BO9=2),"-N2",IF(BM9=2,"1--",IF(BN9=2,"-N-",IF(BO9=2,"--2","---")))))))</f>
        <v>-N-</v>
      </c>
      <c r="CB24" s="5" t="str">
        <f>IF(AND(BM10=2,BN10=2,BO10=2),"1N2",IF(AND(BM10=2,BN10=2),"1N-",IF(AND(BM10=2,BO10=2),"1-2",IF(AND(BN10=2,BO10=2),"-N2",IF(BM10=2,"1--",IF(BN10=2,"-N-",IF(BO10=2,"--2","---")))))))</f>
        <v>---</v>
      </c>
      <c r="CC24" s="5" t="str">
        <f>IF(AND(BM11=2,BN11=2,BO11=2),"1N2",IF(AND(BM11=2,BN11=2),"1N-",IF(AND(BM11=2,BO11=2),"1-2",IF(AND(BN11=2,BO11=2),"-N2",IF(BM11=2,"1--",IF(BN11=2,"-N-",IF(BO11=2,"--2","---")))))))</f>
        <v>---</v>
      </c>
      <c r="CD24" s="5" t="str">
        <f>IF(AND(BM12=2,BN12=2,BO12=2),"1N2",IF(AND(BM12=2,BN12=2),"1N-",IF(AND(BM12=2,BO12=2),"1-2",IF(AND(BN12=2,BO12=2),"-N2",IF(BM12=2,"1--",IF(BN12=2,"-N-",IF(BO12=2,"--2","---")))))))</f>
        <v>---</v>
      </c>
      <c r="CE24" s="5" t="str">
        <f>IF(AND(BM13=2,BN13=2,BO13=2),"1N2",IF(AND(BM13=2,BN13=2),"1N-",IF(AND(BM13=2,BO13=2),"1-2",IF(AND(BN13=2,BO13=2),"-N2",IF(BM13=2,"1--",IF(BN13=2,"-N-",IF(BO13=2,"--2","---")))))))</f>
        <v>---</v>
      </c>
      <c r="CF24" s="5" t="str">
        <f>IF(AND(BM14=2,BN14=2,BO14=2),"1N2",IF(AND(BM14=2,BN14=2),"1N-",IF(AND(BM14=2,BO14=2),"1-2",IF(AND(BN14=2,BO14=2),"-N2",IF(BM14=2,"1--",IF(BN14=2,"-N-",IF(BO14=2,"--2","---")))))))</f>
        <v>---</v>
      </c>
      <c r="CG24" s="5" t="str">
        <f>IF(AND(BM15=2,BN15=2,BO15=2),"1N2",IF(AND(BM15=2,BN15=2),"1N-",IF(AND(BM15=2,BO15=2),"1-2",IF(AND(BN15=2,BO15=2),"-N2",IF(BM15=2,"1--",IF(BN15=2,"-N-",IF(BO15=2,"--2","---")))))))</f>
        <v>---</v>
      </c>
    </row>
    <row r="25" spans="17:85" x14ac:dyDescent="0.25">
      <c r="AD25" s="97" t="str">
        <f t="shared" si="21"/>
        <v>---,---,---,---,---,---,---,---,---,---,---,---,---,---</v>
      </c>
      <c r="AE25" s="4"/>
      <c r="AF25" s="4"/>
      <c r="AL25" s="4"/>
      <c r="AM25" s="5" t="s">
        <v>192</v>
      </c>
      <c r="AN25" s="5" t="str">
        <f>IF(AND(BE2=3,BF2=3,BG2=3),"1N2",IF(AND(BE2=3,BF2=3),"1N-",IF(AND(BE2=3,BG2=3),"1-2",IF(AND(BF2=3,BG2=3),"-N2",IF(BE2=3,"1--",IF(BF2=3,"-N-",IF(BG2=3,"--2","---")))))))</f>
        <v>-N-</v>
      </c>
      <c r="AO25" s="5" t="str">
        <f>IF(AND(BE3=3,BF3=3,BG3=3),"1N2",IF(AND(BE3=3,BF3=3),"1N-",IF(AND(BE3=3,BG3=3),"1-2",IF(AND(BF3=3,BG3=3),"-N2",IF(BE3=3,"1--",IF(BF3=3,"-N-",IF(BG3=3,"--2","---")))))))</f>
        <v>---</v>
      </c>
      <c r="AP25" s="5" t="str">
        <f>IF(AND(BE4=3,BF4=3,BG4=3),"1N2",IF(AND(BE4=3,BF4=3),"1N-",IF(AND(BE4=3,BG4=3),"1-2",IF(AND(BF4=3,BG4=3),"-N2",IF(BE4=3,"1--",IF(BF4=3,"-N-",IF(BG4=3,"--2","---")))))))</f>
        <v>---</v>
      </c>
      <c r="AQ25" s="5" t="str">
        <f>IF(AND(BE5=3,BF5=3,BG5=3),"1N2",IF(AND(BE5=3,BF5=3),"1N-",IF(AND(BE5=3,BG5=3),"1-2",IF(AND(BF5=3,BG5=3),"-N2",IF(BE5=3,"1--",IF(BF5=3,"-N-",IF(BG5=3,"--2","---")))))))</f>
        <v>---</v>
      </c>
      <c r="AR25" s="5" t="str">
        <f>IF(AND(BE6=3,BF6=3,BG6=3),"1N2",IF(AND(BE6=3,BF6=3),"1N-",IF(AND(BE6=3,BG6=3),"1-2",IF(AND(BF6=3,BG6=3),"-N2",IF(BE6=3,"1--",IF(BF6=3,"-N-",IF(BG6=3,"--2","---")))))))</f>
        <v>---</v>
      </c>
      <c r="AS25" s="5" t="str">
        <f>IF(AND(BE7=3,BF7=3,BG7=3),"1N2",IF(AND(BE7=3,BF7=3),"1N-",IF(AND(BE7=3,BG7=3),"1-2",IF(AND(BF7=3,BG7=3),"-N2",IF(BE7=3,"1--",IF(BF7=3,"-N-",IF(BG7=3,"--2","---")))))))</f>
        <v>---</v>
      </c>
      <c r="AT25" s="5" t="str">
        <f>IF(AND(BE8=3,BF8=3,BG8=3),"1N2",IF(AND(BE8=3,BF8=3),"1N-",IF(AND(BE8=3,BG8=3),"1-2",IF(AND(BF8=3,BG8=3),"-N2",IF(BE8=3,"1--",IF(BF8=3,"-N-",IF(BG8=3,"--2","---")))))))</f>
        <v>1--</v>
      </c>
      <c r="AU25" s="5" t="str">
        <f>IF(AND(BE9=3,BF9=3,BG9=3),"1N2",IF(AND(BE9=3,BF9=3),"1N-",IF(AND(BE9=3,BG9=3),"1-2",IF(AND(BF9=3,BG9=3),"-N2",IF(BE9=3,"1--",IF(BF9=3,"-N-",IF(BG9=3,"--2","---")))))))</f>
        <v>---</v>
      </c>
      <c r="AV25" s="5" t="str">
        <f>IF(AND(BE10=3,BF10=3,BG10=3),"1N2",IF(AND(BE10=3,BF10=3),"1N-",IF(AND(BE10=3,BG10=3),"1-2",IF(AND(BF10=3,BG10=3),"-N2",IF(BE10=3,"1--",IF(BF10=3,"-N-",IF(BG10=3,"--2","---")))))))</f>
        <v>---</v>
      </c>
      <c r="AW25" s="5" t="str">
        <f>IF(AND(BE11=3,BF11=3,BG11=3),"1N2",IF(AND(BE11=3,BF11=3),"1N-",IF(AND(BE11=3,BG11=3),"1-2",IF(AND(BF11=3,BG11=3),"-N2",IF(BE11=3,"1--",IF(BF11=3,"-N-",IF(BG11=3,"--2","---")))))))</f>
        <v>---</v>
      </c>
      <c r="AX25" s="5" t="str">
        <f>IF(AND(BE12=3,BF12=3,BG12=3),"1N2",IF(AND(BE12=3,BF12=3),"1N-",IF(AND(BE12=3,BG12=3),"1-2",IF(AND(BF12=3,BG12=3),"-N2",IF(BE12=3,"1--",IF(BF12=3,"-N-",IF(BG12=3,"--2","---")))))))</f>
        <v>---</v>
      </c>
      <c r="AY25" s="5" t="str">
        <f>IF(AND(BE13=3,BF13=3,BG13=3),"1N2",IF(AND(BE13=3,BF13=3),"1N-",IF(AND(BE13=3,BG13=3),"1-2",IF(AND(BF13=3,BG13=3),"-N2",IF(BE13=3,"1--",IF(BF13=3,"-N-",IF(BG13=3,"--2","---")))))))</f>
        <v>---</v>
      </c>
      <c r="AZ25" s="5" t="str">
        <f>IF(AND(BE14=3,BF14=3,BG14=3),"1N2",IF(AND(BE14=3,BF14=3),"1N-",IF(AND(BE14=3,BG14=3),"1-2",IF(AND(BF14=3,BG14=3),"-N2",IF(BE14=3,"1--",IF(BF14=3,"-N-",IF(BG14=3,"--2","---")))))))</f>
        <v>---</v>
      </c>
      <c r="BA25" s="5" t="str">
        <f>IF(AND(BE15=3,BF15=3,BG15=3),"1N2",IF(AND(BE15=3,BF15=3),"1N-",IF(AND(BE15=3,BG15=3),"1-2",IF(AND(BF15=3,BG15=3),"-N2",IF(BE15=3,"1--",IF(BF15=3,"-N-",IF(BG15=3,"--2","---")))))))</f>
        <v>-N-</v>
      </c>
      <c r="BC25" s="5" t="s">
        <v>192</v>
      </c>
      <c r="BD25" s="5" t="str">
        <f>IF(AND(BI2=3,BJ2=3,BK2=3),"1N2",IF(AND(BI2=3,BJ2=3),"1N-",IF(AND(BI2=3,BK2=3),"1-2",IF(AND(BJ2=3,BK2=3),"-N2",IF(BI2=3,"1--",IF(BJ2=3,"-N-",IF(BK2=3,"--2","---")))))))</f>
        <v>---</v>
      </c>
      <c r="BE25" s="5" t="str">
        <f>IF(AND(BI3=3,BJ3=3,BK3=3),"1N2",IF(AND(BI3=3,BJ3=3),"1N-",IF(AND(BI3=3,BK3=3),"1-2",IF(AND(BJ3=3,BK3=3),"-N2",IF(BI3=3,"1--",IF(BJ3=3,"-N-",IF(BK3=3,"--2","---")))))))</f>
        <v>-N-</v>
      </c>
      <c r="BF25" s="5" t="str">
        <f>IF(AND(BI4=3,BJ4=3,BK4=3),"1N2",IF(AND(BI4=3,BJ4=3),"1N-",IF(AND(BI4=3,BK4=3),"1-2",IF(AND(BJ4=3,BK4=3),"-N2",IF(BI4=3,"1--",IF(BJ4=3,"-N-",IF(BK4=3,"--2","---")))))))</f>
        <v>---</v>
      </c>
      <c r="BG25" s="5" t="str">
        <f>IF(AND(BI5=3,BJ5=3,BK5=3),"1N2",IF(AND(BI5=3,BJ5=3),"1N-",IF(AND(BI5=3,BK5=3),"1-2",IF(AND(BJ5=3,BK5=3),"-N2",IF(BI5=3,"1--",IF(BJ5=3,"-N-",IF(BK5=3,"--2","---")))))))</f>
        <v>---</v>
      </c>
      <c r="BH25" s="5" t="str">
        <f>IF(AND(BI6=3,BJ6=3,BK6=3),"1N2",IF(AND(BI6=3,BJ6=3),"1N-",IF(AND(BI6=3,BK6=3),"1-2",IF(AND(BJ6=3,BK6=3),"-N2",IF(BI6=3,"1--",IF(BJ6=3,"-N-",IF(BK6=3,"--2","---")))))))</f>
        <v>---</v>
      </c>
      <c r="BI25" s="5" t="str">
        <f>IF(AND(BI7=3,BJ7=3,BK7=3),"1N2",IF(AND(BI7=3,BJ7=3),"1N-",IF(AND(BI7=3,BK7=3),"1-2",IF(AND(BJ7=3,BK7=3),"-N2",IF(BI7=3,"1--",IF(BJ7=3,"-N-",IF(BK7=3,"--2","---")))))))</f>
        <v>---</v>
      </c>
      <c r="BJ25" s="5" t="str">
        <f>IF(AND(BI8=3,BJ8=3,BK8=3),"1N2",IF(AND(BI8=3,BJ8=3),"1N-",IF(AND(BI8=3,BK8=3),"1-2",IF(AND(BJ8=3,BK8=3),"-N2",IF(BI8=3,"1--",IF(BJ8=3,"-N-",IF(BK8=3,"--2","---")))))))</f>
        <v>---</v>
      </c>
      <c r="BK25" s="5" t="str">
        <f>IF(AND(BI9=3,BJ9=3,BK9=3),"1N2",IF(AND(BI9=3,BJ9=3),"1N-",IF(AND(BI9=3,BK9=3),"1-2",IF(AND(BJ9=3,BK9=3),"-N2",IF(BI9=3,"1--",IF(BJ9=3,"-N-",IF(BK9=3,"--2","---")))))))</f>
        <v>---</v>
      </c>
      <c r="BL25" s="5" t="str">
        <f>IF(AND(BI10=3,BJ10=3,BK10=3),"1N2",IF(AND(BI10=3,BJ10=3),"1N-",IF(AND(BI10=3,BK10=3),"1-2",IF(AND(BJ10=3,BK10=3),"-N2",IF(BI10=3,"1--",IF(BJ10=3,"-N-",IF(BK10=3,"--2","---")))))))</f>
        <v>---</v>
      </c>
      <c r="BM25" s="5" t="str">
        <f>IF(AND(BI11=3,BJ11=3,BK11=3),"1N2",IF(AND(BI11=3,BJ11=3),"1N-",IF(AND(BI11=3,BK11=3),"1-2",IF(AND(BJ11=3,BK11=3),"-N2",IF(BI11=3,"1--",IF(BJ11=3,"-N-",IF(BK11=3,"--2","---")))))))</f>
        <v>-N-</v>
      </c>
      <c r="BN25" s="5" t="str">
        <f>IF(AND(BI12=3,BJ12=3,BK12=3),"1N2",IF(AND(BI12=3,BJ12=3),"1N-",IF(AND(BI12=3,BK12=3),"1-2",IF(AND(BJ12=3,BK12=3),"-N2",IF(BI12=3,"1--",IF(BJ12=3,"-N-",IF(BK12=3,"--2","---")))))))</f>
        <v>--2</v>
      </c>
      <c r="BO25" s="5" t="str">
        <f>IF(AND(BI13=3,BJ13=3,BK13=3),"1N2",IF(AND(BI13=3,BJ13=3),"1N-",IF(AND(BI13=3,BK13=3),"1-2",IF(AND(BJ13=3,BK13=3),"-N2",IF(BI13=3,"1--",IF(BJ13=3,"-N-",IF(BK13=3,"--2","---")))))))</f>
        <v>-N-</v>
      </c>
      <c r="BP25" s="5" t="str">
        <f>IF(AND(BI14=3,BJ14=3,BK14=3),"1N2",IF(AND(BI14=3,BJ14=3),"1N-",IF(AND(BI14=3,BK14=3),"1-2",IF(AND(BJ14=3,BK14=3),"-N2",IF(BI14=3,"1--",IF(BJ14=3,"-N-",IF(BK14=3,"--2","---")))))))</f>
        <v>--2</v>
      </c>
      <c r="BQ25" s="5" t="str">
        <f>IF(AND(BI15=3,BJ15=3,BK15=3),"1N2",IF(AND(BI15=3,BJ15=3),"1N-",IF(AND(BI15=3,BK15=3),"1-2",IF(AND(BJ15=3,BK15=3),"-N2",IF(BI15=3,"1--",IF(BJ15=3,"-N-",IF(BK15=3,"--2","---")))))))</f>
        <v>---</v>
      </c>
      <c r="BS25" s="5" t="s">
        <v>192</v>
      </c>
      <c r="BT25" s="5" t="str">
        <f>IF(AND(BM2=3,BN2=3,BO2=3),"1N2",IF(AND(BM2=3,BN2=3),"1N-",IF(AND(BM2=3,BO2=3),"1-2",IF(AND(BN2=3,BO2=3),"-N2",IF(BM2=3,"1--",IF(BN2=3,"-N-",IF(BO2=3,"--2","---")))))))</f>
        <v>1--</v>
      </c>
      <c r="BU25" s="5" t="str">
        <f>IF(AND(BM3=3,BN3=3,BO3=3),"1N2",IF(AND(BM3=3,BN3=3),"1N-",IF(AND(BM3=3,BO3=3),"1-2",IF(AND(BN3=3,BO3=3),"-N2",IF(BM3=3,"1--",IF(BN3=3,"-N-",IF(BO3=3,"--2","---")))))))</f>
        <v>---</v>
      </c>
      <c r="BV25" s="5" t="str">
        <f>IF(AND(BM4=3,BN4=3,BO4=3),"1N2",IF(AND(BM4=3,BN4=3),"1N-",IF(AND(BM4=3,BO4=3),"1-2",IF(AND(BN4=3,BO4=3),"-N2",IF(BM4=3,"1--",IF(BN4=3,"-N-",IF(BO4=3,"--2","---")))))))</f>
        <v>---</v>
      </c>
      <c r="BW25" s="5" t="str">
        <f>IF(AND(BM5=3,BN5=3,BO5=3),"1N2",IF(AND(BM5=3,BN5=3),"1N-",IF(AND(BM5=3,BO5=3),"1-2",IF(AND(BN5=3,BO5=3),"-N2",IF(BM5=3,"1--",IF(BN5=3,"-N-",IF(BO5=3,"--2","---")))))))</f>
        <v>--2</v>
      </c>
      <c r="BX25" s="5" t="str">
        <f>IF(AND(BM6=3,BN6=3,BO6=3),"1N2",IF(AND(BM6=3,BN6=3),"1N-",IF(AND(BM6=3,BO6=3),"1-2",IF(AND(BN6=3,BO6=3),"-N2",IF(BM6=3,"1--",IF(BN6=3,"-N-",IF(BO6=3,"--2","---")))))))</f>
        <v>--2</v>
      </c>
      <c r="BY25" s="5" t="str">
        <f>IF(AND(BM7=3,BN7=3,BO7=3),"1N2",IF(AND(BM7=3,BN7=3),"1N-",IF(AND(BM7=3,BO7=3),"1-2",IF(AND(BN7=3,BO7=3),"-N2",IF(BM7=3,"1--",IF(BN7=3,"-N-",IF(BO7=3,"--2","---")))))))</f>
        <v>---</v>
      </c>
      <c r="BZ25" s="5" t="str">
        <f>IF(AND(BM8=3,BN8=3,BO8=3),"1N2",IF(AND(BM8=3,BN8=3),"1N-",IF(AND(BM8=3,BO8=3),"1-2",IF(AND(BN8=3,BO8=3),"-N2",IF(BM8=3,"1--",IF(BN8=3,"-N-",IF(BO8=3,"--2","---")))))))</f>
        <v>---</v>
      </c>
      <c r="CA25" s="5" t="str">
        <f>IF(AND(BM9=3,BN9=3,BO9=3),"1N2",IF(AND(BM9=3,BN9=3),"1N-",IF(AND(BM9=3,BO9=3),"1-2",IF(AND(BN9=3,BO9=3),"-N2",IF(BM9=3,"1--",IF(BN9=3,"-N-",IF(BO9=3,"--2","---")))))))</f>
        <v>---</v>
      </c>
      <c r="CB25" s="5" t="str">
        <f>IF(AND(BM10=3,BN10=3,BO10=3),"1N2",IF(AND(BM10=3,BN10=3),"1N-",IF(AND(BM10=3,BO10=3),"1-2",IF(AND(BN10=3,BO10=3),"-N2",IF(BM10=3,"1--",IF(BN10=3,"-N-",IF(BO10=3,"--2","---")))))))</f>
        <v>-N2</v>
      </c>
      <c r="CC25" s="5" t="str">
        <f>IF(AND(BM11=3,BN11=3,BO11=3),"1N2",IF(AND(BM11=3,BN11=3),"1N-",IF(AND(BM11=3,BO11=3),"1-2",IF(AND(BN11=3,BO11=3),"-N2",IF(BM11=3,"1--",IF(BN11=3,"-N-",IF(BO11=3,"--2","---")))))))</f>
        <v>---</v>
      </c>
      <c r="CD25" s="5" t="str">
        <f>IF(AND(BM12=3,BN12=3,BO12=3),"1N2",IF(AND(BM12=3,BN12=3),"1N-",IF(AND(BM12=3,BO12=3),"1-2",IF(AND(BN12=3,BO12=3),"-N2",IF(BM12=3,"1--",IF(BN12=3,"-N-",IF(BO12=3,"--2","---")))))))</f>
        <v>---</v>
      </c>
      <c r="CE25" s="5" t="str">
        <f>IF(AND(BM13=3,BN13=3,BO13=3),"1N2",IF(AND(BM13=3,BN13=3),"1N-",IF(AND(BM13=3,BO13=3),"1-2",IF(AND(BN13=3,BO13=3),"-N2",IF(BM13=3,"1--",IF(BN13=3,"-N-",IF(BO13=3,"--2","---")))))))</f>
        <v>-N-</v>
      </c>
      <c r="CF25" s="5" t="str">
        <f>IF(AND(BM14=3,BN14=3,BO14=3),"1N2",IF(AND(BM14=3,BN14=3),"1N-",IF(AND(BM14=3,BO14=3),"1-2",IF(AND(BN14=3,BO14=3),"-N2",IF(BM14=3,"1--",IF(BN14=3,"-N-",IF(BO14=3,"--2","---")))))))</f>
        <v>--2</v>
      </c>
      <c r="CG25" s="5" t="str">
        <f>IF(AND(BM15=3,BN15=3,BO15=3),"1N2",IF(AND(BM15=3,BN15=3),"1N-",IF(AND(BM15=3,BO15=3),"1-2",IF(AND(BN15=3,BO15=3),"-N2",IF(BM15=3,"1--",IF(BN15=3,"-N-",IF(BO15=3,"--2","---")))))))</f>
        <v>--2</v>
      </c>
    </row>
    <row r="26" spans="17:85" x14ac:dyDescent="0.25">
      <c r="AD26" s="97" t="str">
        <f t="shared" si="21"/>
        <v>---,---,---,---,---,---,---,---,---,---,---,---,---,---</v>
      </c>
      <c r="AE26" s="4"/>
      <c r="AF26" s="4"/>
      <c r="AL26" s="4"/>
      <c r="AM26" s="5" t="s">
        <v>193</v>
      </c>
      <c r="AN26" s="5" t="str">
        <f>IF(AND(BE2=4,BF2=4,BG2=4),"1N2",IF(AND(BE2=4,BF2=4),"1N-",IF(AND(BE2=4,BG2=4),"1-2",IF(AND(BF2=4,BG2=4),"-N2",IF(BE2=4,"1--",IF(BF2=4,"-N-",IF(BG2=4,"--2","---")))))))</f>
        <v>---</v>
      </c>
      <c r="AO26" s="5" t="str">
        <f>IF(AND(BE3=4,BF3=4,BG3=4),"1N2",IF(AND(BE3=4,BF3=4),"1N-",IF(AND(BE3=4,BG3=4),"1-2",IF(AND(BF3=4,BG3=4),"-N2",IF(BE3=4,"1--",IF(BF3=4,"-N-",IF(BG3=4,"--2","---")))))))</f>
        <v>1N-</v>
      </c>
      <c r="AP26" s="5" t="str">
        <f>IF(AND(BE4=4,BF4=4,BG4=4),"1N2",IF(AND(BE4=4,BF4=4),"1N-",IF(AND(BE4=4,BG4=4),"1-2",IF(AND(BF4=4,BG4=4),"-N2",IF(BE4=4,"1--",IF(BF4=4,"-N-",IF(BG4=4,"--2","---")))))))</f>
        <v>-N2</v>
      </c>
      <c r="AQ26" s="5" t="str">
        <f>IF(AND(BE5=4,BF5=4,BG5=4),"1N2",IF(AND(BE5=4,BF5=4),"1N-",IF(AND(BE5=4,BG5=4),"1-2",IF(AND(BF5=4,BG5=4),"-N2",IF(BE5=4,"1--",IF(BF5=4,"-N-",IF(BG5=4,"--2","---")))))))</f>
        <v>--2</v>
      </c>
      <c r="AR26" s="5" t="str">
        <f>IF(AND(BE6=4,BF6=4,BG6=4),"1N2",IF(AND(BE6=4,BF6=4),"1N-",IF(AND(BE6=4,BG6=4),"1-2",IF(AND(BF6=4,BG6=4),"-N2",IF(BE6=4,"1--",IF(BF6=4,"-N-",IF(BG6=4,"--2","---")))))))</f>
        <v>---</v>
      </c>
      <c r="AS26" s="5" t="str">
        <f>IF(AND(BE7=4,BF7=4,BG7=4),"1N2",IF(AND(BE7=4,BF7=4),"1N-",IF(AND(BE7=4,BG7=4),"1-2",IF(AND(BF7=4,BG7=4),"-N2",IF(BE7=4,"1--",IF(BF7=4,"-N-",IF(BG7=4,"--2","---")))))))</f>
        <v>---</v>
      </c>
      <c r="AT26" s="5" t="str">
        <f>IF(AND(BE8=4,BF8=4,BG8=4),"1N2",IF(AND(BE8=4,BF8=4),"1N-",IF(AND(BE8=4,BG8=4),"1-2",IF(AND(BF8=4,BG8=4),"-N2",IF(BE8=4,"1--",IF(BF8=4,"-N-",IF(BG8=4,"--2","---")))))))</f>
        <v>--2</v>
      </c>
      <c r="AU26" s="5" t="str">
        <f>IF(AND(BE9=4,BF9=4,BG9=4),"1N2",IF(AND(BE9=4,BF9=4),"1N-",IF(AND(BE9=4,BG9=4),"1-2",IF(AND(BF9=4,BG9=4),"-N2",IF(BE9=4,"1--",IF(BF9=4,"-N-",IF(BG9=4,"--2","---")))))))</f>
        <v>---</v>
      </c>
      <c r="AV26" s="5" t="str">
        <f>IF(AND(BE10=4,BF10=4,BG10=4),"1N2",IF(AND(BE10=4,BF10=4),"1N-",IF(AND(BE10=4,BG10=4),"1-2",IF(AND(BF10=4,BG10=4),"-N2",IF(BE10=4,"1--",IF(BF10=4,"-N-",IF(BG10=4,"--2","---")))))))</f>
        <v>-N-</v>
      </c>
      <c r="AW26" s="5" t="str">
        <f>IF(AND(BE11=4,BF11=4,BG11=4),"1N2",IF(AND(BE11=4,BF11=4),"1N-",IF(AND(BE11=4,BG11=4),"1-2",IF(AND(BF11=4,BG11=4),"-N2",IF(BE11=4,"1--",IF(BF11=4,"-N-",IF(BG11=4,"--2","---")))))))</f>
        <v>---</v>
      </c>
      <c r="AX26" s="5" t="str">
        <f>IF(AND(BE12=4,BF12=4,BG12=4),"1N2",IF(AND(BE12=4,BF12=4),"1N-",IF(AND(BE12=4,BG12=4),"1-2",IF(AND(BF12=4,BG12=4),"-N2",IF(BE12=4,"1--",IF(BF12=4,"-N-",IF(BG12=4,"--2","---")))))))</f>
        <v>---</v>
      </c>
      <c r="AY26" s="5" t="str">
        <f>IF(AND(BE13=4,BF13=4,BG13=4),"1N2",IF(AND(BE13=4,BF13=4),"1N-",IF(AND(BE13=4,BG13=4),"1-2",IF(AND(BF13=4,BG13=4),"-N2",IF(BE13=4,"1--",IF(BF13=4,"-N-",IF(BG13=4,"--2","---")))))))</f>
        <v>-N-</v>
      </c>
      <c r="AZ26" s="5" t="str">
        <f>IF(AND(BE14=4,BF14=4,BG14=4),"1N2",IF(AND(BE14=4,BF14=4),"1N-",IF(AND(BE14=4,BG14=4),"1-2",IF(AND(BF14=4,BG14=4),"-N2",IF(BE14=4,"1--",IF(BF14=4,"-N-",IF(BG14=4,"--2","---")))))))</f>
        <v>1--</v>
      </c>
      <c r="BA26" s="5" t="str">
        <f>IF(AND(BE15=4,BF15=4,BG15=4),"1N2",IF(AND(BE15=4,BF15=4),"1N-",IF(AND(BE15=4,BG15=4),"1-2",IF(AND(BF15=4,BG15=4),"-N2",IF(BE15=4,"1--",IF(BF15=4,"-N-",IF(BG15=4,"--2","---")))))))</f>
        <v>---</v>
      </c>
      <c r="BC26" s="5" t="s">
        <v>193</v>
      </c>
      <c r="BD26" s="5" t="str">
        <f>IF(AND(BI2=4,BJ2=4,BK2=4),"1N2",IF(AND(BI2=4,BJ2=4),"1N-",IF(AND(BI2=4,BK2=4),"1-2",IF(AND(BJ2=4,BK2=4),"-N2",IF(BI2=4,"1--",IF(BJ2=4,"-N-",IF(BK2=4,"--2","---")))))))</f>
        <v>---</v>
      </c>
      <c r="BE26" s="5" t="str">
        <f>IF(AND(BI3=4,BJ3=4,BK3=4),"1N2",IF(AND(BI3=4,BJ3=4),"1N-",IF(AND(BI3=4,BK3=4),"1-2",IF(AND(BJ3=4,BK3=4),"-N2",IF(BI3=4,"1--",IF(BJ3=4,"-N-",IF(BK3=4,"--2","---")))))))</f>
        <v>---</v>
      </c>
      <c r="BF26" s="5" t="str">
        <f>IF(AND(BI4=4,BJ4=4,BK4=4),"1N2",IF(AND(BI4=4,BJ4=4),"1N-",IF(AND(BI4=4,BK4=4),"1-2",IF(AND(BJ4=4,BK4=4),"-N2",IF(BI4=4,"1--",IF(BJ4=4,"-N-",IF(BK4=4,"--2","---")))))))</f>
        <v>-N-</v>
      </c>
      <c r="BG26" s="5" t="str">
        <f>IF(AND(BI5=4,BJ5=4,BK5=4),"1N2",IF(AND(BI5=4,BJ5=4),"1N-",IF(AND(BI5=4,BK5=4),"1-2",IF(AND(BJ5=4,BK5=4),"-N2",IF(BI5=4,"1--",IF(BJ5=4,"-N-",IF(BK5=4,"--2","---")))))))</f>
        <v>---</v>
      </c>
      <c r="BH26" s="5" t="str">
        <f>IF(AND(BI6=4,BJ6=4,BK6=4),"1N2",IF(AND(BI6=4,BJ6=4),"1N-",IF(AND(BI6=4,BK6=4),"1-2",IF(AND(BJ6=4,BK6=4),"-N2",IF(BI6=4,"1--",IF(BJ6=4,"-N-",IF(BK6=4,"--2","---")))))))</f>
        <v>--2</v>
      </c>
      <c r="BI26" s="5" t="str">
        <f>IF(AND(BI7=4,BJ7=4,BK7=4),"1N2",IF(AND(BI7=4,BJ7=4),"1N-",IF(AND(BI7=4,BK7=4),"1-2",IF(AND(BJ7=4,BK7=4),"-N2",IF(BI7=4,"1--",IF(BJ7=4,"-N-",IF(BK7=4,"--2","---")))))))</f>
        <v>-N2</v>
      </c>
      <c r="BJ26" s="5" t="str">
        <f>IF(AND(BI8=4,BJ8=4,BK8=4),"1N2",IF(AND(BI8=4,BJ8=4),"1N-",IF(AND(BI8=4,BK8=4),"1-2",IF(AND(BJ8=4,BK8=4),"-N2",IF(BI8=4,"1--",IF(BJ8=4,"-N-",IF(BK8=4,"--2","---")))))))</f>
        <v>---</v>
      </c>
      <c r="BK26" s="5" t="str">
        <f>IF(AND(BI9=4,BJ9=4,BK9=4),"1N2",IF(AND(BI9=4,BJ9=4),"1N-",IF(AND(BI9=4,BK9=4),"1-2",IF(AND(BJ9=4,BK9=4),"-N2",IF(BI9=4,"1--",IF(BJ9=4,"-N-",IF(BK9=4,"--2","---")))))))</f>
        <v>--2</v>
      </c>
      <c r="BL26" s="5" t="str">
        <f>IF(AND(BI10=4,BJ10=4,BK10=4),"1N2",IF(AND(BI10=4,BJ10=4),"1N-",IF(AND(BI10=4,BK10=4),"1-2",IF(AND(BJ10=4,BK10=4),"-N2",IF(BI10=4,"1--",IF(BJ10=4,"-N-",IF(BK10=4,"--2","---")))))))</f>
        <v>1N-</v>
      </c>
      <c r="BM26" s="5" t="str">
        <f>IF(AND(BI11=4,BJ11=4,BK11=4),"1N2",IF(AND(BI11=4,BJ11=4),"1N-",IF(AND(BI11=4,BK11=4),"1-2",IF(AND(BJ11=4,BK11=4),"-N2",IF(BI11=4,"1--",IF(BJ11=4,"-N-",IF(BK11=4,"--2","---")))))))</f>
        <v>--2</v>
      </c>
      <c r="BN26" s="5" t="str">
        <f>IF(AND(BI12=4,BJ12=4,BK12=4),"1N2",IF(AND(BI12=4,BJ12=4),"1N-",IF(AND(BI12=4,BK12=4),"1-2",IF(AND(BJ12=4,BK12=4),"-N2",IF(BI12=4,"1--",IF(BJ12=4,"-N-",IF(BK12=4,"--2","---")))))))</f>
        <v>1--</v>
      </c>
      <c r="BO26" s="5" t="str">
        <f>IF(AND(BI13=4,BJ13=4,BK13=4),"1N2",IF(AND(BI13=4,BJ13=4),"1N-",IF(AND(BI13=4,BK13=4),"1-2",IF(AND(BJ13=4,BK13=4),"-N2",IF(BI13=4,"1--",IF(BJ13=4,"-N-",IF(BK13=4,"--2","---")))))))</f>
        <v>--2</v>
      </c>
      <c r="BP26" s="5" t="str">
        <f>IF(AND(BI14=4,BJ14=4,BK14=4),"1N2",IF(AND(BI14=4,BJ14=4),"1N-",IF(AND(BI14=4,BK14=4),"1-2",IF(AND(BJ14=4,BK14=4),"-N2",IF(BI14=4,"1--",IF(BJ14=4,"-N-",IF(BK14=4,"--2","---")))))))</f>
        <v>-N-</v>
      </c>
      <c r="BQ26" s="5" t="str">
        <f>IF(AND(BI15=4,BJ15=4,BK15=4),"1N2",IF(AND(BI15=4,BJ15=4),"1N-",IF(AND(BI15=4,BK15=4),"1-2",IF(AND(BJ15=4,BK15=4),"-N2",IF(BI15=4,"1--",IF(BJ15=4,"-N-",IF(BK15=4,"--2","---")))))))</f>
        <v>-N2</v>
      </c>
      <c r="BS26" s="5" t="s">
        <v>193</v>
      </c>
      <c r="BT26" s="5" t="str">
        <f>IF(AND(BM2=4,BN2=4,BO2=4),"1N2",IF(AND(BM2=4,BN2=4),"1N-",IF(AND(BM2=4,BO2=4),"1-2",IF(AND(BN2=4,BO2=4),"-N2",IF(BM2=4,"1--",IF(BN2=4,"-N-",IF(BO2=4,"--2","---")))))))</f>
        <v>--2</v>
      </c>
      <c r="BU26" s="5" t="str">
        <f>IF(AND(BM3=4,BN3=4,BO3=4),"1N2",IF(AND(BM3=4,BN3=4),"1N-",IF(AND(BM3=4,BO3=4),"1-2",IF(AND(BN3=4,BO3=4),"-N2",IF(BM3=4,"1--",IF(BN3=4,"-N-",IF(BO3=4,"--2","---")))))))</f>
        <v>-N-</v>
      </c>
      <c r="BV26" s="5" t="str">
        <f>IF(AND(BM4=4,BN4=4,BO4=4),"1N2",IF(AND(BM4=4,BN4=4),"1N-",IF(AND(BM4=4,BO4=4),"1-2",IF(AND(BN4=4,BO4=4),"-N2",IF(BM4=4,"1--",IF(BN4=4,"-N-",IF(BO4=4,"--2","---")))))))</f>
        <v>---</v>
      </c>
      <c r="BW26" s="5" t="str">
        <f>IF(AND(BM5=4,BN5=4,BO5=4),"1N2",IF(AND(BM5=4,BN5=4),"1N-",IF(AND(BM5=4,BO5=4),"1-2",IF(AND(BN5=4,BO5=4),"-N2",IF(BM5=4,"1--",IF(BN5=4,"-N-",IF(BO5=4,"--2","---")))))))</f>
        <v>---</v>
      </c>
      <c r="BX26" s="5" t="str">
        <f>IF(AND(BM6=4,BN6=4,BO6=4),"1N2",IF(AND(BM6=4,BN6=4),"1N-",IF(AND(BM6=4,BO6=4),"1-2",IF(AND(BN6=4,BO6=4),"-N2",IF(BM6=4,"1--",IF(BN6=4,"-N-",IF(BO6=4,"--2","---")))))))</f>
        <v>1--</v>
      </c>
      <c r="BY26" s="5" t="str">
        <f>IF(AND(BM7=4,BN7=4,BO7=4),"1N2",IF(AND(BM7=4,BN7=4),"1N-",IF(AND(BM7=4,BO7=4),"1-2",IF(AND(BN7=4,BO7=4),"-N2",IF(BM7=4,"1--",IF(BN7=4,"-N-",IF(BO7=4,"--2","---")))))))</f>
        <v>---</v>
      </c>
      <c r="BZ26" s="5" t="str">
        <f>IF(AND(BM8=4,BN8=4,BO8=4),"1N2",IF(AND(BM8=4,BN8=4),"1N-",IF(AND(BM8=4,BO8=4),"1-2",IF(AND(BN8=4,BO8=4),"-N2",IF(BM8=4,"1--",IF(BN8=4,"-N-",IF(BO8=4,"--2","---")))))))</f>
        <v>---</v>
      </c>
      <c r="CA26" s="5" t="str">
        <f>IF(AND(BM9=4,BN9=4,BO9=4),"1N2",IF(AND(BM9=4,BN9=4),"1N-",IF(AND(BM9=4,BO9=4),"1-2",IF(AND(BN9=4,BO9=4),"-N2",IF(BM9=4,"1--",IF(BN9=4,"-N-",IF(BO9=4,"--2","---")))))))</f>
        <v>---</v>
      </c>
      <c r="CB26" s="5" t="str">
        <f>IF(AND(BM10=4,BN10=4,BO10=4),"1N2",IF(AND(BM10=4,BN10=4),"1N-",IF(AND(BM10=4,BO10=4),"1-2",IF(AND(BN10=4,BO10=4),"-N2",IF(BM10=4,"1--",IF(BN10=4,"-N-",IF(BO10=4,"--2","---")))))))</f>
        <v>---</v>
      </c>
      <c r="CC26" s="5" t="str">
        <f>IF(AND(BM11=4,BN11=4,BO11=4),"1N2",IF(AND(BM11=4,BN11=4),"1N-",IF(AND(BM11=4,BO11=4),"1-2",IF(AND(BN11=4,BO11=4),"-N2",IF(BM11=4,"1--",IF(BN11=4,"-N-",IF(BO11=4,"--2","---")))))))</f>
        <v>-N-</v>
      </c>
      <c r="CD26" s="5" t="str">
        <f>IF(AND(BM12=4,BN12=4,BO12=4),"1N2",IF(AND(BM12=4,BN12=4),"1N-",IF(AND(BM12=4,BO12=4),"1-2",IF(AND(BN12=4,BO12=4),"-N2",IF(BM12=4,"1--",IF(BN12=4,"-N-",IF(BO12=4,"--2","---")))))))</f>
        <v>-N-</v>
      </c>
      <c r="CE26" s="5" t="str">
        <f>IF(AND(BM13=4,BN13=4,BO13=4),"1N2",IF(AND(BM13=4,BN13=4),"1N-",IF(AND(BM13=4,BO13=4),"1-2",IF(AND(BN13=4,BO13=4),"-N2",IF(BM13=4,"1--",IF(BN13=4,"-N-",IF(BO13=4,"--2","---")))))))</f>
        <v>---</v>
      </c>
      <c r="CF26" s="5" t="str">
        <f>IF(AND(BM14=4,BN14=4,BO14=4),"1N2",IF(AND(BM14=4,BN14=4),"1N-",IF(AND(BM14=4,BO14=4),"1-2",IF(AND(BN14=4,BO14=4),"-N2",IF(BM14=4,"1--",IF(BN14=4,"-N-",IF(BO14=4,"--2","---")))))))</f>
        <v>---</v>
      </c>
      <c r="CG26" s="5" t="str">
        <f>IF(AND(BM15=4,BN15=4,BO15=4),"1N2",IF(AND(BM15=4,BN15=4),"1N-",IF(AND(BM15=4,BO15=4),"1-2",IF(AND(BN15=4,BO15=4),"-N2",IF(BM15=4,"1--",IF(BN15=4,"-N-",IF(BO15=4,"--2","---")))))))</f>
        <v>---</v>
      </c>
    </row>
    <row r="27" spans="17:85" x14ac:dyDescent="0.25">
      <c r="AD27" s="97" t="str">
        <f t="shared" si="21"/>
        <v>---,---,---,---,---,---,---,---,---,---,---,---,---,---</v>
      </c>
      <c r="AE27" s="4"/>
      <c r="AF27" s="4"/>
      <c r="AL27" s="4"/>
      <c r="AM27" s="5" t="s">
        <v>194</v>
      </c>
      <c r="AN27" s="5" t="str">
        <f>IF(AND(BE2=5,BF2=5,BG2=5),"1N2",IF(AND(BE2=5,BF2=5),"1N-",IF(AND(BE2=5,BG2=5),"1-2",IF(AND(BF2=5,BG2=5),"-N2",IF(BE2=5,"1--",IF(BF2=5,"-N-",IF(BG2=5,"--2","---")))))))</f>
        <v>--2</v>
      </c>
      <c r="AO27" s="5" t="str">
        <f>IF(AND(BE3=5,BF3=5,BG3=5),"1N2",IF(AND(BE3=5,BF3=5),"1N-",IF(AND(BE3=5,BG3=5),"1-2",IF(AND(BF3=5,BG3=5),"-N2",IF(BE3=5,"1--",IF(BF3=5,"-N-",IF(BG3=5,"--2","---")))))))</f>
        <v>---</v>
      </c>
      <c r="AP27" s="5" t="str">
        <f>IF(AND(BE4=5,BF4=5,BG4=5),"1N2",IF(AND(BE4=5,BF4=5),"1N-",IF(AND(BE4=5,BG4=5),"1-2",IF(AND(BF4=5,BG4=5),"-N2",IF(BE4=5,"1--",IF(BF4=5,"-N-",IF(BG4=5,"--2","---")))))))</f>
        <v>---</v>
      </c>
      <c r="AQ27" s="5" t="str">
        <f>IF(AND(BE5=5,BF5=5,BG5=5),"1N2",IF(AND(BE5=5,BF5=5),"1N-",IF(AND(BE5=5,BG5=5),"1-2",IF(AND(BF5=5,BG5=5),"-N2",IF(BE5=5,"1--",IF(BF5=5,"-N-",IF(BG5=5,"--2","---")))))))</f>
        <v>---</v>
      </c>
      <c r="AR27" s="5" t="str">
        <f>IF(AND(BE6=5,BF6=5,BG6=5),"1N2",IF(AND(BE6=5,BF6=5),"1N-",IF(AND(BE6=5,BG6=5),"1-2",IF(AND(BF6=5,BG6=5),"-N2",IF(BE6=5,"1--",IF(BF6=5,"-N-",IF(BG6=5,"--2","---")))))))</f>
        <v>-N-</v>
      </c>
      <c r="AS27" s="5" t="str">
        <f>IF(AND(BE7=5,BF7=5,BG7=5),"1N2",IF(AND(BE7=5,BF7=5),"1N-",IF(AND(BE7=5,BG7=5),"1-2",IF(AND(BF7=5,BG7=5),"-N2",IF(BE7=5,"1--",IF(BF7=5,"-N-",IF(BG7=5,"--2","---")))))))</f>
        <v>---</v>
      </c>
      <c r="AT27" s="5" t="str">
        <f>IF(AND(BE8=5,BF8=5,BG8=5),"1N2",IF(AND(BE8=5,BF8=5),"1N-",IF(AND(BE8=5,BG8=5),"1-2",IF(AND(BF8=5,BG8=5),"-N2",IF(BE8=5,"1--",IF(BF8=5,"-N-",IF(BG8=5,"--2","---")))))))</f>
        <v>---</v>
      </c>
      <c r="AU27" s="5" t="str">
        <f>IF(AND(BE9=5,BF9=5,BG9=5),"1N2",IF(AND(BE9=5,BF9=5),"1N-",IF(AND(BE9=5,BG9=5),"1-2",IF(AND(BF9=5,BG9=5),"-N2",IF(BE9=5,"1--",IF(BF9=5,"-N-",IF(BG9=5,"--2","---")))))))</f>
        <v>-N-</v>
      </c>
      <c r="AV27" s="5" t="str">
        <f>IF(AND(BE10=5,BF10=5,BG10=5),"1N2",IF(AND(BE10=5,BF10=5),"1N-",IF(AND(BE10=5,BG10=5),"1-2",IF(AND(BF10=5,BG10=5),"-N2",IF(BE10=5,"1--",IF(BF10=5,"-N-",IF(BG10=5,"--2","---")))))))</f>
        <v>1-2</v>
      </c>
      <c r="AW27" s="5" t="str">
        <f>IF(AND(BE11=5,BF11=5,BG11=5),"1N2",IF(AND(BE11=5,BF11=5),"1N-",IF(AND(BE11=5,BG11=5),"1-2",IF(AND(BF11=5,BG11=5),"-N2",IF(BE11=5,"1--",IF(BF11=5,"-N-",IF(BG11=5,"--2","---")))))))</f>
        <v>---</v>
      </c>
      <c r="AX27" s="5" t="str">
        <f>IF(AND(BE12=5,BF12=5,BG12=5),"1N2",IF(AND(BE12=5,BF12=5),"1N-",IF(AND(BE12=5,BG12=5),"1-2",IF(AND(BF12=5,BG12=5),"-N2",IF(BE12=5,"1--",IF(BF12=5,"-N-",IF(BG12=5,"--2","---")))))))</f>
        <v>---</v>
      </c>
      <c r="AY27" s="5" t="str">
        <f>IF(AND(BE13=5,BF13=5,BG13=5),"1N2",IF(AND(BE13=5,BF13=5),"1N-",IF(AND(BE13=5,BG13=5),"1-2",IF(AND(BF13=5,BG13=5),"-N2",IF(BE13=5,"1--",IF(BF13=5,"-N-",IF(BG13=5,"--2","---")))))))</f>
        <v>---</v>
      </c>
      <c r="AZ27" s="5" t="str">
        <f>IF(AND(BE14=5,BF14=5,BG14=5),"1N2",IF(AND(BE14=5,BF14=5),"1N-",IF(AND(BE14=5,BG14=5),"1-2",IF(AND(BF14=5,BG14=5),"-N2",IF(BE14=5,"1--",IF(BF14=5,"-N-",IF(BG14=5,"--2","---")))))))</f>
        <v>-N2</v>
      </c>
      <c r="BA27" s="5" t="str">
        <f>IF(AND(BE15=5,BF15=5,BG15=5),"1N2",IF(AND(BE15=5,BF15=5),"1N-",IF(AND(BE15=5,BG15=5),"1-2",IF(AND(BF15=5,BG15=5),"-N2",IF(BE15=5,"1--",IF(BF15=5,"-N-",IF(BG15=5,"--2","---")))))))</f>
        <v>1--</v>
      </c>
      <c r="BC27" s="5" t="s">
        <v>194</v>
      </c>
      <c r="BD27" s="5" t="str">
        <f>IF(AND(BI2=5,BJ2=5,BK2=5),"1N2",IF(AND(BI2=5,BJ2=5),"1N-",IF(AND(BI2=5,BK2=5),"1-2",IF(AND(BJ2=5,BK2=5),"-N2",IF(BI2=5,"1--",IF(BJ2=5,"-N-",IF(BK2=5,"--2","---")))))))</f>
        <v>---</v>
      </c>
      <c r="BE27" s="5" t="str">
        <f>IF(AND(BI3=5,BJ3=5,BK3=5),"1N2",IF(AND(BI3=5,BJ3=5),"1N-",IF(AND(BI3=5,BK3=5),"1-2",IF(AND(BJ3=5,BK3=5),"-N2",IF(BI3=5,"1--",IF(BJ3=5,"-N-",IF(BK3=5,"--2","---")))))))</f>
        <v>--2</v>
      </c>
      <c r="BF27" s="5" t="str">
        <f>IF(AND(BI4=5,BJ4=5,BK4=5),"1N2",IF(AND(BI4=5,BJ4=5),"1N-",IF(AND(BI4=5,BK4=5),"1-2",IF(AND(BJ4=5,BK4=5),"-N2",IF(BI4=5,"1--",IF(BJ4=5,"-N-",IF(BK4=5,"--2","---")))))))</f>
        <v>1-2</v>
      </c>
      <c r="BG27" s="5" t="str">
        <f>IF(AND(BI5=5,BJ5=5,BK5=5),"1N2",IF(AND(BI5=5,BJ5=5),"1N-",IF(AND(BI5=5,BK5=5),"1-2",IF(AND(BJ5=5,BK5=5),"-N2",IF(BI5=5,"1--",IF(BJ5=5,"-N-",IF(BK5=5,"--2","---")))))))</f>
        <v>-N-</v>
      </c>
      <c r="BH27" s="5" t="str">
        <f>IF(AND(BI6=5,BJ6=5,BK6=5),"1N2",IF(AND(BI6=5,BJ6=5),"1N-",IF(AND(BI6=5,BK6=5),"1-2",IF(AND(BJ6=5,BK6=5),"-N2",IF(BI6=5,"1--",IF(BJ6=5,"-N-",IF(BK6=5,"--2","---")))))))</f>
        <v>---</v>
      </c>
      <c r="BI27" s="5" t="str">
        <f>IF(AND(BI7=5,BJ7=5,BK7=5),"1N2",IF(AND(BI7=5,BJ7=5),"1N-",IF(AND(BI7=5,BK7=5),"1-2",IF(AND(BJ7=5,BK7=5),"-N2",IF(BI7=5,"1--",IF(BJ7=5,"-N-",IF(BK7=5,"--2","---")))))))</f>
        <v>---</v>
      </c>
      <c r="BJ27" s="5" t="str">
        <f>IF(AND(BI8=5,BJ8=5,BK8=5),"1N2",IF(AND(BI8=5,BJ8=5),"1N-",IF(AND(BI8=5,BK8=5),"1-2",IF(AND(BJ8=5,BK8=5),"-N2",IF(BI8=5,"1--",IF(BJ8=5,"-N-",IF(BK8=5,"--2","---")))))))</f>
        <v>---</v>
      </c>
      <c r="BK27" s="5" t="str">
        <f>IF(AND(BI9=5,BJ9=5,BK9=5),"1N2",IF(AND(BI9=5,BJ9=5),"1N-",IF(AND(BI9=5,BK9=5),"1-2",IF(AND(BJ9=5,BK9=5),"-N2",IF(BI9=5,"1--",IF(BJ9=5,"-N-",IF(BK9=5,"--2","---")))))))</f>
        <v>1N-</v>
      </c>
      <c r="BL27" s="5" t="str">
        <f>IF(AND(BI10=5,BJ10=5,BK10=5),"1N2",IF(AND(BI10=5,BJ10=5),"1N-",IF(AND(BI10=5,BK10=5),"1-2",IF(AND(BJ10=5,BK10=5),"-N2",IF(BI10=5,"1--",IF(BJ10=5,"-N-",IF(BK10=5,"--2","---")))))))</f>
        <v>---</v>
      </c>
      <c r="BM27" s="5" t="str">
        <f>IF(AND(BI11=5,BJ11=5,BK11=5),"1N2",IF(AND(BI11=5,BJ11=5),"1N-",IF(AND(BI11=5,BK11=5),"1-2",IF(AND(BJ11=5,BK11=5),"-N2",IF(BI11=5,"1--",IF(BJ11=5,"-N-",IF(BK11=5,"--2","---")))))))</f>
        <v>---</v>
      </c>
      <c r="BN27" s="5" t="str">
        <f>IF(AND(BI12=5,BJ12=5,BK12=5),"1N2",IF(AND(BI12=5,BJ12=5),"1N-",IF(AND(BI12=5,BK12=5),"1-2",IF(AND(BJ12=5,BK12=5),"-N2",IF(BI12=5,"1--",IF(BJ12=5,"-N-",IF(BK12=5,"--2","---")))))))</f>
        <v>---</v>
      </c>
      <c r="BO27" s="5" t="str">
        <f>IF(AND(BI13=5,BJ13=5,BK13=5),"1N2",IF(AND(BI13=5,BJ13=5),"1N-",IF(AND(BI13=5,BK13=5),"1-2",IF(AND(BJ13=5,BK13=5),"-N2",IF(BI13=5,"1--",IF(BJ13=5,"-N-",IF(BK13=5,"--2","---")))))))</f>
        <v>---</v>
      </c>
      <c r="BP27" s="5" t="str">
        <f>IF(AND(BI14=5,BJ14=5,BK14=5),"1N2",IF(AND(BI14=5,BJ14=5),"1N-",IF(AND(BI14=5,BK14=5),"1-2",IF(AND(BJ14=5,BK14=5),"-N2",IF(BI14=5,"1--",IF(BJ14=5,"-N-",IF(BK14=5,"--2","---")))))))</f>
        <v>---</v>
      </c>
      <c r="BQ27" s="5" t="str">
        <f>IF(AND(BI15=5,BJ15=5,BK15=5),"1N2",IF(AND(BI15=5,BJ15=5),"1N-",IF(AND(BI15=5,BK15=5),"1-2",IF(AND(BJ15=5,BK15=5),"-N2",IF(BI15=5,"1--",IF(BJ15=5,"-N-",IF(BK15=5,"--2","---")))))))</f>
        <v>---</v>
      </c>
      <c r="BS27" s="5" t="s">
        <v>194</v>
      </c>
      <c r="BT27" s="5" t="str">
        <f>IF(AND(BM2=5,BN2=5,BO2=5),"1N2",IF(AND(BM2=5,BN2=5),"1N-",IF(AND(BM2=5,BO2=5),"1-2",IF(AND(BN2=5,BO2=5),"-N2",IF(BM2=5,"1--",IF(BN2=5,"-N-",IF(BO2=5,"--2","---")))))))</f>
        <v>---</v>
      </c>
      <c r="BU27" s="5" t="str">
        <f>IF(AND(BM3=5,BN3=5,BO3=5),"1N2",IF(AND(BM3=5,BN3=5),"1N-",IF(AND(BM3=5,BO3=5),"1-2",IF(AND(BN3=5,BO3=5),"-N2",IF(BM3=5,"1--",IF(BN3=5,"-N-",IF(BO3=5,"--2","---")))))))</f>
        <v>---</v>
      </c>
      <c r="BV27" s="5" t="str">
        <f>IF(AND(BM4=5,BN4=5,BO4=5),"1N2",IF(AND(BM4=5,BN4=5),"1N-",IF(AND(BM4=5,BO4=5),"1-2",IF(AND(BN4=5,BO4=5),"-N2",IF(BM4=5,"1--",IF(BN4=5,"-N-",IF(BO4=5,"--2","---")))))))</f>
        <v>1--</v>
      </c>
      <c r="BW27" s="5" t="str">
        <f>IF(AND(BM5=5,BN5=5,BO5=5),"1N2",IF(AND(BM5=5,BN5=5),"1N-",IF(AND(BM5=5,BO5=5),"1-2",IF(AND(BN5=5,BO5=5),"-N2",IF(BM5=5,"1--",IF(BN5=5,"-N-",IF(BO5=5,"--2","---")))))))</f>
        <v>1--</v>
      </c>
      <c r="BX27" s="5" t="str">
        <f>IF(AND(BM6=5,BN6=5,BO6=5),"1N2",IF(AND(BM6=5,BN6=5),"1N-",IF(AND(BM6=5,BO6=5),"1-2",IF(AND(BN6=5,BO6=5),"-N2",IF(BM6=5,"1--",IF(BN6=5,"-N-",IF(BO6=5,"--2","---")))))))</f>
        <v>---</v>
      </c>
      <c r="BY27" s="5" t="str">
        <f>IF(AND(BM7=5,BN7=5,BO7=5),"1N2",IF(AND(BM7=5,BN7=5),"1N-",IF(AND(BM7=5,BO7=5),"1-2",IF(AND(BN7=5,BO7=5),"-N2",IF(BM7=5,"1--",IF(BN7=5,"-N-",IF(BO7=5,"--2","---")))))))</f>
        <v>---</v>
      </c>
      <c r="BZ27" s="5" t="str">
        <f>IF(AND(BM8=5,BN8=5,BO8=5),"1N2",IF(AND(BM8=5,BN8=5),"1N-",IF(AND(BM8=5,BO8=5),"1-2",IF(AND(BN8=5,BO8=5),"-N2",IF(BM8=5,"1--",IF(BN8=5,"-N-",IF(BO8=5,"--2","---")))))))</f>
        <v>---</v>
      </c>
      <c r="CA27" s="5" t="str">
        <f>IF(AND(BM9=5,BN9=5,BO9=5),"1N2",IF(AND(BM9=5,BN9=5),"1N-",IF(AND(BM9=5,BO9=5),"1-2",IF(AND(BN9=5,BO9=5),"-N2",IF(BM9=5,"1--",IF(BN9=5,"-N-",IF(BO9=5,"--2","---")))))))</f>
        <v>---</v>
      </c>
      <c r="CB27" s="5" t="str">
        <f>IF(AND(BM10=5,BN10=5,BO10=5),"1N2",IF(AND(BM10=5,BN10=5),"1N-",IF(AND(BM10=5,BO10=5),"1-2",IF(AND(BN10=5,BO10=5),"-N2",IF(BM10=5,"1--",IF(BN10=5,"-N-",IF(BO10=5,"--2","---")))))))</f>
        <v>---</v>
      </c>
      <c r="CC27" s="5" t="str">
        <f>IF(AND(BM11=5,BN11=5,BO11=5),"1N2",IF(AND(BM11=5,BN11=5),"1N-",IF(AND(BM11=5,BO11=5),"1-2",IF(AND(BN11=5,BO11=5),"-N2",IF(BM11=5,"1--",IF(BN11=5,"-N-",IF(BO11=5,"--2","---")))))))</f>
        <v>1-2</v>
      </c>
      <c r="CD27" s="5" t="str">
        <f>IF(AND(BM12=5,BN12=5,BO12=5),"1N2",IF(AND(BM12=5,BN12=5),"1N-",IF(AND(BM12=5,BO12=5),"1-2",IF(AND(BN12=5,BO12=5),"-N2",IF(BM12=5,"1--",IF(BN12=5,"-N-",IF(BO12=5,"--2","---")))))))</f>
        <v>1-2</v>
      </c>
      <c r="CE27" s="5" t="str">
        <f>IF(AND(BM13=5,BN13=5,BO13=5),"1N2",IF(AND(BM13=5,BN13=5),"1N-",IF(AND(BM13=5,BO13=5),"1-2",IF(AND(BN13=5,BO13=5),"-N2",IF(BM13=5,"1--",IF(BN13=5,"-N-",IF(BO13=5,"--2","---")))))))</f>
        <v>---</v>
      </c>
      <c r="CF27" s="5" t="str">
        <f>IF(AND(BM14=5,BN14=5,BO14=5),"1N2",IF(AND(BM14=5,BN14=5),"1N-",IF(AND(BM14=5,BO14=5),"1-2",IF(AND(BN14=5,BO14=5),"-N2",IF(BM14=5,"1--",IF(BN14=5,"-N-",IF(BO14=5,"--2","---")))))))</f>
        <v>-N-</v>
      </c>
      <c r="CG27" s="5" t="str">
        <f>IF(AND(BM15=5,BN15=5,BO15=5),"1N2",IF(AND(BM15=5,BN15=5),"1N-",IF(AND(BM15=5,BO15=5),"1-2",IF(AND(BN15=5,BO15=5),"-N2",IF(BM15=5,"1--",IF(BN15=5,"-N-",IF(BO15=5,"--2","---")))))))</f>
        <v>1--</v>
      </c>
    </row>
    <row r="28" spans="17:85" x14ac:dyDescent="0.25">
      <c r="AD28" s="97" t="str">
        <f t="shared" si="21"/>
        <v>---,---,---,---,---,---,---,---,---,---,---,---,---,---</v>
      </c>
      <c r="AE28" s="4"/>
      <c r="AF28" s="4"/>
      <c r="AL28" s="4"/>
      <c r="AM28" s="5" t="s">
        <v>195</v>
      </c>
      <c r="AN28" s="5" t="str">
        <f>IF(AND(BE2=6,BF2=6,BG2=6),"1N2",IF(AND(BE2=6,BF2=6),"1N-",IF(AND(BE2=6,BG2=6),"1-2",IF(AND(BF2=6,BG2=6),"-N2",IF(BE2=6,"1--",IF(BF2=6,"-N-",IF(BG2=6,"--2","---")))))))</f>
        <v>1--</v>
      </c>
      <c r="AO28" s="5" t="str">
        <f>IF(AND(BE3=6,BF3=6,BG3=6),"1N2",IF(AND(BE3=6,BF3=6),"1N-",IF(AND(BE3=6,BG3=6),"1-2",IF(AND(BF3=6,BG3=6),"-N2",IF(BE3=6,"1--",IF(BF3=6,"-N-",IF(BG3=6,"--2","---")))))))</f>
        <v>--2</v>
      </c>
      <c r="AP28" s="5" t="str">
        <f>IF(AND(BE4=6,BF4=6,BG4=6),"1N2",IF(AND(BE4=6,BF4=6),"1N-",IF(AND(BE4=6,BG4=6),"1-2",IF(AND(BF4=6,BG4=6),"-N2",IF(BE4=6,"1--",IF(BF4=6,"-N-",IF(BG4=6,"--2","---")))))))</f>
        <v>1--</v>
      </c>
      <c r="AQ28" s="5" t="str">
        <f>IF(AND(BE5=6,BF5=6,BG5=6),"1N2",IF(AND(BE5=6,BF5=6),"1N-",IF(AND(BE5=6,BG5=6),"1-2",IF(AND(BF5=6,BG5=6),"-N2",IF(BE5=6,"1--",IF(BF5=6,"-N-",IF(BG5=6,"--2","---")))))))</f>
        <v>---</v>
      </c>
      <c r="AR28" s="5" t="str">
        <f>IF(AND(BE6=6,BF6=6,BG6=6),"1N2",IF(AND(BE6=6,BF6=6),"1N-",IF(AND(BE6=6,BG6=6),"1-2",IF(AND(BF6=6,BG6=6),"-N2",IF(BE6=6,"1--",IF(BF6=6,"-N-",IF(BG6=6,"--2","---")))))))</f>
        <v>---</v>
      </c>
      <c r="AS28" s="5" t="str">
        <f>IF(AND(BE7=6,BF7=6,BG7=6),"1N2",IF(AND(BE7=6,BF7=6),"1N-",IF(AND(BE7=6,BG7=6),"1-2",IF(AND(BF7=6,BG7=6),"-N2",IF(BE7=6,"1--",IF(BF7=6,"-N-",IF(BG7=6,"--2","---")))))))</f>
        <v>---</v>
      </c>
      <c r="AT28" s="5" t="str">
        <f>IF(AND(BE8=6,BF8=6,BG8=6),"1N2",IF(AND(BE8=6,BF8=6),"1N-",IF(AND(BE8=6,BG8=6),"1-2",IF(AND(BF8=6,BG8=6),"-N2",IF(BE8=6,"1--",IF(BF8=6,"-N-",IF(BG8=6,"--2","---")))))))</f>
        <v>---</v>
      </c>
      <c r="AU28" s="5" t="str">
        <f>IF(AND(BE9=6,BF9=6,BG9=6),"1N2",IF(AND(BE9=6,BF9=6),"1N-",IF(AND(BE9=6,BG9=6),"1-2",IF(AND(BF9=6,BG9=6),"-N2",IF(BE9=6,"1--",IF(BF9=6,"-N-",IF(BG9=6,"--2","---")))))))</f>
        <v>---</v>
      </c>
      <c r="AV28" s="5" t="str">
        <f>IF(AND(BE10=6,BF10=6,BG10=6),"1N2",IF(AND(BE10=6,BF10=6),"1N-",IF(AND(BE10=6,BG10=6),"1-2",IF(AND(BF10=6,BG10=6),"-N2",IF(BE10=6,"1--",IF(BF10=6,"-N-",IF(BG10=6,"--2","---")))))))</f>
        <v>---</v>
      </c>
      <c r="AW28" s="5" t="str">
        <f>IF(AND(BE11=6,BF11=6,BG11=6),"1N2",IF(AND(BE11=6,BF11=6),"1N-",IF(AND(BE11=6,BG11=6),"1-2",IF(AND(BF11=6,BG11=6),"-N2",IF(BE11=6,"1--",IF(BF11=6,"-N-",IF(BG11=6,"--2","---")))))))</f>
        <v>-N2</v>
      </c>
      <c r="AX28" s="5" t="str">
        <f>IF(AND(BE12=6,BF12=6,BG12=6),"1N2",IF(AND(BE12=6,BF12=6),"1N-",IF(AND(BE12=6,BG12=6),"1-2",IF(AND(BF12=6,BG12=6),"-N2",IF(BE12=6,"1--",IF(BF12=6,"-N-",IF(BG12=6,"--2","---")))))))</f>
        <v>-N-</v>
      </c>
      <c r="AY28" s="5" t="str">
        <f>IF(AND(BE13=6,BF13=6,BG13=6),"1N2",IF(AND(BE13=6,BF13=6),"1N-",IF(AND(BE13=6,BG13=6),"1-2",IF(AND(BF13=6,BG13=6),"-N2",IF(BE13=6,"1--",IF(BF13=6,"-N-",IF(BG13=6,"--2","---")))))))</f>
        <v>---</v>
      </c>
      <c r="AZ28" s="5" t="str">
        <f>IF(AND(BE14=6,BF14=6,BG14=6),"1N2",IF(AND(BE14=6,BF14=6),"1N-",IF(AND(BE14=6,BG14=6),"1-2",IF(AND(BF14=6,BG14=6),"-N2",IF(BE14=6,"1--",IF(BF14=6,"-N-",IF(BG14=6,"--2","---")))))))</f>
        <v>---</v>
      </c>
      <c r="BA28" s="5" t="str">
        <f>IF(AND(BE15=6,BF15=6,BG15=6),"1N2",IF(AND(BE15=6,BF15=6),"1N-",IF(AND(BE15=6,BG15=6),"1-2",IF(AND(BF15=6,BG15=6),"-N2",IF(BE15=6,"1--",IF(BF15=6,"-N-",IF(BG15=6,"--2","---")))))))</f>
        <v>--2</v>
      </c>
      <c r="BC28" s="5" t="s">
        <v>195</v>
      </c>
      <c r="BD28" s="5" t="str">
        <f>IF(AND(BI2=6,BJ2=6,BK2=6),"1N2",IF(AND(BI2=6,BJ2=6),"1N-",IF(AND(BI2=6,BK2=6),"1-2",IF(AND(BJ2=6,BK2=6),"-N2",IF(BI2=6,"1--",IF(BJ2=6,"-N-",IF(BK2=6,"--2","---")))))))</f>
        <v>1N-</v>
      </c>
      <c r="BE28" s="5" t="str">
        <f>IF(AND(BI3=6,BJ3=6,BK3=6),"1N2",IF(AND(BI3=6,BJ3=6),"1N-",IF(AND(BI3=6,BK3=6),"1-2",IF(AND(BJ3=6,BK3=6),"-N2",IF(BI3=6,"1--",IF(BJ3=6,"-N-",IF(BK3=6,"--2","---")))))))</f>
        <v>1--</v>
      </c>
      <c r="BF28" s="5" t="str">
        <f>IF(AND(BI4=6,BJ4=6,BK4=6),"1N2",IF(AND(BI4=6,BJ4=6),"1N-",IF(AND(BI4=6,BK4=6),"1-2",IF(AND(BJ4=6,BK4=6),"-N2",IF(BI4=6,"1--",IF(BJ4=6,"-N-",IF(BK4=6,"--2","---")))))))</f>
        <v>---</v>
      </c>
      <c r="BG28" s="5" t="str">
        <f>IF(AND(BI5=6,BJ5=6,BK5=6),"1N2",IF(AND(BI5=6,BJ5=6),"1N-",IF(AND(BI5=6,BK5=6),"1-2",IF(AND(BJ5=6,BK5=6),"-N2",IF(BI5=6,"1--",IF(BJ5=6,"-N-",IF(BK5=6,"--2","---")))))))</f>
        <v>---</v>
      </c>
      <c r="BH28" s="5" t="str">
        <f>IF(AND(BI6=6,BJ6=6,BK6=6),"1N2",IF(AND(BI6=6,BJ6=6),"1N-",IF(AND(BI6=6,BK6=6),"1-2",IF(AND(BJ6=6,BK6=6),"-N2",IF(BI6=6,"1--",IF(BJ6=6,"-N-",IF(BK6=6,"--2","---")))))))</f>
        <v>---</v>
      </c>
      <c r="BI28" s="5" t="str">
        <f>IF(AND(BI7=6,BJ7=6,BK7=6),"1N2",IF(AND(BI7=6,BJ7=6),"1N-",IF(AND(BI7=6,BK7=6),"1-2",IF(AND(BJ7=6,BK7=6),"-N2",IF(BI7=6,"1--",IF(BJ7=6,"-N-",IF(BK7=6,"--2","---")))))))</f>
        <v>1--</v>
      </c>
      <c r="BJ28" s="5" t="str">
        <f>IF(AND(BI8=6,BJ8=6,BK8=6),"1N2",IF(AND(BI8=6,BJ8=6),"1N-",IF(AND(BI8=6,BK8=6),"1-2",IF(AND(BJ8=6,BK8=6),"-N2",IF(BI8=6,"1--",IF(BJ8=6,"-N-",IF(BK8=6,"--2","---")))))))</f>
        <v>1N-</v>
      </c>
      <c r="BK28" s="5" t="str">
        <f>IF(AND(BI9=6,BJ9=6,BK9=6),"1N2",IF(AND(BI9=6,BJ9=6),"1N-",IF(AND(BI9=6,BK9=6),"1-2",IF(AND(BJ9=6,BK9=6),"-N2",IF(BI9=6,"1--",IF(BJ9=6,"-N-",IF(BK9=6,"--2","---")))))))</f>
        <v>---</v>
      </c>
      <c r="BL28" s="5" t="str">
        <f>IF(AND(BI10=6,BJ10=6,BK10=6),"1N2",IF(AND(BI10=6,BJ10=6),"1N-",IF(AND(BI10=6,BK10=6),"1-2",IF(AND(BJ10=6,BK10=6),"-N2",IF(BI10=6,"1--",IF(BJ10=6,"-N-",IF(BK10=6,"--2","---")))))))</f>
        <v>--2</v>
      </c>
      <c r="BM28" s="5" t="str">
        <f>IF(AND(BI11=6,BJ11=6,BK11=6),"1N2",IF(AND(BI11=6,BJ11=6),"1N-",IF(AND(BI11=6,BK11=6),"1-2",IF(AND(BJ11=6,BK11=6),"-N2",IF(BI11=6,"1--",IF(BJ11=6,"-N-",IF(BK11=6,"--2","---")))))))</f>
        <v>---</v>
      </c>
      <c r="BN28" s="5" t="str">
        <f>IF(AND(BI12=6,BJ12=6,BK12=6),"1N2",IF(AND(BI12=6,BJ12=6),"1N-",IF(AND(BI12=6,BK12=6),"1-2",IF(AND(BJ12=6,BK12=6),"-N2",IF(BI12=6,"1--",IF(BJ12=6,"-N-",IF(BK12=6,"--2","---")))))))</f>
        <v>---</v>
      </c>
      <c r="BO28" s="5" t="str">
        <f>IF(AND(BI13=6,BJ13=6,BK13=6),"1N2",IF(AND(BI13=6,BJ13=6),"1N-",IF(AND(BI13=6,BK13=6),"1-2",IF(AND(BJ13=6,BK13=6),"-N2",IF(BI13=6,"1--",IF(BJ13=6,"-N-",IF(BK13=6,"--2","---")))))))</f>
        <v>---</v>
      </c>
      <c r="BP28" s="5" t="str">
        <f>IF(AND(BI14=6,BJ14=6,BK14=6),"1N2",IF(AND(BI14=6,BJ14=6),"1N-",IF(AND(BI14=6,BK14=6),"1-2",IF(AND(BJ14=6,BK14=6),"-N2",IF(BI14=6,"1--",IF(BJ14=6,"-N-",IF(BK14=6,"--2","---")))))))</f>
        <v>---</v>
      </c>
      <c r="BQ28" s="5" t="str">
        <f>IF(AND(BI15=6,BJ15=6,BK15=6),"1N2",IF(AND(BI15=6,BJ15=6),"1N-",IF(AND(BI15=6,BK15=6),"1-2",IF(AND(BJ15=6,BK15=6),"-N2",IF(BI15=6,"1--",IF(BJ15=6,"-N-",IF(BK15=6,"--2","---")))))))</f>
        <v>1--</v>
      </c>
      <c r="BS28" s="5" t="s">
        <v>195</v>
      </c>
      <c r="BT28" s="5" t="str">
        <f>IF(AND(BM2=6,BN2=6,BO2=6),"1N2",IF(AND(BM2=6,BN2=6),"1N-",IF(AND(BM2=6,BO2=6),"1-2",IF(AND(BN2=6,BO2=6),"-N2",IF(BM2=6,"1--",IF(BN2=6,"-N-",IF(BO2=6,"--2","---")))))))</f>
        <v>---</v>
      </c>
      <c r="BU28" s="5" t="str">
        <f>IF(AND(BM3=6,BN3=6,BO3=6),"1N2",IF(AND(BM3=6,BN3=6),"1N-",IF(AND(BM3=6,BO3=6),"1-2",IF(AND(BN3=6,BO3=6),"-N2",IF(BM3=6,"1--",IF(BN3=6,"-N-",IF(BO3=6,"--2","---")))))))</f>
        <v>---</v>
      </c>
      <c r="BV28" s="5" t="str">
        <f>IF(AND(BM4=6,BN4=6,BO4=6),"1N2",IF(AND(BM4=6,BN4=6),"1N-",IF(AND(BM4=6,BO4=6),"1-2",IF(AND(BN4=6,BO4=6),"-N2",IF(BM4=6,"1--",IF(BN4=6,"-N-",IF(BO4=6,"--2","---")))))))</f>
        <v>---</v>
      </c>
      <c r="BW28" s="5" t="str">
        <f>IF(AND(BM5=6,BN5=6,BO5=6),"1N2",IF(AND(BM5=6,BN5=6),"1N-",IF(AND(BM5=6,BO5=6),"1-2",IF(AND(BN5=6,BO5=6),"-N2",IF(BM5=6,"1--",IF(BN5=6,"-N-",IF(BO5=6,"--2","---")))))))</f>
        <v>-N-</v>
      </c>
      <c r="BX28" s="5" t="str">
        <f>IF(AND(BM6=6,BN6=6,BO6=6),"1N2",IF(AND(BM6=6,BN6=6),"1N-",IF(AND(BM6=6,BO6=6),"1-2",IF(AND(BN6=6,BO6=6),"-N2",IF(BM6=6,"1--",IF(BN6=6,"-N-",IF(BO6=6,"--2","---")))))))</f>
        <v>---</v>
      </c>
      <c r="BY28" s="5" t="str">
        <f>IF(AND(BM7=6,BN7=6,BO7=6),"1N2",IF(AND(BM7=6,BN7=6),"1N-",IF(AND(BM7=6,BO7=6),"1-2",IF(AND(BN7=6,BO7=6),"-N2",IF(BM7=6,"1--",IF(BN7=6,"-N-",IF(BO7=6,"--2","---")))))))</f>
        <v>1--</v>
      </c>
      <c r="BZ28" s="5" t="str">
        <f>IF(AND(BM8=6,BN8=6,BO8=6),"1N2",IF(AND(BM8=6,BN8=6),"1N-",IF(AND(BM8=6,BO8=6),"1-2",IF(AND(BN8=6,BO8=6),"-N2",IF(BM8=6,"1--",IF(BN8=6,"-N-",IF(BO8=6,"--2","---")))))))</f>
        <v>--2</v>
      </c>
      <c r="CA28" s="5" t="str">
        <f>IF(AND(BM9=6,BN9=6,BO9=6),"1N2",IF(AND(BM9=6,BN9=6),"1N-",IF(AND(BM9=6,BO9=6),"1-2",IF(AND(BN9=6,BO9=6),"-N2",IF(BM9=6,"1--",IF(BN9=6,"-N-",IF(BO9=6,"--2","---")))))))</f>
        <v>1-2</v>
      </c>
      <c r="CB28" s="5" t="str">
        <f>IF(AND(BM10=6,BN10=6,BO10=6),"1N2",IF(AND(BM10=6,BN10=6),"1N-",IF(AND(BM10=6,BO10=6),"1-2",IF(AND(BN10=6,BO10=6),"-N2",IF(BM10=6,"1--",IF(BN10=6,"-N-",IF(BO10=6,"--2","---")))))))</f>
        <v>---</v>
      </c>
      <c r="CC28" s="5" t="str">
        <f>IF(AND(BM11=6,BN11=6,BO11=6),"1N2",IF(AND(BM11=6,BN11=6),"1N-",IF(AND(BM11=6,BO11=6),"1-2",IF(AND(BN11=6,BO11=6),"-N2",IF(BM11=6,"1--",IF(BN11=6,"-N-",IF(BO11=6,"--2","---")))))))</f>
        <v>---</v>
      </c>
      <c r="CD28" s="5" t="str">
        <f>IF(AND(BM12=6,BN12=6,BO12=6),"1N2",IF(AND(BM12=6,BN12=6),"1N-",IF(AND(BM12=6,BO12=6),"1-2",IF(AND(BN12=6,BO12=6),"-N2",IF(BM12=6,"1--",IF(BN12=6,"-N-",IF(BO12=6,"--2","---")))))))</f>
        <v>---</v>
      </c>
      <c r="CE28" s="5" t="str">
        <f>IF(AND(BM13=6,BN13=6,BO13=6),"1N2",IF(AND(BM13=6,BN13=6),"1N-",IF(AND(BM13=6,BO13=6),"1-2",IF(AND(BN13=6,BO13=6),"-N2",IF(BM13=6,"1--",IF(BN13=6,"-N-",IF(BO13=6,"--2","---")))))))</f>
        <v>---</v>
      </c>
      <c r="CF28" s="5" t="str">
        <f>IF(AND(BM14=6,BN14=6,BO14=6),"1N2",IF(AND(BM14=6,BN14=6),"1N-",IF(AND(BM14=6,BO14=6),"1-2",IF(AND(BN14=6,BO14=6),"-N2",IF(BM14=6,"1--",IF(BN14=6,"-N-",IF(BO14=6,"--2","---")))))))</f>
        <v>1--</v>
      </c>
      <c r="CG28" s="5" t="str">
        <f>IF(AND(BM15=6,BN15=6,BO15=6),"1N2",IF(AND(BM15=6,BN15=6),"1N-",IF(AND(BM15=6,BO15=6),"1-2",IF(AND(BN15=6,BO15=6),"-N2",IF(BM15=6,"1--",IF(BN15=6,"-N-",IF(BO15=6,"--2","---")))))))</f>
        <v>-N-</v>
      </c>
    </row>
    <row r="29" spans="17:85" x14ac:dyDescent="0.25">
      <c r="AD29" s="97" t="str">
        <f t="shared" si="21"/>
        <v>---,---,---,---,---,---,---,---,---,---,---,---,---,---</v>
      </c>
      <c r="AE29" s="4"/>
      <c r="AF29" s="4"/>
      <c r="AL29" s="1"/>
      <c r="AM29" s="5" t="s">
        <v>196</v>
      </c>
      <c r="AN29" s="5" t="str">
        <f>IF(AND(BE2=7,BF2=7,BG2=7),"1N2",IF(AND(BE2=7,BF2=7),"1N-",IF(AND(BE2=7,BG2=7),"1-2",IF(AND(BF2=7,BG2=7),"-N2",IF(BE2=7,"1--",IF(BF2=7,"-N-",IF(BG2=7,"--2","---")))))))</f>
        <v>---</v>
      </c>
      <c r="AO29" s="5" t="str">
        <f>IF(AND(BE3=7,BF3=7,BG3=7),"1N2",IF(AND(BE3=7,BF3=7),"1N-",IF(AND(BE3=7,BG3=7),"1-2",IF(AND(BF3=7,BG3=7),"-N2",IF(BE3=7,"1--",IF(BF3=7,"-N-",IF(BG3=7,"--2","---")))))))</f>
        <v>---</v>
      </c>
      <c r="AP29" s="5" t="str">
        <f>IF(AND(BE4=7,BF4=7,BG4=7),"1N2",IF(AND(BE4=7,BF4=7),"1N-",IF(AND(BE4=7,BG4=7),"1-2",IF(AND(BF4=7,BG4=7),"-N2",IF(BE4=7,"1--",IF(BF4=7,"-N-",IF(BG4=7,"--2","---")))))))</f>
        <v>---</v>
      </c>
      <c r="AQ29" s="5" t="str">
        <f>IF(AND(BE5=7,BF5=7,BG5=7),"1N2",IF(AND(BE5=7,BF5=7),"1N-",IF(AND(BE5=7,BG5=7),"1-2",IF(AND(BF5=7,BG5=7),"-N2",IF(BE5=7,"1--",IF(BF5=7,"-N-",IF(BG5=7,"--2","---")))))))</f>
        <v>---</v>
      </c>
      <c r="AR29" s="5" t="str">
        <f>IF(AND(BE6=7,BF6=7,BG6=7),"1N2",IF(AND(BE6=7,BF6=7),"1N-",IF(AND(BE6=7,BG6=7),"1-2",IF(AND(BF6=7,BG6=7),"-N2",IF(BE6=7,"1--",IF(BF6=7,"-N-",IF(BG6=7,"--2","---")))))))</f>
        <v>1--</v>
      </c>
      <c r="AS29" s="5" t="str">
        <f>IF(AND(BE7=7,BF7=7,BG7=7),"1N2",IF(AND(BE7=7,BF7=7),"1N-",IF(AND(BE7=7,BG7=7),"1-2",IF(AND(BF7=7,BG7=7),"-N2",IF(BE7=7,"1--",IF(BF7=7,"-N-",IF(BG7=7,"--2","---")))))))</f>
        <v>---</v>
      </c>
      <c r="AT29" s="5" t="str">
        <f>IF(AND(BE8=7,BF8=7,BG8=7),"1N2",IF(AND(BE8=7,BF8=7),"1N-",IF(AND(BE8=7,BG8=7),"1-2",IF(AND(BF8=7,BG8=7),"-N2",IF(BE8=7,"1--",IF(BF8=7,"-N-",IF(BG8=7,"--2","---")))))))</f>
        <v>-N-</v>
      </c>
      <c r="AU29" s="5" t="str">
        <f>IF(AND(BE9=7,BF9=7,BG9=7),"1N2",IF(AND(BE9=7,BF9=7),"1N-",IF(AND(BE9=7,BG9=7),"1-2",IF(AND(BF9=7,BG9=7),"-N2",IF(BE9=7,"1--",IF(BF9=7,"-N-",IF(BG9=7,"--2","---")))))))</f>
        <v>---</v>
      </c>
      <c r="AV29" s="5" t="str">
        <f>IF(AND(BE10=7,BF10=7,BG10=7),"1N2",IF(AND(BE10=7,BF10=7),"1N-",IF(AND(BE10=7,BG10=7),"1-2",IF(AND(BF10=7,BG10=7),"-N2",IF(BE10=7,"1--",IF(BF10=7,"-N-",IF(BG10=7,"--2","---")))))))</f>
        <v>---</v>
      </c>
      <c r="AW29" s="5" t="str">
        <f>IF(AND(BE11=7,BF11=7,BG11=7),"1N2",IF(AND(BE11=7,BF11=7),"1N-",IF(AND(BE11=7,BG11=7),"1-2",IF(AND(BF11=7,BG11=7),"-N2",IF(BE11=7,"1--",IF(BF11=7,"-N-",IF(BG11=7,"--2","---")))))))</f>
        <v>---</v>
      </c>
      <c r="AX29" s="5" t="str">
        <f>IF(AND(BE12=7,BF12=7,BG12=7),"1N2",IF(AND(BE12=7,BF12=7),"1N-",IF(AND(BE12=7,BG12=7),"1-2",IF(AND(BF12=7,BG12=7),"-N2",IF(BE12=7,"1--",IF(BF12=7,"-N-",IF(BG12=7,"--2","---")))))))</f>
        <v>1--</v>
      </c>
      <c r="AY29" s="5" t="str">
        <f>IF(AND(BE13=7,BF13=7,BG13=7),"1N2",IF(AND(BE13=7,BF13=7),"1N-",IF(AND(BE13=7,BG13=7),"1-2",IF(AND(BF13=7,BG13=7),"-N2",IF(BE13=7,"1--",IF(BF13=7,"-N-",IF(BG13=7,"--2","---")))))))</f>
        <v>---</v>
      </c>
      <c r="AZ29" s="5" t="str">
        <f>IF(AND(BE14=7,BF14=7,BG14=7),"1N2",IF(AND(BE14=7,BF14=7),"1N-",IF(AND(BE14=7,BG14=7),"1-2",IF(AND(BF14=7,BG14=7),"-N2",IF(BE14=7,"1--",IF(BF14=7,"-N-",IF(BG14=7,"--2","---")))))))</f>
        <v>---</v>
      </c>
      <c r="BA29" s="5" t="str">
        <f>IF(AND(BE15=7,BF15=7,BG15=7),"1N2",IF(AND(BE15=7,BF15=7),"1N-",IF(AND(BE15=7,BG15=7),"1-2",IF(AND(BF15=7,BG15=7),"-N2",IF(BE15=7,"1--",IF(BF15=7,"-N-",IF(BG15=7,"--2","---")))))))</f>
        <v>---</v>
      </c>
      <c r="BC29" s="5" t="s">
        <v>196</v>
      </c>
      <c r="BD29" s="5" t="str">
        <f>IF(AND(BI2=7,BJ2=7,BK2=7),"1N2",IF(AND(BI2=7,BJ2=7),"1N-",IF(AND(BI2=7,BK2=7),"1-2",IF(AND(BJ2=7,BK2=7),"-N2",IF(BI2=7,"1--",IF(BJ2=7,"-N-",IF(BK2=7,"--2","---")))))))</f>
        <v>---</v>
      </c>
      <c r="BE29" s="5" t="str">
        <f>IF(AND(BI3=7,BJ3=7,BK3=7),"1N2",IF(AND(BI3=7,BJ3=7),"1N-",IF(AND(BI3=7,BK3=7),"1-2",IF(AND(BJ3=7,BK3=7),"-N2",IF(BI3=7,"1--",IF(BJ3=7,"-N-",IF(BK3=7,"--2","---")))))))</f>
        <v>---</v>
      </c>
      <c r="BF29" s="5" t="str">
        <f>IF(AND(BI4=7,BJ4=7,BK4=7),"1N2",IF(AND(BI4=7,BJ4=7),"1N-",IF(AND(BI4=7,BK4=7),"1-2",IF(AND(BJ4=7,BK4=7),"-N2",IF(BI4=7,"1--",IF(BJ4=7,"-N-",IF(BK4=7,"--2","---")))))))</f>
        <v>---</v>
      </c>
      <c r="BG29" s="5" t="str">
        <f>IF(AND(BI5=7,BJ5=7,BK5=7),"1N2",IF(AND(BI5=7,BJ5=7),"1N-",IF(AND(BI5=7,BK5=7),"1-2",IF(AND(BJ5=7,BK5=7),"-N2",IF(BI5=7,"1--",IF(BJ5=7,"-N-",IF(BK5=7,"--2","---")))))))</f>
        <v>1--</v>
      </c>
      <c r="BH29" s="5" t="str">
        <f>IF(AND(BI6=7,BJ6=7,BK6=7),"1N2",IF(AND(BI6=7,BJ6=7),"1N-",IF(AND(BI6=7,BK6=7),"1-2",IF(AND(BJ6=7,BK6=7),"-N2",IF(BI6=7,"1--",IF(BJ6=7,"-N-",IF(BK6=7,"--2","---")))))))</f>
        <v>---</v>
      </c>
      <c r="BI29" s="5" t="str">
        <f>IF(AND(BI7=7,BJ7=7,BK7=7),"1N2",IF(AND(BI7=7,BJ7=7),"1N-",IF(AND(BI7=7,BK7=7),"1-2",IF(AND(BJ7=7,BK7=7),"-N2",IF(BI7=7,"1--",IF(BJ7=7,"-N-",IF(BK7=7,"--2","---")))))))</f>
        <v>---</v>
      </c>
      <c r="BJ29" s="5" t="str">
        <f>IF(AND(BI8=7,BJ8=7,BK8=7),"1N2",IF(AND(BI8=7,BJ8=7),"1N-",IF(AND(BI8=7,BK8=7),"1-2",IF(AND(BJ8=7,BK8=7),"-N2",IF(BI8=7,"1--",IF(BJ8=7,"-N-",IF(BK8=7,"--2","---")))))))</f>
        <v>---</v>
      </c>
      <c r="BK29" s="5" t="str">
        <f>IF(AND(BI9=7,BJ9=7,BK9=7),"1N2",IF(AND(BI9=7,BJ9=7),"1N-",IF(AND(BI9=7,BK9=7),"1-2",IF(AND(BJ9=7,BK9=7),"-N2",IF(BI9=7,"1--",IF(BJ9=7,"-N-",IF(BK9=7,"--2","---")))))))</f>
        <v>---</v>
      </c>
      <c r="BL29" s="5" t="str">
        <f>IF(AND(BI10=7,BJ10=7,BK10=7),"1N2",IF(AND(BI10=7,BJ10=7),"1N-",IF(AND(BI10=7,BK10=7),"1-2",IF(AND(BJ10=7,BK10=7),"-N2",IF(BI10=7,"1--",IF(BJ10=7,"-N-",IF(BK10=7,"--2","---")))))))</f>
        <v>---</v>
      </c>
      <c r="BM29" s="5" t="str">
        <f>IF(AND(BI11=7,BJ11=7,BK11=7),"1N2",IF(AND(BI11=7,BJ11=7),"1N-",IF(AND(BI11=7,BK11=7),"1-2",IF(AND(BJ11=7,BK11=7),"-N2",IF(BI11=7,"1--",IF(BJ11=7,"-N-",IF(BK11=7,"--2","---")))))))</f>
        <v>1--</v>
      </c>
      <c r="BN29" s="5" t="str">
        <f>IF(AND(BI12=7,BJ12=7,BK12=7),"1N2",IF(AND(BI12=7,BJ12=7),"1N-",IF(AND(BI12=7,BK12=7),"1-2",IF(AND(BJ12=7,BK12=7),"-N2",IF(BI12=7,"1--",IF(BJ12=7,"-N-",IF(BK12=7,"--2","---")))))))</f>
        <v>-N-</v>
      </c>
      <c r="BO29" s="5" t="str">
        <f>IF(AND(BI13=7,BJ13=7,BK13=7),"1N2",IF(AND(BI13=7,BJ13=7),"1N-",IF(AND(BI13=7,BK13=7),"1-2",IF(AND(BJ13=7,BK13=7),"-N2",IF(BI13=7,"1--",IF(BJ13=7,"-N-",IF(BK13=7,"--2","---")))))))</f>
        <v>1--</v>
      </c>
      <c r="BP29" s="5" t="str">
        <f>IF(AND(BI14=7,BJ14=7,BK14=7),"1N2",IF(AND(BI14=7,BJ14=7),"1N-",IF(AND(BI14=7,BK14=7),"1-2",IF(AND(BJ14=7,BK14=7),"-N2",IF(BI14=7,"1--",IF(BJ14=7,"-N-",IF(BK14=7,"--2","---")))))))</f>
        <v>1--</v>
      </c>
      <c r="BQ29" s="5" t="str">
        <f>IF(AND(BI15=7,BJ15=7,BK15=7),"1N2",IF(AND(BI15=7,BJ15=7),"1N-",IF(AND(BI15=7,BK15=7),"1-2",IF(AND(BJ15=7,BK15=7),"-N2",IF(BI15=7,"1--",IF(BJ15=7,"-N-",IF(BK15=7,"--2","---")))))))</f>
        <v>---</v>
      </c>
      <c r="BS29" s="5" t="s">
        <v>196</v>
      </c>
      <c r="BT29" s="5" t="str">
        <f>IF(AND(BM2=7,BN2=7,BO2=7),"1N2",IF(AND(BM2=7,BN2=7),"1N-",IF(AND(BM2=7,BO2=7),"1-2",IF(AND(BN2=7,BO2=7),"-N2",IF(BM2=7,"1--",IF(BN2=7,"-N-",IF(BO2=7,"--2","---")))))))</f>
        <v>-N-</v>
      </c>
      <c r="BU29" s="5" t="str">
        <f>IF(AND(BM3=7,BN3=7,BO3=7),"1N2",IF(AND(BM3=7,BN3=7),"1N-",IF(AND(BM3=7,BO3=7),"1-2",IF(AND(BN3=7,BO3=7),"-N2",IF(BM3=7,"1--",IF(BN3=7,"-N-",IF(BO3=7,"--2","---")))))))</f>
        <v>---</v>
      </c>
      <c r="BV29" s="5" t="str">
        <f>IF(AND(BM4=7,BN4=7,BO4=7),"1N2",IF(AND(BM4=7,BN4=7),"1N-",IF(AND(BM4=7,BO4=7),"1-2",IF(AND(BN4=7,BO4=7),"-N2",IF(BM4=7,"1--",IF(BN4=7,"-N-",IF(BO4=7,"--2","---")))))))</f>
        <v>-N-</v>
      </c>
      <c r="BW29" s="5" t="str">
        <f>IF(AND(BM5=7,BN5=7,BO5=7),"1N2",IF(AND(BM5=7,BN5=7),"1N-",IF(AND(BM5=7,BO5=7),"1-2",IF(AND(BN5=7,BO5=7),"-N2",IF(BM5=7,"1--",IF(BN5=7,"-N-",IF(BO5=7,"--2","---")))))))</f>
        <v>---</v>
      </c>
      <c r="BX29" s="5" t="str">
        <f>IF(AND(BM6=7,BN6=7,BO6=7),"1N2",IF(AND(BM6=7,BN6=7),"1N-",IF(AND(BM6=7,BO6=7),"1-2",IF(AND(BN6=7,BO6=7),"-N2",IF(BM6=7,"1--",IF(BN6=7,"-N-",IF(BO6=7,"--2","---")))))))</f>
        <v>-N-</v>
      </c>
      <c r="BY29" s="5" t="str">
        <f>IF(AND(BM7=7,BN7=7,BO7=7),"1N2",IF(AND(BM7=7,BN7=7),"1N-",IF(AND(BM7=7,BO7=7),"1-2",IF(AND(BN7=7,BO7=7),"-N2",IF(BM7=7,"1--",IF(BN7=7,"-N-",IF(BO7=7,"--2","---")))))))</f>
        <v>--2</v>
      </c>
      <c r="BZ29" s="5" t="str">
        <f>IF(AND(BM8=7,BN8=7,BO8=7),"1N2",IF(AND(BM8=7,BN8=7),"1N-",IF(AND(BM8=7,BO8=7),"1-2",IF(AND(BN8=7,BO8=7),"-N2",IF(BM8=7,"1--",IF(BN8=7,"-N-",IF(BO8=7,"--2","---")))))))</f>
        <v>1--</v>
      </c>
      <c r="CA29" s="5" t="str">
        <f>IF(AND(BM9=7,BN9=7,BO9=7),"1N2",IF(AND(BM9=7,BN9=7),"1N-",IF(AND(BM9=7,BO9=7),"1-2",IF(AND(BN9=7,BO9=7),"-N2",IF(BM9=7,"1--",IF(BN9=7,"-N-",IF(BO9=7,"--2","---")))))))</f>
        <v>---</v>
      </c>
      <c r="CB29" s="5" t="str">
        <f>IF(AND(BM10=7,BN10=7,BO10=7),"1N2",IF(AND(BM10=7,BN10=7),"1N-",IF(AND(BM10=7,BO10=7),"1-2",IF(AND(BN10=7,BO10=7),"-N2",IF(BM10=7,"1--",IF(BN10=7,"-N-",IF(BO10=7,"--2","---")))))))</f>
        <v>---</v>
      </c>
      <c r="CC29" s="5" t="str">
        <f>IF(AND(BM11=7,BN11=7,BO11=7),"1N2",IF(AND(BM11=7,BN11=7),"1N-",IF(AND(BM11=7,BO11=7),"1-2",IF(AND(BN11=7,BO11=7),"-N2",IF(BM11=7,"1--",IF(BN11=7,"-N-",IF(BO11=7,"--2","---")))))))</f>
        <v>---</v>
      </c>
      <c r="CD29" s="5" t="str">
        <f>IF(AND(BM12=7,BN12=7,BO12=7),"1N2",IF(AND(BM12=7,BN12=7),"1N-",IF(AND(BM12=7,BO12=7),"1-2",IF(AND(BN12=7,BO12=7),"-N2",IF(BM12=7,"1--",IF(BN12=7,"-N-",IF(BO12=7,"--2","---")))))))</f>
        <v>---</v>
      </c>
      <c r="CE29" s="5" t="str">
        <f>IF(AND(BM13=7,BN13=7,BO13=7),"1N2",IF(AND(BM13=7,BN13=7),"1N-",IF(AND(BM13=7,BO13=7),"1-2",IF(AND(BN13=7,BO13=7),"-N2",IF(BM13=7,"1--",IF(BN13=7,"-N-",IF(BO13=7,"--2","---")))))))</f>
        <v>---</v>
      </c>
      <c r="CF29" s="5" t="str">
        <f>IF(AND(BM14=7,BN14=7,BO14=7),"1N2",IF(AND(BM14=7,BN14=7),"1N-",IF(AND(BM14=7,BO14=7),"1-2",IF(AND(BN14=7,BO14=7),"-N2",IF(BM14=7,"1--",IF(BN14=7,"-N-",IF(BO14=7,"--2","---")))))))</f>
        <v>---</v>
      </c>
      <c r="CG29" s="5" t="str">
        <f>IF(AND(BM15=7,BN15=7,BO15=7),"1N2",IF(AND(BM15=7,BN15=7),"1N-",IF(AND(BM15=7,BO15=7),"1-2",IF(AND(BN15=7,BO15=7),"-N2",IF(BM15=7,"1--",IF(BN15=7,"-N-",IF(BO15=7,"--2","---")))))))</f>
        <v>---</v>
      </c>
    </row>
    <row r="30" spans="17:85" x14ac:dyDescent="0.25">
      <c r="AD30" s="97" t="str">
        <f t="shared" ref="AD30:AD43" si="22">BT23&amp;","&amp;BU23&amp;","&amp;BV23&amp;","&amp;BW23&amp;","&amp;BX23&amp;","&amp;BY23&amp;","&amp;BZ23&amp;","&amp;CA23&amp;","&amp;CB23&amp;","&amp;CC23&amp;","&amp;CD23&amp;","&amp;CE23&amp;","&amp;CF23&amp;","&amp;CG23</f>
        <v>---,--2,---,---,---,-N-,-N-,---,---,---,---,--2,---,---</v>
      </c>
      <c r="AE30" s="4"/>
      <c r="AF30" s="4"/>
      <c r="AL30" s="1"/>
      <c r="AM30" s="5" t="s">
        <v>197</v>
      </c>
      <c r="AN30" s="5" t="str">
        <f>IF(AND(BE2=8,BF2=8,BG2=8),"1N2",IF(AND(BE2=8,BF2=8),"1N-",IF(AND(BE2=8,BG2=8),"1-2",IF(AND(BF2=8,BG2=8),"-N2",IF(BE2=8,"1--",IF(BF2=8,"-N-",IF(BG2=8,"--2","---")))))))</f>
        <v>---</v>
      </c>
      <c r="AO30" s="5" t="str">
        <f>IF(AND(BE3=8,BF3=8,BG3=8),"1N2",IF(AND(BE3=8,BF3=8),"1N-",IF(AND(BE3=8,BG3=8),"1-2",IF(AND(BF3=8,BG3=8),"-N2",IF(BE3=8,"1--",IF(BF3=8,"-N-",IF(BG3=8,"--2","---")))))))</f>
        <v>---</v>
      </c>
      <c r="AP30" s="5" t="str">
        <f>IF(AND(BE4=8,BF4=8,BG4=8),"1N2",IF(AND(BE4=8,BF4=8),"1N-",IF(AND(BE4=8,BG4=8),"1-2",IF(AND(BF4=8,BG4=8),"-N2",IF(BE4=8,"1--",IF(BF4=8,"-N-",IF(BG4=8,"--2","---")))))))</f>
        <v>---</v>
      </c>
      <c r="AQ30" s="5" t="str">
        <f>IF(AND(BE5=8,BF5=8,BG5=8),"1N2",IF(AND(BE5=8,BF5=8),"1N-",IF(AND(BE5=8,BG5=8),"1-2",IF(AND(BF5=8,BG5=8),"-N2",IF(BE5=8,"1--",IF(BF5=8,"-N-",IF(BG5=8,"--2","---")))))))</f>
        <v>1--</v>
      </c>
      <c r="AR30" s="5" t="str">
        <f>IF(AND(BE6=8,BF6=8,BG6=8),"1N2",IF(AND(BE6=8,BF6=8),"1N-",IF(AND(BE6=8,BG6=8),"1-2",IF(AND(BF6=8,BG6=8),"-N2",IF(BE6=8,"1--",IF(BF6=8,"-N-",IF(BG6=8,"--2","---")))))))</f>
        <v>---</v>
      </c>
      <c r="AS30" s="5" t="str">
        <f>IF(AND(BE7=8,BF7=8,BG7=8),"1N2",IF(AND(BE7=8,BF7=8),"1N-",IF(AND(BE7=8,BG7=8),"1-2",IF(AND(BF7=8,BG7=8),"-N2",IF(BE7=8,"1--",IF(BF7=8,"-N-",IF(BG7=8,"--2","---")))))))</f>
        <v>---</v>
      </c>
      <c r="AT30" s="5" t="str">
        <f>IF(AND(BE8=8,BF8=8,BG8=8),"1N2",IF(AND(BE8=8,BF8=8),"1N-",IF(AND(BE8=8,BG8=8),"1-2",IF(AND(BF8=8,BG8=8),"-N2",IF(BE8=8,"1--",IF(BF8=8,"-N-",IF(BG8=8,"--2","---")))))))</f>
        <v>---</v>
      </c>
      <c r="AU30" s="5" t="str">
        <f>IF(AND(BE9=8,BF9=8,BG9=8),"1N2",IF(AND(BE9=8,BF9=8),"1N-",IF(AND(BE9=8,BG9=8),"1-2",IF(AND(BF9=8,BG9=8),"-N2",IF(BE9=8,"1--",IF(BF9=8,"-N-",IF(BG9=8,"--2","---")))))))</f>
        <v>1--</v>
      </c>
      <c r="AV30" s="5" t="str">
        <f>IF(AND(BE10=8,BF10=8,BG10=8),"1N2",IF(AND(BE10=8,BF10=8),"1N-",IF(AND(BE10=8,BG10=8),"1-2",IF(AND(BF10=8,BG10=8),"-N2",IF(BE10=8,"1--",IF(BF10=8,"-N-",IF(BG10=8,"--2","---")))))))</f>
        <v>---</v>
      </c>
      <c r="AW30" s="5" t="str">
        <f>IF(AND(BE11=8,BF11=8,BG11=8),"1N2",IF(AND(BE11=8,BF11=8),"1N-",IF(AND(BE11=8,BG11=8),"1-2",IF(AND(BF11=8,BG11=8),"-N2",IF(BE11=8,"1--",IF(BF11=8,"-N-",IF(BG11=8,"--2","---")))))))</f>
        <v>---</v>
      </c>
      <c r="AX30" s="5" t="str">
        <f>IF(AND(BE12=8,BF12=8,BG12=8),"1N2",IF(AND(BE12=8,BF12=8),"1N-",IF(AND(BE12=8,BG12=8),"1-2",IF(AND(BF12=8,BG12=8),"-N2",IF(BE12=8,"1--",IF(BF12=8,"-N-",IF(BG12=8,"--2","---")))))))</f>
        <v>---</v>
      </c>
      <c r="AY30" s="5" t="str">
        <f>IF(AND(BE13=8,BF13=8,BG13=8),"1N2",IF(AND(BE13=8,BF13=8),"1N-",IF(AND(BE13=8,BG13=8),"1-2",IF(AND(BF13=8,BG13=8),"-N2",IF(BE13=8,"1--",IF(BF13=8,"-N-",IF(BG13=8,"--2","---")))))))</f>
        <v>---</v>
      </c>
      <c r="AZ30" s="5" t="str">
        <f>IF(AND(BE14=8,BF14=8,BG14=8),"1N2",IF(AND(BE14=8,BF14=8),"1N-",IF(AND(BE14=8,BG14=8),"1-2",IF(AND(BF14=8,BG14=8),"-N2",IF(BE14=8,"1--",IF(BF14=8,"-N-",IF(BG14=8,"--2","---")))))))</f>
        <v>---</v>
      </c>
      <c r="BA30" s="5" t="str">
        <f>IF(AND(BE15=8,BF15=8,BG15=8),"1N2",IF(AND(BE15=8,BF15=8),"1N-",IF(AND(BE15=8,BG15=8),"1-2",IF(AND(BF15=8,BG15=8),"-N2",IF(BE15=8,"1--",IF(BF15=8,"-N-",IF(BG15=8,"--2","---")))))))</f>
        <v>---</v>
      </c>
      <c r="BC30" s="5" t="s">
        <v>197</v>
      </c>
      <c r="BD30" s="5" t="str">
        <f>IF(AND(BI2=8,BJ2=8,BK2=8),"1N2",IF(AND(BI2=8,BJ2=8),"1N-",IF(AND(BI2=8,BK2=8),"1-2",IF(AND(BJ2=8,BK2=8),"-N2",IF(BI2=8,"1--",IF(BJ2=8,"-N-",IF(BK2=8,"--2","---")))))))</f>
        <v>---</v>
      </c>
      <c r="BE30" s="5" t="str">
        <f>IF(AND(BI3=8,BJ3=8,BK3=8),"1N2",IF(AND(BI3=8,BJ3=8),"1N-",IF(AND(BI3=8,BK3=8),"1-2",IF(AND(BJ3=8,BK3=8),"-N2",IF(BI3=8,"1--",IF(BJ3=8,"-N-",IF(BK3=8,"--2","---")))))))</f>
        <v>---</v>
      </c>
      <c r="BF30" s="5" t="str">
        <f>IF(AND(BI4=8,BJ4=8,BK4=8),"1N2",IF(AND(BI4=8,BJ4=8),"1N-",IF(AND(BI4=8,BK4=8),"1-2",IF(AND(BJ4=8,BK4=8),"-N2",IF(BI4=8,"1--",IF(BJ4=8,"-N-",IF(BK4=8,"--2","---")))))))</f>
        <v>---</v>
      </c>
      <c r="BG30" s="5" t="str">
        <f>IF(AND(BI5=8,BJ5=8,BK5=8),"1N2",IF(AND(BI5=8,BJ5=8),"1N-",IF(AND(BI5=8,BK5=8),"1-2",IF(AND(BJ5=8,BK5=8),"-N2",IF(BI5=8,"1--",IF(BJ5=8,"-N-",IF(BK5=8,"--2","---")))))))</f>
        <v>---</v>
      </c>
      <c r="BH30" s="5" t="str">
        <f>IF(AND(BI6=8,BJ6=8,BK6=8),"1N2",IF(AND(BI6=8,BJ6=8),"1N-",IF(AND(BI6=8,BK6=8),"1-2",IF(AND(BJ6=8,BK6=8),"-N2",IF(BI6=8,"1--",IF(BJ6=8,"-N-",IF(BK6=8,"--2","---")))))))</f>
        <v>1--</v>
      </c>
      <c r="BI30" s="5" t="str">
        <f>IF(AND(BI7=8,BJ7=8,BK7=8),"1N2",IF(AND(BI7=8,BJ7=8),"1N-",IF(AND(BI7=8,BK7=8),"1-2",IF(AND(BJ7=8,BK7=8),"-N2",IF(BI7=8,"1--",IF(BJ7=8,"-N-",IF(BK7=8,"--2","---")))))))</f>
        <v>---</v>
      </c>
      <c r="BJ30" s="5" t="str">
        <f>IF(AND(BI8=8,BJ8=8,BK8=8),"1N2",IF(AND(BI8=8,BJ8=8),"1N-",IF(AND(BI8=8,BK8=8),"1-2",IF(AND(BJ8=8,BK8=8),"-N2",IF(BI8=8,"1--",IF(BJ8=8,"-N-",IF(BK8=8,"--2","---")))))))</f>
        <v>---</v>
      </c>
      <c r="BK30" s="5" t="str">
        <f>IF(AND(BI9=8,BJ9=8,BK9=8),"1N2",IF(AND(BI9=8,BJ9=8),"1N-",IF(AND(BI9=8,BK9=8),"1-2",IF(AND(BJ9=8,BK9=8),"-N2",IF(BI9=8,"1--",IF(BJ9=8,"-N-",IF(BK9=8,"--2","---")))))))</f>
        <v>---</v>
      </c>
      <c r="BL30" s="5" t="str">
        <f>IF(AND(BI10=8,BJ10=8,BK10=8),"1N2",IF(AND(BI10=8,BJ10=8),"1N-",IF(AND(BI10=8,BK10=8),"1-2",IF(AND(BJ10=8,BK10=8),"-N2",IF(BI10=8,"1--",IF(BJ10=8,"-N-",IF(BK10=8,"--2","---")))))))</f>
        <v>---</v>
      </c>
      <c r="BM30" s="5" t="str">
        <f>IF(AND(BI11=8,BJ11=8,BK11=8),"1N2",IF(AND(BI11=8,BJ11=8),"1N-",IF(AND(BI11=8,BK11=8),"1-2",IF(AND(BJ11=8,BK11=8),"-N2",IF(BI11=8,"1--",IF(BJ11=8,"-N-",IF(BK11=8,"--2","---")))))))</f>
        <v>---</v>
      </c>
      <c r="BN30" s="5" t="str">
        <f>IF(AND(BI12=8,BJ12=8,BK12=8),"1N2",IF(AND(BI12=8,BJ12=8),"1N-",IF(AND(BI12=8,BK12=8),"1-2",IF(AND(BJ12=8,BK12=8),"-N2",IF(BI12=8,"1--",IF(BJ12=8,"-N-",IF(BK12=8,"--2","---")))))))</f>
        <v>---</v>
      </c>
      <c r="BO30" s="5" t="str">
        <f>IF(AND(BI13=8,BJ13=8,BK13=8),"1N2",IF(AND(BI13=8,BJ13=8),"1N-",IF(AND(BI13=8,BK13=8),"1-2",IF(AND(BJ13=8,BK13=8),"-N2",IF(BI13=8,"1--",IF(BJ13=8,"-N-",IF(BK13=8,"--2","---")))))))</f>
        <v>---</v>
      </c>
      <c r="BP30" s="5" t="str">
        <f>IF(AND(BI14=8,BJ14=8,BK14=8),"1N2",IF(AND(BI14=8,BJ14=8),"1N-",IF(AND(BI14=8,BK14=8),"1-2",IF(AND(BJ14=8,BK14=8),"-N2",IF(BI14=8,"1--",IF(BJ14=8,"-N-",IF(BK14=8,"--2","---")))))))</f>
        <v>---</v>
      </c>
      <c r="BQ30" s="5" t="str">
        <f>IF(AND(BI15=8,BJ15=8,BK15=8),"1N2",IF(AND(BI15=8,BJ15=8),"1N-",IF(AND(BI15=8,BK15=8),"1-2",IF(AND(BJ15=8,BK15=8),"-N2",IF(BI15=8,"1--",IF(BJ15=8,"-N-",IF(BK15=8,"--2","---")))))))</f>
        <v>---</v>
      </c>
      <c r="BS30" s="5" t="s">
        <v>197</v>
      </c>
      <c r="BT30" s="5" t="str">
        <f>IF(AND(BM2=8,BN2=8,BO2=8),"1N2",IF(AND(BM2=8,BN2=8),"1N-",IF(AND(BM2=8,BO2=8),"1-2",IF(AND(BN2=8,BO2=8),"-N2",IF(BM2=8,"1--",IF(BN2=8,"-N-",IF(BO2=8,"--2","---")))))))</f>
        <v>---</v>
      </c>
      <c r="BU30" s="5" t="str">
        <f>IF(AND(BM3=8,BN3=8,BO3=8),"1N2",IF(AND(BM3=8,BN3=8),"1N-",IF(AND(BM3=8,BO3=8),"1-2",IF(AND(BN3=8,BO3=8),"-N2",IF(BM3=8,"1--",IF(BN3=8,"-N-",IF(BO3=8,"--2","---")))))))</f>
        <v>---</v>
      </c>
      <c r="BV30" s="5" t="str">
        <f>IF(AND(BM4=8,BN4=8,BO4=8),"1N2",IF(AND(BM4=8,BN4=8),"1N-",IF(AND(BM4=8,BO4=8),"1-2",IF(AND(BN4=8,BO4=8),"-N2",IF(BM4=8,"1--",IF(BN4=8,"-N-",IF(BO4=8,"--2","---")))))))</f>
        <v>---</v>
      </c>
      <c r="BW30" s="5" t="str">
        <f>IF(AND(BM5=8,BN5=8,BO5=8),"1N2",IF(AND(BM5=8,BN5=8),"1N-",IF(AND(BM5=8,BO5=8),"1-2",IF(AND(BN5=8,BO5=8),"-N2",IF(BM5=8,"1--",IF(BN5=8,"-N-",IF(BO5=8,"--2","---")))))))</f>
        <v>---</v>
      </c>
      <c r="BX30" s="5" t="str">
        <f>IF(AND(BM6=8,BN6=8,BO6=8),"1N2",IF(AND(BM6=8,BN6=8),"1N-",IF(AND(BM6=8,BO6=8),"1-2",IF(AND(BN6=8,BO6=8),"-N2",IF(BM6=8,"1--",IF(BN6=8,"-N-",IF(BO6=8,"--2","---")))))))</f>
        <v>---</v>
      </c>
      <c r="BY30" s="5" t="str">
        <f>IF(AND(BM7=8,BN7=8,BO7=8),"1N2",IF(AND(BM7=8,BN7=8),"1N-",IF(AND(BM7=8,BO7=8),"1-2",IF(AND(BN7=8,BO7=8),"-N2",IF(BM7=8,"1--",IF(BN7=8,"-N-",IF(BO7=8,"--2","---")))))))</f>
        <v>---</v>
      </c>
      <c r="BZ30" s="5" t="str">
        <f>IF(AND(BM8=8,BN8=8,BO8=8),"1N2",IF(AND(BM8=8,BN8=8),"1N-",IF(AND(BM8=8,BO8=8),"1-2",IF(AND(BN8=8,BO8=8),"-N2",IF(BM8=8,"1--",IF(BN8=8,"-N-",IF(BO8=8,"--2","---")))))))</f>
        <v>---</v>
      </c>
      <c r="CA30" s="5" t="str">
        <f>IF(AND(BM9=8,BN9=8,BO9=8),"1N2",IF(AND(BM9=8,BN9=8),"1N-",IF(AND(BM9=8,BO9=8),"1-2",IF(AND(BN9=8,BO9=8),"-N2",IF(BM9=8,"1--",IF(BN9=8,"-N-",IF(BO9=8,"--2","---")))))))</f>
        <v>---</v>
      </c>
      <c r="CB30" s="5" t="str">
        <f>IF(AND(BM10=8,BN10=8,BO10=8),"1N2",IF(AND(BM10=8,BN10=8),"1N-",IF(AND(BM10=8,BO10=8),"1-2",IF(AND(BN10=8,BO10=8),"-N2",IF(BM10=8,"1--",IF(BN10=8,"-N-",IF(BO10=8,"--2","---")))))))</f>
        <v>1--</v>
      </c>
      <c r="CC30" s="5" t="str">
        <f>IF(AND(BM11=8,BN11=8,BO11=8),"1N2",IF(AND(BM11=8,BN11=8),"1N-",IF(AND(BM11=8,BO11=8),"1-2",IF(AND(BN11=8,BO11=8),"-N2",IF(BM11=8,"1--",IF(BN11=8,"-N-",IF(BO11=8,"--2","---")))))))</f>
        <v>---</v>
      </c>
      <c r="CD30" s="5" t="str">
        <f>IF(AND(BM12=8,BN12=8,BO12=8),"1N2",IF(AND(BM12=8,BN12=8),"1N-",IF(AND(BM12=8,BO12=8),"1-2",IF(AND(BN12=8,BO12=8),"-N2",IF(BM12=8,"1--",IF(BN12=8,"-N-",IF(BO12=8,"--2","---")))))))</f>
        <v>---</v>
      </c>
      <c r="CE30" s="5" t="str">
        <f>IF(AND(BM13=8,BN13=8,BO13=8),"1N2",IF(AND(BM13=8,BN13=8),"1N-",IF(AND(BM13=8,BO13=8),"1-2",IF(AND(BN13=8,BO13=8),"-N2",IF(BM13=8,"1--",IF(BN13=8,"-N-",IF(BO13=8,"--2","---")))))))</f>
        <v>---</v>
      </c>
      <c r="CF30" s="5" t="str">
        <f>IF(AND(BM14=8,BN14=8,BO14=8),"1N2",IF(AND(BM14=8,BN14=8),"1N-",IF(AND(BM14=8,BO14=8),"1-2",IF(AND(BN14=8,BO14=8),"-N2",IF(BM14=8,"1--",IF(BN14=8,"-N-",IF(BO14=8,"--2","---")))))))</f>
        <v>---</v>
      </c>
      <c r="CG30" s="5" t="str">
        <f>IF(AND(BM15=8,BN15=8,BO15=8),"1N2",IF(AND(BM15=8,BN15=8),"1N-",IF(AND(BM15=8,BO15=8),"1-2",IF(AND(BN15=8,BO15=8),"-N2",IF(BM15=8,"1--",IF(BN15=8,"-N-",IF(BO15=8,"--2","---")))))))</f>
        <v>---</v>
      </c>
    </row>
    <row r="31" spans="17:85" x14ac:dyDescent="0.25">
      <c r="AD31" s="97" t="str">
        <f t="shared" si="22"/>
        <v>---,---,--2,---,---,---,---,-N-,---,---,---,---,---,---</v>
      </c>
      <c r="AE31" s="4"/>
      <c r="AF31" s="4"/>
      <c r="AM31" s="5" t="s">
        <v>198</v>
      </c>
      <c r="AN31" s="5" t="str">
        <f>IF(AND(BE2=9,BF2=9,BG2=9),"1N2",IF(AND(BE2=9,BF2=9),"1N-",IF(AND(BE2=9,BG2=9),"1-2",IF(AND(BF2=9,BG2=9),"-N2",IF(BE2=9,"1--",IF(BF2=9,"-N-",IF(BG2=9,"--2","---")))))))</f>
        <v>---</v>
      </c>
      <c r="AO31" s="5" t="str">
        <f>IF(AND(BE3=9,BF3=9,BG3=9),"1N2",IF(AND(BE3=9,BF3=9),"1N-",IF(AND(BE3=9,BG3=9),"1-2",IF(AND(BF3=9,BG3=9),"-N2",IF(BE3=9,"1--",IF(BF3=9,"-N-",IF(BG3=9,"--2","---")))))))</f>
        <v>---</v>
      </c>
      <c r="AP31" s="5" t="str">
        <f>IF(AND(BE4=9,BF4=9,BG4=9),"1N2",IF(AND(BE4=9,BF4=9),"1N-",IF(AND(BE4=9,BG4=9),"1-2",IF(AND(BF4=9,BG4=9),"-N2",IF(BE4=9,"1--",IF(BF4=9,"-N-",IF(BG4=9,"--2","---")))))))</f>
        <v>---</v>
      </c>
      <c r="AQ31" s="5" t="str">
        <f>IF(AND(BE5=9,BF5=9,BG5=9),"1N2",IF(AND(BE5=9,BF5=9),"1N-",IF(AND(BE5=9,BG5=9),"1-2",IF(AND(BF5=9,BG5=9),"-N2",IF(BE5=9,"1--",IF(BF5=9,"-N-",IF(BG5=9,"--2","---")))))))</f>
        <v>---</v>
      </c>
      <c r="AR31" s="5" t="str">
        <f>IF(AND(BE6=9,BF6=9,BG6=9),"1N2",IF(AND(BE6=9,BF6=9),"1N-",IF(AND(BE6=9,BG6=9),"1-2",IF(AND(BF6=9,BG6=9),"-N2",IF(BE6=9,"1--",IF(BF6=9,"-N-",IF(BG6=9,"--2","---")))))))</f>
        <v>---</v>
      </c>
      <c r="AS31" s="5" t="str">
        <f>IF(AND(BE7=9,BF7=9,BG7=9),"1N2",IF(AND(BE7=9,BF7=9),"1N-",IF(AND(BE7=9,BG7=9),"1-2",IF(AND(BF7=9,BG7=9),"-N2",IF(BE7=9,"1--",IF(BF7=9,"-N-",IF(BG7=9,"--2","---")))))))</f>
        <v>---</v>
      </c>
      <c r="AT31" s="5" t="str">
        <f>IF(AND(BE8=9,BF8=9,BG8=9),"1N2",IF(AND(BE8=9,BF8=9),"1N-",IF(AND(BE8=9,BG8=9),"1-2",IF(AND(BF8=9,BG8=9),"-N2",IF(BE8=9,"1--",IF(BF8=9,"-N-",IF(BG8=9,"--2","---")))))))</f>
        <v>---</v>
      </c>
      <c r="AU31" s="5" t="str">
        <f>IF(AND(BE9=9,BF9=9,BG9=9),"1N2",IF(AND(BE9=9,BF9=9),"1N-",IF(AND(BE9=9,BG9=9),"1-2",IF(AND(BF9=9,BG9=9),"-N2",IF(BE9=9,"1--",IF(BF9=9,"-N-",IF(BG9=9,"--2","---")))))))</f>
        <v>---</v>
      </c>
      <c r="AV31" s="5" t="str">
        <f>IF(AND(BE10=9,BF10=9,BG10=9),"1N2",IF(AND(BE10=9,BF10=9),"1N-",IF(AND(BE10=9,BG10=9),"1-2",IF(AND(BF10=9,BG10=9),"-N2",IF(BE10=9,"1--",IF(BF10=9,"-N-",IF(BG10=9,"--2","---")))))))</f>
        <v>---</v>
      </c>
      <c r="AW31" s="5" t="str">
        <f>IF(AND(BE11=9,BF11=9,BG11=9),"1N2",IF(AND(BE11=9,BF11=9),"1N-",IF(AND(BE11=9,BG11=9),"1-2",IF(AND(BF11=9,BG11=9),"-N2",IF(BE11=9,"1--",IF(BF11=9,"-N-",IF(BG11=9,"--2","---")))))))</f>
        <v>---</v>
      </c>
      <c r="AX31" s="5" t="str">
        <f>IF(AND(BE12=9,BF12=9,BG12=9),"1N2",IF(AND(BE12=9,BF12=9),"1N-",IF(AND(BE12=9,BG12=9),"1-2",IF(AND(BF12=9,BG12=9),"-N2",IF(BE12=9,"1--",IF(BF12=9,"-N-",IF(BG12=9,"--2","---")))))))</f>
        <v>---</v>
      </c>
      <c r="AY31" s="5" t="str">
        <f>IF(AND(BE13=9,BF13=9,BG13=9),"1N2",IF(AND(BE13=9,BF13=9),"1N-",IF(AND(BE13=9,BG13=9),"1-2",IF(AND(BF13=9,BG13=9),"-N2",IF(BE13=9,"1--",IF(BF13=9,"-N-",IF(BG13=9,"--2","---")))))))</f>
        <v>1--</v>
      </c>
      <c r="AZ31" s="5" t="str">
        <f>IF(AND(BE14=9,BF14=9,BG14=9),"1N2",IF(AND(BE14=9,BF14=9),"1N-",IF(AND(BE14=9,BG14=9),"1-2",IF(AND(BF14=9,BG14=9),"-N2",IF(BE14=9,"1--",IF(BF14=9,"-N-",IF(BG14=9,"--2","---")))))))</f>
        <v>---</v>
      </c>
      <c r="BA31" s="5" t="str">
        <f>IF(AND(BE15=9,BF15=9,BG15=9),"1N2",IF(AND(BE15=9,BF15=9),"1N-",IF(AND(BE15=9,BG15=9),"1-2",IF(AND(BF15=9,BG15=9),"-N2",IF(BE15=9,"1--",IF(BF15=9,"-N-",IF(BG15=9,"--2","---")))))))</f>
        <v>---</v>
      </c>
      <c r="BC31" s="5" t="s">
        <v>198</v>
      </c>
      <c r="BD31" s="5" t="str">
        <f>IF(AND(BI2=9,BJ2=9,BK2=9),"1N2",IF(AND(BI2=9,BJ2=9),"1N-",IF(AND(BI2=9,BK2=9),"1-2",IF(AND(BJ2=9,BK2=9),"-N2",IF(BI2=9,"1--",IF(BJ2=9,"-N-",IF(BK2=9,"--2","---")))))))</f>
        <v>---</v>
      </c>
      <c r="BE31" s="5" t="str">
        <f>IF(AND(BI3=9,BJ3=9,BK3=9),"1N2",IF(AND(BI3=9,BJ3=9),"1N-",IF(AND(BI3=9,BK3=9),"1-2",IF(AND(BJ3=9,BK3=9),"-N2",IF(BI3=9,"1--",IF(BJ3=9,"-N-",IF(BK3=9,"--2","---")))))))</f>
        <v>---</v>
      </c>
      <c r="BF31" s="5" t="str">
        <f>IF(AND(BI4=9,BJ4=9,BK4=9),"1N2",IF(AND(BI4=9,BJ4=9),"1N-",IF(AND(BI4=9,BK4=9),"1-2",IF(AND(BJ4=9,BK4=9),"-N2",IF(BI4=9,"1--",IF(BJ4=9,"-N-",IF(BK4=9,"--2","---")))))))</f>
        <v>---</v>
      </c>
      <c r="BG31" s="5" t="str">
        <f>IF(AND(BI5=9,BJ5=9,BK5=9),"1N2",IF(AND(BI5=9,BJ5=9),"1N-",IF(AND(BI5=9,BK5=9),"1-2",IF(AND(BJ5=9,BK5=9),"-N2",IF(BI5=9,"1--",IF(BJ5=9,"-N-",IF(BK5=9,"--2","---")))))))</f>
        <v>---</v>
      </c>
      <c r="BH31" s="5" t="str">
        <f>IF(AND(BI6=9,BJ6=9,BK6=9),"1N2",IF(AND(BI6=9,BJ6=9),"1N-",IF(AND(BI6=9,BK6=9),"1-2",IF(AND(BJ6=9,BK6=9),"-N2",IF(BI6=9,"1--",IF(BJ6=9,"-N-",IF(BK6=9,"--2","---")))))))</f>
        <v>---</v>
      </c>
      <c r="BI31" s="5" t="str">
        <f>IF(AND(BI7=9,BJ7=9,BK7=9),"1N2",IF(AND(BI7=9,BJ7=9),"1N-",IF(AND(BI7=9,BK7=9),"1-2",IF(AND(BJ7=9,BK7=9),"-N2",IF(BI7=9,"1--",IF(BJ7=9,"-N-",IF(BK7=9,"--2","---")))))))</f>
        <v>---</v>
      </c>
      <c r="BJ31" s="5" t="str">
        <f>IF(AND(BI8=9,BJ8=9,BK8=9),"1N2",IF(AND(BI8=9,BJ8=9),"1N-",IF(AND(BI8=9,BK8=9),"1-2",IF(AND(BJ8=9,BK8=9),"-N2",IF(BI8=9,"1--",IF(BJ8=9,"-N-",IF(BK8=9,"--2","---")))))))</f>
        <v>---</v>
      </c>
      <c r="BK31" s="5" t="str">
        <f>IF(AND(BI9=9,BJ9=9,BK9=9),"1N2",IF(AND(BI9=9,BJ9=9),"1N-",IF(AND(BI9=9,BK9=9),"1-2",IF(AND(BJ9=9,BK9=9),"-N2",IF(BI9=9,"1--",IF(BJ9=9,"-N-",IF(BK9=9,"--2","---")))))))</f>
        <v>---</v>
      </c>
      <c r="BL31" s="5" t="str">
        <f>IF(AND(BI10=9,BJ10=9,BK10=9),"1N2",IF(AND(BI10=9,BJ10=9),"1N-",IF(AND(BI10=9,BK10=9),"1-2",IF(AND(BJ10=9,BK10=9),"-N2",IF(BI10=9,"1--",IF(BJ10=9,"-N-",IF(BK10=9,"--2","---")))))))</f>
        <v>---</v>
      </c>
      <c r="BM31" s="5" t="str">
        <f>IF(AND(BI11=9,BJ11=9,BK11=9),"1N2",IF(AND(BI11=9,BJ11=9),"1N-",IF(AND(BI11=9,BK11=9),"1-2",IF(AND(BJ11=9,BK11=9),"-N2",IF(BI11=9,"1--",IF(BJ11=9,"-N-",IF(BK11=9,"--2","---")))))))</f>
        <v>---</v>
      </c>
      <c r="BN31" s="5" t="str">
        <f>IF(AND(BI12=9,BJ12=9,BK12=9),"1N2",IF(AND(BI12=9,BJ12=9),"1N-",IF(AND(BI12=9,BK12=9),"1-2",IF(AND(BJ12=9,BK12=9),"-N2",IF(BI12=9,"1--",IF(BJ12=9,"-N-",IF(BK12=9,"--2","---")))))))</f>
        <v>---</v>
      </c>
      <c r="BO31" s="5" t="str">
        <f>IF(AND(BI13=9,BJ13=9,BK13=9),"1N2",IF(AND(BI13=9,BJ13=9),"1N-",IF(AND(BI13=9,BK13=9),"1-2",IF(AND(BJ13=9,BK13=9),"-N2",IF(BI13=9,"1--",IF(BJ13=9,"-N-",IF(BK13=9,"--2","---")))))))</f>
        <v>---</v>
      </c>
      <c r="BP31" s="5" t="str">
        <f>IF(AND(BI14=9,BJ14=9,BK14=9),"1N2",IF(AND(BI14=9,BJ14=9),"1N-",IF(AND(BI14=9,BK14=9),"1-2",IF(AND(BJ14=9,BK14=9),"-N2",IF(BI14=9,"1--",IF(BJ14=9,"-N-",IF(BK14=9,"--2","---")))))))</f>
        <v>---</v>
      </c>
      <c r="BQ31" s="5" t="str">
        <f>IF(AND(BI15=9,BJ15=9,BK15=9),"1N2",IF(AND(BI15=9,BJ15=9),"1N-",IF(AND(BI15=9,BK15=9),"1-2",IF(AND(BJ15=9,BK15=9),"-N2",IF(BI15=9,"1--",IF(BJ15=9,"-N-",IF(BK15=9,"--2","---")))))))</f>
        <v>---</v>
      </c>
      <c r="BS31" s="5" t="s">
        <v>198</v>
      </c>
      <c r="BT31" s="5" t="str">
        <f>IF(AND(BM2=9,BN2=9,BO2=9),"1N2",IF(AND(BM2=9,BN2=9),"1N-",IF(AND(BM2=9,BO2=9),"1-2",IF(AND(BN2=9,BO2=9),"-N2",IF(BM2=9,"1--",IF(BN2=9,"-N-",IF(BO2=9,"--2","---")))))))</f>
        <v>---</v>
      </c>
      <c r="BU31" s="5" t="str">
        <f>IF(AND(BM3=9,BN3=9,BO3=9),"1N2",IF(AND(BM3=9,BN3=9),"1N-",IF(AND(BM3=9,BO3=9),"1-2",IF(AND(BN3=9,BO3=9),"-N2",IF(BM3=9,"1--",IF(BN3=9,"-N-",IF(BO3=9,"--2","---")))))))</f>
        <v>1--</v>
      </c>
      <c r="BV31" s="5" t="str">
        <f>IF(AND(BM4=9,BN4=9,BO4=9),"1N2",IF(AND(BM4=9,BN4=9),"1N-",IF(AND(BM4=9,BO4=9),"1-2",IF(AND(BN4=9,BO4=9),"-N2",IF(BM4=9,"1--",IF(BN4=9,"-N-",IF(BO4=9,"--2","---")))))))</f>
        <v>---</v>
      </c>
      <c r="BW31" s="5" t="str">
        <f>IF(AND(BM5=9,BN5=9,BO5=9),"1N2",IF(AND(BM5=9,BN5=9),"1N-",IF(AND(BM5=9,BO5=9),"1-2",IF(AND(BN5=9,BO5=9),"-N2",IF(BM5=9,"1--",IF(BN5=9,"-N-",IF(BO5=9,"--2","---")))))))</f>
        <v>---</v>
      </c>
      <c r="BX31" s="5" t="str">
        <f>IF(AND(BM6=9,BN6=9,BO6=9),"1N2",IF(AND(BM6=9,BN6=9),"1N-",IF(AND(BM6=9,BO6=9),"1-2",IF(AND(BN6=9,BO6=9),"-N2",IF(BM6=9,"1--",IF(BN6=9,"-N-",IF(BO6=9,"--2","---")))))))</f>
        <v>---</v>
      </c>
      <c r="BY31" s="5" t="str">
        <f>IF(AND(BM7=9,BN7=9,BO7=9),"1N2",IF(AND(BM7=9,BN7=9),"1N-",IF(AND(BM7=9,BO7=9),"1-2",IF(AND(BN7=9,BO7=9),"-N2",IF(BM7=9,"1--",IF(BN7=9,"-N-",IF(BO7=9,"--2","---")))))))</f>
        <v>---</v>
      </c>
      <c r="BZ31" s="5" t="str">
        <f>IF(AND(BM8=9,BN8=9,BO8=9),"1N2",IF(AND(BM8=9,BN8=9),"1N-",IF(AND(BM8=9,BO8=9),"1-2",IF(AND(BN8=9,BO8=9),"-N2",IF(BM8=9,"1--",IF(BN8=9,"-N-",IF(BO8=9,"--2","---")))))))</f>
        <v>---</v>
      </c>
      <c r="CA31" s="5" t="str">
        <f>IF(AND(BM9=9,BN9=9,BO9=9),"1N2",IF(AND(BM9=9,BN9=9),"1N-",IF(AND(BM9=9,BO9=9),"1-2",IF(AND(BN9=9,BO9=9),"-N2",IF(BM9=9,"1--",IF(BN9=9,"-N-",IF(BO9=9,"--2","---")))))))</f>
        <v>---</v>
      </c>
      <c r="CB31" s="5" t="str">
        <f>IF(AND(BM10=9,BN10=9,BO10=9),"1N2",IF(AND(BM10=9,BN10=9),"1N-",IF(AND(BM10=9,BO10=9),"1-2",IF(AND(BN10=9,BO10=9),"-N2",IF(BM10=9,"1--",IF(BN10=9,"-N-",IF(BO10=9,"--2","---")))))))</f>
        <v>---</v>
      </c>
      <c r="CC31" s="5" t="str">
        <f>IF(AND(BM11=9,BN11=9,BO11=9),"1N2",IF(AND(BM11=9,BN11=9),"1N-",IF(AND(BM11=9,BO11=9),"1-2",IF(AND(BN11=9,BO11=9),"-N2",IF(BM11=9,"1--",IF(BN11=9,"-N-",IF(BO11=9,"--2","---")))))))</f>
        <v>---</v>
      </c>
      <c r="CD31" s="5" t="str">
        <f>IF(AND(BM12=9,BN12=9,BO12=9),"1N2",IF(AND(BM12=9,BN12=9),"1N-",IF(AND(BM12=9,BO12=9),"1-2",IF(AND(BN12=9,BO12=9),"-N2",IF(BM12=9,"1--",IF(BN12=9,"-N-",IF(BO12=9,"--2","---")))))))</f>
        <v>---</v>
      </c>
      <c r="CE31" s="5" t="str">
        <f>IF(AND(BM13=9,BN13=9,BO13=9),"1N2",IF(AND(BM13=9,BN13=9),"1N-",IF(AND(BM13=9,BO13=9),"1-2",IF(AND(BN13=9,BO13=9),"-N2",IF(BM13=9,"1--",IF(BN13=9,"-N-",IF(BO13=9,"--2","---")))))))</f>
        <v>---</v>
      </c>
      <c r="CF31" s="5" t="str">
        <f>IF(AND(BM14=9,BN14=9,BO14=9),"1N2",IF(AND(BM14=9,BN14=9),"1N-",IF(AND(BM14=9,BO14=9),"1-2",IF(AND(BN14=9,BO14=9),"-N2",IF(BM14=9,"1--",IF(BN14=9,"-N-",IF(BO14=9,"--2","---")))))))</f>
        <v>---</v>
      </c>
      <c r="CG31" s="5" t="str">
        <f>IF(AND(BM15=9,BN15=9,BO15=9),"1N2",IF(AND(BM15=9,BN15=9),"1N-",IF(AND(BM15=9,BO15=9),"1-2",IF(AND(BN15=9,BO15=9),"-N2",IF(BM15=9,"1--",IF(BN15=9,"-N-",IF(BO15=9,"--2","---")))))))</f>
        <v>---</v>
      </c>
    </row>
    <row r="32" spans="17:85" x14ac:dyDescent="0.25">
      <c r="AD32" s="97" t="str">
        <f t="shared" si="22"/>
        <v>1--,---,---,--2,--2,---,---,---,-N2,---,---,-N-,--2,--2</v>
      </c>
      <c r="AE32" s="4"/>
      <c r="AF32" s="4"/>
      <c r="AM32" s="5" t="s">
        <v>199</v>
      </c>
      <c r="AN32" s="5" t="str">
        <f>IF(AND(BE2=10,BF2=10,BG2=10),"1N2",IF(AND(BE2=10,BF2=10),"1N-",IF(AND(BE2=10,BG2=10),"1-2",IF(AND(BF2=10,BG2=10),"-N2",IF(BE2=10,"1--",IF(BF2=10,"-N-",IF(BG2=10,"--2","---")))))))</f>
        <v>---</v>
      </c>
      <c r="AO32" s="5" t="str">
        <f>IF(AND(BE3=10,BF3=10,BG3=10),"1N2",IF(AND(BE3=10,BF3=10),"1N-",IF(AND(BE3=10,BG3=10),"1-2",IF(AND(BF3=10,BG3=10),"-N2",IF(BE3=10,"1--",IF(BF3=10,"-N-",IF(BG3=10,"--2","---")))))))</f>
        <v>---</v>
      </c>
      <c r="AP32" s="5" t="str">
        <f>IF(AND(BE4=10,BF4=10,BG4=10),"1N2",IF(AND(BE4=10,BF4=10),"1N-",IF(AND(BE4=10,BG4=10),"1-2",IF(AND(BF4=10,BG4=10),"-N2",IF(BE4=10,"1--",IF(BF4=10,"-N-",IF(BG4=10,"--2","---")))))))</f>
        <v>---</v>
      </c>
      <c r="AQ32" s="5" t="str">
        <f>IF(AND(BE5=10,BF5=10,BG5=10),"1N2",IF(AND(BE5=10,BF5=10),"1N-",IF(AND(BE5=10,BG5=10),"1-2",IF(AND(BF5=10,BG5=10),"-N2",IF(BE5=10,"1--",IF(BF5=10,"-N-",IF(BG5=10,"--2","---")))))))</f>
        <v>---</v>
      </c>
      <c r="AR32" s="5" t="str">
        <f>IF(AND(BE6=10,BF6=10,BG6=10),"1N2",IF(AND(BE6=10,BF6=10),"1N-",IF(AND(BE6=10,BG6=10),"1-2",IF(AND(BF6=10,BG6=10),"-N2",IF(BE6=10,"1--",IF(BF6=10,"-N-",IF(BG6=10,"--2","---")))))))</f>
        <v>---</v>
      </c>
      <c r="AS32" s="5" t="str">
        <f>IF(AND(BE7=10,BF7=10,BG7=10),"1N2",IF(AND(BE7=10,BF7=10),"1N-",IF(AND(BE7=10,BG7=10),"1-2",IF(AND(BF7=10,BG7=10),"-N2",IF(BE7=10,"1--",IF(BF7=10,"-N-",IF(BG7=10,"--2","---")))))))</f>
        <v>1--</v>
      </c>
      <c r="AT32" s="5" t="str">
        <f>IF(AND(BE8=10,BF8=10,BG8=10),"1N2",IF(AND(BE8=10,BF8=10),"1N-",IF(AND(BE8=10,BG8=10),"1-2",IF(AND(BF8=10,BG8=10),"-N2",IF(BE8=10,"1--",IF(BF8=10,"-N-",IF(BG8=10,"--2","---")))))))</f>
        <v>---</v>
      </c>
      <c r="AU32" s="5" t="str">
        <f>IF(AND(BE9=10,BF9=10,BG9=10),"1N2",IF(AND(BE9=10,BF9=10),"1N-",IF(AND(BE9=10,BG9=10),"1-2",IF(AND(BF9=10,BG9=10),"-N2",IF(BE9=10,"1--",IF(BF9=10,"-N-",IF(BG9=10,"--2","---")))))))</f>
        <v>---</v>
      </c>
      <c r="AV32" s="5" t="str">
        <f>IF(AND(BE10=10,BF10=10,BG10=10),"1N2",IF(AND(BE10=10,BF10=10),"1N-",IF(AND(BE10=10,BG10=10),"1-2",IF(AND(BF10=10,BG10=10),"-N2",IF(BE10=10,"1--",IF(BF10=10,"-N-",IF(BG10=10,"--2","---")))))))</f>
        <v>---</v>
      </c>
      <c r="AW32" s="5" t="str">
        <f>IF(AND(BE11=10,BF11=10,BG11=10),"1N2",IF(AND(BE11=10,BF11=10),"1N-",IF(AND(BE11=10,BG11=10),"1-2",IF(AND(BF11=10,BG11=10),"-N2",IF(BE11=10,"1--",IF(BF11=10,"-N-",IF(BG11=10,"--2","---")))))))</f>
        <v>---</v>
      </c>
      <c r="AX32" s="5" t="str">
        <f>IF(AND(BE12=10,BF12=10,BG12=10),"1N2",IF(AND(BE12=10,BF12=10),"1N-",IF(AND(BE12=10,BG12=10),"1-2",IF(AND(BF12=10,BG12=10),"-N2",IF(BE12=10,"1--",IF(BF12=10,"-N-",IF(BG12=10,"--2","---")))))))</f>
        <v>---</v>
      </c>
      <c r="AY32" s="5" t="str">
        <f>IF(AND(BE13=10,BF13=10,BG13=10),"1N2",IF(AND(BE13=10,BF13=10),"1N-",IF(AND(BE13=10,BG13=10),"1-2",IF(AND(BF13=10,BG13=10),"-N2",IF(BE13=10,"1--",IF(BF13=10,"-N-",IF(BG13=10,"--2","---")))))))</f>
        <v>---</v>
      </c>
      <c r="AZ32" s="5" t="str">
        <f>IF(AND(BE14=10,BF14=10,BG14=10),"1N2",IF(AND(BE14=10,BF14=10),"1N-",IF(AND(BE14=10,BG14=10),"1-2",IF(AND(BF14=10,BG14=10),"-N2",IF(BE14=10,"1--",IF(BF14=10,"-N-",IF(BG14=10,"--2","---")))))))</f>
        <v>---</v>
      </c>
      <c r="BA32" s="5" t="str">
        <f>IF(AND(BE15=10,BF15=10,BG15=10),"1N2",IF(AND(BE15=10,BF15=10),"1N-",IF(AND(BE15=10,BG15=10),"1-2",IF(AND(BF15=10,BG15=10),"-N2",IF(BE15=10,"1--",IF(BF15=10,"-N-",IF(BG15=10,"--2","---")))))))</f>
        <v>---</v>
      </c>
      <c r="BC32" s="5" t="s">
        <v>199</v>
      </c>
      <c r="BD32" s="5" t="str">
        <f>IF(AND(BI2=10,BJ2=10,BK2=10),"1N2",IF(AND(BI2=10,BJ2=10),"1N-",IF(AND(BI2=10,BK2=10),"1-2",IF(AND(BJ2=10,BK2=10),"-N2",IF(BI2=10,"1--",IF(BJ2=10,"-N-",IF(BK2=10,"--2","---")))))))</f>
        <v>---</v>
      </c>
      <c r="BE32" s="5" t="str">
        <f>IF(AND(BI3=10,BJ3=10,BK3=10),"1N2",IF(AND(BI3=10,BJ3=10),"1N-",IF(AND(BI3=10,BK3=10),"1-2",IF(AND(BJ3=10,BK3=10),"-N2",IF(BI3=10,"1--",IF(BJ3=10,"-N-",IF(BK3=10,"--2","---")))))))</f>
        <v>---</v>
      </c>
      <c r="BF32" s="5" t="str">
        <f>IF(AND(BI4=10,BJ4=10,BK4=10),"1N2",IF(AND(BI4=10,BJ4=10),"1N-",IF(AND(BI4=10,BK4=10),"1-2",IF(AND(BJ4=10,BK4=10),"-N2",IF(BI4=10,"1--",IF(BJ4=10,"-N-",IF(BK4=10,"--2","---")))))))</f>
        <v>---</v>
      </c>
      <c r="BG32" s="5" t="str">
        <f>IF(AND(BI5=10,BJ5=10,BK5=10),"1N2",IF(AND(BI5=10,BJ5=10),"1N-",IF(AND(BI5=10,BK5=10),"1-2",IF(AND(BJ5=10,BK5=10),"-N2",IF(BI5=10,"1--",IF(BJ5=10,"-N-",IF(BK5=10,"--2","---")))))))</f>
        <v>---</v>
      </c>
      <c r="BH32" s="5" t="str">
        <f>IF(AND(BI6=10,BJ6=10,BK6=10),"1N2",IF(AND(BI6=10,BJ6=10),"1N-",IF(AND(BI6=10,BK6=10),"1-2",IF(AND(BJ6=10,BK6=10),"-N2",IF(BI6=10,"1--",IF(BJ6=10,"-N-",IF(BK6=10,"--2","---")))))))</f>
        <v>---</v>
      </c>
      <c r="BI32" s="5" t="str">
        <f>IF(AND(BI7=10,BJ7=10,BK7=10),"1N2",IF(AND(BI7=10,BJ7=10),"1N-",IF(AND(BI7=10,BK7=10),"1-2",IF(AND(BJ7=10,BK7=10),"-N2",IF(BI7=10,"1--",IF(BJ7=10,"-N-",IF(BK7=10,"--2","---")))))))</f>
        <v>---</v>
      </c>
      <c r="BJ32" s="5" t="str">
        <f>IF(AND(BI8=10,BJ8=10,BK8=10),"1N2",IF(AND(BI8=10,BJ8=10),"1N-",IF(AND(BI8=10,BK8=10),"1-2",IF(AND(BJ8=10,BK8=10),"-N2",IF(BI8=10,"1--",IF(BJ8=10,"-N-",IF(BK8=10,"--2","---")))))))</f>
        <v>---</v>
      </c>
      <c r="BK32" s="5" t="str">
        <f>IF(AND(BI9=10,BJ9=10,BK9=10),"1N2",IF(AND(BI9=10,BJ9=10),"1N-",IF(AND(BI9=10,BK9=10),"1-2",IF(AND(BJ9=10,BK9=10),"-N2",IF(BI9=10,"1--",IF(BJ9=10,"-N-",IF(BK9=10,"--2","---")))))))</f>
        <v>---</v>
      </c>
      <c r="BL32" s="5" t="str">
        <f>IF(AND(BI10=10,BJ10=10,BK10=10),"1N2",IF(AND(BI10=10,BJ10=10),"1N-",IF(AND(BI10=10,BK10=10),"1-2",IF(AND(BJ10=10,BK10=10),"-N2",IF(BI10=10,"1--",IF(BJ10=10,"-N-",IF(BK10=10,"--2","---")))))))</f>
        <v>---</v>
      </c>
      <c r="BM32" s="5" t="str">
        <f>IF(AND(BI11=10,BJ11=10,BK11=10),"1N2",IF(AND(BI11=10,BJ11=10),"1N-",IF(AND(BI11=10,BK11=10),"1-2",IF(AND(BJ11=10,BK11=10),"-N2",IF(BI11=10,"1--",IF(BJ11=10,"-N-",IF(BK11=10,"--2","---")))))))</f>
        <v>---</v>
      </c>
      <c r="BN32" s="5" t="str">
        <f>IF(AND(BI12=10,BJ12=10,BK12=10),"1N2",IF(AND(BI12=10,BJ12=10),"1N-",IF(AND(BI12=10,BK12=10),"1-2",IF(AND(BJ12=10,BK12=10),"-N2",IF(BI12=10,"1--",IF(BJ12=10,"-N-",IF(BK12=10,"--2","---")))))))</f>
        <v>---</v>
      </c>
      <c r="BO32" s="5" t="str">
        <f>IF(AND(BI13=10,BJ13=10,BK13=10),"1N2",IF(AND(BI13=10,BJ13=10),"1N-",IF(AND(BI13=10,BK13=10),"1-2",IF(AND(BJ13=10,BK13=10),"-N2",IF(BI13=10,"1--",IF(BJ13=10,"-N-",IF(BK13=10,"--2","---")))))))</f>
        <v>---</v>
      </c>
      <c r="BP32" s="5" t="str">
        <f>IF(AND(BI14=10,BJ14=10,BK14=10),"1N2",IF(AND(BI14=10,BJ14=10),"1N-",IF(AND(BI14=10,BK14=10),"1-2",IF(AND(BJ14=10,BK14=10),"-N2",IF(BI14=10,"1--",IF(BJ14=10,"-N-",IF(BK14=10,"--2","---")))))))</f>
        <v>---</v>
      </c>
      <c r="BQ32" s="5" t="str">
        <f>IF(AND(BI15=10,BJ15=10,BK15=10),"1N2",IF(AND(BI15=10,BJ15=10),"1N-",IF(AND(BI15=10,BK15=10),"1-2",IF(AND(BJ15=10,BK15=10),"-N2",IF(BI15=10,"1--",IF(BJ15=10,"-N-",IF(BK15=10,"--2","---")))))))</f>
        <v>---</v>
      </c>
      <c r="BS32" s="5" t="s">
        <v>199</v>
      </c>
      <c r="BT32" s="5" t="str">
        <f>IF(AND(BM2=10,BN2=10,BO2=10),"1N2",IF(AND(BM2=10,BN2=10),"1N-",IF(AND(BM2=10,BO2=10),"1-2",IF(AND(BN2=10,BO2=10),"-N2",IF(BM2=10,"1--",IF(BN2=10,"-N-",IF(BO2=10,"--2","---")))))))</f>
        <v>---</v>
      </c>
      <c r="BU32" s="5" t="str">
        <f>IF(AND(BM3=10,BN3=10,BO3=10),"1N2",IF(AND(BM3=10,BN3=10),"1N-",IF(AND(BM3=10,BO3=10),"1-2",IF(AND(BN3=10,BO3=10),"-N2",IF(BM3=10,"1--",IF(BN3=10,"-N-",IF(BO3=10,"--2","---")))))))</f>
        <v>---</v>
      </c>
      <c r="BV32" s="5" t="str">
        <f>IF(AND(BM4=10,BN4=10,BO4=10),"1N2",IF(AND(BM4=10,BN4=10),"1N-",IF(AND(BM4=10,BO4=10),"1-2",IF(AND(BN4=10,BO4=10),"-N2",IF(BM4=10,"1--",IF(BN4=10,"-N-",IF(BO4=10,"--2","---")))))))</f>
        <v>---</v>
      </c>
      <c r="BW32" s="5" t="str">
        <f>IF(AND(BM5=10,BN5=10,BO5=10),"1N2",IF(AND(BM5=10,BN5=10),"1N-",IF(AND(BM5=10,BO5=10),"1-2",IF(AND(BN5=10,BO5=10),"-N2",IF(BM5=10,"1--",IF(BN5=10,"-N-",IF(BO5=10,"--2","---")))))))</f>
        <v>---</v>
      </c>
      <c r="BX32" s="5" t="str">
        <f>IF(AND(BM6=10,BN6=10,BO6=10),"1N2",IF(AND(BM6=10,BN6=10),"1N-",IF(AND(BM6=10,BO6=10),"1-2",IF(AND(BN6=10,BO6=10),"-N2",IF(BM6=10,"1--",IF(BN6=10,"-N-",IF(BO6=10,"--2","---")))))))</f>
        <v>---</v>
      </c>
      <c r="BY32" s="5" t="str">
        <f>IF(AND(BM7=10,BN7=10,BO7=10),"1N2",IF(AND(BM7=10,BN7=10),"1N-",IF(AND(BM7=10,BO7=10),"1-2",IF(AND(BN7=10,BO7=10),"-N2",IF(BM7=10,"1--",IF(BN7=10,"-N-",IF(BO7=10,"--2","---")))))))</f>
        <v>---</v>
      </c>
      <c r="BZ32" s="5" t="str">
        <f>IF(AND(BM8=10,BN8=10,BO8=10),"1N2",IF(AND(BM8=10,BN8=10),"1N-",IF(AND(BM8=10,BO8=10),"1-2",IF(AND(BN8=10,BO8=10),"-N2",IF(BM8=10,"1--",IF(BN8=10,"-N-",IF(BO8=10,"--2","---")))))))</f>
        <v>---</v>
      </c>
      <c r="CA32" s="5" t="str">
        <f>IF(AND(BM9=10,BN9=10,BO9=10),"1N2",IF(AND(BM9=10,BN9=10),"1N-",IF(AND(BM9=10,BO9=10),"1-2",IF(AND(BN9=10,BO9=10),"-N2",IF(BM9=10,"1--",IF(BN9=10,"-N-",IF(BO9=10,"--2","---")))))))</f>
        <v>---</v>
      </c>
      <c r="CB32" s="5" t="str">
        <f>IF(AND(BM10=10,BN10=10,BO10=10),"1N2",IF(AND(BM10=10,BN10=10),"1N-",IF(AND(BM10=10,BO10=10),"1-2",IF(AND(BN10=10,BO10=10),"-N2",IF(BM10=10,"1--",IF(BN10=10,"-N-",IF(BO10=10,"--2","---")))))))</f>
        <v>---</v>
      </c>
      <c r="CC32" s="5" t="str">
        <f>IF(AND(BM11=10,BN11=10,BO11=10),"1N2",IF(AND(BM11=10,BN11=10),"1N-",IF(AND(BM11=10,BO11=10),"1-2",IF(AND(BN11=10,BO11=10),"-N2",IF(BM11=10,"1--",IF(BN11=10,"-N-",IF(BO11=10,"--2","---")))))))</f>
        <v>---</v>
      </c>
      <c r="CD32" s="5" t="str">
        <f>IF(AND(BM12=10,BN12=10,BO12=10),"1N2",IF(AND(BM12=10,BN12=10),"1N-",IF(AND(BM12=10,BO12=10),"1-2",IF(AND(BN12=10,BO12=10),"-N2",IF(BM12=10,"1--",IF(BN12=10,"-N-",IF(BO12=10,"--2","---")))))))</f>
        <v>---</v>
      </c>
      <c r="CE32" s="5" t="str">
        <f>IF(AND(BM13=10,BN13=10,BO13=10),"1N2",IF(AND(BM13=10,BN13=10),"1N-",IF(AND(BM13=10,BO13=10),"1-2",IF(AND(BN13=10,BO13=10),"-N2",IF(BM13=10,"1--",IF(BN13=10,"-N-",IF(BO13=10,"--2","---")))))))</f>
        <v>1--</v>
      </c>
      <c r="CF32" s="5" t="str">
        <f>IF(AND(BM14=10,BN14=10,BO14=10),"1N2",IF(AND(BM14=10,BN14=10),"1N-",IF(AND(BM14=10,BO14=10),"1-2",IF(AND(BN14=10,BO14=10),"-N2",IF(BM14=10,"1--",IF(BN14=10,"-N-",IF(BO14=10,"--2","---")))))))</f>
        <v>---</v>
      </c>
      <c r="CG32" s="5" t="str">
        <f>IF(AND(BM15=10,BN15=10,BO15=10),"1N2",IF(AND(BM15=10,BN15=10),"1N-",IF(AND(BM15=10,BO15=10),"1-2",IF(AND(BN15=10,BO15=10),"-N2",IF(BM15=10,"1--",IF(BN15=10,"-N-",IF(BO15=10,"--2","---")))))))</f>
        <v>---</v>
      </c>
    </row>
    <row r="33" spans="1:86" x14ac:dyDescent="0.25">
      <c r="AD33" s="97" t="str">
        <f t="shared" si="22"/>
        <v>--2,-N-,---,---,1--,---,---,---,---,-N-,-N-,---,---,---</v>
      </c>
      <c r="AE33" s="4"/>
      <c r="AF33" s="4"/>
      <c r="AM33" s="5" t="s">
        <v>200</v>
      </c>
      <c r="AN33" s="5" t="str">
        <f>IF(AND(BE2=11,BF2=11,BG2=11),"1N2",IF(AND(BE2=11,BF2=11),"1N-",IF(AND(BE2=11,BG2=11),"1-2",IF(AND(BF2=11,BG2=11),"-N2",IF(BE2=11,"1--",IF(BF2=11,"-N-",IF(BG2=11,"--2","---")))))))</f>
        <v>---</v>
      </c>
      <c r="AO33" s="5" t="str">
        <f>IF(AND(BE3=11,BF3=11,BG3=11),"1N2",IF(AND(BE3=11,BF3=11),"1N-",IF(AND(BE3=11,BG3=11),"1-2",IF(AND(BF3=11,BG3=11),"-N2",IF(BE3=11,"1--",IF(BF3=11,"-N-",IF(BG3=11,"--2","---")))))))</f>
        <v>---</v>
      </c>
      <c r="AP33" s="5" t="str">
        <f>IF(AND(BE4=11,BF4=11,BG4=11),"1N2",IF(AND(BE4=11,BF4=11),"1N-",IF(AND(BE4=11,BG4=11),"1-2",IF(AND(BF4=11,BG4=11),"-N2",IF(BE4=11,"1--",IF(BF4=11,"-N-",IF(BG4=11,"--2","---")))))))</f>
        <v>---</v>
      </c>
      <c r="AQ33" s="5" t="str">
        <f>IF(AND(BE5=11,BF5=11,BG5=11),"1N2",IF(AND(BE5=11,BF5=11),"1N-",IF(AND(BE5=11,BG5=11),"1-2",IF(AND(BF5=11,BG5=11),"-N2",IF(BE5=11,"1--",IF(BF5=11,"-N-",IF(BG5=11,"--2","---")))))))</f>
        <v>---</v>
      </c>
      <c r="AR33" s="5" t="str">
        <f>IF(AND(BE6=11,BF6=11,BG6=11),"1N2",IF(AND(BE6=11,BF6=11),"1N-",IF(AND(BE6=11,BG6=11),"1-2",IF(AND(BF6=11,BG6=11),"-N2",IF(BE6=11,"1--",IF(BF6=11,"-N-",IF(BG6=11,"--2","---")))))))</f>
        <v>---</v>
      </c>
      <c r="AS33" s="5" t="str">
        <f>IF(AND(BE7=11,BF7=11,BG7=11),"1N2",IF(AND(BE7=11,BF7=11),"1N-",IF(AND(BE7=11,BG7=11),"1-2",IF(AND(BF7=11,BG7=11),"-N2",IF(BE7=11,"1--",IF(BF7=11,"-N-",IF(BG7=11,"--2","---")))))))</f>
        <v>---</v>
      </c>
      <c r="AT33" s="5" t="str">
        <f>IF(AND(BE8=11,BF8=11,BG8=11),"1N2",IF(AND(BE8=11,BF8=11),"1N-",IF(AND(BE8=11,BG8=11),"1-2",IF(AND(BF8=11,BG8=11),"-N2",IF(BE8=11,"1--",IF(BF8=11,"-N-",IF(BG8=11,"--2","---")))))))</f>
        <v>---</v>
      </c>
      <c r="AU33" s="5" t="str">
        <f>IF(AND(BE9=11,BF9=11,BG9=11),"1N2",IF(AND(BE9=11,BF9=11),"1N-",IF(AND(BE9=11,BG9=11),"1-2",IF(AND(BF9=11,BG9=11),"-N2",IF(BE9=11,"1--",IF(BF9=11,"-N-",IF(BG9=11,"--2","---")))))))</f>
        <v>---</v>
      </c>
      <c r="AV33" s="5" t="str">
        <f>IF(AND(BE10=11,BF10=11,BG10=11),"1N2",IF(AND(BE10=11,BF10=11),"1N-",IF(AND(BE10=11,BG10=11),"1-2",IF(AND(BF10=11,BG10=11),"-N2",IF(BE10=11,"1--",IF(BF10=11,"-N-",IF(BG10=11,"--2","---")))))))</f>
        <v>---</v>
      </c>
      <c r="AW33" s="5" t="str">
        <f>IF(AND(BE11=11,BF11=11,BG11=11),"1N2",IF(AND(BE11=11,BF11=11),"1N-",IF(AND(BE11=11,BG11=11),"1-2",IF(AND(BF11=11,BG11=11),"-N2",IF(BE11=11,"1--",IF(BF11=11,"-N-",IF(BG11=11,"--2","---")))))))</f>
        <v>---</v>
      </c>
      <c r="AX33" s="5" t="str">
        <f>IF(AND(BE12=11,BF12=11,BG12=11),"1N2",IF(AND(BE12=11,BF12=11),"1N-",IF(AND(BE12=11,BG12=11),"1-2",IF(AND(BF12=11,BG12=11),"-N2",IF(BE12=11,"1--",IF(BF12=11,"-N-",IF(BG12=11,"--2","---")))))))</f>
        <v>---</v>
      </c>
      <c r="AY33" s="5" t="str">
        <f>IF(AND(BE13=11,BF13=11,BG13=11),"1N2",IF(AND(BE13=11,BF13=11),"1N-",IF(AND(BE13=11,BG13=11),"1-2",IF(AND(BF13=11,BG13=11),"-N2",IF(BE13=11,"1--",IF(BF13=11,"-N-",IF(BG13=11,"--2","---")))))))</f>
        <v>---</v>
      </c>
      <c r="AZ33" s="5" t="str">
        <f>IF(AND(BE14=11,BF14=11,BG14=11),"1N2",IF(AND(BE14=11,BF14=11),"1N-",IF(AND(BE14=11,BG14=11),"1-2",IF(AND(BF14=11,BG14=11),"-N2",IF(BE14=11,"1--",IF(BF14=11,"-N-",IF(BG14=11,"--2","---")))))))</f>
        <v>---</v>
      </c>
      <c r="BA33" s="5" t="str">
        <f>IF(AND(BE15=11,BF15=11,BG15=11),"1N2",IF(AND(BE15=11,BF15=11),"1N-",IF(AND(BE15=11,BG15=11),"1-2",IF(AND(BF15=11,BG15=11),"-N2",IF(BE15=11,"1--",IF(BF15=11,"-N-",IF(BG15=11,"--2","---")))))))</f>
        <v>---</v>
      </c>
      <c r="BC33" s="5" t="s">
        <v>200</v>
      </c>
      <c r="BD33" s="5" t="str">
        <f>IF(AND(BI2=11,BJ2=11,BK2=11),"1N2",IF(AND(BI2=11,BJ2=11),"1N-",IF(AND(BI2=11,BK2=11),"1-2",IF(AND(BJ2=11,BK2=11),"-N2",IF(BI2=11,"1--",IF(BJ2=11,"-N-",IF(BK2=11,"--2","---")))))))</f>
        <v>---</v>
      </c>
      <c r="BE33" s="5" t="str">
        <f>IF(AND(BI3=11,BJ3=11,BK3=11),"1N2",IF(AND(BI3=11,BJ3=11),"1N-",IF(AND(BI3=11,BK3=11),"1-2",IF(AND(BJ3=11,BK3=11),"-N2",IF(BI3=11,"1--",IF(BJ3=11,"-N-",IF(BK3=11,"--2","---")))))))</f>
        <v>---</v>
      </c>
      <c r="BF33" s="5" t="str">
        <f>IF(AND(BI4=11,BJ4=11,BK4=11),"1N2",IF(AND(BI4=11,BJ4=11),"1N-",IF(AND(BI4=11,BK4=11),"1-2",IF(AND(BJ4=11,BK4=11),"-N2",IF(BI4=11,"1--",IF(BJ4=11,"-N-",IF(BK4=11,"--2","---")))))))</f>
        <v>---</v>
      </c>
      <c r="BG33" s="5" t="str">
        <f>IF(AND(BI5=11,BJ5=11,BK5=11),"1N2",IF(AND(BI5=11,BJ5=11),"1N-",IF(AND(BI5=11,BK5=11),"1-2",IF(AND(BJ5=11,BK5=11),"-N2",IF(BI5=11,"1--",IF(BJ5=11,"-N-",IF(BK5=11,"--2","---")))))))</f>
        <v>---</v>
      </c>
      <c r="BH33" s="5" t="str">
        <f>IF(AND(BI6=11,BJ6=11,BK6=11),"1N2",IF(AND(BI6=11,BJ6=11),"1N-",IF(AND(BI6=11,BK6=11),"1-2",IF(AND(BJ6=11,BK6=11),"-N2",IF(BI6=11,"1--",IF(BJ6=11,"-N-",IF(BK6=11,"--2","---")))))))</f>
        <v>---</v>
      </c>
      <c r="BI33" s="5" t="str">
        <f>IF(AND(BI7=11,BJ7=11,BK7=11),"1N2",IF(AND(BI7=11,BJ7=11),"1N-",IF(AND(BI7=11,BK7=11),"1-2",IF(AND(BJ7=11,BK7=11),"-N2",IF(BI7=11,"1--",IF(BJ7=11,"-N-",IF(BK7=11,"--2","---")))))))</f>
        <v>---</v>
      </c>
      <c r="BJ33" s="5" t="str">
        <f>IF(AND(BI8=11,BJ8=11,BK8=11),"1N2",IF(AND(BI8=11,BJ8=11),"1N-",IF(AND(BI8=11,BK8=11),"1-2",IF(AND(BJ8=11,BK8=11),"-N2",IF(BI8=11,"1--",IF(BJ8=11,"-N-",IF(BK8=11,"--2","---")))))))</f>
        <v>---</v>
      </c>
      <c r="BK33" s="5" t="str">
        <f>IF(AND(BI9=11,BJ9=11,BK9=11),"1N2",IF(AND(BI9=11,BJ9=11),"1N-",IF(AND(BI9=11,BK9=11),"1-2",IF(AND(BJ9=11,BK9=11),"-N2",IF(BI9=11,"1--",IF(BJ9=11,"-N-",IF(BK9=11,"--2","---")))))))</f>
        <v>---</v>
      </c>
      <c r="BL33" s="5" t="str">
        <f>IF(AND(BI10=11,BJ10=11,BK10=11),"1N2",IF(AND(BI10=11,BJ10=11),"1N-",IF(AND(BI10=11,BK10=11),"1-2",IF(AND(BJ10=11,BK10=11),"-N2",IF(BI10=11,"1--",IF(BJ10=11,"-N-",IF(BK10=11,"--2","---")))))))</f>
        <v>---</v>
      </c>
      <c r="BM33" s="5" t="str">
        <f>IF(AND(BI11=11,BJ11=11,BK11=11),"1N2",IF(AND(BI11=11,BJ11=11),"1N-",IF(AND(BI11=11,BK11=11),"1-2",IF(AND(BJ11=11,BK11=11),"-N2",IF(BI11=11,"1--",IF(BJ11=11,"-N-",IF(BK11=11,"--2","---")))))))</f>
        <v>---</v>
      </c>
      <c r="BN33" s="5" t="str">
        <f>IF(AND(BI12=11,BJ12=11,BK12=11),"1N2",IF(AND(BI12=11,BJ12=11),"1N-",IF(AND(BI12=11,BK12=11),"1-2",IF(AND(BJ12=11,BK12=11),"-N2",IF(BI12=11,"1--",IF(BJ12=11,"-N-",IF(BK12=11,"--2","---")))))))</f>
        <v>---</v>
      </c>
      <c r="BO33" s="5" t="str">
        <f>IF(AND(BI13=11,BJ13=11,BK13=11),"1N2",IF(AND(BI13=11,BJ13=11),"1N-",IF(AND(BI13=11,BK13=11),"1-2",IF(AND(BJ13=11,BK13=11),"-N2",IF(BI13=11,"1--",IF(BJ13=11,"-N-",IF(BK13=11,"--2","---")))))))</f>
        <v>---</v>
      </c>
      <c r="BP33" s="5" t="str">
        <f>IF(AND(BI14=11,BJ14=11,BK14=11),"1N2",IF(AND(BI14=11,BJ14=11),"1N-",IF(AND(BI14=11,BK14=11),"1-2",IF(AND(BJ14=11,BK14=11),"-N2",IF(BI14=11,"1--",IF(BJ14=11,"-N-",IF(BK14=11,"--2","---")))))))</f>
        <v>---</v>
      </c>
      <c r="BQ33" s="5" t="str">
        <f>IF(AND(BI15=11,BJ15=11,BK15=11),"1N2",IF(AND(BI15=11,BJ15=11),"1N-",IF(AND(BI15=11,BK15=11),"1-2",IF(AND(BJ15=11,BK15=11),"-N2",IF(BI15=11,"1--",IF(BJ15=11,"-N-",IF(BK15=11,"--2","---")))))))</f>
        <v>---</v>
      </c>
      <c r="BS33" s="5" t="s">
        <v>200</v>
      </c>
      <c r="BT33" s="5" t="str">
        <f>IF(AND(BM2=11,BN2=11,BO2=11),"1N2",IF(AND(BM2=11,BN2=11),"1N-",IF(AND(BM2=11,BO2=11),"1-2",IF(AND(BN2=11,BO2=11),"-N2",IF(BM2=11,"1--",IF(BN2=11,"-N-",IF(BO2=11,"--2","---")))))))</f>
        <v>---</v>
      </c>
      <c r="BU33" s="5" t="str">
        <f>IF(AND(BM3=11,BN3=11,BO3=11),"1N2",IF(AND(BM3=11,BN3=11),"1N-",IF(AND(BM3=11,BO3=11),"1-2",IF(AND(BN3=11,BO3=11),"-N2",IF(BM3=11,"1--",IF(BN3=11,"-N-",IF(BO3=11,"--2","---")))))))</f>
        <v>---</v>
      </c>
      <c r="BV33" s="5" t="str">
        <f>IF(AND(BM4=11,BN4=11,BO4=11),"1N2",IF(AND(BM4=11,BN4=11),"1N-",IF(AND(BM4=11,BO4=11),"1-2",IF(AND(BN4=11,BO4=11),"-N2",IF(BM4=11,"1--",IF(BN4=11,"-N-",IF(BO4=11,"--2","---")))))))</f>
        <v>---</v>
      </c>
      <c r="BW33" s="5" t="str">
        <f>IF(AND(BM5=11,BN5=11,BO5=11),"1N2",IF(AND(BM5=11,BN5=11),"1N-",IF(AND(BM5=11,BO5=11),"1-2",IF(AND(BN5=11,BO5=11),"-N2",IF(BM5=11,"1--",IF(BN5=11,"-N-",IF(BO5=11,"--2","---")))))))</f>
        <v>---</v>
      </c>
      <c r="BX33" s="5" t="str">
        <f>IF(AND(BM6=11,BN6=11,BO6=11),"1N2",IF(AND(BM6=11,BN6=11),"1N-",IF(AND(BM6=11,BO6=11),"1-2",IF(AND(BN6=11,BO6=11),"-N2",IF(BM6=11,"1--",IF(BN6=11,"-N-",IF(BO6=11,"--2","---")))))))</f>
        <v>---</v>
      </c>
      <c r="BY33" s="5" t="str">
        <f>IF(AND(BM7=11,BN7=11,BO7=11),"1N2",IF(AND(BM7=11,BN7=11),"1N-",IF(AND(BM7=11,BO7=11),"1-2",IF(AND(BN7=11,BO7=11),"-N2",IF(BM7=11,"1--",IF(BN7=11,"-N-",IF(BO7=11,"--2","---")))))))</f>
        <v>---</v>
      </c>
      <c r="BZ33" s="5" t="str">
        <f>IF(AND(BM8=11,BN8=11,BO8=11),"1N2",IF(AND(BM8=11,BN8=11),"1N-",IF(AND(BM8=11,BO8=11),"1-2",IF(AND(BN8=11,BO8=11),"-N2",IF(BM8=11,"1--",IF(BN8=11,"-N-",IF(BO8=11,"--2","---")))))))</f>
        <v>---</v>
      </c>
      <c r="CA33" s="5" t="str">
        <f>IF(AND(BM9=11,BN9=11,BO9=11),"1N2",IF(AND(BM9=11,BN9=11),"1N-",IF(AND(BM9=11,BO9=11),"1-2",IF(AND(BN9=11,BO9=11),"-N2",IF(BM9=11,"1--",IF(BN9=11,"-N-",IF(BO9=11,"--2","---")))))))</f>
        <v>---</v>
      </c>
      <c r="CB33" s="5" t="str">
        <f>IF(AND(BM10=11,BN10=11,BO10=11),"1N2",IF(AND(BM10=11,BN10=11),"1N-",IF(AND(BM10=11,BO10=11),"1-2",IF(AND(BN10=11,BO10=11),"-N2",IF(BM10=11,"1--",IF(BN10=11,"-N-",IF(BO10=11,"--2","---")))))))</f>
        <v>---</v>
      </c>
      <c r="CC33" s="5" t="str">
        <f>IF(AND(BM11=11,BN11=11,BO11=11),"1N2",IF(AND(BM11=11,BN11=11),"1N-",IF(AND(BM11=11,BO11=11),"1-2",IF(AND(BN11=11,BO11=11),"-N2",IF(BM11=11,"1--",IF(BN11=11,"-N-",IF(BO11=11,"--2","---")))))))</f>
        <v>---</v>
      </c>
      <c r="CD33" s="5" t="str">
        <f>IF(AND(BM12=11,BN12=11,BO12=11),"1N2",IF(AND(BM12=11,BN12=11),"1N-",IF(AND(BM12=11,BO12=11),"1-2",IF(AND(BN12=11,BO12=11),"-N2",IF(BM12=11,"1--",IF(BN12=11,"-N-",IF(BO12=11,"--2","---")))))))</f>
        <v>---</v>
      </c>
      <c r="CE33" s="5" t="str">
        <f>IF(AND(BM13=11,BN13=11,BO13=11),"1N2",IF(AND(BM13=11,BN13=11),"1N-",IF(AND(BM13=11,BO13=11),"1-2",IF(AND(BN13=11,BO13=11),"-N2",IF(BM13=11,"1--",IF(BN13=11,"-N-",IF(BO13=11,"--2","---")))))))</f>
        <v>---</v>
      </c>
      <c r="CF33" s="5" t="str">
        <f>IF(AND(BM14=11,BN14=11,BO14=11),"1N2",IF(AND(BM14=11,BN14=11),"1N-",IF(AND(BM14=11,BO14=11),"1-2",IF(AND(BN14=11,BO14=11),"-N2",IF(BM14=11,"1--",IF(BN14=11,"-N-",IF(BO14=11,"--2","---")))))))</f>
        <v>---</v>
      </c>
      <c r="CG33" s="5" t="str">
        <f>IF(AND(BM15=11,BN15=11,BO15=11),"1N2",IF(AND(BM15=11,BN15=11),"1N-",IF(AND(BM15=11,BO15=11),"1-2",IF(AND(BN15=11,BO15=11),"-N2",IF(BM15=11,"1--",IF(BN15=11,"-N-",IF(BO15=11,"--2","---")))))))</f>
        <v>---</v>
      </c>
    </row>
    <row r="34" spans="1:86" x14ac:dyDescent="0.25">
      <c r="AD34" s="97" t="str">
        <f t="shared" si="22"/>
        <v>---,---,1--,1--,---,---,---,---,---,1-2,1-2,---,-N-,1--</v>
      </c>
      <c r="AE34" s="4"/>
      <c r="AF34" s="4"/>
      <c r="AM34" s="5" t="s">
        <v>201</v>
      </c>
      <c r="AN34" s="5" t="str">
        <f>IF(AND(BE2=12,BF2=12,BG2=12),"1N2",IF(AND(BE2=12,BF2=12),"1N-",IF(AND(BE2=12,BG2=12),"1-2",IF(AND(BF2=12,BG2=12),"-N2",IF(BE2=12,"1--",IF(BF2=12,"-N-",IF(BG2=12,"--2","---")))))))</f>
        <v>---</v>
      </c>
      <c r="AO34" s="5" t="str">
        <f>IF(AND(BE3=12,BF3=12,BG3=12),"1N2",IF(AND(BE3=12,BF3=12),"1N-",IF(AND(BE3=12,BG3=12),"1-2",IF(AND(BF3=12,BG3=12),"-N2",IF(BE3=12,"1--",IF(BF3=12,"-N-",IF(BG3=12,"--2","---")))))))</f>
        <v>---</v>
      </c>
      <c r="AP34" s="5" t="str">
        <f>IF(AND(BE4=12,BF4=12,BG4=12),"1N2",IF(AND(BE4=12,BF4=12),"1N-",IF(AND(BE4=12,BG4=12),"1-2",IF(AND(BF4=12,BG4=12),"-N2",IF(BE4=12,"1--",IF(BF4=12,"-N-",IF(BG4=12,"--2","---")))))))</f>
        <v>---</v>
      </c>
      <c r="AQ34" s="5" t="str">
        <f>IF(AND(BE5=12,BF5=12,BG5=12),"1N2",IF(AND(BE5=12,BF5=12),"1N-",IF(AND(BE5=12,BG5=12),"1-2",IF(AND(BF5=12,BG5=12),"-N2",IF(BE5=12,"1--",IF(BF5=12,"-N-",IF(BG5=12,"--2","---")))))))</f>
        <v>---</v>
      </c>
      <c r="AR34" s="5" t="str">
        <f>IF(AND(BE6=12,BF6=12,BG6=12),"1N2",IF(AND(BE6=12,BF6=12),"1N-",IF(AND(BE6=12,BG6=12),"1-2",IF(AND(BF6=12,BG6=12),"-N2",IF(BE6=12,"1--",IF(BF6=12,"-N-",IF(BG6=12,"--2","---")))))))</f>
        <v>---</v>
      </c>
      <c r="AS34" s="5" t="str">
        <f>IF(AND(BE7=12,BF7=12,BG7=12),"1N2",IF(AND(BE7=12,BF7=12),"1N-",IF(AND(BE7=12,BG7=12),"1-2",IF(AND(BF7=12,BG7=12),"-N2",IF(BE7=12,"1--",IF(BF7=12,"-N-",IF(BG7=12,"--2","---")))))))</f>
        <v>---</v>
      </c>
      <c r="AT34" s="5" t="str">
        <f>IF(AND(BE8=12,BF8=12,BG8=12),"1N2",IF(AND(BE8=12,BF8=12),"1N-",IF(AND(BE8=12,BG8=12),"1-2",IF(AND(BF8=12,BG8=12),"-N2",IF(BE8=12,"1--",IF(BF8=12,"-N-",IF(BG8=12,"--2","---")))))))</f>
        <v>---</v>
      </c>
      <c r="AU34" s="5" t="str">
        <f>IF(AND(BE9=12,BF9=12,BG9=12),"1N2",IF(AND(BE9=12,BF9=12),"1N-",IF(AND(BE9=12,BG9=12),"1-2",IF(AND(BF9=12,BG9=12),"-N2",IF(BE9=12,"1--",IF(BF9=12,"-N-",IF(BG9=12,"--2","---")))))))</f>
        <v>---</v>
      </c>
      <c r="AV34" s="5" t="str">
        <f>IF(AND(BE10=12,BF10=12,BG10=12),"1N2",IF(AND(BE10=12,BF10=12),"1N-",IF(AND(BE10=12,BG10=12),"1-2",IF(AND(BF10=12,BG10=12),"-N2",IF(BE10=12,"1--",IF(BF10=12,"-N-",IF(BG10=12,"--2","---")))))))</f>
        <v>---</v>
      </c>
      <c r="AW34" s="5" t="str">
        <f>IF(AND(BE11=12,BF11=12,BG11=12),"1N2",IF(AND(BE11=12,BF11=12),"1N-",IF(AND(BE11=12,BG11=12),"1-2",IF(AND(BF11=12,BG11=12),"-N2",IF(BE11=12,"1--",IF(BF11=12,"-N-",IF(BG11=12,"--2","---")))))))</f>
        <v>---</v>
      </c>
      <c r="AX34" s="5" t="str">
        <f>IF(AND(BE12=12,BF12=12,BG12=12),"1N2",IF(AND(BE12=12,BF12=12),"1N-",IF(AND(BE12=12,BG12=12),"1-2",IF(AND(BF12=12,BG12=12),"-N2",IF(BE12=12,"1--",IF(BF12=12,"-N-",IF(BG12=12,"--2","---")))))))</f>
        <v>---</v>
      </c>
      <c r="AY34" s="5" t="str">
        <f>IF(AND(BE13=12,BF13=12,BG13=12),"1N2",IF(AND(BE13=12,BF13=12),"1N-",IF(AND(BE13=12,BG13=12),"1-2",IF(AND(BF13=12,BG13=12),"-N2",IF(BE13=12,"1--",IF(BF13=12,"-N-",IF(BG13=12,"--2","---")))))))</f>
        <v>---</v>
      </c>
      <c r="AZ34" s="5" t="str">
        <f>IF(AND(BE14=12,BF14=12,BG14=12),"1N2",IF(AND(BE14=12,BF14=12),"1N-",IF(AND(BE14=12,BG14=12),"1-2",IF(AND(BF14=12,BG14=12),"-N2",IF(BE14=12,"1--",IF(BF14=12,"-N-",IF(BG14=12,"--2","---")))))))</f>
        <v>---</v>
      </c>
      <c r="BA34" s="5" t="str">
        <f>IF(AND(BE15=12,BF15=12,BG15=12),"1N2",IF(AND(BE15=12,BF15=12),"1N-",IF(AND(BE15=12,BG15=12),"1-2",IF(AND(BF15=12,BG15=12),"-N2",IF(BE15=12,"1--",IF(BF15=12,"-N-",IF(BG15=12,"--2","---")))))))</f>
        <v>---</v>
      </c>
      <c r="BC34" s="5" t="s">
        <v>201</v>
      </c>
      <c r="BD34" s="5" t="str">
        <f>IF(AND(BI2=12,BJ2=12,BK2=12),"1N2",IF(AND(BI2=12,BJ2=12),"1N-",IF(AND(BI2=12,BK2=12),"1-2",IF(AND(BJ2=12,BK2=12),"-N2",IF(BI2=12,"1--",IF(BJ2=12,"-N-",IF(BK2=12,"--2","---")))))))</f>
        <v>---</v>
      </c>
      <c r="BE34" s="5" t="str">
        <f>IF(AND(BI3=12,BJ3=12,BK3=12),"1N2",IF(AND(BI3=12,BJ3=12),"1N-",IF(AND(BI3=12,BK3=12),"1-2",IF(AND(BJ3=12,BK3=12),"-N2",IF(BI3=12,"1--",IF(BJ3=12,"-N-",IF(BK3=12,"--2","---")))))))</f>
        <v>---</v>
      </c>
      <c r="BF34" s="5" t="str">
        <f>IF(AND(BI4=12,BJ4=12,BK4=12),"1N2",IF(AND(BI4=12,BJ4=12),"1N-",IF(AND(BI4=12,BK4=12),"1-2",IF(AND(BJ4=12,BK4=12),"-N2",IF(BI4=12,"1--",IF(BJ4=12,"-N-",IF(BK4=12,"--2","---")))))))</f>
        <v>---</v>
      </c>
      <c r="BG34" s="5" t="str">
        <f>IF(AND(BI5=12,BJ5=12,BK5=12),"1N2",IF(AND(BI5=12,BJ5=12),"1N-",IF(AND(BI5=12,BK5=12),"1-2",IF(AND(BJ5=12,BK5=12),"-N2",IF(BI5=12,"1--",IF(BJ5=12,"-N-",IF(BK5=12,"--2","---")))))))</f>
        <v>---</v>
      </c>
      <c r="BH34" s="5" t="str">
        <f>IF(AND(BI6=12,BJ6=12,BK6=12),"1N2",IF(AND(BI6=12,BJ6=12),"1N-",IF(AND(BI6=12,BK6=12),"1-2",IF(AND(BJ6=12,BK6=12),"-N2",IF(BI6=12,"1--",IF(BJ6=12,"-N-",IF(BK6=12,"--2","---")))))))</f>
        <v>---</v>
      </c>
      <c r="BI34" s="5" t="str">
        <f>IF(AND(BI7=12,BJ7=12,BK7=12),"1N2",IF(AND(BI7=12,BJ7=12),"1N-",IF(AND(BI7=12,BK7=12),"1-2",IF(AND(BJ7=12,BK7=12),"-N2",IF(BI7=12,"1--",IF(BJ7=12,"-N-",IF(BK7=12,"--2","---")))))))</f>
        <v>---</v>
      </c>
      <c r="BJ34" s="5" t="str">
        <f>IF(AND(BI8=12,BJ8=12,BK8=12),"1N2",IF(AND(BI8=12,BJ8=12),"1N-",IF(AND(BI8=12,BK8=12),"1-2",IF(AND(BJ8=12,BK8=12),"-N2",IF(BI8=12,"1--",IF(BJ8=12,"-N-",IF(BK8=12,"--2","---")))))))</f>
        <v>---</v>
      </c>
      <c r="BK34" s="5" t="str">
        <f>IF(AND(BI9=12,BJ9=12,BK9=12),"1N2",IF(AND(BI9=12,BJ9=12),"1N-",IF(AND(BI9=12,BK9=12),"1-2",IF(AND(BJ9=12,BK9=12),"-N2",IF(BI9=12,"1--",IF(BJ9=12,"-N-",IF(BK9=12,"--2","---")))))))</f>
        <v>---</v>
      </c>
      <c r="BL34" s="5" t="str">
        <f>IF(AND(BI10=12,BJ10=12,BK10=12),"1N2",IF(AND(BI10=12,BJ10=12),"1N-",IF(AND(BI10=12,BK10=12),"1-2",IF(AND(BJ10=12,BK10=12),"-N2",IF(BI10=12,"1--",IF(BJ10=12,"-N-",IF(BK10=12,"--2","---")))))))</f>
        <v>---</v>
      </c>
      <c r="BM34" s="5" t="str">
        <f>IF(AND(BI11=12,BJ11=12,BK11=12),"1N2",IF(AND(BI11=12,BJ11=12),"1N-",IF(AND(BI11=12,BK11=12),"1-2",IF(AND(BJ11=12,BK11=12),"-N2",IF(BI11=12,"1--",IF(BJ11=12,"-N-",IF(BK11=12,"--2","---")))))))</f>
        <v>---</v>
      </c>
      <c r="BN34" s="5" t="str">
        <f>IF(AND(BI12=12,BJ12=12,BK12=12),"1N2",IF(AND(BI12=12,BJ12=12),"1N-",IF(AND(BI12=12,BK12=12),"1-2",IF(AND(BJ12=12,BK12=12),"-N2",IF(BI12=12,"1--",IF(BJ12=12,"-N-",IF(BK12=12,"--2","---")))))))</f>
        <v>---</v>
      </c>
      <c r="BO34" s="5" t="str">
        <f>IF(AND(BI13=12,BJ13=12,BK13=12),"1N2",IF(AND(BI13=12,BJ13=12),"1N-",IF(AND(BI13=12,BK13=12),"1-2",IF(AND(BJ13=12,BK13=12),"-N2",IF(BI13=12,"1--",IF(BJ13=12,"-N-",IF(BK13=12,"--2","---")))))))</f>
        <v>---</v>
      </c>
      <c r="BP34" s="5" t="str">
        <f>IF(AND(BI14=12,BJ14=12,BK14=12),"1N2",IF(AND(BI14=12,BJ14=12),"1N-",IF(AND(BI14=12,BK14=12),"1-2",IF(AND(BJ14=12,BK14=12),"-N2",IF(BI14=12,"1--",IF(BJ14=12,"-N-",IF(BK14=12,"--2","---")))))))</f>
        <v>---</v>
      </c>
      <c r="BQ34" s="5" t="str">
        <f>IF(AND(BI15=12,BJ15=12,BK15=12),"1N2",IF(AND(BI15=12,BJ15=12),"1N-",IF(AND(BI15=12,BK15=12),"1-2",IF(AND(BJ15=12,BK15=12),"-N2",IF(BI15=12,"1--",IF(BJ15=12,"-N-",IF(BK15=12,"--2","---")))))))</f>
        <v>---</v>
      </c>
      <c r="BS34" s="5" t="s">
        <v>201</v>
      </c>
      <c r="BT34" s="5" t="str">
        <f>IF(AND(BM2=12,BN2=12,BO2=12),"1N2",IF(AND(BM2=12,BN2=12),"1N-",IF(AND(BM2=12,BO2=12),"1-2",IF(AND(BN2=12,BO2=12),"-N2",IF(BM2=12,"1--",IF(BN2=12,"-N-",IF(BO2=12,"--2","---")))))))</f>
        <v>---</v>
      </c>
      <c r="BU34" s="5" t="str">
        <f>IF(AND(BM3=12,BN3=12,BO3=12),"1N2",IF(AND(BM3=12,BN3=12),"1N-",IF(AND(BM3=12,BO3=12),"1-2",IF(AND(BN3=12,BO3=12),"-N2",IF(BM3=12,"1--",IF(BN3=12,"-N-",IF(BO3=12,"--2","---")))))))</f>
        <v>---</v>
      </c>
      <c r="BV34" s="5" t="str">
        <f>IF(AND(BM4=12,BN4=12,BO4=12),"1N2",IF(AND(BM4=12,BN4=12),"1N-",IF(AND(BM4=12,BO4=12),"1-2",IF(AND(BN4=12,BO4=12),"-N2",IF(BM4=12,"1--",IF(BN4=12,"-N-",IF(BO4=12,"--2","---")))))))</f>
        <v>---</v>
      </c>
      <c r="BW34" s="5" t="str">
        <f>IF(AND(BM5=12,BN5=12,BO5=12),"1N2",IF(AND(BM5=12,BN5=12),"1N-",IF(AND(BM5=12,BO5=12),"1-2",IF(AND(BN5=12,BO5=12),"-N2",IF(BM5=12,"1--",IF(BN5=12,"-N-",IF(BO5=12,"--2","---")))))))</f>
        <v>---</v>
      </c>
      <c r="BX34" s="5" t="str">
        <f>IF(AND(BM6=12,BN6=12,BO6=12),"1N2",IF(AND(BM6=12,BN6=12),"1N-",IF(AND(BM6=12,BO6=12),"1-2",IF(AND(BN6=12,BO6=12),"-N2",IF(BM6=12,"1--",IF(BN6=12,"-N-",IF(BO6=12,"--2","---")))))))</f>
        <v>---</v>
      </c>
      <c r="BY34" s="5" t="str">
        <f>IF(AND(BM7=12,BN7=12,BO7=12),"1N2",IF(AND(BM7=12,BN7=12),"1N-",IF(AND(BM7=12,BO7=12),"1-2",IF(AND(BN7=12,BO7=12),"-N2",IF(BM7=12,"1--",IF(BN7=12,"-N-",IF(BO7=12,"--2","---")))))))</f>
        <v>---</v>
      </c>
      <c r="BZ34" s="5" t="str">
        <f>IF(AND(BM8=12,BN8=12,BO8=12),"1N2",IF(AND(BM8=12,BN8=12),"1N-",IF(AND(BM8=12,BO8=12),"1-2",IF(AND(BN8=12,BO8=12),"-N2",IF(BM8=12,"1--",IF(BN8=12,"-N-",IF(BO8=12,"--2","---")))))))</f>
        <v>---</v>
      </c>
      <c r="CA34" s="5" t="str">
        <f>IF(AND(BM9=12,BN9=12,BO9=12),"1N2",IF(AND(BM9=12,BN9=12),"1N-",IF(AND(BM9=12,BO9=12),"1-2",IF(AND(BN9=12,BO9=12),"-N2",IF(BM9=12,"1--",IF(BN9=12,"-N-",IF(BO9=12,"--2","---")))))))</f>
        <v>---</v>
      </c>
      <c r="CB34" s="5" t="str">
        <f>IF(AND(BM10=12,BN10=12,BO10=12),"1N2",IF(AND(BM10=12,BN10=12),"1N-",IF(AND(BM10=12,BO10=12),"1-2",IF(AND(BN10=12,BO10=12),"-N2",IF(BM10=12,"1--",IF(BN10=12,"-N-",IF(BO10=12,"--2","---")))))))</f>
        <v>---</v>
      </c>
      <c r="CC34" s="5" t="str">
        <f>IF(AND(BM11=12,BN11=12,BO11=12),"1N2",IF(AND(BM11=12,BN11=12),"1N-",IF(AND(BM11=12,BO11=12),"1-2",IF(AND(BN11=12,BO11=12),"-N2",IF(BM11=12,"1--",IF(BN11=12,"-N-",IF(BO11=12,"--2","---")))))))</f>
        <v>---</v>
      </c>
      <c r="CD34" s="5" t="str">
        <f>IF(AND(BM12=12,BN12=12,BO12=12),"1N2",IF(AND(BM12=12,BN12=12),"1N-",IF(AND(BM12=12,BO12=12),"1-2",IF(AND(BN12=12,BO12=12),"-N2",IF(BM12=12,"1--",IF(BN12=12,"-N-",IF(BO12=12,"--2","---")))))))</f>
        <v>---</v>
      </c>
      <c r="CE34" s="5" t="str">
        <f>IF(AND(BM13=12,BN13=12,BO13=12),"1N2",IF(AND(BM13=12,BN13=12),"1N-",IF(AND(BM13=12,BO13=12),"1-2",IF(AND(BN13=12,BO13=12),"-N2",IF(BM13=12,"1--",IF(BN13=12,"-N-",IF(BO13=12,"--2","---")))))))</f>
        <v>---</v>
      </c>
      <c r="CF34" s="5" t="str">
        <f>IF(AND(BM14=12,BN14=12,BO14=12),"1N2",IF(AND(BM14=12,BN14=12),"1N-",IF(AND(BM14=12,BO14=12),"1-2",IF(AND(BN14=12,BO14=12),"-N2",IF(BM14=12,"1--",IF(BN14=12,"-N-",IF(BO14=12,"--2","---")))))))</f>
        <v>---</v>
      </c>
      <c r="CG34" s="5" t="str">
        <f>IF(AND(BM15=12,BN15=12,BO15=12),"1N2",IF(AND(BM15=12,BN15=12),"1N-",IF(AND(BM15=12,BO15=12),"1-2",IF(AND(BN15=12,BO15=12),"-N2",IF(BM15=12,"1--",IF(BN15=12,"-N-",IF(BO15=12,"--2","---")))))))</f>
        <v>---</v>
      </c>
      <c r="CH34" s="54"/>
    </row>
    <row r="35" spans="1:86" x14ac:dyDescent="0.25">
      <c r="A35" s="66" t="str">
        <f>B16</f>
        <v>N</v>
      </c>
      <c r="B35" s="2" t="str">
        <f>C15</f>
        <v>N</v>
      </c>
      <c r="C35" s="2">
        <f>D14</f>
        <v>1</v>
      </c>
      <c r="D35" s="2">
        <f>E13</f>
        <v>1</v>
      </c>
      <c r="E35" s="2">
        <f>F12</f>
        <v>2</v>
      </c>
      <c r="F35" s="2">
        <f t="shared" ref="F35:F40" si="23">G11</f>
        <v>2</v>
      </c>
      <c r="G35" s="2">
        <f t="shared" ref="G35:G41" si="24">H10</f>
        <v>2</v>
      </c>
      <c r="H35" s="2">
        <f t="shared" ref="H35:H42" si="25">I9</f>
        <v>1</v>
      </c>
      <c r="I35" s="2">
        <f t="shared" ref="I35:I43" si="26">J8</f>
        <v>2</v>
      </c>
      <c r="J35" s="2">
        <f t="shared" ref="J35:J44" si="27">K7</f>
        <v>2</v>
      </c>
      <c r="K35" s="2">
        <f t="shared" ref="K35:K45" si="28">L6</f>
        <v>1</v>
      </c>
      <c r="L35" s="2">
        <f t="shared" ref="L35:L46" si="29">M5</f>
        <v>1</v>
      </c>
      <c r="M35" s="2">
        <f t="shared" ref="M35:M47" si="30">N4</f>
        <v>1</v>
      </c>
      <c r="N35" s="67" t="str">
        <f t="shared" ref="N35:N48" si="31">O3</f>
        <v>N</v>
      </c>
      <c r="AD35" s="97" t="str">
        <f t="shared" si="22"/>
        <v>---,---,---,-N-,---,1--,--2,1-2,---,---,---,---,1--,-N-</v>
      </c>
      <c r="AE35" s="4"/>
      <c r="AF35" s="4"/>
      <c r="AM35" s="5" t="s">
        <v>202</v>
      </c>
      <c r="AN35" s="5" t="str">
        <f>IF(AND(BE2=13,BF2=13,BG2=13),"1N2",IF(AND(BE2=13,BF2=13),"1N-",IF(AND(BE2=13,BG2=13),"1-2",IF(AND(BF2=13,BG2=13),"-N2",IF(BE2=13,"1--",IF(BF2=13,"-N-",IF(BG2=13,"--2","---")))))))</f>
        <v>---</v>
      </c>
      <c r="AO35" s="5" t="str">
        <f>IF(AND(BE3=13,BF3=13,BG3=13),"1N2",IF(AND(BE3=13,BF3=13),"1N-",IF(AND(BE3=13,BG3=13),"1-2",IF(AND(BF3=13,BG3=13),"-N2",IF(BE3=13,"1--",IF(BF3=13,"-N-",IF(BG3=13,"--2","---")))))))</f>
        <v>---</v>
      </c>
      <c r="AP35" s="5" t="str">
        <f>IF(AND(BE4=13,BF4=13,BG4=13),"1N2",IF(AND(BE4=13,BF4=13),"1N-",IF(AND(BE4=13,BG4=13),"1-2",IF(AND(BF4=13,BG4=13),"-N2",IF(BE4=13,"1--",IF(BF4=13,"-N-",IF(BG4=13,"--2","---")))))))</f>
        <v>---</v>
      </c>
      <c r="AQ35" s="5" t="str">
        <f>IF(AND(BE5=13,BF5=13,BG5=13),"1N2",IF(AND(BE5=13,BF5=13),"1N-",IF(AND(BE5=13,BG5=13),"1-2",IF(AND(BF5=13,BG5=13),"-N2",IF(BE5=13,"1--",IF(BF5=13,"-N-",IF(BG5=13,"--2","---")))))))</f>
        <v>---</v>
      </c>
      <c r="AR35" s="5" t="str">
        <f>IF(AND(BE6=13,BF6=13,BG6=13),"1N2",IF(AND(BE6=13,BF6=13),"1N-",IF(AND(BE6=13,BG6=13),"1-2",IF(AND(BF6=13,BG6=13),"-N2",IF(BE6=13,"1--",IF(BF6=13,"-N-",IF(BG6=13,"--2","---")))))))</f>
        <v>---</v>
      </c>
      <c r="AS35" s="5" t="str">
        <f>IF(AND(BE7=13,BF7=13,BG7=13),"1N2",IF(AND(BE7=13,BF7=13),"1N-",IF(AND(BE7=13,BG7=13),"1-2",IF(AND(BF7=13,BG7=13),"-N2",IF(BE7=13,"1--",IF(BF7=13,"-N-",IF(BG7=13,"--2","---")))))))</f>
        <v>---</v>
      </c>
      <c r="AT35" s="5" t="str">
        <f>IF(AND(BE8=13,BF8=13,BG8=13),"1N2",IF(AND(BE8=13,BF8=13),"1N-",IF(AND(BE8=13,BG8=13),"1-2",IF(AND(BF8=13,BG8=13),"-N2",IF(BE8=13,"1--",IF(BF8=13,"-N-",IF(BG8=13,"--2","---")))))))</f>
        <v>---</v>
      </c>
      <c r="AU35" s="5" t="str">
        <f>IF(AND(BE9=13,BF9=13,BG9=13),"1N2",IF(AND(BE9=13,BF9=13),"1N-",IF(AND(BE9=13,BG9=13),"1-2",IF(AND(BF9=13,BG9=13),"-N2",IF(BE9=13,"1--",IF(BF9=13,"-N-",IF(BG9=13,"--2","---")))))))</f>
        <v>---</v>
      </c>
      <c r="AV35" s="5" t="str">
        <f>IF(AND(BE10=13,BF10=13,BG10=13),"1N2",IF(AND(BE10=13,BF10=13),"1N-",IF(AND(BE10=13,BG10=13),"1-2",IF(AND(BF10=13,BG10=13),"-N2",IF(BE10=13,"1--",IF(BF10=13,"-N-",IF(BG10=13,"--2","---")))))))</f>
        <v>---</v>
      </c>
      <c r="AW35" s="5" t="str">
        <f>IF(AND(BE11=13,BF11=13,BG11=13),"1N2",IF(AND(BE11=13,BF11=13),"1N-",IF(AND(BE11=13,BG11=13),"1-2",IF(AND(BF11=13,BG11=13),"-N2",IF(BE11=13,"1--",IF(BF11=13,"-N-",IF(BG11=13,"--2","---")))))))</f>
        <v>---</v>
      </c>
      <c r="AX35" s="5" t="str">
        <f>IF(AND(BE12=13,BF12=13,BG12=13),"1N2",IF(AND(BE12=13,BF12=13),"1N-",IF(AND(BE12=13,BG12=13),"1-2",IF(AND(BF12=13,BG12=13),"-N2",IF(BE12=13,"1--",IF(BF12=13,"-N-",IF(BG12=13,"--2","---")))))))</f>
        <v>---</v>
      </c>
      <c r="AY35" s="5" t="str">
        <f>IF(AND(BE13=13,BF13=13,BG13=13),"1N2",IF(AND(BE13=13,BF13=13),"1N-",IF(AND(BE13=13,BG13=13),"1-2",IF(AND(BF13=13,BG13=13),"-N2",IF(BE13=13,"1--",IF(BF13=13,"-N-",IF(BG13=13,"--2","---")))))))</f>
        <v>---</v>
      </c>
      <c r="AZ35" s="5" t="str">
        <f>IF(AND(BE14=13,BF14=13,BG14=13),"1N2",IF(AND(BE14=13,BF14=13),"1N-",IF(AND(BE14=13,BG14=13),"1-2",IF(AND(BF14=13,BG14=13),"-N2",IF(BE14=13,"1--",IF(BF14=13,"-N-",IF(BG14=13,"--2","---")))))))</f>
        <v>---</v>
      </c>
      <c r="BA35" s="5" t="str">
        <f>IF(AND(BE15=13,BF15=13,BG15=13),"1N2",IF(AND(BE15=13,BF15=13),"1N-",IF(AND(BE15=13,BG15=13),"1-2",IF(AND(BF15=13,BG15=13),"-N2",IF(BE15=13,"1--",IF(BF15=13,"-N-",IF(BG15=13,"--2","---")))))))</f>
        <v>---</v>
      </c>
      <c r="BC35" s="5" t="s">
        <v>202</v>
      </c>
      <c r="BD35" s="5" t="str">
        <f>IF(AND(BI2=13,BJ2=13,BK2=13),"1N2",IF(AND(BI2=13,BJ2=13),"1N-",IF(AND(BI2=13,BK2=13),"1-2",IF(AND(BJ2=13,BK2=13),"-N2",IF(BI2=13,"1--",IF(BJ2=13,"-N-",IF(BK2=13,"--2","---")))))))</f>
        <v>---</v>
      </c>
      <c r="BE35" s="5" t="str">
        <f>IF(AND(BI3=13,BJ3=13,BK3=13),"1N2",IF(AND(BI3=13,BJ3=13),"1N-",IF(AND(BI3=13,BK3=13),"1-2",IF(AND(BJ3=13,BK3=13),"-N2",IF(BI3=13,"1--",IF(BJ3=13,"-N-",IF(BK3=13,"--2","---")))))))</f>
        <v>---</v>
      </c>
      <c r="BF35" s="5" t="str">
        <f>IF(AND(BI4=13,BJ4=13,BK4=13),"1N2",IF(AND(BI4=13,BJ4=13),"1N-",IF(AND(BI4=13,BK4=13),"1-2",IF(AND(BJ4=13,BK4=13),"-N2",IF(BI4=13,"1--",IF(BJ4=13,"-N-",IF(BK4=13,"--2","---")))))))</f>
        <v>---</v>
      </c>
      <c r="BG35" s="5" t="str">
        <f>IF(AND(BI5=13,BJ5=13,BK5=13),"1N2",IF(AND(BI5=13,BJ5=13),"1N-",IF(AND(BI5=13,BK5=13),"1-2",IF(AND(BJ5=13,BK5=13),"-N2",IF(BI5=13,"1--",IF(BJ5=13,"-N-",IF(BK5=13,"--2","---")))))))</f>
        <v>---</v>
      </c>
      <c r="BH35" s="5" t="str">
        <f>IF(AND(BI6=13,BJ6=13,BK6=13),"1N2",IF(AND(BI6=13,BJ6=13),"1N-",IF(AND(BI6=13,BK6=13),"1-2",IF(AND(BJ6=13,BK6=13),"-N2",IF(BI6=13,"1--",IF(BJ6=13,"-N-",IF(BK6=13,"--2","---")))))))</f>
        <v>---</v>
      </c>
      <c r="BI35" s="5" t="str">
        <f>IF(AND(BI7=13,BJ7=13,BK7=13),"1N2",IF(AND(BI7=13,BJ7=13),"1N-",IF(AND(BI7=13,BK7=13),"1-2",IF(AND(BJ7=13,BK7=13),"-N2",IF(BI7=13,"1--",IF(BJ7=13,"-N-",IF(BK7=13,"--2","---")))))))</f>
        <v>---</v>
      </c>
      <c r="BJ35" s="5" t="str">
        <f>IF(AND(BI8=13,BJ8=13,BK8=13),"1N2",IF(AND(BI8=13,BJ8=13),"1N-",IF(AND(BI8=13,BK8=13),"1-2",IF(AND(BJ8=13,BK8=13),"-N2",IF(BI8=13,"1--",IF(BJ8=13,"-N-",IF(BK8=13,"--2","---")))))))</f>
        <v>---</v>
      </c>
      <c r="BK35" s="5" t="str">
        <f>IF(AND(BI9=13,BJ9=13,BK9=13),"1N2",IF(AND(BI9=13,BJ9=13),"1N-",IF(AND(BI9=13,BK9=13),"1-2",IF(AND(BJ9=13,BK9=13),"-N2",IF(BI9=13,"1--",IF(BJ9=13,"-N-",IF(BK9=13,"--2","---")))))))</f>
        <v>---</v>
      </c>
      <c r="BL35" s="5" t="str">
        <f>IF(AND(BI10=13,BJ10=13,BK10=13),"1N2",IF(AND(BI10=13,BJ10=13),"1N-",IF(AND(BI10=13,BK10=13),"1-2",IF(AND(BJ10=13,BK10=13),"-N2",IF(BI10=13,"1--",IF(BJ10=13,"-N-",IF(BK10=13,"--2","---")))))))</f>
        <v>---</v>
      </c>
      <c r="BM35" s="5" t="str">
        <f>IF(AND(BI11=13,BJ11=13,BK11=13),"1N2",IF(AND(BI11=13,BJ11=13),"1N-",IF(AND(BI11=13,BK11=13),"1-2",IF(AND(BJ11=13,BK11=13),"-N2",IF(BI11=13,"1--",IF(BJ11=13,"-N-",IF(BK11=13,"--2","---")))))))</f>
        <v>---</v>
      </c>
      <c r="BN35" s="5" t="str">
        <f>IF(AND(BI12=13,BJ12=13,BK12=13),"1N2",IF(AND(BI12=13,BJ12=13),"1N-",IF(AND(BI12=13,BK12=13),"1-2",IF(AND(BJ12=13,BK12=13),"-N2",IF(BI12=13,"1--",IF(BJ12=13,"-N-",IF(BK12=13,"--2","---")))))))</f>
        <v>---</v>
      </c>
      <c r="BO35" s="5" t="str">
        <f>IF(AND(BI13=13,BJ13=13,BK13=13),"1N2",IF(AND(BI13=13,BJ13=13),"1N-",IF(AND(BI13=13,BK13=13),"1-2",IF(AND(BJ13=13,BK13=13),"-N2",IF(BI13=13,"1--",IF(BJ13=13,"-N-",IF(BK13=13,"--2","---")))))))</f>
        <v>---</v>
      </c>
      <c r="BP35" s="5" t="str">
        <f>IF(AND(BI14=13,BJ14=13,BK14=13),"1N2",IF(AND(BI14=13,BJ14=13),"1N-",IF(AND(BI14=13,BK14=13),"1-2",IF(AND(BJ14=13,BK14=13),"-N2",IF(BI14=13,"1--",IF(BJ14=13,"-N-",IF(BK14=13,"--2","---")))))))</f>
        <v>---</v>
      </c>
      <c r="BQ35" s="5" t="str">
        <f>IF(AND(BI15=13,BJ15=13,BK15=13),"1N2",IF(AND(BI15=13,BJ15=13),"1N-",IF(AND(BI15=13,BK15=13),"1-2",IF(AND(BJ15=13,BK15=13),"-N2",IF(BI15=13,"1--",IF(BJ15=13,"-N-",IF(BK15=13,"--2","---")))))))</f>
        <v>---</v>
      </c>
      <c r="BS35" s="5" t="s">
        <v>202</v>
      </c>
      <c r="BT35" s="5" t="str">
        <f>IF(AND(BM2=13,BN2=13,BO2=13),"1N2",IF(AND(BM2=13,BN2=13),"1N-",IF(AND(BM2=13,BO2=13),"1-2",IF(AND(BN2=13,BO2=13),"-N2",IF(BM2=13,"1--",IF(BN2=13,"-N-",IF(BO2=13,"--2","---")))))))</f>
        <v>---</v>
      </c>
      <c r="BU35" s="5" t="str">
        <f>IF(AND(BM3=13,BN3=13,BO3=13),"1N2",IF(AND(BM3=13,BN3=13),"1N-",IF(AND(BM3=13,BO3=13),"1-2",IF(AND(BN3=13,BO3=13),"-N2",IF(BM3=13,"1--",IF(BN3=13,"-N-",IF(BO3=13,"--2","---")))))))</f>
        <v>---</v>
      </c>
      <c r="BV35" s="5" t="str">
        <f>IF(AND(BM4=13,BN4=13,BO4=13),"1N2",IF(AND(BM4=13,BN4=13),"1N-",IF(AND(BM4=13,BO4=13),"1-2",IF(AND(BN4=13,BO4=13),"-N2",IF(BM4=13,"1--",IF(BN4=13,"-N-",IF(BO4=13,"--2","---")))))))</f>
        <v>---</v>
      </c>
      <c r="BW35" s="5" t="str">
        <f>IF(AND(BM5=13,BN5=13,BO5=13),"1N2",IF(AND(BM5=13,BN5=13),"1N-",IF(AND(BM5=13,BO5=13),"1-2",IF(AND(BN5=13,BO5=13),"-N2",IF(BM5=13,"1--",IF(BN5=13,"-N-",IF(BO5=13,"--2","---")))))))</f>
        <v>---</v>
      </c>
      <c r="BX35" s="5" t="str">
        <f>IF(AND(BM6=13,BN6=13,BO6=13),"1N2",IF(AND(BM6=13,BN6=13),"1N-",IF(AND(BM6=13,BO6=13),"1-2",IF(AND(BN6=13,BO6=13),"-N2",IF(BM6=13,"1--",IF(BN6=13,"-N-",IF(BO6=13,"--2","---")))))))</f>
        <v>---</v>
      </c>
      <c r="BY35" s="5" t="str">
        <f>IF(AND(BM7=13,BN7=13,BO7=13),"1N2",IF(AND(BM7=13,BN7=13),"1N-",IF(AND(BM7=13,BO7=13),"1-2",IF(AND(BN7=13,BO7=13),"-N2",IF(BM7=13,"1--",IF(BN7=13,"-N-",IF(BO7=13,"--2","---")))))))</f>
        <v>---</v>
      </c>
      <c r="BZ35" s="5" t="str">
        <f>IF(AND(BM8=13,BN8=13,BO8=13),"1N2",IF(AND(BM8=13,BN8=13),"1N-",IF(AND(BM8=13,BO8=13),"1-2",IF(AND(BN8=13,BO8=13),"-N2",IF(BM8=13,"1--",IF(BN8=13,"-N-",IF(BO8=13,"--2","---")))))))</f>
        <v>---</v>
      </c>
      <c r="CA35" s="5" t="str">
        <f>IF(AND(BM9=13,BN9=13,BO9=13),"1N2",IF(AND(BM9=13,BN9=13),"1N-",IF(AND(BM9=13,BO9=13),"1-2",IF(AND(BN9=13,BO9=13),"-N2",IF(BM9=13,"1--",IF(BN9=13,"-N-",IF(BO9=13,"--2","---")))))))</f>
        <v>---</v>
      </c>
      <c r="CB35" s="5" t="str">
        <f>IF(AND(BM10=13,BN10=13,BO10=13),"1N2",IF(AND(BM10=13,BN10=13),"1N-",IF(AND(BM10=13,BO10=13),"1-2",IF(AND(BN10=13,BO10=13),"-N2",IF(BM10=13,"1--",IF(BN10=13,"-N-",IF(BO10=13,"--2","---")))))))</f>
        <v>---</v>
      </c>
      <c r="CC35" s="5" t="str">
        <f>IF(AND(BM11=13,BN11=13,BO11=13),"1N2",IF(AND(BM11=13,BN11=13),"1N-",IF(AND(BM11=13,BO11=13),"1-2",IF(AND(BN11=13,BO11=13),"-N2",IF(BM11=13,"1--",IF(BN11=13,"-N-",IF(BO11=13,"--2","---")))))))</f>
        <v>---</v>
      </c>
      <c r="CD35" s="5" t="str">
        <f>IF(AND(BM12=13,BN12=13,BO12=13),"1N2",IF(AND(BM12=13,BN12=13),"1N-",IF(AND(BM12=13,BO12=13),"1-2",IF(AND(BN12=13,BO12=13),"-N2",IF(BM12=13,"1--",IF(BN12=13,"-N-",IF(BO12=13,"--2","---")))))))</f>
        <v>---</v>
      </c>
      <c r="CE35" s="5" t="str">
        <f>IF(AND(BM13=13,BN13=13,BO13=13),"1N2",IF(AND(BM13=13,BN13=13),"1N-",IF(AND(BM13=13,BO13=13),"1-2",IF(AND(BN13=13,BO13=13),"-N2",IF(BM13=13,"1--",IF(BN13=13,"-N-",IF(BO13=13,"--2","---")))))))</f>
        <v>---</v>
      </c>
      <c r="CF35" s="5" t="str">
        <f>IF(AND(BM14=13,BN14=13,BO14=13),"1N2",IF(AND(BM14=13,BN14=13),"1N-",IF(AND(BM14=13,BO14=13),"1-2",IF(AND(BN14=13,BO14=13),"-N2",IF(BM14=13,"1--",IF(BN14=13,"-N-",IF(BO14=13,"--2","---")))))))</f>
        <v>---</v>
      </c>
      <c r="CG35" s="5" t="str">
        <f>IF(AND(BM15=13,BN15=13,BO15=13),"1N2",IF(AND(BM15=13,BN15=13),"1N-",IF(AND(BM15=13,BO15=13),"1-2",IF(AND(BN15=13,BO15=13),"-N2",IF(BM15=13,"1--",IF(BN15=13,"-N-",IF(BO15=13,"--2","---")))))))</f>
        <v>---</v>
      </c>
      <c r="CH35" s="54"/>
    </row>
    <row r="36" spans="1:86" x14ac:dyDescent="0.25">
      <c r="A36" s="56">
        <f t="shared" ref="A36:A48" si="32">B3</f>
        <v>2</v>
      </c>
      <c r="B36" s="54">
        <f>C16</f>
        <v>1</v>
      </c>
      <c r="C36" s="54">
        <f>D15</f>
        <v>2</v>
      </c>
      <c r="D36" s="54">
        <f>E14</f>
        <v>1</v>
      </c>
      <c r="E36" s="54" t="str">
        <f>F13</f>
        <v>N</v>
      </c>
      <c r="F36" s="54" t="str">
        <f t="shared" si="23"/>
        <v>N</v>
      </c>
      <c r="G36" s="54" t="str">
        <f t="shared" si="24"/>
        <v>N</v>
      </c>
      <c r="H36" s="54">
        <f t="shared" si="25"/>
        <v>1</v>
      </c>
      <c r="I36" s="54">
        <f t="shared" si="26"/>
        <v>2</v>
      </c>
      <c r="J36" s="54">
        <f t="shared" si="27"/>
        <v>2</v>
      </c>
      <c r="K36" s="54">
        <f t="shared" si="28"/>
        <v>2</v>
      </c>
      <c r="L36" s="54">
        <f t="shared" si="29"/>
        <v>2</v>
      </c>
      <c r="M36" s="54" t="str">
        <f t="shared" si="30"/>
        <v>N</v>
      </c>
      <c r="N36" s="68">
        <f t="shared" si="31"/>
        <v>1</v>
      </c>
      <c r="AD36" s="97" t="str">
        <f t="shared" si="22"/>
        <v>-N-,---,-N-,---,-N-,--2,1--,---,---,---,---,---,---,---</v>
      </c>
      <c r="AE36" s="4"/>
      <c r="AF36" s="4"/>
      <c r="AM36" s="5" t="s">
        <v>203</v>
      </c>
      <c r="AN36" s="5" t="str">
        <f>IF(AND(BE2=14,BF2=14,BG2=14),"1N2",IF(AND(BE2=14,BF2=14),"1N-",IF(AND(BE2=14,BG2=14),"1-2",IF(AND(BF2=14,BG2=14),"-N2",IF(BE2=14,"1--",IF(BF2=14,"-N-",IF(BG2=14,"--2","---")))))))</f>
        <v>---</v>
      </c>
      <c r="AO36" s="5" t="str">
        <f>IF(AND(BE3=14,BF3=14,BG3=14),"1N2",IF(AND(BE3=14,BF3=14),"1N-",IF(AND(BE3=14,BG3=14),"1-2",IF(AND(BF3=14,BG3=14),"-N2",IF(BE3=14,"1--",IF(BF3=14,"-N-",IF(BG3=14,"--2","---")))))))</f>
        <v>---</v>
      </c>
      <c r="AP36" s="5" t="str">
        <f>IF(AND(BE4=14,BF4=14,BG4=14),"1N2",IF(AND(BE4=14,BF4=14),"1N-",IF(AND(BE4=14,BG4=14),"1-2",IF(AND(BF4=14,BG4=14),"-N2",IF(BE4=14,"1--",IF(BF4=14,"-N-",IF(BG4=14,"--2","---")))))))</f>
        <v>---</v>
      </c>
      <c r="AQ36" s="5" t="str">
        <f>IF(AND(BE5=14,BF5=14,BG5=14),"1N2",IF(AND(BE5=14,BF5=14),"1N-",IF(AND(BE5=14,BG5=14),"1-2",IF(AND(BF5=14,BG5=14),"-N2",IF(BE5=14,"1--",IF(BF5=14,"-N-",IF(BG5=14,"--2","---")))))))</f>
        <v>---</v>
      </c>
      <c r="AR36" s="5" t="str">
        <f>IF(AND(BE6=14,BF6=14,BG6=14),"1N2",IF(AND(BE6=14,BF6=14),"1N-",IF(AND(BE6=14,BG6=14),"1-2",IF(AND(BF6=14,BG6=14),"-N2",IF(BE6=14,"1--",IF(BF6=14,"-N-",IF(BG6=14,"--2","---")))))))</f>
        <v>---</v>
      </c>
      <c r="AS36" s="5" t="str">
        <f>IF(AND(BE7=14,BF7=14,BG7=14),"1N2",IF(AND(BE7=14,BF7=14),"1N-",IF(AND(BE7=14,BG7=14),"1-2",IF(AND(BF7=14,BG7=14),"-N2",IF(BE7=14,"1--",IF(BF7=14,"-N-",IF(BG7=14,"--2","---")))))))</f>
        <v>---</v>
      </c>
      <c r="AT36" s="5" t="str">
        <f>IF(AND(BE8=14,BF8=14,BG8=14),"1N2",IF(AND(BE8=14,BF8=14),"1N-",IF(AND(BE8=14,BG8=14),"1-2",IF(AND(BF8=14,BG8=14),"-N2",IF(BE8=14,"1--",IF(BF8=14,"-N-",IF(BG8=14,"--2","---")))))))</f>
        <v>---</v>
      </c>
      <c r="AU36" s="5" t="str">
        <f>IF(AND(BE9=14,BF9=14,BG9=14),"1N2",IF(AND(BE9=14,BF9=14),"1N-",IF(AND(BE9=14,BG9=14),"1-2",IF(AND(BF9=14,BG9=14),"-N2",IF(BE9=14,"1--",IF(BF9=14,"-N-",IF(BG9=14,"--2","---")))))))</f>
        <v>---</v>
      </c>
      <c r="AV36" s="5" t="str">
        <f>IF(AND(BE10=14,BF10=14,BG10=14),"1N2",IF(AND(BE10=14,BF10=14),"1N-",IF(AND(BE10=14,BG10=14),"1-2",IF(AND(BF10=14,BG10=14),"-N2",IF(BE10=14,"1--",IF(BF10=14,"-N-",IF(BG10=14,"--2","---")))))))</f>
        <v>---</v>
      </c>
      <c r="AW36" s="5" t="str">
        <f>IF(AND(BE11=14,BF11=14,BG11=14),"1N2",IF(AND(BE11=14,BF11=14),"1N-",IF(AND(BE11=14,BG11=14),"1-2",IF(AND(BF11=14,BG11=14),"-N2",IF(BE11=14,"1--",IF(BF11=14,"-N-",IF(BG11=14,"--2","---")))))))</f>
        <v>---</v>
      </c>
      <c r="AX36" s="5" t="str">
        <f>IF(AND(BE12=14,BF12=14,BG12=14),"1N2",IF(AND(BE12=14,BF12=14),"1N-",IF(AND(BE12=14,BG12=14),"1-2",IF(AND(BF12=14,BG12=14),"-N2",IF(BE12=14,"1--",IF(BF12=14,"-N-",IF(BG12=14,"--2","---")))))))</f>
        <v>---</v>
      </c>
      <c r="AY36" s="5" t="str">
        <f>IF(AND(BE13=14,BF13=14,BG13=14),"1N2",IF(AND(BE13=14,BF13=14),"1N-",IF(AND(BE13=14,BG13=14),"1-2",IF(AND(BF13=14,BG13=14),"-N2",IF(BE13=14,"1--",IF(BF13=14,"-N-",IF(BG13=14,"--2","---")))))))</f>
        <v>---</v>
      </c>
      <c r="AZ36" s="5" t="str">
        <f>IF(AND(BE14=14,BF14=14,BG14=14),"1N2",IF(AND(BE14=14,BF14=14),"1N-",IF(AND(BE14=14,BG14=14),"1-2",IF(AND(BF14=14,BG14=14),"-N2",IF(BE14=14,"1--",IF(BF14=14,"-N-",IF(BG14=14,"--2","---")))))))</f>
        <v>---</v>
      </c>
      <c r="BA36" s="5" t="str">
        <f>IF(AND(BE15=14,BF15=14,BG15=14),"1N2",IF(AND(BE15=14,BF15=14),"1N-",IF(AND(BE15=14,BG15=14),"1-2",IF(AND(BF15=14,BG15=14),"-N2",IF(BE15=14,"1--",IF(BF15=14,"-N-",IF(BG15=14,"--2","---")))))))</f>
        <v>---</v>
      </c>
      <c r="BC36" s="5" t="s">
        <v>203</v>
      </c>
      <c r="BD36" s="5" t="str">
        <f>IF(AND(BI2=14,BJ2=14,BK2=14),"1N2",IF(AND(BI2=14,BJ2=14),"1N-",IF(AND(BI2=14,BK2=14),"1-2",IF(AND(BJ2=14,BK2=14),"-N2",IF(BI2=14,"1--",IF(BJ2=14,"-N-",IF(BK2=14,"--2","---")))))))</f>
        <v>---</v>
      </c>
      <c r="BE36" s="5" t="str">
        <f>IF(AND(BI3=14,BJ3=14,BK3=14),"1N2",IF(AND(BI3=14,BJ3=14),"1N-",IF(AND(BI3=14,BK3=14),"1-2",IF(AND(BJ3=14,BK3=14),"-N2",IF(BI3=14,"1--",IF(BJ3=14,"-N-",IF(BK3=14,"--2","---")))))))</f>
        <v>---</v>
      </c>
      <c r="BF36" s="5" t="str">
        <f>IF(AND(BI4=14,BJ4=14,BK4=14),"1N2",IF(AND(BI4=14,BJ4=14),"1N-",IF(AND(BI4=14,BK4=14),"1-2",IF(AND(BJ4=14,BK4=14),"-N2",IF(BI4=14,"1--",IF(BJ4=14,"-N-",IF(BK4=14,"--2","---")))))))</f>
        <v>---</v>
      </c>
      <c r="BG36" s="5" t="str">
        <f>IF(AND(BI5=14,BJ5=14,BK5=14),"1N2",IF(AND(BI5=14,BJ5=14),"1N-",IF(AND(BI5=14,BK5=14),"1-2",IF(AND(BJ5=14,BK5=14),"-N2",IF(BI5=14,"1--",IF(BJ5=14,"-N-",IF(BK5=14,"--2","---")))))))</f>
        <v>---</v>
      </c>
      <c r="BH36" s="5" t="str">
        <f>IF(AND(BI6=14,BJ6=14,BK6=14),"1N2",IF(AND(BI6=14,BJ6=14),"1N-",IF(AND(BI6=14,BK6=14),"1-2",IF(AND(BJ6=14,BK6=14),"-N2",IF(BI6=14,"1--",IF(BJ6=14,"-N-",IF(BK6=14,"--2","---")))))))</f>
        <v>---</v>
      </c>
      <c r="BI36" s="5" t="str">
        <f>IF(AND(BI7=14,BJ7=14,BK7=14),"1N2",IF(AND(BI7=14,BJ7=14),"1N-",IF(AND(BI7=14,BK7=14),"1-2",IF(AND(BJ7=14,BK7=14),"-N2",IF(BI7=14,"1--",IF(BJ7=14,"-N-",IF(BK7=14,"--2","---")))))))</f>
        <v>---</v>
      </c>
      <c r="BJ36" s="5" t="str">
        <f>IF(AND(BI8=14,BJ8=14,BK8=14),"1N2",IF(AND(BI8=14,BJ8=14),"1N-",IF(AND(BI8=14,BK8=14),"1-2",IF(AND(BJ8=14,BK8=14),"-N2",IF(BI8=14,"1--",IF(BJ8=14,"-N-",IF(BK8=14,"--2","---")))))))</f>
        <v>---</v>
      </c>
      <c r="BK36" s="5" t="str">
        <f>IF(AND(BI9=14,BJ9=14,BK9=14),"1N2",IF(AND(BI9=14,BJ9=14),"1N-",IF(AND(BI9=14,BK9=14),"1-2",IF(AND(BJ9=14,BK9=14),"-N2",IF(BI9=14,"1--",IF(BJ9=14,"-N-",IF(BK9=14,"--2","---")))))))</f>
        <v>---</v>
      </c>
      <c r="BL36" s="5" t="str">
        <f>IF(AND(BI10=14,BJ10=14,BK10=14),"1N2",IF(AND(BI10=14,BJ10=14),"1N-",IF(AND(BI10=14,BK10=14),"1-2",IF(AND(BJ10=14,BK10=14),"-N2",IF(BI10=14,"1--",IF(BJ10=14,"-N-",IF(BK10=14,"--2","---")))))))</f>
        <v>---</v>
      </c>
      <c r="BM36" s="5" t="str">
        <f>IF(AND(BI11=14,BJ11=14,BK11=14),"1N2",IF(AND(BI11=14,BJ11=14),"1N-",IF(AND(BI11=14,BK11=14),"1-2",IF(AND(BJ11=14,BK11=14),"-N2",IF(BI11=14,"1--",IF(BJ11=14,"-N-",IF(BK11=14,"--2","---")))))))</f>
        <v>---</v>
      </c>
      <c r="BN36" s="5" t="str">
        <f>IF(AND(BI12=14,BJ12=14,BK12=14),"1N2",IF(AND(BI12=14,BJ12=14),"1N-",IF(AND(BI12=14,BK12=14),"1-2",IF(AND(BJ12=14,BK12=14),"-N2",IF(BI12=14,"1--",IF(BJ12=14,"-N-",IF(BK12=14,"--2","---")))))))</f>
        <v>---</v>
      </c>
      <c r="BO36" s="5" t="str">
        <f>IF(AND(BI13=14,BJ13=14,BK13=14),"1N2",IF(AND(BI13=14,BJ13=14),"1N-",IF(AND(BI13=14,BK13=14),"1-2",IF(AND(BJ13=14,BK13=14),"-N2",IF(BI13=14,"1--",IF(BJ13=14,"-N-",IF(BK13=14,"--2","---")))))))</f>
        <v>---</v>
      </c>
      <c r="BP36" s="5" t="str">
        <f>IF(AND(BI14=14,BJ14=14,BK14=14),"1N2",IF(AND(BI14=14,BJ14=14),"1N-",IF(AND(BI14=14,BK14=14),"1-2",IF(AND(BJ14=14,BK14=14),"-N2",IF(BI14=14,"1--",IF(BJ14=14,"-N-",IF(BK14=14,"--2","---")))))))</f>
        <v>---</v>
      </c>
      <c r="BQ36" s="5" t="str">
        <f>IF(AND(BI15=14,BJ15=14,BK15=14),"1N2",IF(AND(BI15=14,BJ15=14),"1N-",IF(AND(BI15=14,BK15=14),"1-2",IF(AND(BJ15=14,BK15=14),"-N2",IF(BI15=14,"1--",IF(BJ15=14,"-N-",IF(BK15=14,"--2","---")))))))</f>
        <v>---</v>
      </c>
      <c r="BS36" s="5" t="s">
        <v>203</v>
      </c>
      <c r="BT36" s="5" t="str">
        <f>IF(AND(BM2=14,BN2=14,BO2=14),"1N2",IF(AND(BM2=14,BN2=14),"1N-",IF(AND(BM2=14,BO2=14),"1-2",IF(AND(BN2=14,BO2=14),"-N2",IF(BM2=14,"1--",IF(BN2=14,"-N-",IF(BO2=14,"--2","---")))))))</f>
        <v>---</v>
      </c>
      <c r="BU36" s="5" t="str">
        <f>IF(AND(BM3=14,BN3=14,BO3=14),"1N2",IF(AND(BM3=14,BN3=14),"1N-",IF(AND(BM3=14,BO3=14),"1-2",IF(AND(BN3=14,BO3=14),"-N2",IF(BM3=14,"1--",IF(BN3=14,"-N-",IF(BO3=14,"--2","---")))))))</f>
        <v>---</v>
      </c>
      <c r="BV36" s="5" t="str">
        <f>IF(AND(BM4=14,BN4=14,BO4=14),"1N2",IF(AND(BM4=14,BN4=14),"1N-",IF(AND(BM4=14,BO4=14),"1-2",IF(AND(BN4=14,BO4=14),"-N2",IF(BM4=14,"1--",IF(BN4=14,"-N-",IF(BO4=14,"--2","---")))))))</f>
        <v>---</v>
      </c>
      <c r="BW36" s="5" t="str">
        <f>IF(AND(BM5=14,BN5=14,BO5=14),"1N2",IF(AND(BM5=14,BN5=14),"1N-",IF(AND(BM5=14,BO5=14),"1-2",IF(AND(BN5=14,BO5=14),"-N2",IF(BM5=14,"1--",IF(BN5=14,"-N-",IF(BO5=14,"--2","---")))))))</f>
        <v>---</v>
      </c>
      <c r="BX36" s="5" t="str">
        <f>IF(AND(BM6=14,BN6=14,BO6=14),"1N2",IF(AND(BM6=14,BN6=14),"1N-",IF(AND(BM6=14,BO6=14),"1-2",IF(AND(BN6=14,BO6=14),"-N2",IF(BM6=14,"1--",IF(BN6=14,"-N-",IF(BO6=14,"--2","---")))))))</f>
        <v>---</v>
      </c>
      <c r="BY36" s="5" t="str">
        <f>IF(AND(BM7=14,BN7=14,BO7=14),"1N2",IF(AND(BM7=14,BN7=14),"1N-",IF(AND(BM7=14,BO7=14),"1-2",IF(AND(BN7=14,BO7=14),"-N2",IF(BM7=14,"1--",IF(BN7=14,"-N-",IF(BO7=14,"--2","---")))))))</f>
        <v>---</v>
      </c>
      <c r="BZ36" s="5" t="str">
        <f>IF(AND(BM8=14,BN8=14,BO8=14),"1N2",IF(AND(BM8=14,BN8=14),"1N-",IF(AND(BM8=14,BO8=14),"1-2",IF(AND(BN8=14,BO8=14),"-N2",IF(BM8=14,"1--",IF(BN8=14,"-N-",IF(BO8=14,"--2","---")))))))</f>
        <v>---</v>
      </c>
      <c r="CA36" s="5" t="str">
        <f>IF(AND(BM9=14,BN9=14,BO9=14),"1N2",IF(AND(BM9=14,BN9=14),"1N-",IF(AND(BM9=14,BO9=14),"1-2",IF(AND(BN9=14,BO9=14),"-N2",IF(BM9=14,"1--",IF(BN9=14,"-N-",IF(BO9=14,"--2","---")))))))</f>
        <v>---</v>
      </c>
      <c r="CB36" s="5" t="str">
        <f>IF(AND(BM10=14,BN10=14,BO10=14),"1N2",IF(AND(BM10=14,BN10=14),"1N-",IF(AND(BM10=14,BO10=14),"1-2",IF(AND(BN10=14,BO10=14),"-N2",IF(BM10=14,"1--",IF(BN10=14,"-N-",IF(BO10=14,"--2","---")))))))</f>
        <v>---</v>
      </c>
      <c r="CC36" s="5" t="str">
        <f>IF(AND(BM11=14,BN11=14,BO11=14),"1N2",IF(AND(BM11=14,BN11=14),"1N-",IF(AND(BM11=14,BO11=14),"1-2",IF(AND(BN11=14,BO11=14),"-N2",IF(BM11=14,"1--",IF(BN11=14,"-N-",IF(BO11=14,"--2","---")))))))</f>
        <v>---</v>
      </c>
      <c r="CD36" s="5" t="str">
        <f>IF(AND(BM12=14,BN12=14,BO12=14),"1N2",IF(AND(BM12=14,BN12=14),"1N-",IF(AND(BM12=14,BO12=14),"1-2",IF(AND(BN12=14,BO12=14),"-N2",IF(BM12=14,"1--",IF(BN12=14,"-N-",IF(BO12=14,"--2","---")))))))</f>
        <v>---</v>
      </c>
      <c r="CE36" s="5" t="str">
        <f>IF(AND(BM13=14,BN13=14,BO13=14),"1N2",IF(AND(BM13=14,BN13=14),"1N-",IF(AND(BM13=14,BO13=14),"1-2",IF(AND(BN13=14,BO13=14),"-N2",IF(BM13=14,"1--",IF(BN13=14,"-N-",IF(BO13=14,"--2","---")))))))</f>
        <v>---</v>
      </c>
      <c r="CF36" s="5" t="str">
        <f>IF(AND(BM14=14,BN14=14,BO14=14),"1N2",IF(AND(BM14=14,BN14=14),"1N-",IF(AND(BM14=14,BO14=14),"1-2",IF(AND(BN14=14,BO14=14),"-N2",IF(BM14=14,"1--",IF(BN14=14,"-N-",IF(BO14=14,"--2","---")))))))</f>
        <v>---</v>
      </c>
      <c r="CG36" s="5" t="str">
        <f>IF(AND(BM15=14,BN15=14,BO15=14),"1N2",IF(AND(BM15=14,BN15=14),"1N-",IF(AND(BM15=14,BO15=14),"1-2",IF(AND(BN15=14,BO15=14),"-N2",IF(BM15=14,"1--",IF(BN15=14,"-N-",IF(BO15=14,"--2","---")))))))</f>
        <v>---</v>
      </c>
      <c r="CH36" s="54"/>
    </row>
    <row r="37" spans="1:86" x14ac:dyDescent="0.25">
      <c r="A37" s="56">
        <f t="shared" si="32"/>
        <v>1</v>
      </c>
      <c r="B37" s="54">
        <f t="shared" ref="B37:B48" si="33">C3</f>
        <v>1</v>
      </c>
      <c r="C37" s="54">
        <f>D16</f>
        <v>1</v>
      </c>
      <c r="D37" s="1" t="str">
        <f>E15</f>
        <v>N</v>
      </c>
      <c r="E37" s="1">
        <f>F14</f>
        <v>1</v>
      </c>
      <c r="F37" s="1" t="str">
        <f t="shared" si="23"/>
        <v>N</v>
      </c>
      <c r="G37" s="1">
        <f t="shared" si="24"/>
        <v>1</v>
      </c>
      <c r="H37" s="1" t="str">
        <f t="shared" si="25"/>
        <v>N</v>
      </c>
      <c r="I37" s="1">
        <f t="shared" si="26"/>
        <v>2</v>
      </c>
      <c r="J37" s="54">
        <f t="shared" si="27"/>
        <v>1</v>
      </c>
      <c r="K37" s="54" t="str">
        <f t="shared" si="28"/>
        <v>N</v>
      </c>
      <c r="L37" s="54">
        <f t="shared" si="29"/>
        <v>2</v>
      </c>
      <c r="M37" s="54">
        <f t="shared" si="30"/>
        <v>2</v>
      </c>
      <c r="N37" s="68">
        <f t="shared" si="31"/>
        <v>2</v>
      </c>
      <c r="AD37" s="97" t="str">
        <f t="shared" si="22"/>
        <v>---,---,---,---,---,---,---,---,1--,---,---,---,---,---</v>
      </c>
      <c r="AE37" s="4"/>
      <c r="AF37" s="4"/>
      <c r="BJ37" s="54"/>
      <c r="BK37" s="1"/>
      <c r="BL37" s="1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</row>
    <row r="38" spans="1:86" x14ac:dyDescent="0.25">
      <c r="A38" s="56">
        <f t="shared" si="32"/>
        <v>1</v>
      </c>
      <c r="B38" s="54">
        <f t="shared" si="33"/>
        <v>2</v>
      </c>
      <c r="C38" s="54">
        <f t="shared" ref="C38:C48" si="34">D3</f>
        <v>1</v>
      </c>
      <c r="D38" s="54">
        <f>E16</f>
        <v>1</v>
      </c>
      <c r="E38" s="54">
        <f>F15</f>
        <v>1</v>
      </c>
      <c r="F38" s="54" t="str">
        <f t="shared" si="23"/>
        <v>N</v>
      </c>
      <c r="G38" s="54">
        <f t="shared" si="24"/>
        <v>1</v>
      </c>
      <c r="H38" s="54">
        <f t="shared" si="25"/>
        <v>1</v>
      </c>
      <c r="I38" s="54">
        <f t="shared" si="26"/>
        <v>2</v>
      </c>
      <c r="J38" s="54">
        <f t="shared" si="27"/>
        <v>2</v>
      </c>
      <c r="K38" s="54">
        <f t="shared" si="28"/>
        <v>1</v>
      </c>
      <c r="L38" s="54">
        <f t="shared" si="29"/>
        <v>1</v>
      </c>
      <c r="M38" s="54" t="str">
        <f t="shared" si="30"/>
        <v>N</v>
      </c>
      <c r="N38" s="68">
        <f t="shared" si="31"/>
        <v>2</v>
      </c>
      <c r="AD38" s="97" t="str">
        <f t="shared" si="22"/>
        <v>---,1--,---,---,---,---,---,---,---,---,---,---,---,---</v>
      </c>
      <c r="CA38" s="54"/>
      <c r="CB38" s="54"/>
      <c r="CC38" s="54"/>
      <c r="CD38" s="54"/>
      <c r="CH38" s="54"/>
    </row>
    <row r="39" spans="1:86" x14ac:dyDescent="0.25">
      <c r="A39" s="56">
        <f t="shared" si="32"/>
        <v>1</v>
      </c>
      <c r="B39" s="54">
        <f t="shared" si="33"/>
        <v>1</v>
      </c>
      <c r="C39" s="54">
        <f t="shared" si="34"/>
        <v>2</v>
      </c>
      <c r="D39" s="1">
        <f t="shared" ref="D39:D48" si="35">E3</f>
        <v>1</v>
      </c>
      <c r="E39" s="1" t="str">
        <f>F16</f>
        <v>N</v>
      </c>
      <c r="F39" s="1" t="str">
        <f t="shared" si="23"/>
        <v>N</v>
      </c>
      <c r="G39" s="1" t="str">
        <f t="shared" si="24"/>
        <v>N</v>
      </c>
      <c r="H39" s="1">
        <f t="shared" si="25"/>
        <v>1</v>
      </c>
      <c r="I39" s="1" t="str">
        <f t="shared" si="26"/>
        <v>N</v>
      </c>
      <c r="J39" s="54">
        <f t="shared" si="27"/>
        <v>2</v>
      </c>
      <c r="K39" s="54" t="str">
        <f t="shared" si="28"/>
        <v>N</v>
      </c>
      <c r="L39" s="54">
        <f t="shared" si="29"/>
        <v>1</v>
      </c>
      <c r="M39" s="54">
        <f t="shared" si="30"/>
        <v>1</v>
      </c>
      <c r="N39" s="68">
        <f t="shared" si="31"/>
        <v>1</v>
      </c>
      <c r="AD39" s="97" t="str">
        <f t="shared" si="22"/>
        <v>---,---,---,---,---,---,---,---,---,---,---,1--,---,---</v>
      </c>
      <c r="CA39" s="54"/>
      <c r="CB39" s="54"/>
      <c r="CC39" s="54"/>
      <c r="CD39" s="54"/>
      <c r="CH39" s="54"/>
    </row>
    <row r="40" spans="1:86" x14ac:dyDescent="0.25">
      <c r="A40" s="56" t="str">
        <f t="shared" si="32"/>
        <v>N</v>
      </c>
      <c r="B40" s="54">
        <f t="shared" si="33"/>
        <v>1</v>
      </c>
      <c r="C40" s="54">
        <f t="shared" si="34"/>
        <v>1</v>
      </c>
      <c r="D40" s="54" t="str">
        <f t="shared" si="35"/>
        <v>N</v>
      </c>
      <c r="E40" s="54">
        <f t="shared" ref="E40:E48" si="36">F3</f>
        <v>1</v>
      </c>
      <c r="F40" s="54">
        <f t="shared" si="23"/>
        <v>1</v>
      </c>
      <c r="G40" s="54">
        <f t="shared" si="24"/>
        <v>2</v>
      </c>
      <c r="H40" s="54">
        <f t="shared" si="25"/>
        <v>1</v>
      </c>
      <c r="I40" s="54">
        <f t="shared" si="26"/>
        <v>1</v>
      </c>
      <c r="J40" s="54">
        <f t="shared" si="27"/>
        <v>1</v>
      </c>
      <c r="K40" s="54">
        <f t="shared" si="28"/>
        <v>1</v>
      </c>
      <c r="L40" s="54">
        <f t="shared" si="29"/>
        <v>1</v>
      </c>
      <c r="M40" s="54">
        <f t="shared" si="30"/>
        <v>1</v>
      </c>
      <c r="N40" s="68">
        <f t="shared" si="31"/>
        <v>2</v>
      </c>
      <c r="AD40" s="97" t="str">
        <f t="shared" si="22"/>
        <v>---,---,---,---,---,---,---,---,---,---,---,---,---,---</v>
      </c>
      <c r="CA40" s="54"/>
      <c r="CB40" s="54"/>
      <c r="CC40" s="54"/>
      <c r="CD40" s="54"/>
      <c r="CH40" s="54"/>
    </row>
    <row r="41" spans="1:86" x14ac:dyDescent="0.25">
      <c r="A41" s="56" t="str">
        <f t="shared" si="32"/>
        <v>N</v>
      </c>
      <c r="B41" s="54">
        <f t="shared" si="33"/>
        <v>2</v>
      </c>
      <c r="C41" s="54">
        <f t="shared" si="34"/>
        <v>1</v>
      </c>
      <c r="D41" s="1" t="str">
        <f t="shared" si="35"/>
        <v>N</v>
      </c>
      <c r="E41" s="1" t="str">
        <f t="shared" si="36"/>
        <v>N</v>
      </c>
      <c r="F41" s="1" t="str">
        <f t="shared" ref="F41:F48" si="37">G3</f>
        <v>N</v>
      </c>
      <c r="G41" s="1">
        <f t="shared" si="24"/>
        <v>2</v>
      </c>
      <c r="H41" s="1">
        <f t="shared" si="25"/>
        <v>1</v>
      </c>
      <c r="I41" s="1">
        <f t="shared" si="26"/>
        <v>2</v>
      </c>
      <c r="J41" s="54">
        <f t="shared" si="27"/>
        <v>2</v>
      </c>
      <c r="K41" s="54" t="str">
        <f t="shared" si="28"/>
        <v>N</v>
      </c>
      <c r="L41" s="54" t="str">
        <f t="shared" si="29"/>
        <v>N</v>
      </c>
      <c r="M41" s="54" t="str">
        <f t="shared" si="30"/>
        <v>N</v>
      </c>
      <c r="N41" s="68">
        <f t="shared" si="31"/>
        <v>1</v>
      </c>
      <c r="AD41" s="97" t="str">
        <f t="shared" si="22"/>
        <v>---,---,---,---,---,---,---,---,---,---,---,---,---,---</v>
      </c>
      <c r="CA41" s="54"/>
      <c r="CB41" s="54"/>
      <c r="CC41" s="54"/>
      <c r="CD41" s="54"/>
      <c r="CH41" s="54"/>
    </row>
    <row r="42" spans="1:86" x14ac:dyDescent="0.25">
      <c r="A42" s="56" t="str">
        <f t="shared" si="32"/>
        <v>N</v>
      </c>
      <c r="B42" s="54">
        <f t="shared" si="33"/>
        <v>1</v>
      </c>
      <c r="C42" s="54" t="str">
        <f t="shared" si="34"/>
        <v>N</v>
      </c>
      <c r="D42" s="54">
        <f t="shared" si="35"/>
        <v>2</v>
      </c>
      <c r="E42" s="54">
        <f t="shared" si="36"/>
        <v>1</v>
      </c>
      <c r="F42" s="54">
        <f t="shared" si="37"/>
        <v>1</v>
      </c>
      <c r="G42" s="54" t="str">
        <f t="shared" ref="G42:G48" si="38">H3</f>
        <v>N</v>
      </c>
      <c r="H42" s="54" t="str">
        <f t="shared" si="25"/>
        <v>N</v>
      </c>
      <c r="I42" s="54">
        <f t="shared" si="26"/>
        <v>1</v>
      </c>
      <c r="J42" s="54">
        <f t="shared" si="27"/>
        <v>1</v>
      </c>
      <c r="K42" s="54">
        <f t="shared" si="28"/>
        <v>1</v>
      </c>
      <c r="L42" s="54" t="str">
        <f t="shared" si="29"/>
        <v>N</v>
      </c>
      <c r="M42" s="54">
        <f t="shared" si="30"/>
        <v>1</v>
      </c>
      <c r="N42" s="68">
        <f t="shared" si="31"/>
        <v>1</v>
      </c>
      <c r="AD42" s="97" t="str">
        <f t="shared" si="22"/>
        <v>---,---,---,---,---,---,---,---,---,---,---,---,---,---</v>
      </c>
      <c r="CA42" s="54"/>
      <c r="CB42" s="54"/>
      <c r="CC42" s="54"/>
      <c r="CD42" s="54"/>
      <c r="CH42" s="54"/>
    </row>
    <row r="43" spans="1:86" x14ac:dyDescent="0.25">
      <c r="A43" s="56">
        <f t="shared" si="32"/>
        <v>1</v>
      </c>
      <c r="B43" s="54" t="str">
        <f t="shared" si="33"/>
        <v>N</v>
      </c>
      <c r="C43" s="54">
        <f t="shared" si="34"/>
        <v>1</v>
      </c>
      <c r="D43" s="1" t="str">
        <f t="shared" si="35"/>
        <v>N</v>
      </c>
      <c r="E43" s="1">
        <f t="shared" si="36"/>
        <v>1</v>
      </c>
      <c r="F43" s="1">
        <f t="shared" si="37"/>
        <v>1</v>
      </c>
      <c r="G43" s="1">
        <f t="shared" si="38"/>
        <v>2</v>
      </c>
      <c r="H43" s="1" t="str">
        <f t="shared" ref="H43:H48" si="39">I3</f>
        <v>N</v>
      </c>
      <c r="I43" s="1" t="str">
        <f t="shared" si="26"/>
        <v>N</v>
      </c>
      <c r="J43" s="54">
        <f t="shared" si="27"/>
        <v>2</v>
      </c>
      <c r="K43" s="54">
        <f t="shared" si="28"/>
        <v>2</v>
      </c>
      <c r="L43" s="54">
        <f t="shared" si="29"/>
        <v>1</v>
      </c>
      <c r="M43" s="54">
        <f t="shared" si="30"/>
        <v>2</v>
      </c>
      <c r="N43" s="68">
        <f t="shared" si="31"/>
        <v>2</v>
      </c>
      <c r="AD43" s="97" t="str">
        <f t="shared" si="22"/>
        <v>---,---,---,---,---,---,---,---,---,---,---,---,---,---</v>
      </c>
      <c r="CA43" s="54"/>
      <c r="CB43" s="54"/>
      <c r="CC43" s="54"/>
      <c r="CD43" s="54"/>
      <c r="CH43" s="54"/>
    </row>
    <row r="44" spans="1:86" x14ac:dyDescent="0.25">
      <c r="A44" s="56" t="str">
        <f t="shared" si="32"/>
        <v>N</v>
      </c>
      <c r="B44" s="54">
        <f t="shared" si="33"/>
        <v>2</v>
      </c>
      <c r="C44" s="54" t="str">
        <f t="shared" si="34"/>
        <v>N</v>
      </c>
      <c r="D44" s="54" t="str">
        <f t="shared" si="35"/>
        <v>N</v>
      </c>
      <c r="E44" s="54" t="str">
        <f t="shared" si="36"/>
        <v>N</v>
      </c>
      <c r="F44" s="54">
        <f t="shared" si="37"/>
        <v>1</v>
      </c>
      <c r="G44" s="54">
        <f t="shared" si="38"/>
        <v>2</v>
      </c>
      <c r="H44" s="54" t="str">
        <f t="shared" si="39"/>
        <v>N</v>
      </c>
      <c r="I44" s="54">
        <f>J3</f>
        <v>2</v>
      </c>
      <c r="J44" s="54">
        <f t="shared" si="27"/>
        <v>1</v>
      </c>
      <c r="K44" s="54" t="str">
        <f t="shared" si="28"/>
        <v>N</v>
      </c>
      <c r="L44" s="54">
        <f t="shared" si="29"/>
        <v>2</v>
      </c>
      <c r="M44" s="54">
        <f t="shared" si="30"/>
        <v>2</v>
      </c>
      <c r="N44" s="68">
        <f t="shared" si="31"/>
        <v>2</v>
      </c>
      <c r="AD44" s="117" t="s">
        <v>248</v>
      </c>
      <c r="CA44" s="59"/>
      <c r="CB44" s="59"/>
      <c r="CC44" s="59"/>
      <c r="CD44" s="59"/>
    </row>
    <row r="45" spans="1:86" x14ac:dyDescent="0.25">
      <c r="A45" s="56">
        <f t="shared" si="32"/>
        <v>1</v>
      </c>
      <c r="B45" s="54">
        <f t="shared" si="33"/>
        <v>1</v>
      </c>
      <c r="C45" s="54">
        <f t="shared" si="34"/>
        <v>1</v>
      </c>
      <c r="D45" s="1" t="str">
        <f t="shared" si="35"/>
        <v>N</v>
      </c>
      <c r="E45" s="1">
        <f t="shared" si="36"/>
        <v>1</v>
      </c>
      <c r="F45" s="1">
        <f t="shared" si="37"/>
        <v>1</v>
      </c>
      <c r="G45" s="1" t="str">
        <f t="shared" si="38"/>
        <v>N</v>
      </c>
      <c r="H45" s="1" t="str">
        <f t="shared" si="39"/>
        <v>N</v>
      </c>
      <c r="I45" s="1" t="str">
        <f>J4</f>
        <v>N</v>
      </c>
      <c r="J45" s="54" t="str">
        <f>K3</f>
        <v>N</v>
      </c>
      <c r="K45" s="54" t="str">
        <f t="shared" si="28"/>
        <v>N</v>
      </c>
      <c r="L45" s="54">
        <f t="shared" si="29"/>
        <v>2</v>
      </c>
      <c r="M45" s="54">
        <f t="shared" si="30"/>
        <v>1</v>
      </c>
      <c r="N45" s="68">
        <f t="shared" si="31"/>
        <v>1</v>
      </c>
      <c r="AD45" s="117" t="s">
        <v>283</v>
      </c>
      <c r="CD45" s="4"/>
    </row>
    <row r="46" spans="1:86" x14ac:dyDescent="0.25">
      <c r="A46" s="56" t="str">
        <f t="shared" si="32"/>
        <v>N</v>
      </c>
      <c r="B46" s="54">
        <f t="shared" si="33"/>
        <v>1</v>
      </c>
      <c r="C46" s="54" t="str">
        <f t="shared" si="34"/>
        <v>N</v>
      </c>
      <c r="D46" s="54">
        <f t="shared" si="35"/>
        <v>1</v>
      </c>
      <c r="E46" s="54">
        <f t="shared" si="36"/>
        <v>1</v>
      </c>
      <c r="F46" s="54">
        <f t="shared" si="37"/>
        <v>1</v>
      </c>
      <c r="G46" s="54">
        <f t="shared" si="38"/>
        <v>1</v>
      </c>
      <c r="H46" s="54">
        <f t="shared" si="39"/>
        <v>1</v>
      </c>
      <c r="I46" s="54">
        <f>J5</f>
        <v>1</v>
      </c>
      <c r="J46" s="54" t="str">
        <f>K4</f>
        <v>N</v>
      </c>
      <c r="K46" s="54">
        <f>L3</f>
        <v>2</v>
      </c>
      <c r="L46" s="54">
        <f t="shared" si="29"/>
        <v>1</v>
      </c>
      <c r="M46" s="54" t="str">
        <f t="shared" si="30"/>
        <v>N</v>
      </c>
      <c r="N46" s="68">
        <f t="shared" si="31"/>
        <v>1</v>
      </c>
      <c r="CD46" s="4"/>
    </row>
    <row r="47" spans="1:86" x14ac:dyDescent="0.25">
      <c r="A47" s="56">
        <f t="shared" si="32"/>
        <v>2</v>
      </c>
      <c r="B47" s="54">
        <f t="shared" si="33"/>
        <v>1</v>
      </c>
      <c r="C47" s="54">
        <f t="shared" si="34"/>
        <v>2</v>
      </c>
      <c r="D47" s="1" t="str">
        <f t="shared" si="35"/>
        <v>N</v>
      </c>
      <c r="E47" s="1" t="str">
        <f t="shared" si="36"/>
        <v>N</v>
      </c>
      <c r="F47" s="1">
        <f t="shared" si="37"/>
        <v>1</v>
      </c>
      <c r="G47" s="1" t="str">
        <f t="shared" si="38"/>
        <v>N</v>
      </c>
      <c r="H47" s="1" t="str">
        <f t="shared" si="39"/>
        <v>N</v>
      </c>
      <c r="I47" s="1" t="str">
        <f>J6</f>
        <v>N</v>
      </c>
      <c r="J47" s="54">
        <f>K5</f>
        <v>2</v>
      </c>
      <c r="K47" s="54">
        <f>L4</f>
        <v>2</v>
      </c>
      <c r="L47" s="54">
        <f>M3</f>
        <v>2</v>
      </c>
      <c r="M47" s="54">
        <f t="shared" si="30"/>
        <v>1</v>
      </c>
      <c r="N47" s="68">
        <f t="shared" si="31"/>
        <v>1</v>
      </c>
    </row>
    <row r="48" spans="1:86" x14ac:dyDescent="0.25">
      <c r="A48" s="58">
        <f t="shared" si="32"/>
        <v>1</v>
      </c>
      <c r="B48" s="7">
        <f t="shared" si="33"/>
        <v>2</v>
      </c>
      <c r="C48" s="7">
        <f t="shared" si="34"/>
        <v>2</v>
      </c>
      <c r="D48" s="7">
        <f t="shared" si="35"/>
        <v>2</v>
      </c>
      <c r="E48" s="7">
        <f t="shared" si="36"/>
        <v>2</v>
      </c>
      <c r="F48" s="7">
        <f t="shared" si="37"/>
        <v>1</v>
      </c>
      <c r="G48" s="7">
        <f t="shared" si="38"/>
        <v>2</v>
      </c>
      <c r="H48" s="7">
        <f t="shared" si="39"/>
        <v>1</v>
      </c>
      <c r="I48" s="7" t="str">
        <f>J7</f>
        <v>N</v>
      </c>
      <c r="J48" s="7">
        <f>K6</f>
        <v>2</v>
      </c>
      <c r="K48" s="7">
        <f>L5</f>
        <v>1</v>
      </c>
      <c r="L48" s="7" t="str">
        <f>M4</f>
        <v>N</v>
      </c>
      <c r="M48" s="7">
        <f>N3</f>
        <v>1</v>
      </c>
      <c r="N48" s="69" t="str">
        <f t="shared" si="31"/>
        <v>N</v>
      </c>
    </row>
    <row r="49" spans="1:14" x14ac:dyDescent="0.25">
      <c r="A49" s="66">
        <f>A48</f>
        <v>1</v>
      </c>
      <c r="B49" s="2">
        <f>B47</f>
        <v>1</v>
      </c>
      <c r="C49" s="2" t="str">
        <f>C46</f>
        <v>N</v>
      </c>
      <c r="D49" s="2" t="str">
        <f>D45</f>
        <v>N</v>
      </c>
      <c r="E49" s="2" t="str">
        <f>E44</f>
        <v>N</v>
      </c>
      <c r="F49" s="2">
        <f t="shared" ref="F49:F54" si="40">F43</f>
        <v>1</v>
      </c>
      <c r="G49" s="2" t="str">
        <f t="shared" ref="G49:G55" si="41">G42</f>
        <v>N</v>
      </c>
      <c r="H49" s="2">
        <f t="shared" ref="H49:H56" si="42">H41</f>
        <v>1</v>
      </c>
      <c r="I49" s="2">
        <f t="shared" ref="I49:I57" si="43">I40</f>
        <v>1</v>
      </c>
      <c r="J49" s="2">
        <f t="shared" ref="J49:J58" si="44">J39</f>
        <v>2</v>
      </c>
      <c r="K49" s="2">
        <f t="shared" ref="K49:K59" si="45">K38</f>
        <v>1</v>
      </c>
      <c r="L49" s="2">
        <f t="shared" ref="L49:L60" si="46">L37</f>
        <v>2</v>
      </c>
      <c r="M49" s="2" t="str">
        <f t="shared" ref="M49:M61" si="47">M36</f>
        <v>N</v>
      </c>
      <c r="N49" s="67" t="str">
        <f t="shared" ref="N49:N76" si="48">N35</f>
        <v>N</v>
      </c>
    </row>
    <row r="50" spans="1:14" x14ac:dyDescent="0.25">
      <c r="A50" s="56" t="str">
        <f t="shared" ref="A50:A62" si="49">A35</f>
        <v>N</v>
      </c>
      <c r="B50" s="54">
        <f>B48</f>
        <v>2</v>
      </c>
      <c r="C50" s="54">
        <f>C47</f>
        <v>2</v>
      </c>
      <c r="D50" s="54">
        <f>D46</f>
        <v>1</v>
      </c>
      <c r="E50" s="54">
        <f>E45</f>
        <v>1</v>
      </c>
      <c r="F50" s="54">
        <f t="shared" si="40"/>
        <v>1</v>
      </c>
      <c r="G50" s="54">
        <f t="shared" si="41"/>
        <v>2</v>
      </c>
      <c r="H50" s="54" t="str">
        <f t="shared" si="42"/>
        <v>N</v>
      </c>
      <c r="I50" s="54">
        <f t="shared" si="43"/>
        <v>2</v>
      </c>
      <c r="J50" s="54">
        <f t="shared" si="44"/>
        <v>1</v>
      </c>
      <c r="K50" s="54" t="str">
        <f t="shared" si="45"/>
        <v>N</v>
      </c>
      <c r="L50" s="54">
        <f t="shared" si="46"/>
        <v>1</v>
      </c>
      <c r="M50" s="54">
        <f t="shared" si="47"/>
        <v>2</v>
      </c>
      <c r="N50" s="68">
        <f t="shared" si="48"/>
        <v>1</v>
      </c>
    </row>
    <row r="51" spans="1:14" x14ac:dyDescent="0.25">
      <c r="A51" s="56">
        <f t="shared" si="49"/>
        <v>2</v>
      </c>
      <c r="B51" s="54" t="str">
        <f t="shared" ref="B51:B62" si="50">B35</f>
        <v>N</v>
      </c>
      <c r="C51" s="54">
        <f>C48</f>
        <v>2</v>
      </c>
      <c r="D51" s="1" t="str">
        <f>D47</f>
        <v>N</v>
      </c>
      <c r="E51" s="1">
        <f>E46</f>
        <v>1</v>
      </c>
      <c r="F51" s="1">
        <f t="shared" si="40"/>
        <v>1</v>
      </c>
      <c r="G51" s="1">
        <f t="shared" si="41"/>
        <v>2</v>
      </c>
      <c r="H51" s="1" t="str">
        <f t="shared" si="42"/>
        <v>N</v>
      </c>
      <c r="I51" s="1">
        <f t="shared" si="43"/>
        <v>1</v>
      </c>
      <c r="J51" s="54">
        <f t="shared" si="44"/>
        <v>2</v>
      </c>
      <c r="K51" s="54">
        <f t="shared" si="45"/>
        <v>1</v>
      </c>
      <c r="L51" s="54">
        <f t="shared" si="46"/>
        <v>1</v>
      </c>
      <c r="M51" s="54" t="str">
        <f t="shared" si="47"/>
        <v>N</v>
      </c>
      <c r="N51" s="68">
        <f t="shared" si="48"/>
        <v>2</v>
      </c>
    </row>
    <row r="52" spans="1:14" x14ac:dyDescent="0.25">
      <c r="A52" s="56">
        <f t="shared" si="49"/>
        <v>1</v>
      </c>
      <c r="B52" s="54">
        <f t="shared" si="50"/>
        <v>1</v>
      </c>
      <c r="C52" s="54">
        <f t="shared" ref="C52:C62" si="51">C35</f>
        <v>1</v>
      </c>
      <c r="D52" s="54">
        <f>D48</f>
        <v>2</v>
      </c>
      <c r="E52" s="54" t="str">
        <f>E47</f>
        <v>N</v>
      </c>
      <c r="F52" s="54">
        <f t="shared" si="40"/>
        <v>1</v>
      </c>
      <c r="G52" s="54" t="str">
        <f t="shared" si="41"/>
        <v>N</v>
      </c>
      <c r="H52" s="54" t="str">
        <f t="shared" si="42"/>
        <v>N</v>
      </c>
      <c r="I52" s="54" t="str">
        <f t="shared" si="43"/>
        <v>N</v>
      </c>
      <c r="J52" s="54">
        <f t="shared" si="44"/>
        <v>1</v>
      </c>
      <c r="K52" s="54" t="str">
        <f t="shared" si="45"/>
        <v>N</v>
      </c>
      <c r="L52" s="54">
        <f t="shared" si="46"/>
        <v>1</v>
      </c>
      <c r="M52" s="54">
        <f t="shared" si="47"/>
        <v>1</v>
      </c>
      <c r="N52" s="68">
        <f t="shared" si="48"/>
        <v>2</v>
      </c>
    </row>
    <row r="53" spans="1:14" x14ac:dyDescent="0.25">
      <c r="A53" s="56">
        <f t="shared" si="49"/>
        <v>1</v>
      </c>
      <c r="B53" s="54">
        <f t="shared" si="50"/>
        <v>1</v>
      </c>
      <c r="C53" s="54">
        <f t="shared" si="51"/>
        <v>2</v>
      </c>
      <c r="D53" s="1">
        <f t="shared" ref="D53:D62" si="52">D35</f>
        <v>1</v>
      </c>
      <c r="E53" s="1">
        <f>E48</f>
        <v>2</v>
      </c>
      <c r="F53" s="1">
        <f t="shared" si="40"/>
        <v>1</v>
      </c>
      <c r="G53" s="1">
        <f t="shared" si="41"/>
        <v>1</v>
      </c>
      <c r="H53" s="1" t="str">
        <f t="shared" si="42"/>
        <v>N</v>
      </c>
      <c r="I53" s="1">
        <f t="shared" si="43"/>
        <v>2</v>
      </c>
      <c r="J53" s="54">
        <f t="shared" si="44"/>
        <v>2</v>
      </c>
      <c r="K53" s="54">
        <f t="shared" si="45"/>
        <v>1</v>
      </c>
      <c r="L53" s="54" t="str">
        <f t="shared" si="46"/>
        <v>N</v>
      </c>
      <c r="M53" s="54">
        <f t="shared" si="47"/>
        <v>1</v>
      </c>
      <c r="N53" s="68">
        <f t="shared" si="48"/>
        <v>1</v>
      </c>
    </row>
    <row r="54" spans="1:14" x14ac:dyDescent="0.25">
      <c r="A54" s="56">
        <f t="shared" si="49"/>
        <v>1</v>
      </c>
      <c r="B54" s="54">
        <f t="shared" si="50"/>
        <v>2</v>
      </c>
      <c r="C54" s="54">
        <f t="shared" si="51"/>
        <v>1</v>
      </c>
      <c r="D54" s="54">
        <f t="shared" si="52"/>
        <v>1</v>
      </c>
      <c r="E54" s="54">
        <f t="shared" ref="E54:E62" si="53">E35</f>
        <v>2</v>
      </c>
      <c r="F54" s="54">
        <f t="shared" si="40"/>
        <v>1</v>
      </c>
      <c r="G54" s="54" t="str">
        <f t="shared" si="41"/>
        <v>N</v>
      </c>
      <c r="H54" s="54">
        <f t="shared" si="42"/>
        <v>1</v>
      </c>
      <c r="I54" s="54" t="str">
        <f t="shared" si="43"/>
        <v>N</v>
      </c>
      <c r="J54" s="54">
        <f t="shared" si="44"/>
        <v>1</v>
      </c>
      <c r="K54" s="54">
        <f t="shared" si="45"/>
        <v>2</v>
      </c>
      <c r="L54" s="54" t="str">
        <f t="shared" si="46"/>
        <v>N</v>
      </c>
      <c r="M54" s="54" t="str">
        <f t="shared" si="47"/>
        <v>N</v>
      </c>
      <c r="N54" s="68">
        <f t="shared" si="48"/>
        <v>2</v>
      </c>
    </row>
    <row r="55" spans="1:14" x14ac:dyDescent="0.25">
      <c r="A55" s="56" t="str">
        <f t="shared" si="49"/>
        <v>N</v>
      </c>
      <c r="B55" s="54">
        <f t="shared" si="50"/>
        <v>1</v>
      </c>
      <c r="C55" s="54">
        <f t="shared" si="51"/>
        <v>1</v>
      </c>
      <c r="D55" s="1" t="str">
        <f t="shared" si="52"/>
        <v>N</v>
      </c>
      <c r="E55" s="1" t="str">
        <f t="shared" si="53"/>
        <v>N</v>
      </c>
      <c r="F55" s="1">
        <f t="shared" ref="F55:F62" si="54">F35</f>
        <v>2</v>
      </c>
      <c r="G55" s="1">
        <f t="shared" si="41"/>
        <v>2</v>
      </c>
      <c r="H55" s="1" t="str">
        <f t="shared" si="42"/>
        <v>N</v>
      </c>
      <c r="I55" s="1">
        <f t="shared" si="43"/>
        <v>1</v>
      </c>
      <c r="J55" s="54" t="str">
        <f t="shared" si="44"/>
        <v>N</v>
      </c>
      <c r="K55" s="54" t="str">
        <f t="shared" si="45"/>
        <v>N</v>
      </c>
      <c r="L55" s="54">
        <f t="shared" si="46"/>
        <v>1</v>
      </c>
      <c r="M55" s="54">
        <f t="shared" si="47"/>
        <v>1</v>
      </c>
      <c r="N55" s="68">
        <f t="shared" si="48"/>
        <v>1</v>
      </c>
    </row>
    <row r="56" spans="1:14" x14ac:dyDescent="0.25">
      <c r="A56" s="56" t="str">
        <f t="shared" si="49"/>
        <v>N</v>
      </c>
      <c r="B56" s="54">
        <f t="shared" si="50"/>
        <v>1</v>
      </c>
      <c r="C56" s="54">
        <f t="shared" si="51"/>
        <v>2</v>
      </c>
      <c r="D56" s="54">
        <f t="shared" si="52"/>
        <v>1</v>
      </c>
      <c r="E56" s="54">
        <f t="shared" si="53"/>
        <v>1</v>
      </c>
      <c r="F56" s="54" t="str">
        <f t="shared" si="54"/>
        <v>N</v>
      </c>
      <c r="G56" s="54">
        <f t="shared" ref="G56:G62" si="55">G35</f>
        <v>2</v>
      </c>
      <c r="H56" s="54">
        <f t="shared" si="42"/>
        <v>1</v>
      </c>
      <c r="I56" s="54" t="str">
        <f t="shared" si="43"/>
        <v>N</v>
      </c>
      <c r="J56" s="54" t="str">
        <f t="shared" si="44"/>
        <v>N</v>
      </c>
      <c r="K56" s="54" t="str">
        <f t="shared" si="45"/>
        <v>N</v>
      </c>
      <c r="L56" s="54">
        <f t="shared" si="46"/>
        <v>2</v>
      </c>
      <c r="M56" s="54">
        <f t="shared" si="47"/>
        <v>2</v>
      </c>
      <c r="N56" s="68">
        <f t="shared" si="48"/>
        <v>1</v>
      </c>
    </row>
    <row r="57" spans="1:14" x14ac:dyDescent="0.25">
      <c r="A57" s="56" t="str">
        <f t="shared" si="49"/>
        <v>N</v>
      </c>
      <c r="B57" s="54">
        <f t="shared" si="50"/>
        <v>2</v>
      </c>
      <c r="C57" s="54">
        <f t="shared" si="51"/>
        <v>1</v>
      </c>
      <c r="D57" s="1">
        <f t="shared" si="52"/>
        <v>1</v>
      </c>
      <c r="E57" s="1">
        <f t="shared" si="53"/>
        <v>1</v>
      </c>
      <c r="F57" s="1" t="str">
        <f t="shared" si="54"/>
        <v>N</v>
      </c>
      <c r="G57" s="1" t="str">
        <f t="shared" si="55"/>
        <v>N</v>
      </c>
      <c r="H57" s="1">
        <f t="shared" ref="H57:H62" si="56">H35</f>
        <v>1</v>
      </c>
      <c r="I57" s="1" t="str">
        <f t="shared" si="43"/>
        <v>N</v>
      </c>
      <c r="J57" s="54">
        <f t="shared" si="44"/>
        <v>2</v>
      </c>
      <c r="K57" s="54">
        <f t="shared" si="45"/>
        <v>2</v>
      </c>
      <c r="L57" s="54">
        <f t="shared" si="46"/>
        <v>2</v>
      </c>
      <c r="M57" s="54">
        <f t="shared" si="47"/>
        <v>2</v>
      </c>
      <c r="N57" s="68">
        <f t="shared" si="48"/>
        <v>2</v>
      </c>
    </row>
    <row r="58" spans="1:14" x14ac:dyDescent="0.25">
      <c r="A58" s="56">
        <f t="shared" si="49"/>
        <v>1</v>
      </c>
      <c r="B58" s="54">
        <f t="shared" si="50"/>
        <v>1</v>
      </c>
      <c r="C58" s="54">
        <f t="shared" si="51"/>
        <v>1</v>
      </c>
      <c r="D58" s="54" t="str">
        <f t="shared" si="52"/>
        <v>N</v>
      </c>
      <c r="E58" s="54" t="str">
        <f t="shared" si="53"/>
        <v>N</v>
      </c>
      <c r="F58" s="54" t="str">
        <f t="shared" si="54"/>
        <v>N</v>
      </c>
      <c r="G58" s="54">
        <f t="shared" si="55"/>
        <v>1</v>
      </c>
      <c r="H58" s="54">
        <f t="shared" si="56"/>
        <v>1</v>
      </c>
      <c r="I58" s="54">
        <f>I35</f>
        <v>2</v>
      </c>
      <c r="J58" s="54">
        <f t="shared" si="44"/>
        <v>2</v>
      </c>
      <c r="K58" s="54">
        <f t="shared" si="45"/>
        <v>2</v>
      </c>
      <c r="L58" s="54">
        <f t="shared" si="46"/>
        <v>1</v>
      </c>
      <c r="M58" s="54">
        <f t="shared" si="47"/>
        <v>1</v>
      </c>
      <c r="N58" s="68">
        <f t="shared" si="48"/>
        <v>2</v>
      </c>
    </row>
    <row r="59" spans="1:14" x14ac:dyDescent="0.25">
      <c r="A59" s="56" t="str">
        <f t="shared" si="49"/>
        <v>N</v>
      </c>
      <c r="B59" s="54" t="str">
        <f t="shared" si="50"/>
        <v>N</v>
      </c>
      <c r="C59" s="54" t="str">
        <f t="shared" si="51"/>
        <v>N</v>
      </c>
      <c r="D59" s="1" t="str">
        <f t="shared" si="52"/>
        <v>N</v>
      </c>
      <c r="E59" s="1">
        <f t="shared" si="53"/>
        <v>1</v>
      </c>
      <c r="F59" s="1" t="str">
        <f t="shared" si="54"/>
        <v>N</v>
      </c>
      <c r="G59" s="1">
        <f t="shared" si="55"/>
        <v>1</v>
      </c>
      <c r="H59" s="1" t="str">
        <f t="shared" si="56"/>
        <v>N</v>
      </c>
      <c r="I59" s="1">
        <f>I36</f>
        <v>2</v>
      </c>
      <c r="J59" s="54">
        <f>J35</f>
        <v>2</v>
      </c>
      <c r="K59" s="54">
        <f t="shared" si="45"/>
        <v>1</v>
      </c>
      <c r="L59" s="54">
        <f t="shared" si="46"/>
        <v>2</v>
      </c>
      <c r="M59" s="54" t="str">
        <f t="shared" si="47"/>
        <v>N</v>
      </c>
      <c r="N59" s="68">
        <f t="shared" si="48"/>
        <v>1</v>
      </c>
    </row>
    <row r="60" spans="1:14" x14ac:dyDescent="0.25">
      <c r="A60" s="56">
        <f t="shared" si="49"/>
        <v>1</v>
      </c>
      <c r="B60" s="54">
        <f t="shared" si="50"/>
        <v>2</v>
      </c>
      <c r="C60" s="54">
        <f t="shared" si="51"/>
        <v>1</v>
      </c>
      <c r="D60" s="54">
        <f t="shared" si="52"/>
        <v>2</v>
      </c>
      <c r="E60" s="54" t="str">
        <f t="shared" si="53"/>
        <v>N</v>
      </c>
      <c r="F60" s="54">
        <f t="shared" si="54"/>
        <v>1</v>
      </c>
      <c r="G60" s="54" t="str">
        <f t="shared" si="55"/>
        <v>N</v>
      </c>
      <c r="H60" s="54">
        <f t="shared" si="56"/>
        <v>1</v>
      </c>
      <c r="I60" s="54">
        <f>I37</f>
        <v>2</v>
      </c>
      <c r="J60" s="54">
        <f>J36</f>
        <v>2</v>
      </c>
      <c r="K60" s="54">
        <f>K35</f>
        <v>1</v>
      </c>
      <c r="L60" s="54" t="str">
        <f t="shared" si="46"/>
        <v>N</v>
      </c>
      <c r="M60" s="54">
        <f t="shared" si="47"/>
        <v>1</v>
      </c>
      <c r="N60" s="68">
        <f t="shared" si="48"/>
        <v>1</v>
      </c>
    </row>
    <row r="61" spans="1:14" x14ac:dyDescent="0.25">
      <c r="A61" s="56" t="str">
        <f t="shared" si="49"/>
        <v>N</v>
      </c>
      <c r="B61" s="54">
        <f t="shared" si="50"/>
        <v>1</v>
      </c>
      <c r="C61" s="54" t="str">
        <f t="shared" si="51"/>
        <v>N</v>
      </c>
      <c r="D61" s="1" t="str">
        <f t="shared" si="52"/>
        <v>N</v>
      </c>
      <c r="E61" s="1">
        <f t="shared" si="53"/>
        <v>1</v>
      </c>
      <c r="F61" s="1" t="str">
        <f t="shared" si="54"/>
        <v>N</v>
      </c>
      <c r="G61" s="1">
        <f t="shared" si="55"/>
        <v>2</v>
      </c>
      <c r="H61" s="1">
        <f t="shared" si="56"/>
        <v>1</v>
      </c>
      <c r="I61" s="1">
        <f>I38</f>
        <v>2</v>
      </c>
      <c r="J61" s="54">
        <f>J37</f>
        <v>1</v>
      </c>
      <c r="K61" s="54">
        <f>K36</f>
        <v>2</v>
      </c>
      <c r="L61" s="54">
        <f>L35</f>
        <v>1</v>
      </c>
      <c r="M61" s="54">
        <f t="shared" si="47"/>
        <v>1</v>
      </c>
      <c r="N61" s="68">
        <f t="shared" si="48"/>
        <v>1</v>
      </c>
    </row>
    <row r="62" spans="1:14" x14ac:dyDescent="0.25">
      <c r="A62" s="58">
        <f t="shared" si="49"/>
        <v>2</v>
      </c>
      <c r="B62" s="7">
        <f t="shared" si="50"/>
        <v>1</v>
      </c>
      <c r="C62" s="7">
        <f t="shared" si="51"/>
        <v>1</v>
      </c>
      <c r="D62" s="7" t="str">
        <f t="shared" si="52"/>
        <v>N</v>
      </c>
      <c r="E62" s="7">
        <f t="shared" si="53"/>
        <v>1</v>
      </c>
      <c r="F62" s="7">
        <f t="shared" si="54"/>
        <v>1</v>
      </c>
      <c r="G62" s="7">
        <f t="shared" si="55"/>
        <v>2</v>
      </c>
      <c r="H62" s="7">
        <f t="shared" si="56"/>
        <v>1</v>
      </c>
      <c r="I62" s="7" t="str">
        <f>I39</f>
        <v>N</v>
      </c>
      <c r="J62" s="7">
        <f>J38</f>
        <v>2</v>
      </c>
      <c r="K62" s="7" t="str">
        <f>K37</f>
        <v>N</v>
      </c>
      <c r="L62" s="7">
        <f>L36</f>
        <v>2</v>
      </c>
      <c r="M62" s="7">
        <f>M35</f>
        <v>1</v>
      </c>
      <c r="N62" s="69" t="str">
        <f t="shared" si="48"/>
        <v>N</v>
      </c>
    </row>
    <row r="63" spans="1:14" x14ac:dyDescent="0.25">
      <c r="A63" s="66">
        <f>A62</f>
        <v>2</v>
      </c>
      <c r="B63" s="2">
        <f>B61</f>
        <v>1</v>
      </c>
      <c r="C63" s="2">
        <f>C60</f>
        <v>1</v>
      </c>
      <c r="D63" s="2" t="str">
        <f>D59</f>
        <v>N</v>
      </c>
      <c r="E63" s="2" t="str">
        <f>E58</f>
        <v>N</v>
      </c>
      <c r="F63" s="2" t="str">
        <f t="shared" ref="F63:F68" si="57">F57</f>
        <v>N</v>
      </c>
      <c r="G63" s="2">
        <f t="shared" ref="G63:G69" si="58">G56</f>
        <v>2</v>
      </c>
      <c r="H63" s="2" t="str">
        <f t="shared" ref="H63:H70" si="59">H55</f>
        <v>N</v>
      </c>
      <c r="I63" s="2" t="str">
        <f t="shared" ref="I63:I71" si="60">I54</f>
        <v>N</v>
      </c>
      <c r="J63" s="2">
        <f t="shared" ref="J63:J72" si="61">J53</f>
        <v>2</v>
      </c>
      <c r="K63" s="2" t="str">
        <f t="shared" ref="K63:K73" si="62">K52</f>
        <v>N</v>
      </c>
      <c r="L63" s="2">
        <f t="shared" ref="L63:L74" si="63">L51</f>
        <v>1</v>
      </c>
      <c r="M63" s="2">
        <f t="shared" ref="M63:M75" si="64">M50</f>
        <v>2</v>
      </c>
      <c r="N63" s="67" t="str">
        <f t="shared" si="48"/>
        <v>N</v>
      </c>
    </row>
    <row r="64" spans="1:14" x14ac:dyDescent="0.25">
      <c r="A64" s="56">
        <f t="shared" ref="A64:A76" si="65">A49</f>
        <v>1</v>
      </c>
      <c r="B64" s="54">
        <f>B62</f>
        <v>1</v>
      </c>
      <c r="C64" s="54" t="str">
        <f>C61</f>
        <v>N</v>
      </c>
      <c r="D64" s="54">
        <f>D60</f>
        <v>2</v>
      </c>
      <c r="E64" s="54">
        <f>E59</f>
        <v>1</v>
      </c>
      <c r="F64" s="54" t="str">
        <f t="shared" si="57"/>
        <v>N</v>
      </c>
      <c r="G64" s="54" t="str">
        <f t="shared" si="58"/>
        <v>N</v>
      </c>
      <c r="H64" s="54">
        <f t="shared" si="59"/>
        <v>1</v>
      </c>
      <c r="I64" s="54">
        <f t="shared" si="60"/>
        <v>1</v>
      </c>
      <c r="J64" s="54">
        <f t="shared" si="61"/>
        <v>1</v>
      </c>
      <c r="K64" s="54">
        <f t="shared" si="62"/>
        <v>1</v>
      </c>
      <c r="L64" s="54">
        <f t="shared" si="63"/>
        <v>1</v>
      </c>
      <c r="M64" s="54" t="str">
        <f t="shared" si="64"/>
        <v>N</v>
      </c>
      <c r="N64" s="68">
        <f t="shared" si="48"/>
        <v>1</v>
      </c>
    </row>
    <row r="65" spans="1:14" x14ac:dyDescent="0.25">
      <c r="A65" s="56" t="str">
        <f t="shared" si="65"/>
        <v>N</v>
      </c>
      <c r="B65" s="54">
        <f t="shared" ref="B65:B76" si="66">B49</f>
        <v>1</v>
      </c>
      <c r="C65" s="54">
        <f>C62</f>
        <v>1</v>
      </c>
      <c r="D65" s="1" t="str">
        <f>D61</f>
        <v>N</v>
      </c>
      <c r="E65" s="1" t="str">
        <f>E60</f>
        <v>N</v>
      </c>
      <c r="F65" s="1" t="str">
        <f t="shared" si="57"/>
        <v>N</v>
      </c>
      <c r="G65" s="1">
        <f t="shared" si="58"/>
        <v>1</v>
      </c>
      <c r="H65" s="1">
        <f t="shared" si="59"/>
        <v>1</v>
      </c>
      <c r="I65" s="1" t="str">
        <f t="shared" si="60"/>
        <v>N</v>
      </c>
      <c r="J65" s="54" t="str">
        <f t="shared" si="61"/>
        <v>N</v>
      </c>
      <c r="K65" s="54">
        <f t="shared" si="62"/>
        <v>2</v>
      </c>
      <c r="L65" s="54" t="str">
        <f t="shared" si="63"/>
        <v>N</v>
      </c>
      <c r="M65" s="54">
        <f t="shared" si="64"/>
        <v>1</v>
      </c>
      <c r="N65" s="68">
        <f t="shared" si="48"/>
        <v>2</v>
      </c>
    </row>
    <row r="66" spans="1:14" x14ac:dyDescent="0.25">
      <c r="A66" s="56">
        <f t="shared" si="65"/>
        <v>2</v>
      </c>
      <c r="B66" s="54">
        <f t="shared" si="66"/>
        <v>2</v>
      </c>
      <c r="C66" s="54" t="str">
        <f t="shared" ref="C66:C76" si="67">C49</f>
        <v>N</v>
      </c>
      <c r="D66" s="54" t="str">
        <f>D62</f>
        <v>N</v>
      </c>
      <c r="E66" s="54">
        <f>E61</f>
        <v>1</v>
      </c>
      <c r="F66" s="54">
        <f t="shared" si="57"/>
        <v>1</v>
      </c>
      <c r="G66" s="54">
        <f t="shared" si="58"/>
        <v>1</v>
      </c>
      <c r="H66" s="54">
        <f t="shared" si="59"/>
        <v>1</v>
      </c>
      <c r="I66" s="54" t="str">
        <f t="shared" si="60"/>
        <v>N</v>
      </c>
      <c r="J66" s="54" t="str">
        <f t="shared" si="61"/>
        <v>N</v>
      </c>
      <c r="K66" s="54" t="str">
        <f t="shared" si="62"/>
        <v>N</v>
      </c>
      <c r="L66" s="54" t="str">
        <f t="shared" si="63"/>
        <v>N</v>
      </c>
      <c r="M66" s="54">
        <f t="shared" si="64"/>
        <v>1</v>
      </c>
      <c r="N66" s="68">
        <f t="shared" si="48"/>
        <v>2</v>
      </c>
    </row>
    <row r="67" spans="1:14" x14ac:dyDescent="0.25">
      <c r="A67" s="56">
        <f t="shared" si="65"/>
        <v>1</v>
      </c>
      <c r="B67" s="54" t="str">
        <f t="shared" si="66"/>
        <v>N</v>
      </c>
      <c r="C67" s="54">
        <f t="shared" si="67"/>
        <v>2</v>
      </c>
      <c r="D67" s="1" t="str">
        <f t="shared" ref="D67:D76" si="68">D49</f>
        <v>N</v>
      </c>
      <c r="E67" s="1">
        <f>E62</f>
        <v>1</v>
      </c>
      <c r="F67" s="1" t="str">
        <f t="shared" si="57"/>
        <v>N</v>
      </c>
      <c r="G67" s="1" t="str">
        <f t="shared" si="58"/>
        <v>N</v>
      </c>
      <c r="H67" s="1" t="str">
        <f t="shared" si="59"/>
        <v>N</v>
      </c>
      <c r="I67" s="1">
        <f t="shared" si="60"/>
        <v>2</v>
      </c>
      <c r="J67" s="54">
        <f t="shared" si="61"/>
        <v>2</v>
      </c>
      <c r="K67" s="54" t="str">
        <f t="shared" si="62"/>
        <v>N</v>
      </c>
      <c r="L67" s="54">
        <f t="shared" si="63"/>
        <v>1</v>
      </c>
      <c r="M67" s="54" t="str">
        <f t="shared" si="64"/>
        <v>N</v>
      </c>
      <c r="N67" s="68">
        <f t="shared" si="48"/>
        <v>1</v>
      </c>
    </row>
    <row r="68" spans="1:14" x14ac:dyDescent="0.25">
      <c r="A68" s="56">
        <f t="shared" si="65"/>
        <v>1</v>
      </c>
      <c r="B68" s="54">
        <f t="shared" si="66"/>
        <v>1</v>
      </c>
      <c r="C68" s="54">
        <f t="shared" si="67"/>
        <v>2</v>
      </c>
      <c r="D68" s="54">
        <f t="shared" si="68"/>
        <v>1</v>
      </c>
      <c r="E68" s="54" t="str">
        <f t="shared" ref="E68:E76" si="69">E49</f>
        <v>N</v>
      </c>
      <c r="F68" s="54">
        <f t="shared" si="57"/>
        <v>1</v>
      </c>
      <c r="G68" s="54">
        <f t="shared" si="58"/>
        <v>2</v>
      </c>
      <c r="H68" s="54">
        <f t="shared" si="59"/>
        <v>1</v>
      </c>
      <c r="I68" s="54">
        <f t="shared" si="60"/>
        <v>2</v>
      </c>
      <c r="J68" s="54">
        <f t="shared" si="61"/>
        <v>2</v>
      </c>
      <c r="K68" s="54">
        <f t="shared" si="62"/>
        <v>2</v>
      </c>
      <c r="L68" s="54">
        <f t="shared" si="63"/>
        <v>2</v>
      </c>
      <c r="M68" s="54">
        <f t="shared" si="64"/>
        <v>1</v>
      </c>
      <c r="N68" s="68">
        <f t="shared" si="48"/>
        <v>2</v>
      </c>
    </row>
    <row r="69" spans="1:14" x14ac:dyDescent="0.25">
      <c r="A69" s="56">
        <f t="shared" si="65"/>
        <v>1</v>
      </c>
      <c r="B69" s="54">
        <f t="shared" si="66"/>
        <v>1</v>
      </c>
      <c r="C69" s="54">
        <f t="shared" si="67"/>
        <v>1</v>
      </c>
      <c r="D69" s="1" t="str">
        <f t="shared" si="68"/>
        <v>N</v>
      </c>
      <c r="E69" s="1">
        <f t="shared" si="69"/>
        <v>1</v>
      </c>
      <c r="F69" s="1">
        <f t="shared" ref="F69:F76" si="70">F49</f>
        <v>1</v>
      </c>
      <c r="G69" s="1">
        <f t="shared" si="58"/>
        <v>2</v>
      </c>
      <c r="H69" s="1">
        <f t="shared" si="59"/>
        <v>1</v>
      </c>
      <c r="I69" s="1">
        <f t="shared" si="60"/>
        <v>2</v>
      </c>
      <c r="J69" s="54">
        <f t="shared" si="61"/>
        <v>2</v>
      </c>
      <c r="K69" s="54">
        <f t="shared" si="62"/>
        <v>2</v>
      </c>
      <c r="L69" s="54">
        <f t="shared" si="63"/>
        <v>2</v>
      </c>
      <c r="M69" s="54">
        <f t="shared" si="64"/>
        <v>2</v>
      </c>
      <c r="N69" s="68">
        <f t="shared" si="48"/>
        <v>1</v>
      </c>
    </row>
    <row r="70" spans="1:14" x14ac:dyDescent="0.25">
      <c r="A70" s="56" t="str">
        <f t="shared" si="65"/>
        <v>N</v>
      </c>
      <c r="B70" s="54">
        <f t="shared" si="66"/>
        <v>2</v>
      </c>
      <c r="C70" s="54">
        <f t="shared" si="67"/>
        <v>2</v>
      </c>
      <c r="D70" s="54">
        <f t="shared" si="68"/>
        <v>2</v>
      </c>
      <c r="E70" s="54">
        <f t="shared" si="69"/>
        <v>1</v>
      </c>
      <c r="F70" s="54">
        <f t="shared" si="70"/>
        <v>1</v>
      </c>
      <c r="G70" s="54" t="str">
        <f t="shared" ref="G70:G76" si="71">G49</f>
        <v>N</v>
      </c>
      <c r="H70" s="54">
        <f t="shared" si="59"/>
        <v>1</v>
      </c>
      <c r="I70" s="54">
        <f t="shared" si="60"/>
        <v>2</v>
      </c>
      <c r="J70" s="54">
        <f t="shared" si="61"/>
        <v>2</v>
      </c>
      <c r="K70" s="54">
        <f t="shared" si="62"/>
        <v>1</v>
      </c>
      <c r="L70" s="54">
        <f t="shared" si="63"/>
        <v>1</v>
      </c>
      <c r="M70" s="54">
        <f t="shared" si="64"/>
        <v>2</v>
      </c>
      <c r="N70" s="68">
        <f t="shared" si="48"/>
        <v>1</v>
      </c>
    </row>
    <row r="71" spans="1:14" x14ac:dyDescent="0.25">
      <c r="A71" s="56" t="str">
        <f t="shared" si="65"/>
        <v>N</v>
      </c>
      <c r="B71" s="54">
        <f t="shared" si="66"/>
        <v>1</v>
      </c>
      <c r="C71" s="54">
        <f t="shared" si="67"/>
        <v>1</v>
      </c>
      <c r="D71" s="1">
        <f t="shared" si="68"/>
        <v>1</v>
      </c>
      <c r="E71" s="1" t="str">
        <f t="shared" si="69"/>
        <v>N</v>
      </c>
      <c r="F71" s="1">
        <f t="shared" si="70"/>
        <v>1</v>
      </c>
      <c r="G71" s="1">
        <f t="shared" si="71"/>
        <v>2</v>
      </c>
      <c r="H71" s="1">
        <f t="shared" ref="H71:H76" si="72">H49</f>
        <v>1</v>
      </c>
      <c r="I71" s="1" t="str">
        <f t="shared" si="60"/>
        <v>N</v>
      </c>
      <c r="J71" s="54">
        <f t="shared" si="61"/>
        <v>1</v>
      </c>
      <c r="K71" s="54">
        <f t="shared" si="62"/>
        <v>1</v>
      </c>
      <c r="L71" s="54">
        <f t="shared" si="63"/>
        <v>2</v>
      </c>
      <c r="M71" s="54">
        <f t="shared" si="64"/>
        <v>1</v>
      </c>
      <c r="N71" s="68">
        <f t="shared" si="48"/>
        <v>2</v>
      </c>
    </row>
    <row r="72" spans="1:14" x14ac:dyDescent="0.25">
      <c r="A72" s="56" t="str">
        <f t="shared" si="65"/>
        <v>N</v>
      </c>
      <c r="B72" s="54">
        <f t="shared" si="66"/>
        <v>1</v>
      </c>
      <c r="C72" s="54">
        <f t="shared" si="67"/>
        <v>1</v>
      </c>
      <c r="D72" s="54">
        <f t="shared" si="68"/>
        <v>1</v>
      </c>
      <c r="E72" s="54">
        <f t="shared" si="69"/>
        <v>2</v>
      </c>
      <c r="F72" s="54">
        <f t="shared" si="70"/>
        <v>1</v>
      </c>
      <c r="G72" s="54">
        <f t="shared" si="71"/>
        <v>2</v>
      </c>
      <c r="H72" s="54" t="str">
        <f t="shared" si="72"/>
        <v>N</v>
      </c>
      <c r="I72" s="54">
        <f>I49</f>
        <v>1</v>
      </c>
      <c r="J72" s="54">
        <f t="shared" si="61"/>
        <v>2</v>
      </c>
      <c r="K72" s="54">
        <f t="shared" si="62"/>
        <v>2</v>
      </c>
      <c r="L72" s="54" t="str">
        <f t="shared" si="63"/>
        <v>N</v>
      </c>
      <c r="M72" s="54" t="str">
        <f t="shared" si="64"/>
        <v>N</v>
      </c>
      <c r="N72" s="68">
        <f t="shared" si="48"/>
        <v>2</v>
      </c>
    </row>
    <row r="73" spans="1:14" x14ac:dyDescent="0.25">
      <c r="A73" s="56">
        <f t="shared" si="65"/>
        <v>1</v>
      </c>
      <c r="B73" s="54">
        <f t="shared" si="66"/>
        <v>2</v>
      </c>
      <c r="C73" s="54">
        <f t="shared" si="67"/>
        <v>2</v>
      </c>
      <c r="D73" s="1" t="str">
        <f t="shared" si="68"/>
        <v>N</v>
      </c>
      <c r="E73" s="1">
        <f t="shared" si="69"/>
        <v>2</v>
      </c>
      <c r="F73" s="1">
        <f t="shared" si="70"/>
        <v>1</v>
      </c>
      <c r="G73" s="1" t="str">
        <f t="shared" si="71"/>
        <v>N</v>
      </c>
      <c r="H73" s="1" t="str">
        <f t="shared" si="72"/>
        <v>N</v>
      </c>
      <c r="I73" s="1">
        <f>I50</f>
        <v>2</v>
      </c>
      <c r="J73" s="54">
        <f>J49</f>
        <v>2</v>
      </c>
      <c r="K73" s="54" t="str">
        <f t="shared" si="62"/>
        <v>N</v>
      </c>
      <c r="L73" s="54">
        <f t="shared" si="63"/>
        <v>1</v>
      </c>
      <c r="M73" s="54">
        <f t="shared" si="64"/>
        <v>1</v>
      </c>
      <c r="N73" s="68">
        <f t="shared" si="48"/>
        <v>1</v>
      </c>
    </row>
    <row r="74" spans="1:14" x14ac:dyDescent="0.25">
      <c r="A74" s="56" t="str">
        <f t="shared" si="65"/>
        <v>N</v>
      </c>
      <c r="B74" s="54">
        <f t="shared" si="66"/>
        <v>1</v>
      </c>
      <c r="C74" s="54">
        <f t="shared" si="67"/>
        <v>1</v>
      </c>
      <c r="D74" s="54">
        <f t="shared" si="68"/>
        <v>1</v>
      </c>
      <c r="E74" s="54" t="str">
        <f t="shared" si="69"/>
        <v>N</v>
      </c>
      <c r="F74" s="54">
        <f t="shared" si="70"/>
        <v>1</v>
      </c>
      <c r="G74" s="54">
        <f t="shared" si="71"/>
        <v>1</v>
      </c>
      <c r="H74" s="54" t="str">
        <f t="shared" si="72"/>
        <v>N</v>
      </c>
      <c r="I74" s="54">
        <f>I51</f>
        <v>1</v>
      </c>
      <c r="J74" s="54">
        <f>J50</f>
        <v>1</v>
      </c>
      <c r="K74" s="54">
        <f>K49</f>
        <v>1</v>
      </c>
      <c r="L74" s="54">
        <f t="shared" si="63"/>
        <v>2</v>
      </c>
      <c r="M74" s="54">
        <f t="shared" si="64"/>
        <v>1</v>
      </c>
      <c r="N74" s="68">
        <f t="shared" si="48"/>
        <v>1</v>
      </c>
    </row>
    <row r="75" spans="1:14" x14ac:dyDescent="0.25">
      <c r="A75" s="56">
        <f t="shared" si="65"/>
        <v>1</v>
      </c>
      <c r="B75" s="54" t="str">
        <f t="shared" si="66"/>
        <v>N</v>
      </c>
      <c r="C75" s="54">
        <f t="shared" si="67"/>
        <v>1</v>
      </c>
      <c r="D75" s="1">
        <f t="shared" si="68"/>
        <v>1</v>
      </c>
      <c r="E75" s="1">
        <f t="shared" si="69"/>
        <v>1</v>
      </c>
      <c r="F75" s="1">
        <f t="shared" si="70"/>
        <v>2</v>
      </c>
      <c r="G75" s="1" t="str">
        <f t="shared" si="71"/>
        <v>N</v>
      </c>
      <c r="H75" s="1" t="str">
        <f t="shared" si="72"/>
        <v>N</v>
      </c>
      <c r="I75" s="1" t="str">
        <f>I52</f>
        <v>N</v>
      </c>
      <c r="J75" s="54">
        <f>J51</f>
        <v>2</v>
      </c>
      <c r="K75" s="54" t="str">
        <f>K50</f>
        <v>N</v>
      </c>
      <c r="L75" s="54">
        <f>L49</f>
        <v>2</v>
      </c>
      <c r="M75" s="54">
        <f t="shared" si="64"/>
        <v>1</v>
      </c>
      <c r="N75" s="68">
        <f t="shared" si="48"/>
        <v>1</v>
      </c>
    </row>
    <row r="76" spans="1:14" x14ac:dyDescent="0.25">
      <c r="A76" s="58" t="str">
        <f t="shared" si="65"/>
        <v>N</v>
      </c>
      <c r="B76" s="7">
        <f t="shared" si="66"/>
        <v>2</v>
      </c>
      <c r="C76" s="7" t="str">
        <f t="shared" si="67"/>
        <v>N</v>
      </c>
      <c r="D76" s="7" t="str">
        <f t="shared" si="68"/>
        <v>N</v>
      </c>
      <c r="E76" s="7">
        <f t="shared" si="69"/>
        <v>1</v>
      </c>
      <c r="F76" s="7" t="str">
        <f t="shared" si="70"/>
        <v>N</v>
      </c>
      <c r="G76" s="7">
        <f t="shared" si="71"/>
        <v>2</v>
      </c>
      <c r="H76" s="7">
        <f t="shared" si="72"/>
        <v>1</v>
      </c>
      <c r="I76" s="7">
        <f>I53</f>
        <v>2</v>
      </c>
      <c r="J76" s="7">
        <f>J52</f>
        <v>1</v>
      </c>
      <c r="K76" s="7">
        <f>K51</f>
        <v>1</v>
      </c>
      <c r="L76" s="7">
        <f>L50</f>
        <v>1</v>
      </c>
      <c r="M76" s="7" t="str">
        <f>M49</f>
        <v>N</v>
      </c>
      <c r="N76" s="69" t="str">
        <f t="shared" si="48"/>
        <v>N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51"/>
  <sheetViews>
    <sheetView topLeftCell="G1" workbookViewId="0">
      <selection activeCell="T19" sqref="T19"/>
    </sheetView>
  </sheetViews>
  <sheetFormatPr baseColWidth="10" defaultColWidth="3.7109375" defaultRowHeight="15" x14ac:dyDescent="0.25"/>
  <cols>
    <col min="1" max="1" width="3.7109375" style="125"/>
    <col min="20" max="20" width="46.28515625" bestFit="1" customWidth="1"/>
    <col min="21" max="39" width="4.140625" customWidth="1"/>
    <col min="45" max="78" width="3.7109375" style="9"/>
  </cols>
  <sheetData>
    <row r="1" spans="2:78" s="125" customFormat="1" x14ac:dyDescent="0.25">
      <c r="I1" s="72" t="s">
        <v>186</v>
      </c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</row>
    <row r="2" spans="2:78" x14ac:dyDescent="0.25">
      <c r="B2" s="71"/>
      <c r="C2" s="72"/>
      <c r="D2" s="72"/>
      <c r="E2" s="72"/>
      <c r="F2" s="72"/>
      <c r="G2" s="72"/>
      <c r="I2" s="72"/>
      <c r="J2" s="72"/>
      <c r="K2" s="72"/>
      <c r="L2" s="72"/>
      <c r="M2" s="72"/>
      <c r="N2" s="72"/>
      <c r="O2" s="72"/>
      <c r="P2" s="72"/>
      <c r="Q2" s="71"/>
      <c r="R2" s="71"/>
      <c r="S2" s="71"/>
      <c r="T2" s="76" t="s">
        <v>8</v>
      </c>
      <c r="U2" s="71"/>
      <c r="V2" s="71"/>
      <c r="W2" s="71"/>
      <c r="X2" s="71"/>
      <c r="Y2" s="71"/>
      <c r="AG2" s="71"/>
      <c r="AH2" s="71"/>
      <c r="AI2" s="71"/>
      <c r="AJ2" s="71"/>
      <c r="AL2" s="71"/>
      <c r="AM2" s="75" t="s">
        <v>247</v>
      </c>
      <c r="AN2" s="83">
        <v>18</v>
      </c>
      <c r="AO2" s="71"/>
      <c r="AP2" s="77">
        <v>0</v>
      </c>
      <c r="AQ2" s="77">
        <f t="shared" ref="AQ2:AQ16" si="0">COUNTIF($AS$16:$BF$16,AP2)</f>
        <v>0</v>
      </c>
      <c r="AR2" s="71"/>
      <c r="AS2" s="66" t="str">
        <f t="shared" ref="AS2:AS15" si="1">IF(AT18=AN3,"X","")</f>
        <v/>
      </c>
      <c r="AT2" s="89" t="str">
        <f>IF(AU18=AN3,"X","")</f>
        <v/>
      </c>
      <c r="AU2" s="89" t="str">
        <f>IF(AV18=AN3,"X","")</f>
        <v/>
      </c>
      <c r="AV2" s="89" t="str">
        <f>IF(AW18=AN3,"X","")</f>
        <v/>
      </c>
      <c r="AW2" s="89" t="str">
        <f>IF(AX18=AN3,"X","")</f>
        <v>X</v>
      </c>
      <c r="AX2" s="89" t="str">
        <f>IF(AY18=AN3,"X","")</f>
        <v>X</v>
      </c>
      <c r="AY2" s="89" t="str">
        <f>IF(AZ18=AN3,"X","")</f>
        <v>X</v>
      </c>
      <c r="AZ2" s="89" t="str">
        <f>IF(BA18=AN3,"X","")</f>
        <v/>
      </c>
      <c r="BA2" s="89" t="str">
        <f>IF(BB18=AN3,"X","")</f>
        <v>X</v>
      </c>
      <c r="BB2" s="89" t="str">
        <f>IF(BC18=AN3,"X","")</f>
        <v/>
      </c>
      <c r="BC2" s="89" t="str">
        <f>IF(BD18=AN3,"X","")</f>
        <v>X</v>
      </c>
      <c r="BD2" s="89" t="str">
        <f>IF(BE18=AN3,"X","")</f>
        <v/>
      </c>
      <c r="BE2" s="89" t="str">
        <f>IF(BF18=AN3,"X","")</f>
        <v/>
      </c>
      <c r="BF2" s="52" t="str">
        <f>IF(BG18=AN3,"X","")</f>
        <v>X</v>
      </c>
      <c r="BI2" s="120" t="str">
        <f>IF(AT18=1,"1--",IF(AT18="N","-N-",IF(AT18=2,"--2")))</f>
        <v>--2</v>
      </c>
      <c r="BJ2" s="120" t="str">
        <f>IF(AT19=1,"1--",IF(AT19="N","-N-",IF(AT19=2,"--2")))</f>
        <v>1--</v>
      </c>
      <c r="BK2" s="120" t="str">
        <f>IF(AT20=1,"1--",IF(AT20="N","-N-",IF(AT20=2,"--2")))</f>
        <v>1--</v>
      </c>
      <c r="BL2" s="120" t="str">
        <f>IF(AT21=1,"1--",IF(AT21="N","-N-",IF(AT21=2,"--2")))</f>
        <v>1--</v>
      </c>
      <c r="BM2" s="120" t="str">
        <f>IF(AT22=1,"1--",IF(AT22="N","-N-",IF(AT22=2,"--2")))</f>
        <v>1--</v>
      </c>
      <c r="BN2" s="120" t="str">
        <f>IF(AT23=1,"1--",IF(AT23="N","-N-",IF(AT23=2,"--2")))</f>
        <v>-N-</v>
      </c>
      <c r="BO2" s="120" t="str">
        <f>IF(AT24=1,"1--",IF(AT24="N","-N-",IF(AT24=2,"--2")))</f>
        <v>-N-</v>
      </c>
      <c r="BP2" s="120" t="str">
        <f>IF(AT25=1,"1--",IF(AT25="N","-N-",IF(AT25=2,"--2")))</f>
        <v>-N-</v>
      </c>
      <c r="BQ2" s="120" t="str">
        <f>IF(AT26=1,"1--",IF(AT26="N","-N-",IF(AT26=2,"--2")))</f>
        <v>--2</v>
      </c>
      <c r="BR2" s="120" t="str">
        <f>IF(AT27=1,"1--",IF(AT27="N","-N-",IF(AT27=2,"--2")))</f>
        <v>-N-</v>
      </c>
      <c r="BS2" s="120" t="str">
        <f>IF(AT28=1,"1--",IF(AT28="N","-N-",IF(AT28=2,"--2")))</f>
        <v>--2</v>
      </c>
      <c r="BT2" s="120" t="str">
        <f>IF(AT29=1,"1--",IF(AT29="N","-N-",IF(AT29=2,"--2")))</f>
        <v>--2</v>
      </c>
      <c r="BU2" s="120" t="str">
        <f>IF(AT30=1,"1--",IF(AT30="N","-N-",IF(AT30=2,"--2")))</f>
        <v>1--</v>
      </c>
      <c r="BV2" s="120" t="str">
        <f>IF(AT31=1,"1--",IF(AT31="N","-N-",IF(AT31=2,"--2")))</f>
        <v>-N-</v>
      </c>
    </row>
    <row r="3" spans="2:78" x14ac:dyDescent="0.25">
      <c r="B3" s="71"/>
      <c r="C3" s="81">
        <v>4</v>
      </c>
      <c r="D3" s="81">
        <v>5</v>
      </c>
      <c r="E3" s="81">
        <v>6</v>
      </c>
      <c r="F3" s="81">
        <v>7</v>
      </c>
      <c r="G3" s="81">
        <v>8</v>
      </c>
      <c r="H3" s="81">
        <v>9</v>
      </c>
      <c r="I3" s="81">
        <v>10</v>
      </c>
      <c r="J3" s="81">
        <v>11</v>
      </c>
      <c r="K3" s="81">
        <v>12</v>
      </c>
      <c r="L3" s="81">
        <v>13</v>
      </c>
      <c r="M3" s="81">
        <v>14</v>
      </c>
      <c r="N3" s="81">
        <v>15</v>
      </c>
      <c r="O3" s="81">
        <v>16</v>
      </c>
      <c r="P3" s="81">
        <v>17</v>
      </c>
      <c r="Q3" s="71"/>
      <c r="R3" s="71"/>
      <c r="S3" s="71"/>
      <c r="T3" s="119" t="str">
        <f t="shared" ref="T3:T16" si="2">BI2&amp;","&amp;BJ2&amp;","&amp;BK2&amp;","&amp;BL2&amp;","&amp;BM2&amp;","&amp;BN2&amp;","&amp;BO2&amp;","&amp;BP2&amp;","&amp;BQ2&amp;","&amp;BR2&amp;","&amp;BS2&amp;","&amp;BT2&amp;","&amp;BU2&amp;","&amp;BV2</f>
        <v>--2,1--,1--,1--,1--,-N-,-N-,-N-,--2,-N-,--2,--2,1--,-N-</v>
      </c>
      <c r="U3" s="71"/>
      <c r="V3" s="71"/>
      <c r="W3" s="71"/>
      <c r="X3" s="71"/>
      <c r="Y3" s="71"/>
      <c r="AG3" s="71"/>
      <c r="AH3" s="71"/>
      <c r="AI3" s="71"/>
      <c r="AJ3" s="71"/>
      <c r="AK3" s="71"/>
      <c r="AL3" s="71"/>
      <c r="AM3" s="71"/>
      <c r="AN3" s="110" t="s">
        <v>7</v>
      </c>
      <c r="AO3" s="71"/>
      <c r="AP3" s="77">
        <v>1</v>
      </c>
      <c r="AQ3" s="77">
        <f t="shared" si="0"/>
        <v>1</v>
      </c>
      <c r="AR3" s="71"/>
      <c r="AS3" s="121" t="str">
        <f t="shared" si="1"/>
        <v/>
      </c>
      <c r="AT3" s="88" t="str">
        <f t="shared" ref="AT3:BF3" si="3">IF(AU19=AS3,"X","")</f>
        <v/>
      </c>
      <c r="AU3" s="88" t="str">
        <f t="shared" si="3"/>
        <v/>
      </c>
      <c r="AV3" s="88" t="str">
        <f t="shared" si="3"/>
        <v/>
      </c>
      <c r="AW3" s="88" t="str">
        <f t="shared" si="3"/>
        <v/>
      </c>
      <c r="AX3" s="88" t="str">
        <f t="shared" si="3"/>
        <v/>
      </c>
      <c r="AY3" s="88" t="str">
        <f t="shared" si="3"/>
        <v/>
      </c>
      <c r="AZ3" s="88" t="str">
        <f t="shared" si="3"/>
        <v/>
      </c>
      <c r="BA3" s="88" t="str">
        <f t="shared" si="3"/>
        <v/>
      </c>
      <c r="BB3" s="88" t="str">
        <f t="shared" si="3"/>
        <v/>
      </c>
      <c r="BC3" s="88" t="str">
        <f t="shared" si="3"/>
        <v/>
      </c>
      <c r="BD3" s="88" t="str">
        <f t="shared" si="3"/>
        <v/>
      </c>
      <c r="BE3" s="88" t="str">
        <f t="shared" si="3"/>
        <v/>
      </c>
      <c r="BF3" s="55" t="str">
        <f t="shared" si="3"/>
        <v/>
      </c>
      <c r="BG3" s="80"/>
      <c r="BH3" s="80"/>
      <c r="BI3" s="120" t="str">
        <f>IF(AU18=1,"1--",IF(AU18="N","-N-",IF(AU18=2,"--2")))</f>
        <v>1--</v>
      </c>
      <c r="BJ3" s="122" t="str">
        <f>IF(AU19=1,"1--",IF(AU19="N","-N-",IF(AU19=2,"--2")))</f>
        <v>--2</v>
      </c>
      <c r="BK3" s="49" t="str">
        <f>IF(AU20=1,"1--",IF(AU20="N","-N-",IF(AU20=2,"--2")))</f>
        <v>--2</v>
      </c>
      <c r="BL3" s="49" t="str">
        <f>IF(AU21=1,"1--",IF(AU21="N","-N-",IF(AU21=2,"--2")))</f>
        <v>-N-</v>
      </c>
      <c r="BM3" s="49" t="str">
        <f>IF(AU22=1,"1--",IF(AU22="N","-N-",IF(AU22=2,"--2")))</f>
        <v>-N-</v>
      </c>
      <c r="BN3" s="49" t="str">
        <f>IF(AU23=1,"1--",IF(AU23="N","-N-",IF(AU23=2,"--2")))</f>
        <v>1--</v>
      </c>
      <c r="BO3" s="49" t="str">
        <f>IF(AU24=1,"1--",IF(AU24="N","-N-",IF(AU24=2,"--2")))</f>
        <v>--2</v>
      </c>
      <c r="BP3" s="49" t="str">
        <f>IF(AU25=1,"1--",IF(AU25="N","-N-",IF(AU25=2,"--2")))</f>
        <v>-N-</v>
      </c>
      <c r="BQ3" s="49" t="str">
        <f>IF(AU26=1,"1--",IF(AU26="N","-N-",IF(AU26=2,"--2")))</f>
        <v>-N-</v>
      </c>
      <c r="BR3" s="49" t="str">
        <f>IF(AU27=1,"1--",IF(AU27="N","-N-",IF(AU27=2,"--2")))</f>
        <v>-N-</v>
      </c>
      <c r="BS3" s="49" t="str">
        <f>IF(AU28=1,"1--",IF(AU28="N","-N-",IF(AU28=2,"--2")))</f>
        <v>--2</v>
      </c>
      <c r="BT3" s="49" t="str">
        <f>IF(AU29=1,"1--",IF(AU29="N","-N-",IF(AU29=2,"--2")))</f>
        <v>-N-</v>
      </c>
      <c r="BU3" s="49" t="str">
        <f>IF(AU30=1,"1--",IF(AU30="N","-N-",IF(AU30=2,"--2")))</f>
        <v>1--</v>
      </c>
      <c r="BV3" s="49" t="str">
        <f>IF(AU31=1,"1--",IF(AU31="N","-N-",IF(AU31=2,"--2")))</f>
        <v>1--</v>
      </c>
    </row>
    <row r="4" spans="2:78" x14ac:dyDescent="0.25">
      <c r="B4" s="71"/>
      <c r="C4" s="78">
        <v>2</v>
      </c>
      <c r="D4" s="78">
        <v>1</v>
      </c>
      <c r="E4" s="78">
        <v>1</v>
      </c>
      <c r="F4" s="78">
        <v>1</v>
      </c>
      <c r="G4" s="78">
        <v>1</v>
      </c>
      <c r="H4" s="78" t="s">
        <v>7</v>
      </c>
      <c r="I4" s="78" t="s">
        <v>7</v>
      </c>
      <c r="J4" s="79" t="s">
        <v>7</v>
      </c>
      <c r="K4" s="78">
        <v>2</v>
      </c>
      <c r="L4" s="78" t="s">
        <v>7</v>
      </c>
      <c r="M4" s="78">
        <v>2</v>
      </c>
      <c r="N4" s="78">
        <v>2</v>
      </c>
      <c r="O4" s="79">
        <v>1</v>
      </c>
      <c r="P4" s="79" t="s">
        <v>7</v>
      </c>
      <c r="Q4" s="71"/>
      <c r="R4" s="71"/>
      <c r="S4" s="71"/>
      <c r="T4" s="119" t="str">
        <f t="shared" si="2"/>
        <v>1--,--2,--2,-N-,-N-,1--,--2,-N-,-N-,-N-,--2,-N-,1--,1--</v>
      </c>
      <c r="U4" s="71"/>
      <c r="V4" s="71"/>
      <c r="W4" s="71"/>
      <c r="X4" s="71"/>
      <c r="Y4" s="71"/>
      <c r="AG4" s="71"/>
      <c r="AH4" s="71"/>
      <c r="AI4" s="71"/>
      <c r="AJ4" s="71"/>
      <c r="AK4" s="71"/>
      <c r="AL4" s="71"/>
      <c r="AM4" s="71"/>
      <c r="AN4" s="110" t="s">
        <v>7</v>
      </c>
      <c r="AO4" s="71"/>
      <c r="AP4" s="77">
        <v>2</v>
      </c>
      <c r="AQ4" s="77">
        <f t="shared" si="0"/>
        <v>1</v>
      </c>
      <c r="AR4" s="71"/>
      <c r="AS4" s="121" t="str">
        <f t="shared" si="1"/>
        <v/>
      </c>
      <c r="AT4" s="88" t="str">
        <f t="shared" ref="AT4:AT15" si="4">IF(AU20=AN5,"X","")</f>
        <v/>
      </c>
      <c r="AU4" s="88" t="str">
        <f t="shared" ref="AU4:AU15" si="5">IF(AV20=AN5,"X","")</f>
        <v/>
      </c>
      <c r="AV4" s="88" t="str">
        <f t="shared" ref="AV4:AV15" si="6">IF(AW20=AN5,"X","")</f>
        <v/>
      </c>
      <c r="AW4" s="88" t="str">
        <f t="shared" ref="AW4:AW15" si="7">IF(AX20=AN5,"X","")</f>
        <v>X</v>
      </c>
      <c r="AX4" s="88" t="str">
        <f t="shared" ref="AX4:AX15" si="8">IF(AY20=AN5,"X","")</f>
        <v/>
      </c>
      <c r="AY4" s="88" t="str">
        <f t="shared" ref="AY4:AY15" si="9">IF(AZ20=AN5,"X","")</f>
        <v>X</v>
      </c>
      <c r="AZ4" s="88" t="str">
        <f t="shared" ref="AZ4:AZ15" si="10">IF(BA20=AN5,"X","")</f>
        <v/>
      </c>
      <c r="BA4" s="88" t="str">
        <f t="shared" ref="BA4:BA15" si="11">IF(BB20=AN5,"X","")</f>
        <v>X</v>
      </c>
      <c r="BB4" s="88" t="str">
        <f t="shared" ref="BB4:BB15" si="12">IF(BC20=AN5,"X","")</f>
        <v/>
      </c>
      <c r="BC4" s="88" t="str">
        <f t="shared" ref="BC4:BC15" si="13">IF(BD20=AN5,"X","")</f>
        <v/>
      </c>
      <c r="BD4" s="88" t="str">
        <f t="shared" ref="BD4:BD15" si="14">IF(BE20=AN5,"X","")</f>
        <v/>
      </c>
      <c r="BE4" s="88" t="str">
        <f t="shared" ref="BE4:BE15" si="15">IF(BF20=AN5,"X","")</f>
        <v/>
      </c>
      <c r="BF4" s="55" t="str">
        <f t="shared" ref="BF4:BF15" si="16">IF(BG20=AN5,"X","")</f>
        <v/>
      </c>
      <c r="BG4" s="123"/>
      <c r="BH4" s="123"/>
      <c r="BI4" s="120" t="str">
        <f>IF(AV18=1,"1--",IF(AV18="N","-N-",IF(AV18=2,"--2")))</f>
        <v>1--</v>
      </c>
      <c r="BJ4" s="120" t="str">
        <f>IF(AV19=1,"1--",IF(AV19="N","-N-",IF(AV19=2,"--2")))</f>
        <v>1--</v>
      </c>
      <c r="BK4" s="120" t="str">
        <f>IF(AV20=1,"1--",IF(AV20="N","-N-",IF(AV20=2,"--2")))</f>
        <v>1--</v>
      </c>
      <c r="BL4" s="120" t="str">
        <f>IF(AV21=1,"1--",IF(AV21="N","-N-",IF(AV21=2,"--2")))</f>
        <v>-N-</v>
      </c>
      <c r="BM4" s="120" t="str">
        <f>IF(AV22=1,"1--",IF(AV22="N","-N-",IF(AV22=2,"--2")))</f>
        <v>1--</v>
      </c>
      <c r="BN4" s="120" t="str">
        <f>IF(AV23=1,"1--",IF(AV23="N","-N-",IF(AV23=2,"--2")))</f>
        <v>1--</v>
      </c>
      <c r="BO4" s="120" t="str">
        <f>IF(AV24=1,"1--",IF(AV24="N","-N-",IF(AV24=2,"--2")))</f>
        <v>--2</v>
      </c>
      <c r="BP4" s="120" t="str">
        <f>IF(AV25=1,"1--",IF(AV25="N","-N-",IF(AV25=2,"--2")))</f>
        <v>-N-</v>
      </c>
      <c r="BQ4" s="120" t="str">
        <f>IF(AV26=1,"1--",IF(AV26="N","-N-",IF(AV26=2,"--2")))</f>
        <v>1--</v>
      </c>
      <c r="BR4" s="120" t="str">
        <f>IF(AV27=1,"1--",IF(AV27="N","-N-",IF(AV27=2,"--2")))</f>
        <v>--2</v>
      </c>
      <c r="BS4" s="120" t="str">
        <f>IF(AV28=1,"1--",IF(AV28="N","-N-",IF(AV28=2,"--2")))</f>
        <v>1--</v>
      </c>
      <c r="BT4" s="120" t="str">
        <f>IF(AV29=1,"1--",IF(AV29="N","-N-",IF(AV29=2,"--2")))</f>
        <v>1--</v>
      </c>
      <c r="BU4" s="49" t="str">
        <f>IF(AV30=1,"1--",IF(AV30="N","-N-",IF(AV30=2,"--2")))</f>
        <v>-N-</v>
      </c>
      <c r="BV4" s="49" t="str">
        <f>IF(AV31=1,"1--",IF(AV31="N","-N-",IF(AV31=2,"--2")))</f>
        <v>--2</v>
      </c>
    </row>
    <row r="5" spans="2:78" x14ac:dyDescent="0.25">
      <c r="B5" s="71"/>
      <c r="C5" s="78">
        <v>1</v>
      </c>
      <c r="D5" s="78">
        <v>2</v>
      </c>
      <c r="E5" s="78">
        <v>2</v>
      </c>
      <c r="F5" s="78" t="s">
        <v>7</v>
      </c>
      <c r="G5" s="78" t="s">
        <v>7</v>
      </c>
      <c r="H5" s="78">
        <v>1</v>
      </c>
      <c r="I5" s="78">
        <v>2</v>
      </c>
      <c r="J5" s="79" t="s">
        <v>7</v>
      </c>
      <c r="K5" s="78" t="s">
        <v>7</v>
      </c>
      <c r="L5" s="78" t="s">
        <v>7</v>
      </c>
      <c r="M5" s="78">
        <v>2</v>
      </c>
      <c r="N5" s="78" t="s">
        <v>7</v>
      </c>
      <c r="O5" s="79">
        <v>1</v>
      </c>
      <c r="P5" s="79">
        <v>1</v>
      </c>
      <c r="Q5" s="71"/>
      <c r="R5" s="71"/>
      <c r="S5" s="71"/>
      <c r="T5" s="119" t="str">
        <f t="shared" si="2"/>
        <v>1--,1--,1--,-N-,1--,1--,--2,-N-,1--,--2,1--,1--,-N-,--2</v>
      </c>
      <c r="U5" s="71"/>
      <c r="V5" s="71"/>
      <c r="W5" s="71"/>
      <c r="X5" s="71"/>
      <c r="Y5" s="71"/>
      <c r="AG5" s="71"/>
      <c r="AH5" s="71"/>
      <c r="AI5" s="71"/>
      <c r="AJ5" s="71"/>
      <c r="AK5" s="71"/>
      <c r="AL5" s="71"/>
      <c r="AM5" s="71"/>
      <c r="AN5" s="110" t="s">
        <v>7</v>
      </c>
      <c r="AO5" s="71"/>
      <c r="AP5" s="77">
        <v>3</v>
      </c>
      <c r="AQ5" s="77">
        <f t="shared" si="0"/>
        <v>4</v>
      </c>
      <c r="AR5" s="71"/>
      <c r="AS5" s="121" t="str">
        <f t="shared" si="1"/>
        <v/>
      </c>
      <c r="AT5" s="88" t="str">
        <f t="shared" si="4"/>
        <v/>
      </c>
      <c r="AU5" s="88" t="str">
        <f t="shared" si="5"/>
        <v/>
      </c>
      <c r="AV5" s="88" t="str">
        <f t="shared" si="6"/>
        <v>X</v>
      </c>
      <c r="AW5" s="88" t="str">
        <f t="shared" si="7"/>
        <v/>
      </c>
      <c r="AX5" s="88" t="str">
        <f t="shared" si="8"/>
        <v/>
      </c>
      <c r="AY5" s="88" t="str">
        <f t="shared" si="9"/>
        <v/>
      </c>
      <c r="AZ5" s="88" t="str">
        <f t="shared" si="10"/>
        <v/>
      </c>
      <c r="BA5" s="88" t="str">
        <f t="shared" si="11"/>
        <v/>
      </c>
      <c r="BB5" s="88" t="str">
        <f t="shared" si="12"/>
        <v>X</v>
      </c>
      <c r="BC5" s="88" t="str">
        <f t="shared" si="13"/>
        <v/>
      </c>
      <c r="BD5" s="88" t="str">
        <f t="shared" si="14"/>
        <v/>
      </c>
      <c r="BE5" s="88" t="str">
        <f t="shared" si="15"/>
        <v/>
      </c>
      <c r="BF5" s="55" t="str">
        <f t="shared" si="16"/>
        <v/>
      </c>
      <c r="BG5" s="123"/>
      <c r="BH5" s="123"/>
      <c r="BI5" s="120" t="str">
        <f>IF(AW18=1,"1--",IF(AW18="N","-N-",IF(AW18=2,"--2")))</f>
        <v>1--</v>
      </c>
      <c r="BJ5" s="122" t="str">
        <f>IF(AW19=1,"1--",IF(AW19="N","-N-",IF(AW19=2,"--2")))</f>
        <v>1--</v>
      </c>
      <c r="BK5" s="49" t="str">
        <f>IF(AW20=1,"1--",IF(AW20="N","-N-",IF(AW20=2,"--2")))</f>
        <v>1--</v>
      </c>
      <c r="BL5" s="49" t="str">
        <f>IF(AW21=1,"1--",IF(AW21="N","-N-",IF(AW21=2,"--2")))</f>
        <v>--2</v>
      </c>
      <c r="BM5" s="49" t="str">
        <f>IF(AW22=1,"1--",IF(AW22="N","-N-",IF(AW22=2,"--2")))</f>
        <v>1--</v>
      </c>
      <c r="BN5" s="49" t="str">
        <f>IF(AW23=1,"1--",IF(AW23="N","-N-",IF(AW23=2,"--2")))</f>
        <v>1--</v>
      </c>
      <c r="BO5" s="49" t="str">
        <f>IF(AW24=1,"1--",IF(AW24="N","-N-",IF(AW24=2,"--2")))</f>
        <v>-N-</v>
      </c>
      <c r="BP5" s="49" t="str">
        <f>IF(AW25=1,"1--",IF(AW25="N","-N-",IF(AW25=2,"--2")))</f>
        <v>1--</v>
      </c>
      <c r="BQ5" s="49" t="str">
        <f>IF(AW26=1,"1--",IF(AW26="N","-N-",IF(AW26=2,"--2")))</f>
        <v>-N-</v>
      </c>
      <c r="BR5" s="49" t="str">
        <f>IF(AW27=1,"1--",IF(AW27="N","-N-",IF(AW27=2,"--2")))</f>
        <v>--2</v>
      </c>
      <c r="BS5" s="49" t="str">
        <f>IF(AW28=1,"1--",IF(AW28="N","-N-",IF(AW28=2,"--2")))</f>
        <v>1--</v>
      </c>
      <c r="BT5" s="49" t="str">
        <f>IF(AW29=1,"1--",IF(AW29="N","-N-",IF(AW29=2,"--2")))</f>
        <v>--2</v>
      </c>
      <c r="BU5" s="49" t="str">
        <f>IF(AW30=1,"1--",IF(AW30="N","-N-",IF(AW30=2,"--2")))</f>
        <v>--2</v>
      </c>
      <c r="BV5" s="49" t="str">
        <f>IF(AW31=1,"1--",IF(AW31="N","-N-",IF(AW31=2,"--2")))</f>
        <v>--2</v>
      </c>
    </row>
    <row r="6" spans="2:78" x14ac:dyDescent="0.25">
      <c r="B6" s="71"/>
      <c r="C6" s="78">
        <v>1</v>
      </c>
      <c r="D6" s="78">
        <v>1</v>
      </c>
      <c r="E6" s="78">
        <v>1</v>
      </c>
      <c r="F6" s="78" t="s">
        <v>7</v>
      </c>
      <c r="G6" s="78">
        <v>1</v>
      </c>
      <c r="H6" s="78">
        <v>1</v>
      </c>
      <c r="I6" s="78">
        <v>2</v>
      </c>
      <c r="J6" s="79" t="s">
        <v>7</v>
      </c>
      <c r="K6" s="78">
        <v>1</v>
      </c>
      <c r="L6" s="78">
        <v>2</v>
      </c>
      <c r="M6" s="78">
        <v>1</v>
      </c>
      <c r="N6" s="78">
        <v>1</v>
      </c>
      <c r="O6" s="79" t="s">
        <v>7</v>
      </c>
      <c r="P6" s="79">
        <v>2</v>
      </c>
      <c r="Q6" s="71"/>
      <c r="R6" s="71"/>
      <c r="S6" s="71"/>
      <c r="T6" s="119" t="str">
        <f t="shared" si="2"/>
        <v>1--,1--,1--,--2,1--,1--,-N-,1--,-N-,--2,1--,--2,--2,--2</v>
      </c>
      <c r="U6" s="71"/>
      <c r="V6" s="71"/>
      <c r="W6" s="71"/>
      <c r="X6" s="71"/>
      <c r="Y6" s="71"/>
      <c r="AG6" s="71"/>
      <c r="AH6" s="71"/>
      <c r="AI6" s="71"/>
      <c r="AJ6" s="71"/>
      <c r="AK6" s="71"/>
      <c r="AL6" s="71"/>
      <c r="AM6" s="71"/>
      <c r="AN6" s="110">
        <v>2</v>
      </c>
      <c r="AO6" s="71"/>
      <c r="AP6" s="77">
        <v>4</v>
      </c>
      <c r="AQ6" s="77">
        <f t="shared" si="0"/>
        <v>2</v>
      </c>
      <c r="AR6" s="71"/>
      <c r="AS6" s="121" t="str">
        <f t="shared" si="1"/>
        <v/>
      </c>
      <c r="AT6" s="88" t="str">
        <f t="shared" si="4"/>
        <v>X</v>
      </c>
      <c r="AU6" s="88" t="str">
        <f t="shared" si="5"/>
        <v/>
      </c>
      <c r="AV6" s="88" t="str">
        <f t="shared" si="6"/>
        <v/>
      </c>
      <c r="AW6" s="88" t="str">
        <f t="shared" si="7"/>
        <v>X</v>
      </c>
      <c r="AX6" s="88" t="str">
        <f t="shared" si="8"/>
        <v/>
      </c>
      <c r="AY6" s="88" t="str">
        <f t="shared" si="9"/>
        <v/>
      </c>
      <c r="AZ6" s="88" t="str">
        <f t="shared" si="10"/>
        <v>X</v>
      </c>
      <c r="BA6" s="88" t="str">
        <f t="shared" si="11"/>
        <v/>
      </c>
      <c r="BB6" s="88" t="str">
        <f t="shared" si="12"/>
        <v/>
      </c>
      <c r="BC6" s="88" t="str">
        <f t="shared" si="13"/>
        <v>X</v>
      </c>
      <c r="BD6" s="88" t="str">
        <f t="shared" si="14"/>
        <v/>
      </c>
      <c r="BE6" s="88" t="str">
        <f t="shared" si="15"/>
        <v/>
      </c>
      <c r="BF6" s="55" t="str">
        <f t="shared" si="16"/>
        <v>X</v>
      </c>
      <c r="BG6" s="123"/>
      <c r="BH6" s="123"/>
      <c r="BI6" s="120" t="str">
        <f>IF(AX18=1,"1--",IF(AX18="N","-N-",IF(AX18=2,"--2")))</f>
        <v>-N-</v>
      </c>
      <c r="BJ6" s="120" t="str">
        <f>IF(AX19=1,"1--",IF(AX19="N","-N-",IF(AX19=2,"--2")))</f>
        <v>--2</v>
      </c>
      <c r="BK6" s="120" t="str">
        <f>IF(AX20=1,"1--",IF(AX20="N","-N-",IF(AX20=2,"--2")))</f>
        <v>-N-</v>
      </c>
      <c r="BL6" s="120" t="str">
        <f>IF(AX21=1,"1--",IF(AX21="N","-N-",IF(AX21=2,"--2")))</f>
        <v>-N-</v>
      </c>
      <c r="BM6" s="120" t="str">
        <f>IF(AX22=1,"1--",IF(AX22="N","-N-",IF(AX22=2,"--2")))</f>
        <v>-N-</v>
      </c>
      <c r="BN6" s="120" t="str">
        <f>IF(AX23=1,"1--",IF(AX23="N","-N-",IF(AX23=2,"--2")))</f>
        <v>1--</v>
      </c>
      <c r="BO6" s="120" t="str">
        <f>IF(AX24=1,"1--",IF(AX24="N","-N-",IF(AX24=2,"--2")))</f>
        <v>1--</v>
      </c>
      <c r="BP6" s="120" t="str">
        <f>IF(AX25=1,"1--",IF(AX25="N","-N-",IF(AX25=2,"--2")))</f>
        <v>-N-</v>
      </c>
      <c r="BQ6" s="120" t="str">
        <f>IF(AX26=1,"1--",IF(AX26="N","-N-",IF(AX26=2,"--2")))</f>
        <v>-N-</v>
      </c>
      <c r="BR6" s="120" t="str">
        <f>IF(AX27=1,"1--",IF(AX27="N","-N-",IF(AX27=2,"--2")))</f>
        <v>--2</v>
      </c>
      <c r="BS6" s="49" t="str">
        <f>IF(AX28=1,"1--",IF(AX28="N","-N-",IF(AX28=2,"--2")))</f>
        <v>--2</v>
      </c>
      <c r="BT6" s="49" t="str">
        <f>IF(AX29=1,"1--",IF(AX29="N","-N-",IF(AX29=2,"--2")))</f>
        <v>--2</v>
      </c>
      <c r="BU6" s="49" t="str">
        <f>IF(AX30=1,"1--",IF(AX30="N","-N-",IF(AX30=2,"--2")))</f>
        <v>-N-</v>
      </c>
      <c r="BV6" s="49" t="str">
        <f>IF(AX31=1,"1--",IF(AX31="N","-N-",IF(AX31=2,"--2")))</f>
        <v>1--</v>
      </c>
    </row>
    <row r="7" spans="2:78" x14ac:dyDescent="0.25">
      <c r="B7" s="71"/>
      <c r="C7" s="78">
        <v>1</v>
      </c>
      <c r="D7" s="78">
        <v>1</v>
      </c>
      <c r="E7" s="78">
        <v>1</v>
      </c>
      <c r="F7" s="78">
        <v>2</v>
      </c>
      <c r="G7" s="78">
        <v>1</v>
      </c>
      <c r="H7" s="78">
        <v>1</v>
      </c>
      <c r="I7" s="78" t="s">
        <v>7</v>
      </c>
      <c r="J7" s="79">
        <v>1</v>
      </c>
      <c r="K7" s="78" t="s">
        <v>7</v>
      </c>
      <c r="L7" s="78">
        <v>2</v>
      </c>
      <c r="M7" s="78">
        <v>1</v>
      </c>
      <c r="N7" s="78">
        <v>2</v>
      </c>
      <c r="O7" s="79">
        <v>2</v>
      </c>
      <c r="P7" s="79">
        <v>2</v>
      </c>
      <c r="Q7" s="71"/>
      <c r="R7" s="71"/>
      <c r="S7" s="71"/>
      <c r="T7" s="119" t="str">
        <f t="shared" si="2"/>
        <v>-N-,--2,-N-,-N-,-N-,1--,1--,-N-,-N-,--2,--2,--2,-N-,1--</v>
      </c>
      <c r="U7" s="71"/>
      <c r="V7" s="71"/>
      <c r="W7" s="71"/>
      <c r="X7" s="71"/>
      <c r="Y7" s="71"/>
      <c r="AG7" s="71"/>
      <c r="AH7" s="71"/>
      <c r="AI7" s="71"/>
      <c r="AJ7" s="71"/>
      <c r="AK7" s="71"/>
      <c r="AL7" s="71"/>
      <c r="AM7" s="71"/>
      <c r="AN7" s="110" t="s">
        <v>7</v>
      </c>
      <c r="AO7" s="71"/>
      <c r="AP7" s="86">
        <v>5</v>
      </c>
      <c r="AQ7" s="86">
        <f t="shared" si="0"/>
        <v>3</v>
      </c>
      <c r="AR7" s="71"/>
      <c r="AS7" s="121" t="str">
        <f t="shared" si="1"/>
        <v>X</v>
      </c>
      <c r="AT7" s="88" t="str">
        <f t="shared" si="4"/>
        <v/>
      </c>
      <c r="AU7" s="88" t="str">
        <f t="shared" si="5"/>
        <v/>
      </c>
      <c r="AV7" s="88" t="str">
        <f t="shared" si="6"/>
        <v/>
      </c>
      <c r="AW7" s="88" t="str">
        <f t="shared" si="7"/>
        <v/>
      </c>
      <c r="AX7" s="88" t="str">
        <f t="shared" si="8"/>
        <v/>
      </c>
      <c r="AY7" s="88" t="str">
        <f t="shared" si="9"/>
        <v/>
      </c>
      <c r="AZ7" s="88" t="str">
        <f t="shared" si="10"/>
        <v/>
      </c>
      <c r="BA7" s="88" t="str">
        <f t="shared" si="11"/>
        <v/>
      </c>
      <c r="BB7" s="88" t="str">
        <f t="shared" si="12"/>
        <v>X</v>
      </c>
      <c r="BC7" s="88" t="str">
        <f t="shared" si="13"/>
        <v>X</v>
      </c>
      <c r="BD7" s="88" t="str">
        <f t="shared" si="14"/>
        <v>X</v>
      </c>
      <c r="BE7" s="88" t="str">
        <f t="shared" si="15"/>
        <v>X</v>
      </c>
      <c r="BF7" s="55" t="str">
        <f t="shared" si="16"/>
        <v/>
      </c>
      <c r="BG7" s="123"/>
      <c r="BH7" s="123"/>
      <c r="BI7" s="120" t="str">
        <f>IF(AY18=1,"1--",IF(AY18="N","-N-",IF(AY18=2,"--2")))</f>
        <v>-N-</v>
      </c>
      <c r="BJ7" s="122" t="str">
        <f>IF(AY19=1,"1--",IF(AY19="N","-N-",IF(AY19=2,"--2")))</f>
        <v>1--</v>
      </c>
      <c r="BK7" s="49" t="str">
        <f>IF(AY20=1,"1--",IF(AY20="N","-N-",IF(AY20=2,"--2")))</f>
        <v>1--</v>
      </c>
      <c r="BL7" s="49" t="str">
        <f>IF(AY21=1,"1--",IF(AY21="N","-N-",IF(AY21=2,"--2")))</f>
        <v>-N-</v>
      </c>
      <c r="BM7" s="49" t="str">
        <f>IF(AY22=1,"1--",IF(AY22="N","-N-",IF(AY22=2,"--2")))</f>
        <v>1--</v>
      </c>
      <c r="BN7" s="49" t="str">
        <f>IF(AY23=1,"1--",IF(AY23="N","-N-",IF(AY23=2,"--2")))</f>
        <v>1--</v>
      </c>
      <c r="BO7" s="49" t="str">
        <f>IF(AY24=1,"1--",IF(AY24="N","-N-",IF(AY24=2,"--2")))</f>
        <v>-N-</v>
      </c>
      <c r="BP7" s="49" t="str">
        <f>IF(AY25=1,"1--",IF(AY25="N","-N-",IF(AY25=2,"--2")))</f>
        <v>1--</v>
      </c>
      <c r="BQ7" s="49" t="str">
        <f>IF(AY26=1,"1--",IF(AY26="N","-N-",IF(AY26=2,"--2")))</f>
        <v>--2</v>
      </c>
      <c r="BR7" s="49" t="str">
        <f>IF(AY27=1,"1--",IF(AY27="N","-N-",IF(AY27=2,"--2")))</f>
        <v>--2</v>
      </c>
      <c r="BS7" s="49" t="str">
        <f>IF(AY28=1,"1--",IF(AY28="N","-N-",IF(AY28=2,"--2")))</f>
        <v>-N-</v>
      </c>
      <c r="BT7" s="49" t="str">
        <f>IF(AY29=1,"1--",IF(AY29="N","-N-",IF(AY29=2,"--2")))</f>
        <v>1--</v>
      </c>
      <c r="BU7" s="49" t="str">
        <f>IF(AY30=1,"1--",IF(AY30="N","-N-",IF(AY30=2,"--2")))</f>
        <v>1--</v>
      </c>
      <c r="BV7" s="49" t="str">
        <f>IF(AY31=1,"1--",IF(AY31="N","-N-",IF(AY31=2,"--2")))</f>
        <v>--2</v>
      </c>
    </row>
    <row r="8" spans="2:78" x14ac:dyDescent="0.25">
      <c r="B8" s="71"/>
      <c r="C8" s="78" t="s">
        <v>7</v>
      </c>
      <c r="D8" s="78">
        <v>2</v>
      </c>
      <c r="E8" s="78" t="s">
        <v>7</v>
      </c>
      <c r="F8" s="78" t="s">
        <v>7</v>
      </c>
      <c r="G8" s="78" t="s">
        <v>7</v>
      </c>
      <c r="H8" s="78">
        <v>1</v>
      </c>
      <c r="I8" s="78">
        <v>1</v>
      </c>
      <c r="J8" s="79" t="s">
        <v>7</v>
      </c>
      <c r="K8" s="78" t="s">
        <v>7</v>
      </c>
      <c r="L8" s="78">
        <v>2</v>
      </c>
      <c r="M8" s="78">
        <v>2</v>
      </c>
      <c r="N8" s="78">
        <v>2</v>
      </c>
      <c r="O8" s="79" t="s">
        <v>7</v>
      </c>
      <c r="P8" s="79">
        <v>1</v>
      </c>
      <c r="Q8" s="71"/>
      <c r="R8" s="71"/>
      <c r="S8" s="71"/>
      <c r="T8" s="119" t="str">
        <f t="shared" si="2"/>
        <v>-N-,1--,1--,-N-,1--,1--,-N-,1--,--2,--2,-N-,1--,1--,--2</v>
      </c>
      <c r="U8" s="71"/>
      <c r="V8" s="71"/>
      <c r="W8" s="71"/>
      <c r="X8" s="71"/>
      <c r="Y8" s="71"/>
      <c r="AG8" s="71"/>
      <c r="AH8" s="71"/>
      <c r="AI8" s="71"/>
      <c r="AJ8" s="71"/>
      <c r="AK8" s="71"/>
      <c r="AL8" s="71"/>
      <c r="AM8" s="71"/>
      <c r="AN8" s="110" t="s">
        <v>7</v>
      </c>
      <c r="AO8" s="71"/>
      <c r="AP8" s="86">
        <v>6</v>
      </c>
      <c r="AQ8" s="86">
        <f t="shared" si="0"/>
        <v>3</v>
      </c>
      <c r="AR8" s="71"/>
      <c r="AS8" s="121" t="str">
        <f t="shared" si="1"/>
        <v/>
      </c>
      <c r="AT8" s="88" t="str">
        <f t="shared" si="4"/>
        <v/>
      </c>
      <c r="AU8" s="88" t="str">
        <f t="shared" si="5"/>
        <v/>
      </c>
      <c r="AV8" s="88" t="str">
        <f t="shared" si="6"/>
        <v/>
      </c>
      <c r="AW8" s="88" t="str">
        <f t="shared" si="7"/>
        <v>X</v>
      </c>
      <c r="AX8" s="88" t="str">
        <f t="shared" si="8"/>
        <v/>
      </c>
      <c r="AY8" s="88" t="str">
        <f t="shared" si="9"/>
        <v/>
      </c>
      <c r="AZ8" s="88" t="str">
        <f t="shared" si="10"/>
        <v/>
      </c>
      <c r="BA8" s="88" t="str">
        <f t="shared" si="11"/>
        <v/>
      </c>
      <c r="BB8" s="88" t="str">
        <f t="shared" si="12"/>
        <v>X</v>
      </c>
      <c r="BC8" s="88" t="str">
        <f t="shared" si="13"/>
        <v>X</v>
      </c>
      <c r="BD8" s="88" t="str">
        <f t="shared" si="14"/>
        <v/>
      </c>
      <c r="BE8" s="88" t="str">
        <f t="shared" si="15"/>
        <v/>
      </c>
      <c r="BF8" s="55" t="str">
        <f t="shared" si="16"/>
        <v/>
      </c>
      <c r="BG8" s="123"/>
      <c r="BH8" s="123"/>
      <c r="BI8" s="120" t="str">
        <f>IF(AZ18=1,"1--",IF(AZ18="N","-N-",IF(AZ18=2,"--2")))</f>
        <v>-N-</v>
      </c>
      <c r="BJ8" s="120" t="str">
        <f>IF(AZ19=1,"1--",IF(AZ19="N","-N-",IF(AZ19=2,"--2")))</f>
        <v>-N-</v>
      </c>
      <c r="BK8" s="120" t="str">
        <f>IF(AZ20=1,"1--",IF(AZ20="N","-N-",IF(AZ20=2,"--2")))</f>
        <v>-N-</v>
      </c>
      <c r="BL8" s="120" t="str">
        <f>IF(AZ21=1,"1--",IF(AZ21="N","-N-",IF(AZ21=2,"--2")))</f>
        <v>-N-</v>
      </c>
      <c r="BM8" s="120" t="str">
        <f>IF(AZ22=1,"1--",IF(AZ22="N","-N-",IF(AZ22=2,"--2")))</f>
        <v>1--</v>
      </c>
      <c r="BN8" s="120" t="str">
        <f>IF(AZ23=1,"1--",IF(AZ23="N","-N-",IF(AZ23=2,"--2")))</f>
        <v>1--</v>
      </c>
      <c r="BO8" s="120" t="str">
        <f>IF(AZ24=1,"1--",IF(AZ24="N","-N-",IF(AZ24=2,"--2")))</f>
        <v>--2</v>
      </c>
      <c r="BP8" s="120" t="str">
        <f>IF(AZ25=1,"1--",IF(AZ25="N","-N-",IF(AZ25=2,"--2")))</f>
        <v>1--</v>
      </c>
      <c r="BQ8" s="49" t="str">
        <f>IF(AZ26=1,"1--",IF(AZ26="N","-N-",IF(AZ26=2,"--2")))</f>
        <v>--2</v>
      </c>
      <c r="BR8" s="49" t="str">
        <f>IF(AZ27=1,"1--",IF(AZ27="N","-N-",IF(AZ27=2,"--2")))</f>
        <v>1--</v>
      </c>
      <c r="BS8" s="49" t="str">
        <f>IF(AZ28=1,"1--",IF(AZ28="N","-N-",IF(AZ28=2,"--2")))</f>
        <v>1--</v>
      </c>
      <c r="BT8" s="49" t="str">
        <f>IF(AZ29=1,"1--",IF(AZ29="N","-N-",IF(AZ29=2,"--2")))</f>
        <v>1--</v>
      </c>
      <c r="BU8" s="49" t="str">
        <f>IF(AZ30=1,"1--",IF(AZ30="N","-N-",IF(AZ30=2,"--2")))</f>
        <v>1--</v>
      </c>
      <c r="BV8" s="49" t="str">
        <f>IF(AZ31=1,"1--",IF(AZ31="N","-N-",IF(AZ31=2,"--2")))</f>
        <v>1--</v>
      </c>
    </row>
    <row r="9" spans="2:78" x14ac:dyDescent="0.25">
      <c r="B9" s="71"/>
      <c r="C9" s="78" t="s">
        <v>7</v>
      </c>
      <c r="D9" s="78">
        <v>1</v>
      </c>
      <c r="E9" s="78">
        <v>1</v>
      </c>
      <c r="F9" s="78" t="s">
        <v>7</v>
      </c>
      <c r="G9" s="78">
        <v>1</v>
      </c>
      <c r="H9" s="78">
        <v>1</v>
      </c>
      <c r="I9" s="78" t="s">
        <v>7</v>
      </c>
      <c r="J9" s="79">
        <v>1</v>
      </c>
      <c r="K9" s="78">
        <v>2</v>
      </c>
      <c r="L9" s="78">
        <v>2</v>
      </c>
      <c r="M9" s="78" t="s">
        <v>7</v>
      </c>
      <c r="N9" s="78">
        <v>1</v>
      </c>
      <c r="O9" s="79">
        <v>1</v>
      </c>
      <c r="P9" s="79">
        <v>2</v>
      </c>
      <c r="Q9" s="71"/>
      <c r="R9" s="71"/>
      <c r="S9" s="71"/>
      <c r="T9" s="119" t="str">
        <f t="shared" si="2"/>
        <v>-N-,-N-,-N-,-N-,1--,1--,--2,1--,--2,1--,1--,1--,1--,1--</v>
      </c>
      <c r="U9" s="71"/>
      <c r="V9" s="71"/>
      <c r="W9" s="71"/>
      <c r="X9" s="71"/>
      <c r="Y9" s="71"/>
      <c r="AG9" s="71"/>
      <c r="AH9" s="71"/>
      <c r="AI9" s="71"/>
      <c r="AJ9" s="71"/>
      <c r="AK9" s="71"/>
      <c r="AL9" s="71"/>
      <c r="AM9" s="71"/>
      <c r="AN9" s="110">
        <v>1</v>
      </c>
      <c r="AO9" s="71"/>
      <c r="AP9" s="86">
        <v>7</v>
      </c>
      <c r="AQ9" s="86">
        <f t="shared" si="0"/>
        <v>0</v>
      </c>
      <c r="AR9" s="71"/>
      <c r="AS9" s="121" t="str">
        <f t="shared" si="1"/>
        <v>X</v>
      </c>
      <c r="AT9" s="88" t="str">
        <f t="shared" si="4"/>
        <v>X</v>
      </c>
      <c r="AU9" s="88" t="str">
        <f t="shared" si="5"/>
        <v>X</v>
      </c>
      <c r="AV9" s="88" t="str">
        <f t="shared" si="6"/>
        <v/>
      </c>
      <c r="AW9" s="88" t="str">
        <f t="shared" si="7"/>
        <v>X</v>
      </c>
      <c r="AX9" s="88" t="str">
        <f t="shared" si="8"/>
        <v/>
      </c>
      <c r="AY9" s="88" t="str">
        <f t="shared" si="9"/>
        <v/>
      </c>
      <c r="AZ9" s="88" t="str">
        <f t="shared" si="10"/>
        <v/>
      </c>
      <c r="BA9" s="88" t="str">
        <f t="shared" si="11"/>
        <v>X</v>
      </c>
      <c r="BB9" s="88" t="str">
        <f t="shared" si="12"/>
        <v/>
      </c>
      <c r="BC9" s="88" t="str">
        <f t="shared" si="13"/>
        <v/>
      </c>
      <c r="BD9" s="88" t="str">
        <f t="shared" si="14"/>
        <v/>
      </c>
      <c r="BE9" s="88" t="str">
        <f t="shared" si="15"/>
        <v/>
      </c>
      <c r="BF9" s="55" t="str">
        <f t="shared" si="16"/>
        <v>X</v>
      </c>
      <c r="BG9" s="123"/>
      <c r="BH9" s="123"/>
      <c r="BI9" s="120" t="str">
        <f>IF(BA18=1,"1--",IF(BA18="N","-N-",IF(BA18=2,"--2")))</f>
        <v>1--</v>
      </c>
      <c r="BJ9" s="122" t="str">
        <f>IF(BA19=1,"1--",IF(BA19="N","-N-",IF(BA19=2,"--2")))</f>
        <v>--2</v>
      </c>
      <c r="BK9" s="49" t="str">
        <f>IF(BA20=1,"1--",IF(BA20="N","-N-",IF(BA20=2,"--2")))</f>
        <v>1--</v>
      </c>
      <c r="BL9" s="49" t="str">
        <f>IF(BA21=1,"1--",IF(BA21="N","-N-",IF(BA21=2,"--2")))</f>
        <v>1--</v>
      </c>
      <c r="BM9" s="49" t="str">
        <f>IF(BA22=1,"1--",IF(BA22="N","-N-",IF(BA22=2,"--2")))</f>
        <v>-N-</v>
      </c>
      <c r="BN9" s="49" t="str">
        <f>IF(BA23=1,"1--",IF(BA23="N","-N-",IF(BA23=2,"--2")))</f>
        <v>1--</v>
      </c>
      <c r="BO9" s="49" t="str">
        <f>IF(BA24=1,"1--",IF(BA24="N","-N-",IF(BA24=2,"--2")))</f>
        <v>--2</v>
      </c>
      <c r="BP9" s="49" t="str">
        <f>IF(BA25=1,"1--",IF(BA25="N","-N-",IF(BA25=2,"--2")))</f>
        <v>1--</v>
      </c>
      <c r="BQ9" s="49" t="str">
        <f>IF(BA26=1,"1--",IF(BA26="N","-N-",IF(BA26=2,"--2")))</f>
        <v>--2</v>
      </c>
      <c r="BR9" s="49" t="str">
        <f>IF(BA27=1,"1--",IF(BA27="N","-N-",IF(BA27=2,"--2")))</f>
        <v>--2</v>
      </c>
      <c r="BS9" s="49" t="str">
        <f>IF(BA28=1,"1--",IF(BA28="N","-N-",IF(BA28=2,"--2")))</f>
        <v>-N-</v>
      </c>
      <c r="BT9" s="49" t="str">
        <f>IF(BA29=1,"1--",IF(BA29="N","-N-",IF(BA29=2,"--2")))</f>
        <v>1--</v>
      </c>
      <c r="BU9" s="49" t="str">
        <f>IF(BA30=1,"1--",IF(BA30="N","-N-",IF(BA30=2,"--2")))</f>
        <v>-N-</v>
      </c>
      <c r="BV9" s="49" t="str">
        <f>IF(BA31=1,"1--",IF(BA31="N","-N-",IF(BA31=2,"--2")))</f>
        <v>1--</v>
      </c>
    </row>
    <row r="10" spans="2:78" x14ac:dyDescent="0.25">
      <c r="B10" s="71"/>
      <c r="C10" s="78" t="s">
        <v>7</v>
      </c>
      <c r="D10" s="78" t="s">
        <v>7</v>
      </c>
      <c r="E10" s="78" t="s">
        <v>7</v>
      </c>
      <c r="F10" s="78" t="s">
        <v>7</v>
      </c>
      <c r="G10" s="78">
        <v>1</v>
      </c>
      <c r="H10" s="78">
        <v>1</v>
      </c>
      <c r="I10" s="78">
        <v>2</v>
      </c>
      <c r="J10" s="79">
        <v>1</v>
      </c>
      <c r="K10" s="78">
        <v>2</v>
      </c>
      <c r="L10" s="78">
        <v>1</v>
      </c>
      <c r="M10" s="78">
        <v>1</v>
      </c>
      <c r="N10" s="78">
        <v>1</v>
      </c>
      <c r="O10" s="79">
        <v>1</v>
      </c>
      <c r="P10" s="79">
        <v>1</v>
      </c>
      <c r="Q10" s="71"/>
      <c r="R10" s="71"/>
      <c r="S10" s="71"/>
      <c r="T10" s="119" t="str">
        <f t="shared" si="2"/>
        <v>1--,--2,1--,1--,-N-,1--,--2,1--,--2,--2,-N-,1--,-N-,1--</v>
      </c>
      <c r="U10" s="71"/>
      <c r="V10" s="71"/>
      <c r="W10" s="71"/>
      <c r="X10" s="71"/>
      <c r="Y10" s="71"/>
      <c r="AG10" s="71"/>
      <c r="AH10" s="71"/>
      <c r="AI10" s="71"/>
      <c r="AJ10" s="71"/>
      <c r="AK10" s="71"/>
      <c r="AL10" s="71"/>
      <c r="AM10" s="71"/>
      <c r="AN10" s="110" t="s">
        <v>7</v>
      </c>
      <c r="AO10" s="71"/>
      <c r="AP10" s="77">
        <v>8</v>
      </c>
      <c r="AQ10" s="77">
        <f t="shared" si="0"/>
        <v>0</v>
      </c>
      <c r="AR10" s="71"/>
      <c r="AS10" s="121" t="str">
        <f t="shared" si="1"/>
        <v/>
      </c>
      <c r="AT10" s="88" t="str">
        <f t="shared" si="4"/>
        <v/>
      </c>
      <c r="AU10" s="88" t="str">
        <f t="shared" si="5"/>
        <v>X</v>
      </c>
      <c r="AV10" s="88" t="str">
        <f t="shared" si="6"/>
        <v/>
      </c>
      <c r="AW10" s="88" t="str">
        <f t="shared" si="7"/>
        <v/>
      </c>
      <c r="AX10" s="88" t="str">
        <f t="shared" si="8"/>
        <v/>
      </c>
      <c r="AY10" s="88" t="str">
        <f t="shared" si="9"/>
        <v/>
      </c>
      <c r="AZ10" s="88" t="str">
        <f t="shared" si="10"/>
        <v/>
      </c>
      <c r="BA10" s="88" t="str">
        <f t="shared" si="11"/>
        <v/>
      </c>
      <c r="BB10" s="88" t="str">
        <f t="shared" si="12"/>
        <v/>
      </c>
      <c r="BC10" s="88" t="str">
        <f t="shared" si="13"/>
        <v>X</v>
      </c>
      <c r="BD10" s="88" t="str">
        <f t="shared" si="14"/>
        <v/>
      </c>
      <c r="BE10" s="88" t="str">
        <f t="shared" si="15"/>
        <v>X</v>
      </c>
      <c r="BF10" s="55" t="str">
        <f t="shared" si="16"/>
        <v/>
      </c>
      <c r="BG10" s="123"/>
      <c r="BH10" s="123"/>
      <c r="BI10" s="120" t="str">
        <f>IF(BB18=1,"1--",IF(BB18="N","-N-",IF(BB18=2,"--2")))</f>
        <v>-N-</v>
      </c>
      <c r="BJ10" s="120" t="str">
        <f>IF(BB19=1,"1--",IF(BB19="N","-N-",IF(BB19=2,"--2")))</f>
        <v>1--</v>
      </c>
      <c r="BK10" s="120" t="str">
        <f>IF(BB20=1,"1--",IF(BB20="N","-N-",IF(BB20=2,"--2")))</f>
        <v>-N-</v>
      </c>
      <c r="BL10" s="120" t="str">
        <f>IF(BB21=1,"1--",IF(BB21="N","-N-",IF(BB21=2,"--2")))</f>
        <v>-N-</v>
      </c>
      <c r="BM10" s="120" t="str">
        <f>IF(BB22=1,"1--",IF(BB22="N","-N-",IF(BB22=2,"--2")))</f>
        <v>--2</v>
      </c>
      <c r="BN10" s="120" t="str">
        <f>IF(BB23=1,"1--",IF(BB23="N","-N-",IF(BB23=2,"--2")))</f>
        <v>--2</v>
      </c>
      <c r="BO10" s="49" t="str">
        <f>IF(BB24=1,"1--",IF(BB24="N","-N-",IF(BB24=2,"--2")))</f>
        <v>-N-</v>
      </c>
      <c r="BP10" s="49" t="str">
        <f>IF(BB25=1,"1--",IF(BB25="N","-N-",IF(BB25=2,"--2")))</f>
        <v>-N-</v>
      </c>
      <c r="BQ10" s="49" t="str">
        <f>IF(BB26=1,"1--",IF(BB26="N","-N-",IF(BB26=2,"--2")))</f>
        <v>--2</v>
      </c>
      <c r="BR10" s="49" t="str">
        <f>IF(BB27=1,"1--",IF(BB27="N","-N-",IF(BB27=2,"--2")))</f>
        <v>--2</v>
      </c>
      <c r="BS10" s="49" t="str">
        <f>IF(BB28=1,"1--",IF(BB28="N","-N-",IF(BB28=2,"--2")))</f>
        <v>1--</v>
      </c>
      <c r="BT10" s="49" t="str">
        <f>IF(BB29=1,"1--",IF(BB29="N","-N-",IF(BB29=2,"--2")))</f>
        <v>-N-</v>
      </c>
      <c r="BU10" s="49" t="str">
        <f>IF(BB30=1,"1--",IF(BB30="N","-N-",IF(BB30=2,"--2")))</f>
        <v>1--</v>
      </c>
      <c r="BV10" s="49" t="str">
        <f>IF(BB31=1,"1--",IF(BB31="N","-N-",IF(BB31=2,"--2")))</f>
        <v>--2</v>
      </c>
    </row>
    <row r="11" spans="2:78" x14ac:dyDescent="0.25">
      <c r="B11" s="71"/>
      <c r="C11" s="78">
        <v>1</v>
      </c>
      <c r="D11" s="78">
        <v>2</v>
      </c>
      <c r="E11" s="78">
        <v>1</v>
      </c>
      <c r="F11" s="78">
        <v>1</v>
      </c>
      <c r="G11" s="78" t="s">
        <v>7</v>
      </c>
      <c r="H11" s="78">
        <v>1</v>
      </c>
      <c r="I11" s="78">
        <v>2</v>
      </c>
      <c r="J11" s="79">
        <v>1</v>
      </c>
      <c r="K11" s="78">
        <v>2</v>
      </c>
      <c r="L11" s="78">
        <v>2</v>
      </c>
      <c r="M11" s="78" t="s">
        <v>7</v>
      </c>
      <c r="N11" s="78">
        <v>1</v>
      </c>
      <c r="O11" s="79" t="s">
        <v>7</v>
      </c>
      <c r="P11" s="79">
        <v>1</v>
      </c>
      <c r="Q11" s="71"/>
      <c r="R11" s="71"/>
      <c r="S11" s="71"/>
      <c r="T11" s="119" t="str">
        <f t="shared" si="2"/>
        <v>-N-,1--,-N-,-N-,--2,--2,-N-,-N-,--2,--2,1--,-N-,1--,--2</v>
      </c>
      <c r="U11" s="71"/>
      <c r="V11" s="71"/>
      <c r="W11" s="71"/>
      <c r="X11" s="71"/>
      <c r="Y11" s="71"/>
      <c r="AG11" s="71"/>
      <c r="AH11" s="71"/>
      <c r="AI11" s="71"/>
      <c r="AJ11" s="71"/>
      <c r="AK11" s="71"/>
      <c r="AL11" s="71"/>
      <c r="AM11" s="71"/>
      <c r="AN11" s="110">
        <v>1</v>
      </c>
      <c r="AO11" s="71"/>
      <c r="AP11" s="77">
        <v>9</v>
      </c>
      <c r="AQ11" s="77">
        <f t="shared" si="0"/>
        <v>0</v>
      </c>
      <c r="AR11" s="71"/>
      <c r="AS11" s="121" t="str">
        <f t="shared" si="1"/>
        <v/>
      </c>
      <c r="AT11" s="88" t="str">
        <f t="shared" si="4"/>
        <v/>
      </c>
      <c r="AU11" s="88" t="str">
        <f t="shared" si="5"/>
        <v/>
      </c>
      <c r="AV11" s="88" t="str">
        <f t="shared" si="6"/>
        <v/>
      </c>
      <c r="AW11" s="88" t="str">
        <f t="shared" si="7"/>
        <v/>
      </c>
      <c r="AX11" s="88" t="str">
        <f t="shared" si="8"/>
        <v/>
      </c>
      <c r="AY11" s="88" t="str">
        <f t="shared" si="9"/>
        <v>X</v>
      </c>
      <c r="AZ11" s="88" t="str">
        <f t="shared" si="10"/>
        <v/>
      </c>
      <c r="BA11" s="88" t="str">
        <f t="shared" si="11"/>
        <v/>
      </c>
      <c r="BB11" s="88" t="str">
        <f t="shared" si="12"/>
        <v>X</v>
      </c>
      <c r="BC11" s="88" t="str">
        <f t="shared" si="13"/>
        <v/>
      </c>
      <c r="BD11" s="88" t="str">
        <f t="shared" si="14"/>
        <v>X</v>
      </c>
      <c r="BE11" s="88" t="str">
        <f t="shared" si="15"/>
        <v/>
      </c>
      <c r="BF11" s="55" t="str">
        <f t="shared" si="16"/>
        <v>X</v>
      </c>
      <c r="BG11" s="123"/>
      <c r="BH11" s="123"/>
      <c r="BI11" s="120" t="str">
        <f>IF(BC18=1,"1--",IF(BC18="N","-N-",IF(BC18=2,"--2")))</f>
        <v>1--</v>
      </c>
      <c r="BJ11" s="122" t="str">
        <f>IF(BC19=1,"1--",IF(BC19="N","-N-",IF(BC19=2,"--2")))</f>
        <v>1--</v>
      </c>
      <c r="BK11" s="49" t="str">
        <f>IF(BC20=1,"1--",IF(BC20="N","-N-",IF(BC20=2,"--2")))</f>
        <v>--2</v>
      </c>
      <c r="BL11" s="49" t="str">
        <f>IF(BC21=1,"1--",IF(BC21="N","-N-",IF(BC21=2,"--2")))</f>
        <v>--2</v>
      </c>
      <c r="BM11" s="49" t="str">
        <f>IF(BC22=1,"1--",IF(BC22="N","-N-",IF(BC22=2,"--2")))</f>
        <v>--2</v>
      </c>
      <c r="BN11" s="49" t="str">
        <f>IF(BC23=1,"1--",IF(BC23="N","-N-",IF(BC23=2,"--2")))</f>
        <v>-N-</v>
      </c>
      <c r="BO11" s="49" t="str">
        <f>IF(BC24=1,"1--",IF(BC24="N","-N-",IF(BC24=2,"--2")))</f>
        <v>1--</v>
      </c>
      <c r="BP11" s="49" t="str">
        <f>IF(BC25=1,"1--",IF(BC25="N","-N-",IF(BC25=2,"--2")))</f>
        <v>1--</v>
      </c>
      <c r="BQ11" s="49" t="str">
        <f>IF(BC26=1,"1--",IF(BC26="N","-N-",IF(BC26=2,"--2")))</f>
        <v>-N-</v>
      </c>
      <c r="BR11" s="49" t="str">
        <f>IF(BC27=1,"1--",IF(BC27="N","-N-",IF(BC27=2,"--2")))</f>
        <v>1--</v>
      </c>
      <c r="BS11" s="49" t="str">
        <f>IF(BC28=1,"1--",IF(BC28="N","-N-",IF(BC28=2,"--2")))</f>
        <v>-N-</v>
      </c>
      <c r="BT11" s="49" t="str">
        <f>IF(BC29=1,"1--",IF(BC29="N","-N-",IF(BC29=2,"--2")))</f>
        <v>-N-</v>
      </c>
      <c r="BU11" s="49" t="str">
        <f>IF(BC30=1,"1--",IF(BC30="N","-N-",IF(BC30=2,"--2")))</f>
        <v>--2</v>
      </c>
      <c r="BV11" s="49" t="str">
        <f>IF(BC31=1,"1--",IF(BC31="N","-N-",IF(BC31=2,"--2")))</f>
        <v>--2</v>
      </c>
    </row>
    <row r="12" spans="2:78" x14ac:dyDescent="0.25">
      <c r="B12" s="71"/>
      <c r="C12" s="78" t="s">
        <v>7</v>
      </c>
      <c r="D12" s="78">
        <v>1</v>
      </c>
      <c r="E12" s="78" t="s">
        <v>7</v>
      </c>
      <c r="F12" s="78" t="s">
        <v>7</v>
      </c>
      <c r="G12" s="78">
        <v>2</v>
      </c>
      <c r="H12" s="78">
        <v>2</v>
      </c>
      <c r="I12" s="78" t="s">
        <v>7</v>
      </c>
      <c r="J12" s="79" t="s">
        <v>7</v>
      </c>
      <c r="K12" s="78">
        <v>2</v>
      </c>
      <c r="L12" s="78">
        <v>2</v>
      </c>
      <c r="M12" s="78">
        <v>1</v>
      </c>
      <c r="N12" s="78" t="s">
        <v>7</v>
      </c>
      <c r="O12" s="79">
        <v>1</v>
      </c>
      <c r="P12" s="79">
        <v>2</v>
      </c>
      <c r="Q12" s="71"/>
      <c r="R12" s="71"/>
      <c r="S12" s="71"/>
      <c r="T12" s="119" t="str">
        <f t="shared" si="2"/>
        <v>1--,1--,--2,--2,--2,-N-,1--,1--,-N-,1--,-N-,-N-,--2,--2</v>
      </c>
      <c r="U12" s="71"/>
      <c r="V12" s="71"/>
      <c r="W12" s="71"/>
      <c r="X12" s="71"/>
      <c r="Y12" s="71"/>
      <c r="AG12" s="71"/>
      <c r="AH12" s="71"/>
      <c r="AI12" s="71"/>
      <c r="AJ12" s="71"/>
      <c r="AK12" s="71"/>
      <c r="AL12" s="71"/>
      <c r="AM12" s="71"/>
      <c r="AN12" s="110">
        <v>1</v>
      </c>
      <c r="AO12" s="71"/>
      <c r="AP12" s="77">
        <v>10</v>
      </c>
      <c r="AQ12" s="77">
        <f t="shared" si="0"/>
        <v>0</v>
      </c>
      <c r="AR12" s="71"/>
      <c r="AS12" s="121" t="str">
        <f t="shared" si="1"/>
        <v/>
      </c>
      <c r="AT12" s="88" t="str">
        <f t="shared" si="4"/>
        <v/>
      </c>
      <c r="AU12" s="88" t="str">
        <f t="shared" si="5"/>
        <v>X</v>
      </c>
      <c r="AV12" s="88" t="str">
        <f t="shared" si="6"/>
        <v>X</v>
      </c>
      <c r="AW12" s="88" t="str">
        <f t="shared" si="7"/>
        <v/>
      </c>
      <c r="AX12" s="88" t="str">
        <f t="shared" si="8"/>
        <v/>
      </c>
      <c r="AY12" s="88" t="str">
        <f t="shared" si="9"/>
        <v>X</v>
      </c>
      <c r="AZ12" s="88" t="str">
        <f t="shared" si="10"/>
        <v/>
      </c>
      <c r="BA12" s="88" t="str">
        <f t="shared" si="11"/>
        <v>X</v>
      </c>
      <c r="BB12" s="88" t="str">
        <f t="shared" si="12"/>
        <v/>
      </c>
      <c r="BC12" s="88" t="str">
        <f t="shared" si="13"/>
        <v>X</v>
      </c>
      <c r="BD12" s="88" t="str">
        <f t="shared" si="14"/>
        <v/>
      </c>
      <c r="BE12" s="88" t="str">
        <f t="shared" si="15"/>
        <v/>
      </c>
      <c r="BF12" s="55" t="str">
        <f t="shared" si="16"/>
        <v/>
      </c>
      <c r="BG12" s="123"/>
      <c r="BH12" s="123"/>
      <c r="BI12" s="120" t="str">
        <f>IF(BD18=1,"1--",IF(BD18="N","-N-",IF(BD18=2,"--2")))</f>
        <v>-N-</v>
      </c>
      <c r="BJ12" s="120" t="str">
        <f>IF(BD19=1,"1--",IF(BD19="N","-N-",IF(BD19=2,"--2")))</f>
        <v>1--</v>
      </c>
      <c r="BK12" s="120" t="str">
        <f>IF(BD20=1,"1--",IF(BD20="N","-N-",IF(BD20=2,"--2")))</f>
        <v>--2</v>
      </c>
      <c r="BL12" s="120" t="str">
        <f>IF(BD21=1,"1--",IF(BD21="N","-N-",IF(BD21=2,"--2")))</f>
        <v>1--</v>
      </c>
      <c r="BM12" s="49" t="str">
        <f>IF(BD22=1,"1--",IF(BD22="N","-N-",IF(BD22=2,"--2")))</f>
        <v>-N-</v>
      </c>
      <c r="BN12" s="49" t="str">
        <f>IF(BD23=1,"1--",IF(BD23="N","-N-",IF(BD23=2,"--2")))</f>
        <v>-N-</v>
      </c>
      <c r="BO12" s="49" t="str">
        <f>IF(BD24=1,"1--",IF(BD24="N","-N-",IF(BD24=2,"--2")))</f>
        <v>1--</v>
      </c>
      <c r="BP12" s="49" t="str">
        <f>IF(BD25=1,"1--",IF(BD25="N","-N-",IF(BD25=2,"--2")))</f>
        <v>1--</v>
      </c>
      <c r="BQ12" s="49" t="str">
        <f>IF(BD26=1,"1--",IF(BD26="N","-N-",IF(BD26=2,"--2")))</f>
        <v>1--</v>
      </c>
      <c r="BR12" s="49" t="str">
        <f>IF(BD27=1,"1--",IF(BD27="N","-N-",IF(BD27=2,"--2")))</f>
        <v>--2</v>
      </c>
      <c r="BS12" s="49" t="str">
        <f>IF(BD28=1,"1--",IF(BD28="N","-N-",IF(BD28=2,"--2")))</f>
        <v>1--</v>
      </c>
      <c r="BT12" s="49" t="str">
        <f>IF(BD29=1,"1--",IF(BD29="N","-N-",IF(BD29=2,"--2")))</f>
        <v>1--</v>
      </c>
      <c r="BU12" s="49" t="str">
        <f>IF(BD30=1,"1--",IF(BD30="N","-N-",IF(BD30=2,"--2")))</f>
        <v>--2</v>
      </c>
      <c r="BV12" s="49" t="str">
        <f>IF(BD31=1,"1--",IF(BD31="N","-N-",IF(BD31=2,"--2")))</f>
        <v>1--</v>
      </c>
    </row>
    <row r="13" spans="2:78" x14ac:dyDescent="0.25">
      <c r="B13" s="71"/>
      <c r="C13" s="78">
        <v>1</v>
      </c>
      <c r="D13" s="78">
        <v>1</v>
      </c>
      <c r="E13" s="78">
        <v>2</v>
      </c>
      <c r="F13" s="78">
        <v>2</v>
      </c>
      <c r="G13" s="78">
        <v>2</v>
      </c>
      <c r="H13" s="78" t="s">
        <v>7</v>
      </c>
      <c r="I13" s="78">
        <v>1</v>
      </c>
      <c r="J13" s="79">
        <v>1</v>
      </c>
      <c r="K13" s="78" t="s">
        <v>7</v>
      </c>
      <c r="L13" s="78">
        <v>1</v>
      </c>
      <c r="M13" s="78" t="s">
        <v>7</v>
      </c>
      <c r="N13" s="78" t="s">
        <v>7</v>
      </c>
      <c r="O13" s="79">
        <v>2</v>
      </c>
      <c r="P13" s="79">
        <v>2</v>
      </c>
      <c r="Q13" s="71"/>
      <c r="R13" s="71"/>
      <c r="S13" s="71"/>
      <c r="T13" s="119" t="str">
        <f t="shared" si="2"/>
        <v>-N-,1--,--2,1--,-N-,-N-,1--,1--,1--,--2,1--,1--,--2,1--</v>
      </c>
      <c r="U13" s="71"/>
      <c r="V13" s="71"/>
      <c r="W13" s="71"/>
      <c r="X13" s="71"/>
      <c r="Y13" s="71"/>
      <c r="AG13" s="71"/>
      <c r="AH13" s="71"/>
      <c r="AI13" s="71"/>
      <c r="AJ13" s="71"/>
      <c r="AK13" s="71"/>
      <c r="AL13" s="71"/>
      <c r="AM13" s="71"/>
      <c r="AN13" s="110">
        <v>1</v>
      </c>
      <c r="AO13" s="71"/>
      <c r="AP13" s="77">
        <v>11</v>
      </c>
      <c r="AQ13" s="77">
        <f t="shared" si="0"/>
        <v>0</v>
      </c>
      <c r="AR13" s="71"/>
      <c r="AS13" s="121" t="str">
        <f t="shared" si="1"/>
        <v>X</v>
      </c>
      <c r="AT13" s="88" t="str">
        <f t="shared" si="4"/>
        <v/>
      </c>
      <c r="AU13" s="88" t="str">
        <f t="shared" si="5"/>
        <v/>
      </c>
      <c r="AV13" s="88" t="str">
        <f t="shared" si="6"/>
        <v>X</v>
      </c>
      <c r="AW13" s="88" t="str">
        <f t="shared" si="7"/>
        <v>X</v>
      </c>
      <c r="AX13" s="88" t="str">
        <f t="shared" si="8"/>
        <v/>
      </c>
      <c r="AY13" s="88" t="str">
        <f t="shared" si="9"/>
        <v/>
      </c>
      <c r="AZ13" s="88" t="str">
        <f t="shared" si="10"/>
        <v/>
      </c>
      <c r="BA13" s="88" t="str">
        <f t="shared" si="11"/>
        <v/>
      </c>
      <c r="BB13" s="88" t="str">
        <f t="shared" si="12"/>
        <v/>
      </c>
      <c r="BC13" s="88" t="str">
        <f t="shared" si="13"/>
        <v/>
      </c>
      <c r="BD13" s="88" t="str">
        <f t="shared" si="14"/>
        <v>X</v>
      </c>
      <c r="BE13" s="88" t="str">
        <f t="shared" si="15"/>
        <v>X</v>
      </c>
      <c r="BF13" s="55" t="str">
        <f t="shared" si="16"/>
        <v/>
      </c>
      <c r="BG13" s="123"/>
      <c r="BH13" s="123"/>
      <c r="BI13" s="120" t="str">
        <f>IF(BE18=1,"1--",IF(BE18="N","-N-",IF(BE18=2,"--2")))</f>
        <v>--2</v>
      </c>
      <c r="BJ13" s="122" t="str">
        <f>IF(BE19=1,"1--",IF(BE19="N","-N-",IF(BE19=2,"--2")))</f>
        <v>--2</v>
      </c>
      <c r="BK13" s="49" t="str">
        <f>IF(BE20=1,"1--",IF(BE20="N","-N-",IF(BE20=2,"--2")))</f>
        <v>1--</v>
      </c>
      <c r="BL13" s="49" t="str">
        <f>IF(BE21=1,"1--",IF(BE21="N","-N-",IF(BE21=2,"--2")))</f>
        <v>1--</v>
      </c>
      <c r="BM13" s="49" t="str">
        <f>IF(BE22=1,"1--",IF(BE22="N","-N-",IF(BE22=2,"--2")))</f>
        <v>1--</v>
      </c>
      <c r="BN13" s="49" t="str">
        <f>IF(BE23=1,"1--",IF(BE23="N","-N-",IF(BE23=2,"--2")))</f>
        <v>-N-</v>
      </c>
      <c r="BO13" s="49" t="str">
        <f>IF(BE24=1,"1--",IF(BE24="N","-N-",IF(BE24=2,"--2")))</f>
        <v>-N-</v>
      </c>
      <c r="BP13" s="49" t="str">
        <f>IF(BE25=1,"1--",IF(BE25="N","-N-",IF(BE25=2,"--2")))</f>
        <v>1--</v>
      </c>
      <c r="BQ13" s="49" t="str">
        <f>IF(BE26=1,"1--",IF(BE26="N","-N-",IF(BE26=2,"--2")))</f>
        <v>--2</v>
      </c>
      <c r="BR13" s="49" t="str">
        <f>IF(BE27=1,"1--",IF(BE27="N","-N-",IF(BE27=2,"--2")))</f>
        <v>1--</v>
      </c>
      <c r="BS13" s="49" t="str">
        <f>IF(BE28=1,"1--",IF(BE28="N","-N-",IF(BE28=2,"--2")))</f>
        <v>--2</v>
      </c>
      <c r="BT13" s="49" t="str">
        <f>IF(BE29=1,"1--",IF(BE29="N","-N-",IF(BE29=2,"--2")))</f>
        <v>--2</v>
      </c>
      <c r="BU13" s="49" t="str">
        <f>IF(BE30=1,"1--",IF(BE30="N","-N-",IF(BE30=2,"--2")))</f>
        <v>1--</v>
      </c>
      <c r="BV13" s="49" t="str">
        <f>IF(BE31=1,"1--",IF(BE31="N","-N-",IF(BE31=2,"--2")))</f>
        <v>1--</v>
      </c>
    </row>
    <row r="14" spans="2:78" x14ac:dyDescent="0.25">
      <c r="B14" s="71"/>
      <c r="C14" s="78" t="s">
        <v>7</v>
      </c>
      <c r="D14" s="78">
        <v>1</v>
      </c>
      <c r="E14" s="78">
        <v>2</v>
      </c>
      <c r="F14" s="78">
        <v>1</v>
      </c>
      <c r="G14" s="78" t="s">
        <v>7</v>
      </c>
      <c r="H14" s="78" t="s">
        <v>7</v>
      </c>
      <c r="I14" s="78">
        <v>1</v>
      </c>
      <c r="J14" s="79">
        <v>1</v>
      </c>
      <c r="K14" s="78">
        <v>1</v>
      </c>
      <c r="L14" s="78">
        <v>2</v>
      </c>
      <c r="M14" s="78">
        <v>1</v>
      </c>
      <c r="N14" s="78">
        <v>1</v>
      </c>
      <c r="O14" s="79">
        <v>2</v>
      </c>
      <c r="P14" s="79">
        <v>1</v>
      </c>
      <c r="Q14" s="71"/>
      <c r="R14" s="71"/>
      <c r="S14" s="71"/>
      <c r="T14" s="119" t="str">
        <f t="shared" si="2"/>
        <v>--2,--2,1--,1--,1--,-N-,-N-,1--,--2,1--,--2,--2,1--,1--</v>
      </c>
      <c r="U14" s="71"/>
      <c r="V14" s="71"/>
      <c r="W14" s="71"/>
      <c r="X14" s="71"/>
      <c r="Y14" s="71"/>
      <c r="AG14" s="71"/>
      <c r="AH14" s="71"/>
      <c r="AI14" s="71"/>
      <c r="AJ14" s="71"/>
      <c r="AK14" s="71"/>
      <c r="AL14" s="71"/>
      <c r="AM14" s="71"/>
      <c r="AN14" s="110">
        <v>2</v>
      </c>
      <c r="AO14" s="71"/>
      <c r="AP14" s="77">
        <v>12</v>
      </c>
      <c r="AQ14" s="77">
        <f t="shared" si="0"/>
        <v>0</v>
      </c>
      <c r="AR14" s="71"/>
      <c r="AS14" s="121" t="str">
        <f t="shared" si="1"/>
        <v>X</v>
      </c>
      <c r="AT14" s="88" t="str">
        <f t="shared" si="4"/>
        <v>X</v>
      </c>
      <c r="AU14" s="88" t="str">
        <f t="shared" si="5"/>
        <v/>
      </c>
      <c r="AV14" s="88" t="str">
        <f t="shared" si="6"/>
        <v/>
      </c>
      <c r="AW14" s="88" t="str">
        <f t="shared" si="7"/>
        <v/>
      </c>
      <c r="AX14" s="88" t="str">
        <f t="shared" si="8"/>
        <v>X</v>
      </c>
      <c r="AY14" s="88" t="str">
        <f t="shared" si="9"/>
        <v>X</v>
      </c>
      <c r="AZ14" s="88" t="str">
        <f t="shared" si="10"/>
        <v/>
      </c>
      <c r="BA14" s="88" t="str">
        <f t="shared" si="11"/>
        <v>X</v>
      </c>
      <c r="BB14" s="88" t="str">
        <f t="shared" si="12"/>
        <v/>
      </c>
      <c r="BC14" s="88" t="str">
        <f t="shared" si="13"/>
        <v/>
      </c>
      <c r="BD14" s="88" t="str">
        <f t="shared" si="14"/>
        <v>X</v>
      </c>
      <c r="BE14" s="88" t="str">
        <f t="shared" si="15"/>
        <v/>
      </c>
      <c r="BF14" s="55" t="str">
        <f t="shared" si="16"/>
        <v>X</v>
      </c>
      <c r="BG14" s="123"/>
      <c r="BH14" s="123"/>
      <c r="BI14" s="120" t="str">
        <f>IF(BF18=1,"1--",IF(BF18="N","-N-",IF(BF18=2,"--2")))</f>
        <v>1--</v>
      </c>
      <c r="BJ14" s="120" t="str">
        <f>IF(BF19=1,"1--",IF(BF19="N","-N-",IF(BF19=2,"--2")))</f>
        <v>-N-</v>
      </c>
      <c r="BK14" s="49" t="str">
        <f>IF(BF20=1,"1--",IF(BF20="N","-N-",IF(BF20=2,"--2")))</f>
        <v>--2</v>
      </c>
      <c r="BL14" s="49" t="str">
        <f>IF(BF21=1,"1--",IF(BF21="N","-N-",IF(BF21=2,"--2")))</f>
        <v>-N-</v>
      </c>
      <c r="BM14" s="49" t="str">
        <f>IF(BF22=1,"1--",IF(BF22="N","-N-",IF(BF22=2,"--2")))</f>
        <v>1--</v>
      </c>
      <c r="BN14" s="49" t="str">
        <f>IF(BF23=1,"1--",IF(BF23="N","-N-",IF(BF23=2,"--2")))</f>
        <v>-N-</v>
      </c>
      <c r="BO14" s="49" t="str">
        <f>IF(BF24=1,"1--",IF(BF24="N","-N-",IF(BF24=2,"--2")))</f>
        <v>--2</v>
      </c>
      <c r="BP14" s="49" t="str">
        <f>IF(BF25=1,"1--",IF(BF25="N","-N-",IF(BF25=2,"--2")))</f>
        <v>1--</v>
      </c>
      <c r="BQ14" s="49" t="str">
        <f>IF(BF26=1,"1--",IF(BF26="N","-N-",IF(BF26=2,"--2")))</f>
        <v>1--</v>
      </c>
      <c r="BR14" s="49" t="str">
        <f>IF(BF27=1,"1--",IF(BF27="N","-N-",IF(BF27=2,"--2")))</f>
        <v>--2</v>
      </c>
      <c r="BS14" s="49" t="str">
        <f>IF(BF28=1,"1--",IF(BF28="N","-N-",IF(BF28=2,"--2")))</f>
        <v>-N-</v>
      </c>
      <c r="BT14" s="49" t="str">
        <f>IF(BF29=1,"1--",IF(BF29="N","-N-",IF(BF29=2,"--2")))</f>
        <v>--2</v>
      </c>
      <c r="BU14" s="49" t="str">
        <f>IF(BF30=1,"1--",IF(BF30="N","-N-",IF(BF30=2,"--2")))</f>
        <v>-N-</v>
      </c>
      <c r="BV14" s="49" t="str">
        <f>IF(BF31=1,"1--",IF(BF31="N","-N-",IF(BF31=2,"--2")))</f>
        <v>1--</v>
      </c>
    </row>
    <row r="15" spans="2:78" x14ac:dyDescent="0.25">
      <c r="B15" s="71"/>
      <c r="C15" s="78">
        <v>2</v>
      </c>
      <c r="D15" s="78">
        <v>2</v>
      </c>
      <c r="E15" s="78">
        <v>1</v>
      </c>
      <c r="F15" s="78">
        <v>1</v>
      </c>
      <c r="G15" s="78">
        <v>1</v>
      </c>
      <c r="H15" s="78" t="s">
        <v>7</v>
      </c>
      <c r="I15" s="78" t="s">
        <v>7</v>
      </c>
      <c r="J15" s="79">
        <v>1</v>
      </c>
      <c r="K15" s="78">
        <v>2</v>
      </c>
      <c r="L15" s="78">
        <v>1</v>
      </c>
      <c r="M15" s="78">
        <v>2</v>
      </c>
      <c r="N15" s="78">
        <v>2</v>
      </c>
      <c r="O15" s="79">
        <v>1</v>
      </c>
      <c r="P15" s="79">
        <v>1</v>
      </c>
      <c r="Q15" s="71"/>
      <c r="R15" s="71"/>
      <c r="S15" s="71"/>
      <c r="T15" s="119" t="str">
        <f t="shared" si="2"/>
        <v>1--,-N-,--2,-N-,1--,-N-,--2,1--,1--,--2,-N-,--2,-N-,1--</v>
      </c>
      <c r="U15" s="71"/>
      <c r="V15" s="71"/>
      <c r="W15" s="71"/>
      <c r="X15" s="71"/>
      <c r="Y15" s="71"/>
      <c r="AG15" s="71"/>
      <c r="AH15" s="71"/>
      <c r="AI15" s="71"/>
      <c r="AJ15" s="71"/>
      <c r="AK15" s="71"/>
      <c r="AL15" s="71"/>
      <c r="AM15" s="71"/>
      <c r="AN15" s="110">
        <v>1</v>
      </c>
      <c r="AO15" s="71"/>
      <c r="AP15" s="77">
        <v>13</v>
      </c>
      <c r="AQ15" s="77">
        <f t="shared" si="0"/>
        <v>0</v>
      </c>
      <c r="AR15" s="71"/>
      <c r="AS15" s="124" t="str">
        <f t="shared" si="1"/>
        <v>X</v>
      </c>
      <c r="AT15" s="90" t="str">
        <f t="shared" si="4"/>
        <v/>
      </c>
      <c r="AU15" s="90" t="str">
        <f t="shared" si="5"/>
        <v/>
      </c>
      <c r="AV15" s="90" t="str">
        <f t="shared" si="6"/>
        <v/>
      </c>
      <c r="AW15" s="90" t="str">
        <f t="shared" si="7"/>
        <v/>
      </c>
      <c r="AX15" s="90" t="str">
        <f t="shared" si="8"/>
        <v/>
      </c>
      <c r="AY15" s="90" t="str">
        <f t="shared" si="9"/>
        <v/>
      </c>
      <c r="AZ15" s="90" t="str">
        <f t="shared" si="10"/>
        <v/>
      </c>
      <c r="BA15" s="90" t="str">
        <f t="shared" si="11"/>
        <v/>
      </c>
      <c r="BB15" s="90" t="str">
        <f t="shared" si="12"/>
        <v/>
      </c>
      <c r="BC15" s="90" t="str">
        <f t="shared" si="13"/>
        <v/>
      </c>
      <c r="BD15" s="90" t="str">
        <f t="shared" si="14"/>
        <v/>
      </c>
      <c r="BE15" s="90" t="str">
        <f t="shared" si="15"/>
        <v/>
      </c>
      <c r="BF15" s="57" t="str">
        <f t="shared" si="16"/>
        <v>X</v>
      </c>
      <c r="BG15" s="123"/>
      <c r="BH15" s="123"/>
      <c r="BI15" s="120" t="str">
        <f>IF(BG18=1,"1--",IF(BG18="N","-N-",IF(BG18=2,"--2")))</f>
        <v>-N-</v>
      </c>
      <c r="BJ15" s="122" t="str">
        <f>IF(BG19=1,"1--",IF(BG19="N","-N-",IF(BG19=2,"--2")))</f>
        <v>1--</v>
      </c>
      <c r="BK15" s="49" t="str">
        <f>IF(BG20=1,"1--",IF(BG20="N","-N-",IF(BG20=2,"--2")))</f>
        <v>1--</v>
      </c>
      <c r="BL15" s="49" t="str">
        <f>IF(BG21=1,"1--",IF(BG21="N","-N-",IF(BG21=2,"--2")))</f>
        <v>1--</v>
      </c>
      <c r="BM15" s="49" t="str">
        <f>IF(BG22=1,"1--",IF(BG22="N","-N-",IF(BG22=2,"--2")))</f>
        <v>-N-</v>
      </c>
      <c r="BN15" s="49" t="str">
        <f>IF(BG23=1,"1--",IF(BG23="N","-N-",IF(BG23=2,"--2")))</f>
        <v>1--</v>
      </c>
      <c r="BO15" s="49" t="str">
        <f>IF(BG24=1,"1--",IF(BG24="N","-N-",IF(BG24=2,"--2")))</f>
        <v>--2</v>
      </c>
      <c r="BP15" s="49" t="str">
        <f>IF(BG25=1,"1--",IF(BG25="N","-N-",IF(BG25=2,"--2")))</f>
        <v>-N-</v>
      </c>
      <c r="BQ15" s="49" t="str">
        <f>IF(BG26=1,"1--",IF(BG26="N","-N-",IF(BG26=2,"--2")))</f>
        <v>-N-</v>
      </c>
      <c r="BR15" s="49" t="str">
        <f>IF(BG27=1,"1--",IF(BG27="N","-N-",IF(BG27=2,"--2")))</f>
        <v>1--</v>
      </c>
      <c r="BS15" s="49" t="str">
        <f>IF(BG28=1,"1--",IF(BG28="N","-N-",IF(BG28=2,"--2")))</f>
        <v>-N-</v>
      </c>
      <c r="BT15" s="49" t="str">
        <f>IF(BG29=1,"1--",IF(BG29="N","-N-",IF(BG29=2,"--2")))</f>
        <v>1--</v>
      </c>
      <c r="BU15" s="49" t="str">
        <f>IF(BG30=1,"1--",IF(BG30="N","-N-",IF(BG30=2,"--2")))</f>
        <v>1--</v>
      </c>
      <c r="BV15" s="49" t="str">
        <f>IF(BG31=1,"1--",IF(BG31="N","-N-",IF(BG31=2,"--2")))</f>
        <v>-N-</v>
      </c>
    </row>
    <row r="16" spans="2:78" x14ac:dyDescent="0.25">
      <c r="B16" s="71"/>
      <c r="C16" s="78">
        <v>1</v>
      </c>
      <c r="D16" s="78" t="s">
        <v>7</v>
      </c>
      <c r="E16" s="78">
        <v>2</v>
      </c>
      <c r="F16" s="78" t="s">
        <v>7</v>
      </c>
      <c r="G16" s="78">
        <v>1</v>
      </c>
      <c r="H16" s="78" t="s">
        <v>7</v>
      </c>
      <c r="I16" s="78">
        <v>2</v>
      </c>
      <c r="J16" s="79">
        <v>1</v>
      </c>
      <c r="K16" s="78">
        <v>1</v>
      </c>
      <c r="L16" s="78">
        <v>2</v>
      </c>
      <c r="M16" s="78" t="s">
        <v>7</v>
      </c>
      <c r="N16" s="78">
        <v>2</v>
      </c>
      <c r="O16" s="79" t="s">
        <v>7</v>
      </c>
      <c r="P16" s="79">
        <v>1</v>
      </c>
      <c r="Q16" s="71"/>
      <c r="R16" s="71"/>
      <c r="S16" s="71"/>
      <c r="T16" s="119" t="str">
        <f t="shared" si="2"/>
        <v>-N-,1--,1--,1--,-N-,1--,--2,-N-,-N-,1--,-N-,1--,1--,-N-</v>
      </c>
      <c r="U16" s="71"/>
      <c r="V16" s="71"/>
      <c r="W16" s="71"/>
      <c r="X16" s="71"/>
      <c r="Y16" s="71"/>
      <c r="AG16" s="71"/>
      <c r="AH16" s="71"/>
      <c r="AI16" s="71"/>
      <c r="AJ16" s="71"/>
      <c r="AK16" s="71"/>
      <c r="AL16" s="71"/>
      <c r="AM16" s="71"/>
      <c r="AN16" s="110" t="s">
        <v>7</v>
      </c>
      <c r="AO16" s="71"/>
      <c r="AP16" s="77">
        <v>14</v>
      </c>
      <c r="AQ16" s="77">
        <f t="shared" si="0"/>
        <v>0</v>
      </c>
      <c r="AR16" s="71"/>
      <c r="AS16" s="94">
        <f t="shared" ref="AS16:BF16" si="17">COUNTIF(AS2:AS15,"X")</f>
        <v>5</v>
      </c>
      <c r="AT16" s="94">
        <f t="shared" si="17"/>
        <v>3</v>
      </c>
      <c r="AU16" s="94">
        <f t="shared" si="17"/>
        <v>3</v>
      </c>
      <c r="AV16" s="94">
        <f t="shared" si="17"/>
        <v>3</v>
      </c>
      <c r="AW16" s="94">
        <f t="shared" si="17"/>
        <v>6</v>
      </c>
      <c r="AX16" s="94">
        <f t="shared" si="17"/>
        <v>2</v>
      </c>
      <c r="AY16" s="94">
        <f t="shared" si="17"/>
        <v>5</v>
      </c>
      <c r="AZ16" s="94">
        <f t="shared" si="17"/>
        <v>1</v>
      </c>
      <c r="BA16" s="94">
        <f t="shared" si="17"/>
        <v>5</v>
      </c>
      <c r="BB16" s="94">
        <f t="shared" si="17"/>
        <v>4</v>
      </c>
      <c r="BC16" s="94">
        <f t="shared" si="17"/>
        <v>6</v>
      </c>
      <c r="BD16" s="94">
        <f t="shared" si="17"/>
        <v>4</v>
      </c>
      <c r="BE16" s="94">
        <f t="shared" si="17"/>
        <v>3</v>
      </c>
      <c r="BF16" s="94">
        <f t="shared" si="17"/>
        <v>6</v>
      </c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</row>
    <row r="17" spans="2:74" x14ac:dyDescent="0.25">
      <c r="B17" s="73"/>
      <c r="C17" s="78" t="s">
        <v>7</v>
      </c>
      <c r="D17" s="78">
        <v>1</v>
      </c>
      <c r="E17" s="78">
        <v>1</v>
      </c>
      <c r="F17" s="78">
        <v>1</v>
      </c>
      <c r="G17" s="78" t="s">
        <v>7</v>
      </c>
      <c r="H17" s="78">
        <v>1</v>
      </c>
      <c r="I17" s="78">
        <v>2</v>
      </c>
      <c r="J17" s="79" t="s">
        <v>7</v>
      </c>
      <c r="K17" s="78" t="s">
        <v>7</v>
      </c>
      <c r="L17" s="78">
        <v>1</v>
      </c>
      <c r="M17" s="78" t="s">
        <v>7</v>
      </c>
      <c r="N17" s="78">
        <v>1</v>
      </c>
      <c r="O17" s="79">
        <v>1</v>
      </c>
      <c r="P17" s="79" t="s">
        <v>7</v>
      </c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U17" s="123"/>
      <c r="AV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</row>
    <row r="18" spans="2:74" x14ac:dyDescent="0.25">
      <c r="B18" s="73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1"/>
      <c r="R18" s="71"/>
      <c r="S18" s="71"/>
      <c r="T18" s="111" t="s">
        <v>268</v>
      </c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3"/>
      <c r="AI18" s="82"/>
      <c r="AJ18" s="82"/>
      <c r="AK18" s="82"/>
      <c r="AL18" s="71"/>
      <c r="AM18" s="77"/>
      <c r="AN18" s="82"/>
      <c r="AO18" s="82"/>
      <c r="AP18" s="82"/>
      <c r="AQ18" s="82"/>
      <c r="AR18" s="82"/>
      <c r="AS18" s="80">
        <f>C3</f>
        <v>4</v>
      </c>
      <c r="AT18" s="94">
        <f>C4</f>
        <v>2</v>
      </c>
      <c r="AU18" s="94">
        <f>C5</f>
        <v>1</v>
      </c>
      <c r="AV18" s="94">
        <f>C6</f>
        <v>1</v>
      </c>
      <c r="AW18" s="94">
        <f>C7</f>
        <v>1</v>
      </c>
      <c r="AX18" s="94" t="str">
        <f>C8</f>
        <v>N</v>
      </c>
      <c r="AY18" s="94" t="str">
        <f>C9</f>
        <v>N</v>
      </c>
      <c r="AZ18" s="94" t="str">
        <f>C10</f>
        <v>N</v>
      </c>
      <c r="BA18" s="94">
        <f>C11</f>
        <v>1</v>
      </c>
      <c r="BB18" s="94" t="str">
        <f>C12</f>
        <v>N</v>
      </c>
      <c r="BC18" s="94">
        <f>C13</f>
        <v>1</v>
      </c>
      <c r="BD18" s="94" t="str">
        <f>C14</f>
        <v>N</v>
      </c>
      <c r="BE18" s="94">
        <f>C15</f>
        <v>2</v>
      </c>
      <c r="BF18" s="94">
        <f>C16</f>
        <v>1</v>
      </c>
      <c r="BG18" s="94" t="str">
        <f>C17</f>
        <v>N</v>
      </c>
      <c r="BH18" s="123"/>
    </row>
    <row r="19" spans="2:74" x14ac:dyDescent="0.25"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3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0">
        <f>D3</f>
        <v>5</v>
      </c>
      <c r="AT19" s="94">
        <f>D4</f>
        <v>1</v>
      </c>
      <c r="AU19" s="94">
        <f>D5</f>
        <v>2</v>
      </c>
      <c r="AV19" s="94">
        <f>D6</f>
        <v>1</v>
      </c>
      <c r="AW19" s="94">
        <f>D7</f>
        <v>1</v>
      </c>
      <c r="AX19" s="94">
        <f>D8</f>
        <v>2</v>
      </c>
      <c r="AY19" s="94">
        <f>D9</f>
        <v>1</v>
      </c>
      <c r="AZ19" s="94" t="str">
        <f>D10</f>
        <v>N</v>
      </c>
      <c r="BA19" s="94">
        <f>D11</f>
        <v>2</v>
      </c>
      <c r="BB19" s="94">
        <f>D12</f>
        <v>1</v>
      </c>
      <c r="BC19" s="94">
        <f>D13</f>
        <v>1</v>
      </c>
      <c r="BD19" s="94">
        <f>D14</f>
        <v>1</v>
      </c>
      <c r="BE19" s="94">
        <f>D15</f>
        <v>2</v>
      </c>
      <c r="BF19" s="94" t="str">
        <f>D16</f>
        <v>N</v>
      </c>
      <c r="BG19" s="94">
        <f>D17</f>
        <v>1</v>
      </c>
      <c r="BH19" s="123"/>
    </row>
    <row r="20" spans="2:74" x14ac:dyDescent="0.25">
      <c r="B20" s="71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7"/>
      <c r="AP20" s="82"/>
      <c r="AQ20" s="82"/>
      <c r="AR20" s="82"/>
      <c r="AS20" s="80">
        <f>E3</f>
        <v>6</v>
      </c>
      <c r="AT20" s="94">
        <f>E4</f>
        <v>1</v>
      </c>
      <c r="AU20" s="94">
        <f>E5</f>
        <v>2</v>
      </c>
      <c r="AV20" s="94">
        <f>E6</f>
        <v>1</v>
      </c>
      <c r="AW20" s="94">
        <f>E7</f>
        <v>1</v>
      </c>
      <c r="AX20" s="94" t="str">
        <f>E8</f>
        <v>N</v>
      </c>
      <c r="AY20" s="94">
        <f>E9</f>
        <v>1</v>
      </c>
      <c r="AZ20" s="94" t="str">
        <f>E10</f>
        <v>N</v>
      </c>
      <c r="BA20" s="94">
        <f>E11</f>
        <v>1</v>
      </c>
      <c r="BB20" s="94" t="str">
        <f>E12</f>
        <v>N</v>
      </c>
      <c r="BC20" s="94">
        <f>E13</f>
        <v>2</v>
      </c>
      <c r="BD20" s="94">
        <f>E14</f>
        <v>2</v>
      </c>
      <c r="BE20" s="94">
        <f>E15</f>
        <v>1</v>
      </c>
      <c r="BF20" s="94">
        <f>E16</f>
        <v>2</v>
      </c>
      <c r="BG20" s="94">
        <f>E17</f>
        <v>1</v>
      </c>
      <c r="BH20" s="80"/>
    </row>
    <row r="21" spans="2:74" x14ac:dyDescent="0.25">
      <c r="B21" s="71"/>
      <c r="C21" s="77"/>
      <c r="D21" s="77"/>
      <c r="E21" s="77"/>
      <c r="F21" s="77"/>
      <c r="G21" s="77"/>
      <c r="H21" s="72"/>
      <c r="I21" s="72"/>
      <c r="J21" s="72"/>
      <c r="K21" s="77"/>
      <c r="L21" s="77"/>
      <c r="M21" s="77"/>
      <c r="N21" s="77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80">
        <f>F3</f>
        <v>7</v>
      </c>
      <c r="AT21" s="94">
        <f>F4</f>
        <v>1</v>
      </c>
      <c r="AU21" s="94" t="str">
        <f>F5</f>
        <v>N</v>
      </c>
      <c r="AV21" s="94" t="str">
        <f>F6</f>
        <v>N</v>
      </c>
      <c r="AW21" s="94">
        <f>F7</f>
        <v>2</v>
      </c>
      <c r="AX21" s="94" t="str">
        <f>F8</f>
        <v>N</v>
      </c>
      <c r="AY21" s="94" t="str">
        <f>F9</f>
        <v>N</v>
      </c>
      <c r="AZ21" s="94" t="str">
        <f>F10</f>
        <v>N</v>
      </c>
      <c r="BA21" s="94">
        <f>F11</f>
        <v>1</v>
      </c>
      <c r="BB21" s="94" t="str">
        <f>F12</f>
        <v>N</v>
      </c>
      <c r="BC21" s="94">
        <f>F13</f>
        <v>2</v>
      </c>
      <c r="BD21" s="94">
        <f>F14</f>
        <v>1</v>
      </c>
      <c r="BE21" s="94">
        <f>F15</f>
        <v>1</v>
      </c>
      <c r="BF21" s="94" t="str">
        <f>F16</f>
        <v>N</v>
      </c>
      <c r="BG21" s="94">
        <f>F17</f>
        <v>1</v>
      </c>
      <c r="BH21" s="96"/>
    </row>
    <row r="22" spans="2:74" x14ac:dyDescent="0.25">
      <c r="B22" s="71"/>
      <c r="C22" s="77"/>
      <c r="D22" s="77"/>
      <c r="E22" s="77"/>
      <c r="F22" s="77"/>
      <c r="G22" s="77"/>
      <c r="H22" s="72"/>
      <c r="I22" s="72"/>
      <c r="J22" s="72"/>
      <c r="K22" s="77"/>
      <c r="L22" s="77"/>
      <c r="M22" s="77"/>
      <c r="N22" s="77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80">
        <f>G3</f>
        <v>8</v>
      </c>
      <c r="AT22" s="96">
        <f>G4</f>
        <v>1</v>
      </c>
      <c r="AU22" s="96" t="str">
        <f>G5</f>
        <v>N</v>
      </c>
      <c r="AV22" s="96">
        <f>G6</f>
        <v>1</v>
      </c>
      <c r="AW22" s="96">
        <f>G7</f>
        <v>1</v>
      </c>
      <c r="AX22" s="96" t="str">
        <f>G8</f>
        <v>N</v>
      </c>
      <c r="AY22" s="96">
        <f>G9</f>
        <v>1</v>
      </c>
      <c r="AZ22" s="96">
        <f>G10</f>
        <v>1</v>
      </c>
      <c r="BA22" s="96" t="str">
        <f>G11</f>
        <v>N</v>
      </c>
      <c r="BB22" s="96">
        <f>G12</f>
        <v>2</v>
      </c>
      <c r="BC22" s="96">
        <f>G13</f>
        <v>2</v>
      </c>
      <c r="BD22" s="96" t="str">
        <f>G14</f>
        <v>N</v>
      </c>
      <c r="BE22" s="96">
        <f>G15</f>
        <v>1</v>
      </c>
      <c r="BF22" s="96">
        <f>G16</f>
        <v>1</v>
      </c>
      <c r="BG22" s="96" t="str">
        <f>G17</f>
        <v>N</v>
      </c>
      <c r="BH22" s="96"/>
    </row>
    <row r="23" spans="2:74" x14ac:dyDescent="0.25">
      <c r="B23" s="71"/>
      <c r="C23" s="77"/>
      <c r="D23" s="77"/>
      <c r="E23" s="77"/>
      <c r="F23" s="77"/>
      <c r="G23" s="77"/>
      <c r="H23" s="72"/>
      <c r="I23" s="72"/>
      <c r="J23" s="72"/>
      <c r="K23" s="77"/>
      <c r="L23" s="77"/>
      <c r="M23" s="77"/>
      <c r="N23" s="77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80">
        <f>H3</f>
        <v>9</v>
      </c>
      <c r="AT23" s="96" t="str">
        <f>H4</f>
        <v>N</v>
      </c>
      <c r="AU23" s="96">
        <f>H5</f>
        <v>1</v>
      </c>
      <c r="AV23" s="96">
        <f>H6</f>
        <v>1</v>
      </c>
      <c r="AW23" s="96">
        <f>H7</f>
        <v>1</v>
      </c>
      <c r="AX23" s="96">
        <f>H8</f>
        <v>1</v>
      </c>
      <c r="AY23" s="96">
        <f>H9</f>
        <v>1</v>
      </c>
      <c r="AZ23" s="96">
        <f>H10</f>
        <v>1</v>
      </c>
      <c r="BA23" s="96">
        <f>H11</f>
        <v>1</v>
      </c>
      <c r="BB23" s="96">
        <f>H12</f>
        <v>2</v>
      </c>
      <c r="BC23" s="96" t="str">
        <f>H13</f>
        <v>N</v>
      </c>
      <c r="BD23" s="96" t="str">
        <f>H14</f>
        <v>N</v>
      </c>
      <c r="BE23" s="96" t="str">
        <f>H15</f>
        <v>N</v>
      </c>
      <c r="BF23" s="96" t="str">
        <f>H16</f>
        <v>N</v>
      </c>
      <c r="BG23" s="96">
        <f>H17</f>
        <v>1</v>
      </c>
      <c r="BH23" s="96"/>
    </row>
    <row r="24" spans="2:74" x14ac:dyDescent="0.25">
      <c r="B24" s="71"/>
      <c r="C24" s="77"/>
      <c r="D24" s="77"/>
      <c r="E24" s="77"/>
      <c r="F24" s="77"/>
      <c r="G24" s="77"/>
      <c r="H24" s="72"/>
      <c r="I24" s="72"/>
      <c r="J24" s="72"/>
      <c r="K24" s="77"/>
      <c r="L24" s="77"/>
      <c r="M24" s="77"/>
      <c r="N24" s="77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80">
        <f>I3</f>
        <v>10</v>
      </c>
      <c r="AT24" s="96" t="str">
        <f>I4</f>
        <v>N</v>
      </c>
      <c r="AU24" s="96">
        <f>I5</f>
        <v>2</v>
      </c>
      <c r="AV24" s="96">
        <f>I6</f>
        <v>2</v>
      </c>
      <c r="AW24" s="96" t="str">
        <f>I7</f>
        <v>N</v>
      </c>
      <c r="AX24" s="96">
        <f>I8</f>
        <v>1</v>
      </c>
      <c r="AY24" s="96" t="str">
        <f>I9</f>
        <v>N</v>
      </c>
      <c r="AZ24" s="96">
        <f>I10</f>
        <v>2</v>
      </c>
      <c r="BA24" s="96">
        <f>I11</f>
        <v>2</v>
      </c>
      <c r="BB24" s="96" t="str">
        <f>I12</f>
        <v>N</v>
      </c>
      <c r="BC24" s="96">
        <f>I13</f>
        <v>1</v>
      </c>
      <c r="BD24" s="96">
        <f>I14</f>
        <v>1</v>
      </c>
      <c r="BE24" s="96" t="str">
        <f>I15</f>
        <v>N</v>
      </c>
      <c r="BF24" s="96">
        <f>I16</f>
        <v>2</v>
      </c>
      <c r="BG24" s="96">
        <f>I17</f>
        <v>2</v>
      </c>
      <c r="BH24" s="96"/>
    </row>
    <row r="25" spans="2:74" x14ac:dyDescent="0.25">
      <c r="B25" s="71"/>
      <c r="C25" s="77"/>
      <c r="D25" s="77"/>
      <c r="E25" s="77"/>
      <c r="F25" s="77"/>
      <c r="G25" s="77"/>
      <c r="H25" s="72"/>
      <c r="I25" s="72"/>
      <c r="J25" s="72"/>
      <c r="K25" s="77"/>
      <c r="L25" s="77"/>
      <c r="M25" s="77"/>
      <c r="N25" s="77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80">
        <f>J3</f>
        <v>11</v>
      </c>
      <c r="AT25" s="94" t="str">
        <f>J4</f>
        <v>N</v>
      </c>
      <c r="AU25" s="94" t="str">
        <f>J5</f>
        <v>N</v>
      </c>
      <c r="AV25" s="94" t="str">
        <f>J6</f>
        <v>N</v>
      </c>
      <c r="AW25" s="94">
        <f>J7</f>
        <v>1</v>
      </c>
      <c r="AX25" s="94" t="str">
        <f>J8</f>
        <v>N</v>
      </c>
      <c r="AY25" s="94">
        <f>J9</f>
        <v>1</v>
      </c>
      <c r="AZ25" s="94">
        <f>J10</f>
        <v>1</v>
      </c>
      <c r="BA25" s="94">
        <f>J11</f>
        <v>1</v>
      </c>
      <c r="BB25" s="94" t="str">
        <f>J12</f>
        <v>N</v>
      </c>
      <c r="BC25" s="94">
        <f>J13</f>
        <v>1</v>
      </c>
      <c r="BD25" s="94">
        <f>J14</f>
        <v>1</v>
      </c>
      <c r="BE25" s="94">
        <f>J15</f>
        <v>1</v>
      </c>
      <c r="BF25" s="94">
        <f>J16</f>
        <v>1</v>
      </c>
      <c r="BG25" s="94" t="str">
        <f>J17</f>
        <v>N</v>
      </c>
      <c r="BH25" s="96"/>
    </row>
    <row r="26" spans="2:74" x14ac:dyDescent="0.25">
      <c r="B26" s="71"/>
      <c r="C26" s="77"/>
      <c r="D26" s="77"/>
      <c r="E26" s="77"/>
      <c r="F26" s="77"/>
      <c r="G26" s="77"/>
      <c r="H26" s="72"/>
      <c r="I26" s="72"/>
      <c r="J26" s="72"/>
      <c r="K26" s="77"/>
      <c r="L26" s="77"/>
      <c r="M26" s="77"/>
      <c r="N26" s="77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80">
        <f>K3</f>
        <v>12</v>
      </c>
      <c r="AT26" s="94">
        <f>K4</f>
        <v>2</v>
      </c>
      <c r="AU26" s="94" t="str">
        <f>K5</f>
        <v>N</v>
      </c>
      <c r="AV26" s="94">
        <f>K6</f>
        <v>1</v>
      </c>
      <c r="AW26" s="94" t="str">
        <f>K7</f>
        <v>N</v>
      </c>
      <c r="AX26" s="94" t="str">
        <f>K8</f>
        <v>N</v>
      </c>
      <c r="AY26" s="94">
        <f>K9</f>
        <v>2</v>
      </c>
      <c r="AZ26" s="94">
        <f>K10</f>
        <v>2</v>
      </c>
      <c r="BA26" s="94">
        <f>K11</f>
        <v>2</v>
      </c>
      <c r="BB26" s="94">
        <f>K12</f>
        <v>2</v>
      </c>
      <c r="BC26" s="94" t="str">
        <f>K13</f>
        <v>N</v>
      </c>
      <c r="BD26" s="94">
        <f>K14</f>
        <v>1</v>
      </c>
      <c r="BE26" s="94">
        <f>K15</f>
        <v>2</v>
      </c>
      <c r="BF26" s="94">
        <f>K16</f>
        <v>1</v>
      </c>
      <c r="BG26" s="94" t="str">
        <f>K17</f>
        <v>N</v>
      </c>
      <c r="BH26" s="96"/>
    </row>
    <row r="27" spans="2:74" x14ac:dyDescent="0.25">
      <c r="B27" s="71"/>
      <c r="C27" s="77"/>
      <c r="D27" s="77"/>
      <c r="E27" s="77"/>
      <c r="F27" s="77"/>
      <c r="G27" s="77"/>
      <c r="H27" s="72"/>
      <c r="I27" s="72"/>
      <c r="J27" s="72"/>
      <c r="K27" s="77"/>
      <c r="L27" s="77"/>
      <c r="M27" s="77"/>
      <c r="N27" s="77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80">
        <f>L3</f>
        <v>13</v>
      </c>
      <c r="AT27" s="94" t="str">
        <f>L4</f>
        <v>N</v>
      </c>
      <c r="AU27" s="94" t="str">
        <f>L5</f>
        <v>N</v>
      </c>
      <c r="AV27" s="94">
        <f>L6</f>
        <v>2</v>
      </c>
      <c r="AW27" s="94">
        <f>L7</f>
        <v>2</v>
      </c>
      <c r="AX27" s="94">
        <f>L8</f>
        <v>2</v>
      </c>
      <c r="AY27" s="94">
        <f>L9</f>
        <v>2</v>
      </c>
      <c r="AZ27" s="94">
        <f>L10</f>
        <v>1</v>
      </c>
      <c r="BA27" s="94">
        <f>L11</f>
        <v>2</v>
      </c>
      <c r="BB27" s="94">
        <f>L12</f>
        <v>2</v>
      </c>
      <c r="BC27" s="94">
        <f>L13</f>
        <v>1</v>
      </c>
      <c r="BD27" s="94">
        <f>L14</f>
        <v>2</v>
      </c>
      <c r="BE27" s="94">
        <f>L15</f>
        <v>1</v>
      </c>
      <c r="BF27" s="94">
        <f>L16</f>
        <v>2</v>
      </c>
      <c r="BG27" s="94">
        <f>L17</f>
        <v>1</v>
      </c>
      <c r="BH27" s="96"/>
    </row>
    <row r="28" spans="2:74" x14ac:dyDescent="0.25">
      <c r="B28" s="71"/>
      <c r="C28" s="77"/>
      <c r="D28" s="77"/>
      <c r="E28" s="77"/>
      <c r="F28" s="77"/>
      <c r="G28" s="77"/>
      <c r="H28" s="72"/>
      <c r="I28" s="72"/>
      <c r="J28" s="72"/>
      <c r="K28" s="77"/>
      <c r="L28" s="77"/>
      <c r="M28" s="77"/>
      <c r="N28" s="77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80">
        <f>M3</f>
        <v>14</v>
      </c>
      <c r="AT28" s="94">
        <f>M4</f>
        <v>2</v>
      </c>
      <c r="AU28" s="94">
        <f>M5</f>
        <v>2</v>
      </c>
      <c r="AV28" s="94">
        <f>M6</f>
        <v>1</v>
      </c>
      <c r="AW28" s="94">
        <f>M7</f>
        <v>1</v>
      </c>
      <c r="AX28" s="94">
        <f>M8</f>
        <v>2</v>
      </c>
      <c r="AY28" s="94" t="str">
        <f>M9</f>
        <v>N</v>
      </c>
      <c r="AZ28" s="94">
        <f>M10</f>
        <v>1</v>
      </c>
      <c r="BA28" s="94" t="str">
        <f>M11</f>
        <v>N</v>
      </c>
      <c r="BB28" s="94">
        <f>M12</f>
        <v>1</v>
      </c>
      <c r="BC28" s="94" t="str">
        <f>M13</f>
        <v>N</v>
      </c>
      <c r="BD28" s="94">
        <f>M14</f>
        <v>1</v>
      </c>
      <c r="BE28" s="94">
        <f>M15</f>
        <v>2</v>
      </c>
      <c r="BF28" s="94" t="str">
        <f>M16</f>
        <v>N</v>
      </c>
      <c r="BG28" s="94" t="str">
        <f>M17</f>
        <v>N</v>
      </c>
      <c r="BH28" s="96"/>
    </row>
    <row r="29" spans="2:74" x14ac:dyDescent="0.25">
      <c r="B29" s="71"/>
      <c r="C29" s="77"/>
      <c r="D29" s="77"/>
      <c r="E29" s="77"/>
      <c r="F29" s="77"/>
      <c r="G29" s="77"/>
      <c r="H29" s="72"/>
      <c r="I29" s="72"/>
      <c r="J29" s="72"/>
      <c r="K29" s="77"/>
      <c r="L29" s="77"/>
      <c r="M29" s="77"/>
      <c r="N29" s="77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80">
        <f>N3</f>
        <v>15</v>
      </c>
      <c r="AT29" s="94">
        <f>N4</f>
        <v>2</v>
      </c>
      <c r="AU29" s="94" t="str">
        <f>N5</f>
        <v>N</v>
      </c>
      <c r="AV29" s="94">
        <f>N6</f>
        <v>1</v>
      </c>
      <c r="AW29" s="94">
        <f>N7</f>
        <v>2</v>
      </c>
      <c r="AX29" s="94">
        <f>N8</f>
        <v>2</v>
      </c>
      <c r="AY29" s="94">
        <f>N9</f>
        <v>1</v>
      </c>
      <c r="AZ29" s="94">
        <f>N10</f>
        <v>1</v>
      </c>
      <c r="BA29" s="94">
        <f>N11</f>
        <v>1</v>
      </c>
      <c r="BB29" s="94" t="str">
        <f>N12</f>
        <v>N</v>
      </c>
      <c r="BC29" s="94" t="str">
        <f>N13</f>
        <v>N</v>
      </c>
      <c r="BD29" s="94">
        <f>N14</f>
        <v>1</v>
      </c>
      <c r="BE29" s="94">
        <f>N15</f>
        <v>2</v>
      </c>
      <c r="BF29" s="94">
        <f>N16</f>
        <v>2</v>
      </c>
      <c r="BG29" s="94">
        <f>N17</f>
        <v>1</v>
      </c>
      <c r="BH29" s="96"/>
    </row>
    <row r="30" spans="2:74" x14ac:dyDescent="0.25">
      <c r="B30" s="71"/>
      <c r="C30" s="77"/>
      <c r="D30" s="77"/>
      <c r="E30" s="77"/>
      <c r="F30" s="77"/>
      <c r="G30" s="77"/>
      <c r="H30" s="72"/>
      <c r="I30" s="72"/>
      <c r="J30" s="72"/>
      <c r="K30" s="77"/>
      <c r="L30" s="77"/>
      <c r="M30" s="77"/>
      <c r="N30" s="77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80">
        <f>O3</f>
        <v>16</v>
      </c>
      <c r="AT30" s="94">
        <f>O4</f>
        <v>1</v>
      </c>
      <c r="AU30" s="94">
        <f>O5</f>
        <v>1</v>
      </c>
      <c r="AV30" s="94" t="str">
        <f>O6</f>
        <v>N</v>
      </c>
      <c r="AW30" s="94">
        <f>O7</f>
        <v>2</v>
      </c>
      <c r="AX30" s="94" t="str">
        <f>O8</f>
        <v>N</v>
      </c>
      <c r="AY30" s="94">
        <f>O9</f>
        <v>1</v>
      </c>
      <c r="AZ30" s="94">
        <f>O10</f>
        <v>1</v>
      </c>
      <c r="BA30" s="94" t="str">
        <f>O11</f>
        <v>N</v>
      </c>
      <c r="BB30" s="94">
        <f>O12</f>
        <v>1</v>
      </c>
      <c r="BC30" s="94">
        <f>O13</f>
        <v>2</v>
      </c>
      <c r="BD30" s="94">
        <f>O14</f>
        <v>2</v>
      </c>
      <c r="BE30" s="94">
        <f>O15</f>
        <v>1</v>
      </c>
      <c r="BF30" s="94" t="str">
        <f>O16</f>
        <v>N</v>
      </c>
      <c r="BG30" s="94">
        <f>O17</f>
        <v>1</v>
      </c>
      <c r="BH30" s="96"/>
    </row>
    <row r="31" spans="2:74" x14ac:dyDescent="0.25">
      <c r="B31" s="71"/>
      <c r="C31" s="77"/>
      <c r="D31" s="77"/>
      <c r="E31" s="77"/>
      <c r="F31" s="77"/>
      <c r="G31" s="77"/>
      <c r="H31" s="72"/>
      <c r="I31" s="72"/>
      <c r="J31" s="72"/>
      <c r="K31" s="77"/>
      <c r="L31" s="77"/>
      <c r="M31" s="77"/>
      <c r="N31" s="77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80">
        <f>P3</f>
        <v>17</v>
      </c>
      <c r="AT31" s="94" t="str">
        <f>P4</f>
        <v>N</v>
      </c>
      <c r="AU31" s="94">
        <f>P5</f>
        <v>1</v>
      </c>
      <c r="AV31" s="94">
        <f>P6</f>
        <v>2</v>
      </c>
      <c r="AW31" s="94">
        <f>P7</f>
        <v>2</v>
      </c>
      <c r="AX31" s="94">
        <f>P8</f>
        <v>1</v>
      </c>
      <c r="AY31" s="94">
        <f>P9</f>
        <v>2</v>
      </c>
      <c r="AZ31" s="94">
        <f>P10</f>
        <v>1</v>
      </c>
      <c r="BA31" s="94">
        <f>P11</f>
        <v>1</v>
      </c>
      <c r="BB31" s="94">
        <f>P12</f>
        <v>2</v>
      </c>
      <c r="BC31" s="94">
        <f>P13</f>
        <v>2</v>
      </c>
      <c r="BD31" s="94">
        <f>P14</f>
        <v>1</v>
      </c>
      <c r="BE31" s="94">
        <f>P15</f>
        <v>1</v>
      </c>
      <c r="BF31" s="94">
        <f>P16</f>
        <v>1</v>
      </c>
      <c r="BG31" s="94" t="str">
        <f>P17</f>
        <v>N</v>
      </c>
      <c r="BH31" s="96"/>
    </row>
    <row r="32" spans="2:74" x14ac:dyDescent="0.25">
      <c r="B32" s="71"/>
      <c r="C32" s="77"/>
      <c r="D32" s="77"/>
      <c r="E32" s="77"/>
      <c r="F32" s="77"/>
      <c r="G32" s="77"/>
      <c r="H32" s="72"/>
      <c r="I32" s="72"/>
      <c r="J32" s="72"/>
      <c r="K32" s="77"/>
      <c r="L32" s="77"/>
      <c r="M32" s="77"/>
      <c r="N32" s="77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</row>
    <row r="33" spans="2:58" x14ac:dyDescent="0.25">
      <c r="B33" s="71"/>
      <c r="C33" s="77"/>
      <c r="D33" s="77"/>
      <c r="E33" s="77"/>
      <c r="F33" s="77"/>
      <c r="G33" s="77"/>
      <c r="H33" s="72"/>
      <c r="I33" s="72"/>
      <c r="J33" s="72"/>
      <c r="K33" s="77"/>
      <c r="L33" s="77"/>
      <c r="M33" s="77"/>
      <c r="N33" s="77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</row>
    <row r="34" spans="2:58" x14ac:dyDescent="0.25">
      <c r="C34" s="77"/>
      <c r="D34" s="77"/>
      <c r="E34" s="77"/>
      <c r="F34" s="77"/>
      <c r="G34" s="77"/>
      <c r="H34" s="72"/>
      <c r="I34" s="72"/>
      <c r="J34" s="72"/>
      <c r="K34" s="77"/>
      <c r="L34" s="77"/>
      <c r="M34" s="77"/>
      <c r="N34" s="77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3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</row>
    <row r="35" spans="2:58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3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</row>
    <row r="36" spans="2:58" x14ac:dyDescent="0.25"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</row>
    <row r="37" spans="2:58" x14ac:dyDescent="0.25"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</row>
    <row r="38" spans="2:58" x14ac:dyDescent="0.25"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</row>
    <row r="39" spans="2:58" x14ac:dyDescent="0.25"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</row>
    <row r="40" spans="2:58" x14ac:dyDescent="0.25"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</row>
    <row r="41" spans="2:58" x14ac:dyDescent="0.25"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</row>
    <row r="42" spans="2:58" x14ac:dyDescent="0.25"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</row>
    <row r="43" spans="2:58" x14ac:dyDescent="0.25"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</row>
    <row r="44" spans="2:58" x14ac:dyDescent="0.25"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</row>
    <row r="45" spans="2:58" x14ac:dyDescent="0.25"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</row>
    <row r="46" spans="2:58" x14ac:dyDescent="0.25"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</row>
    <row r="47" spans="2:58" x14ac:dyDescent="0.25"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</row>
    <row r="48" spans="2:58" x14ac:dyDescent="0.25"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</row>
    <row r="49" spans="3:44" x14ac:dyDescent="0.25"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</row>
    <row r="50" spans="3:44" x14ac:dyDescent="0.25"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</row>
    <row r="51" spans="3:44" x14ac:dyDescent="0.25"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85"/>
      <c r="AE51" s="83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1"/>
  <sheetViews>
    <sheetView workbookViewId="0">
      <selection activeCell="L19" sqref="L19"/>
    </sheetView>
  </sheetViews>
  <sheetFormatPr baseColWidth="10" defaultColWidth="6.140625" defaultRowHeight="15" x14ac:dyDescent="0.25"/>
  <cols>
    <col min="1" max="1" width="6.140625" style="125"/>
    <col min="2" max="2" width="3" bestFit="1" customWidth="1"/>
    <col min="3" max="3" width="15.85546875" bestFit="1" customWidth="1"/>
    <col min="4" max="4" width="30.85546875" bestFit="1" customWidth="1"/>
    <col min="5" max="6" width="7.140625" bestFit="1" customWidth="1"/>
    <col min="7" max="7" width="7.28515625" customWidth="1"/>
    <col min="8" max="10" width="7.140625" bestFit="1" customWidth="1"/>
    <col min="11" max="11" width="17" customWidth="1"/>
    <col min="12" max="12" width="4.5703125" customWidth="1"/>
    <col min="14" max="14" width="3.5703125" customWidth="1"/>
    <col min="16" max="18" width="7.5703125" customWidth="1"/>
    <col min="19" max="22" width="5.7109375" customWidth="1"/>
    <col min="23" max="23" width="3.28515625" customWidth="1"/>
    <col min="24" max="24" width="3" bestFit="1" customWidth="1"/>
    <col min="25" max="25" width="4.85546875" customWidth="1"/>
    <col min="27" max="33" width="12" bestFit="1" customWidth="1"/>
    <col min="34" max="34" width="3" bestFit="1" customWidth="1"/>
    <col min="35" max="35" width="2.42578125" bestFit="1" customWidth="1"/>
  </cols>
  <sheetData>
    <row r="1" spans="1:40" s="87" customFormat="1" x14ac:dyDescent="0.25">
      <c r="A1" s="125"/>
      <c r="D1" s="87" t="s">
        <v>208</v>
      </c>
      <c r="Y1" s="91" t="s">
        <v>247</v>
      </c>
    </row>
    <row r="2" spans="1:40" x14ac:dyDescent="0.25">
      <c r="B2" s="87"/>
      <c r="C2" s="87"/>
      <c r="E2" s="87"/>
      <c r="F2" s="87"/>
      <c r="G2" s="87"/>
      <c r="H2" s="87"/>
      <c r="I2" s="87"/>
      <c r="J2" s="87"/>
      <c r="K2" s="87"/>
      <c r="L2" s="126" t="s">
        <v>2</v>
      </c>
      <c r="Y2" s="92">
        <v>19</v>
      </c>
      <c r="AA2" s="93">
        <f>GEOMEAN(AA3:AA16)*100</f>
        <v>47.812466689341861</v>
      </c>
      <c r="AB2" s="93">
        <f>GEOMEAN(AB3:AB16)*100</f>
        <v>23.763215405140993</v>
      </c>
      <c r="AC2" s="93">
        <f>GEOMEAN(AC3:AC16)*100</f>
        <v>19.041620788325698</v>
      </c>
      <c r="AD2" s="87"/>
      <c r="AE2" s="87"/>
      <c r="AF2" s="87"/>
      <c r="AG2" s="87"/>
      <c r="AH2" s="87"/>
      <c r="AJ2" s="87"/>
      <c r="AK2" s="87"/>
      <c r="AL2" s="87"/>
      <c r="AM2" s="91"/>
      <c r="AN2" s="87"/>
    </row>
    <row r="3" spans="1:40" x14ac:dyDescent="0.25">
      <c r="B3" s="78">
        <v>1</v>
      </c>
      <c r="C3" s="78" t="s">
        <v>209</v>
      </c>
      <c r="D3" s="78" t="s">
        <v>210</v>
      </c>
      <c r="E3" s="108"/>
      <c r="F3" s="108">
        <v>0.40799999999999997</v>
      </c>
      <c r="G3" s="109"/>
      <c r="H3" s="108">
        <v>0.31900000000000001</v>
      </c>
      <c r="I3" s="108"/>
      <c r="J3" s="108">
        <v>0.27300000000000002</v>
      </c>
      <c r="K3" s="75" t="s">
        <v>233</v>
      </c>
      <c r="L3" s="97">
        <f>IF(AH3=1,B3,IF(AH4=1,B4,IF(AH5=1,B5,IF(AH6=1,B6,IF(AH7=1,B7,IF(AH8=1,B8,IF(AH9=1,B9,IF(AH10=1,B10,IF(AH11=1,B11,IF(AH12=1,B12,IF(AH13=1,B13,IF(AH14=1,B14,IF(AH15=1,B15,IF(AH16=1,B16,))))))))))))))</f>
        <v>4</v>
      </c>
      <c r="X3">
        <v>1</v>
      </c>
      <c r="Y3" s="95">
        <v>1</v>
      </c>
      <c r="AA3" s="99">
        <f t="shared" ref="AA3:AA16" si="0">IF(E3="",F3,IF(F3="",E3))</f>
        <v>0.40799999999999997</v>
      </c>
      <c r="AB3" s="100">
        <f t="shared" ref="AB3:AB16" si="1">IF(G3="",H3,IF(H3="",G3))</f>
        <v>0.31900000000000001</v>
      </c>
      <c r="AC3" s="101">
        <f t="shared" ref="AC3:AC16" si="2">IF(I3="",J3,IF(J3="",I3))</f>
        <v>0.27300000000000002</v>
      </c>
      <c r="AD3" s="91">
        <f t="shared" ref="AD3:AD16" si="3">GEOMEAN(AA3:AC3)*100</f>
        <v>32.875408988343423</v>
      </c>
      <c r="AE3" s="91">
        <f t="shared" ref="AE3:AE16" si="4">HARMEAN(AA3:AC3)</f>
        <v>0.32436709542545716</v>
      </c>
      <c r="AF3" s="91">
        <f t="shared" ref="AF3:AF16" si="5">AE3*100</f>
        <v>32.436709542545714</v>
      </c>
      <c r="AG3" s="91">
        <f t="shared" ref="AG3:AG16" si="6">AD3-AF3</f>
        <v>0.43869944579770959</v>
      </c>
      <c r="AH3" s="91">
        <f t="shared" ref="AH3:AH16" si="7">RANK(AG3,$AG$3:$AG$16)</f>
        <v>11</v>
      </c>
      <c r="AI3" s="91">
        <f>IF(AH3=1,Y3,IF(AH4=1,Y4,IF(AH5=1,Y5,IF(AH6=1,Y6,IF(AH7=1,Y7,IF(AH8=1,Y8,IF(AH9=1,Y9,IF(AH10=1,Y10,IF(AH11=1,Y11,IF(AH12=1,Y12,IF(AH13=1,Y13,IF(AH14=1,Y14,IF(AH15=1,Y15,IF(AH16=1,Y16,))))))))))))))</f>
        <v>1</v>
      </c>
      <c r="AK3" s="91"/>
      <c r="AL3" s="91"/>
      <c r="AM3" s="91"/>
      <c r="AN3" s="91"/>
    </row>
    <row r="4" spans="1:40" x14ac:dyDescent="0.25">
      <c r="B4" s="78">
        <v>2</v>
      </c>
      <c r="C4" s="78" t="s">
        <v>207</v>
      </c>
      <c r="D4" s="78" t="s">
        <v>211</v>
      </c>
      <c r="E4" s="108">
        <v>0.68799999999999994</v>
      </c>
      <c r="F4" s="108"/>
      <c r="G4" s="109"/>
      <c r="H4" s="108">
        <v>0.16700000000000001</v>
      </c>
      <c r="I4" s="109"/>
      <c r="J4" s="108">
        <v>0.14499999999999999</v>
      </c>
      <c r="K4" s="75" t="s">
        <v>234</v>
      </c>
      <c r="L4" s="97">
        <f>IF(AH3=2,B3,IF(AH4=2,B4,IF(AH5=2,B5,IF(AH6=2,B6,IF(AH7=2,B7,IF(AH8=2,B8,IF(AH9=2,B9,IF(AH10=2,B10,IF(AH11=2,B11,IF(AH12=2,B12,IF(AH13=2,B13,IF(AH14=2,B14,IF(AH15=2,B15,IF(AH16=2,B16,))))))))))))))</f>
        <v>14</v>
      </c>
      <c r="X4">
        <v>2</v>
      </c>
      <c r="Y4" s="95">
        <v>1</v>
      </c>
      <c r="AA4" s="102">
        <f t="shared" si="0"/>
        <v>0.68799999999999994</v>
      </c>
      <c r="AB4" s="103">
        <f t="shared" si="1"/>
        <v>0.16700000000000001</v>
      </c>
      <c r="AC4" s="104">
        <f t="shared" si="2"/>
        <v>0.14499999999999999</v>
      </c>
      <c r="AD4" s="91">
        <f t="shared" si="3"/>
        <v>25.540200591737921</v>
      </c>
      <c r="AE4" s="91">
        <f t="shared" si="4"/>
        <v>0.20923326816566262</v>
      </c>
      <c r="AF4" s="91">
        <f t="shared" si="5"/>
        <v>20.923326816566263</v>
      </c>
      <c r="AG4" s="91">
        <f t="shared" si="6"/>
        <v>4.6168737751716584</v>
      </c>
      <c r="AH4" s="91">
        <f t="shared" si="7"/>
        <v>4</v>
      </c>
      <c r="AI4" s="91" t="str">
        <f>IF(AH3=2,Y3,IF(AH4=2,Y4,IF(AH5=2,Y5,IF(AH6=2,Y6,IF(AH7=2,Y7,IF(AH8=2,Y8,IF(AH9=2,Y9,IF(AH10=2,Y10,IF(AH11=2,Y11,IF(AH12=2,Y12,IF(AH13=2,Y13,IF(AH14=2,Y14,IF(AH15=2,Y15,IF(AH16=2,Y16,))))))))))))))</f>
        <v>N</v>
      </c>
      <c r="AK4" s="91"/>
      <c r="AL4" s="91"/>
      <c r="AM4" s="91"/>
      <c r="AN4" s="91"/>
    </row>
    <row r="5" spans="1:40" x14ac:dyDescent="0.25">
      <c r="B5" s="78">
        <v>3</v>
      </c>
      <c r="C5" s="78" t="s">
        <v>212</v>
      </c>
      <c r="D5" s="78" t="s">
        <v>213</v>
      </c>
      <c r="E5" s="108"/>
      <c r="F5" s="108">
        <v>0.45</v>
      </c>
      <c r="G5" s="109"/>
      <c r="H5" s="108">
        <v>0.32</v>
      </c>
      <c r="I5" s="108"/>
      <c r="J5" s="108">
        <v>0.22900000000000001</v>
      </c>
      <c r="K5" s="75" t="s">
        <v>235</v>
      </c>
      <c r="L5" s="97">
        <f>IF(AH3=3,B3,IF(AH4=3,B4,IF(AH5=3,B5,IF(AH6=3,B6,IF(AH7=3,B7,IF(AH8=3,B8,IF(AH9=3,B9,IF(AH10=3,B10,IF(AH11=3,B11,IF(AH12=3,B12,IF(AH13=3,B13,IF(AH14=3,B14,IF(AH15=3,B15,IF(AH16=3,B16,))))))))))))))</f>
        <v>11</v>
      </c>
      <c r="X5" s="87">
        <v>3</v>
      </c>
      <c r="Y5" s="95" t="s">
        <v>7</v>
      </c>
      <c r="AA5" s="102">
        <f t="shared" si="0"/>
        <v>0.45</v>
      </c>
      <c r="AB5" s="103">
        <f t="shared" si="1"/>
        <v>0.32</v>
      </c>
      <c r="AC5" s="104">
        <f t="shared" si="2"/>
        <v>0.22900000000000001</v>
      </c>
      <c r="AD5" s="91">
        <f t="shared" si="3"/>
        <v>32.067565573343956</v>
      </c>
      <c r="AE5" s="91">
        <f t="shared" si="4"/>
        <v>0.30883151749758064</v>
      </c>
      <c r="AF5" s="91">
        <f t="shared" si="5"/>
        <v>30.883151749758063</v>
      </c>
      <c r="AG5" s="91">
        <f t="shared" si="6"/>
        <v>1.1844138235858921</v>
      </c>
      <c r="AH5" s="91">
        <f t="shared" si="7"/>
        <v>8</v>
      </c>
      <c r="AI5" s="91">
        <f>IF(AH3=3,Y3,IF(AH4=3,Y4,IF(AH5=3,Y5,IF(AH6=3,Y6,IF(AH7=3,Y7,IF(AH8=3,Y8,IF(AH9=3,Y9,IF(AH10=3,Y10,IF(AH11=3,Y11,IF(AH12=3,Y12,IF(AH13=3,Y13,IF(AH14=3,Y14,IF(AH15=3,Y15,IF(AH16=3,Y16,))))))))))))))</f>
        <v>1</v>
      </c>
      <c r="AK5" s="91"/>
      <c r="AL5" s="91"/>
      <c r="AM5" s="91"/>
      <c r="AN5" s="91"/>
    </row>
    <row r="6" spans="1:40" x14ac:dyDescent="0.25">
      <c r="B6" s="78">
        <v>4</v>
      </c>
      <c r="C6" s="78" t="s">
        <v>214</v>
      </c>
      <c r="D6" s="78" t="s">
        <v>215</v>
      </c>
      <c r="E6" s="108">
        <v>0.76500000000000001</v>
      </c>
      <c r="F6" s="108"/>
      <c r="G6" s="109"/>
      <c r="H6" s="108">
        <v>0.16600000000000001</v>
      </c>
      <c r="I6" s="108"/>
      <c r="J6" s="108">
        <v>6.9099999999999995E-2</v>
      </c>
      <c r="K6" s="75" t="s">
        <v>236</v>
      </c>
      <c r="L6" s="97">
        <f>IF(AH3=4,B3,IF(AH4=4,B4,IF(AH5=4,B5,IF(AH6=4,B6,IF(AH7=4,B7,IF(AH8=4,B8,IF(AH9=4,B9,IF(AH10=4,B10,IF(AH11=4,B11,IF(AH12=4,B12,IF(AH13=4,B13,IF(AH14=4,B14,IF(AH15=4,B15,IF(AH16=4,B16,))))))))))))))</f>
        <v>2</v>
      </c>
      <c r="X6" s="87">
        <v>4</v>
      </c>
      <c r="Y6" s="95">
        <v>1</v>
      </c>
      <c r="AA6" s="102">
        <f t="shared" si="0"/>
        <v>0.76500000000000001</v>
      </c>
      <c r="AB6" s="103">
        <f t="shared" si="1"/>
        <v>0.16600000000000001</v>
      </c>
      <c r="AC6" s="104">
        <f t="shared" si="2"/>
        <v>6.9099999999999995E-2</v>
      </c>
      <c r="AD6" s="91">
        <f t="shared" si="3"/>
        <v>20.62604005774492</v>
      </c>
      <c r="AE6" s="91">
        <f t="shared" si="4"/>
        <v>0.13759532746086311</v>
      </c>
      <c r="AF6" s="91">
        <f t="shared" si="5"/>
        <v>13.759532746086311</v>
      </c>
      <c r="AG6" s="91">
        <f t="shared" si="6"/>
        <v>6.8665073116586086</v>
      </c>
      <c r="AH6" s="91">
        <f t="shared" si="7"/>
        <v>1</v>
      </c>
      <c r="AI6" s="91">
        <f>IF(AH3=4,Y3,IF(AH4=4,Y4,IF(AH5=4,Y5,IF(AH6=4,Y6,IF(AH7=4,Y7,IF(AH8=4,Y8,IF(AH9=4,Y9,IF(AH10=4,Y10,IF(AH11=4,Y11,IF(AH12=4,Y12,IF(AH13=4,Y13,IF(AH14=4,Y14,IF(AH15=4,Y15,IF(AH16=4,Y16,))))))))))))))</f>
        <v>1</v>
      </c>
      <c r="AK6" s="91"/>
      <c r="AL6" s="91"/>
      <c r="AM6" s="91"/>
      <c r="AN6" s="91"/>
    </row>
    <row r="7" spans="1:40" x14ac:dyDescent="0.25">
      <c r="B7" s="78">
        <v>5</v>
      </c>
      <c r="C7" s="78" t="s">
        <v>216</v>
      </c>
      <c r="D7" s="78" t="s">
        <v>217</v>
      </c>
      <c r="E7" s="108">
        <v>0.60899999999999999</v>
      </c>
      <c r="F7" s="108"/>
      <c r="G7" s="109"/>
      <c r="H7" s="108">
        <v>0.23899999999999999</v>
      </c>
      <c r="I7" s="108"/>
      <c r="J7" s="108">
        <v>0.152</v>
      </c>
      <c r="K7" s="75" t="s">
        <v>237</v>
      </c>
      <c r="L7" s="97">
        <f>IF(AH3=5,B3,IF(AH4=5,B4,IF(AH5=5,B5,IF(AH6=5,B6,IF(AH7=5,B7,IF(AH8=5,B8,IF(AH9=5,B9,IF(AH10=5,B10,IF(AH11=5,B11,IF(AH12=5,B12,IF(AH13=5,B13,IF(AH14=5,B14,IF(AH15=5,B15,IF(AH16=5,B16,))))))))))))))</f>
        <v>9</v>
      </c>
      <c r="X7" s="87">
        <v>5</v>
      </c>
      <c r="Y7" s="95">
        <v>1</v>
      </c>
      <c r="AA7" s="102">
        <f t="shared" si="0"/>
        <v>0.60899999999999999</v>
      </c>
      <c r="AB7" s="103">
        <f t="shared" si="1"/>
        <v>0.23899999999999999</v>
      </c>
      <c r="AC7" s="104">
        <f t="shared" si="2"/>
        <v>0.152</v>
      </c>
      <c r="AD7" s="91">
        <f t="shared" si="3"/>
        <v>28.072834187433532</v>
      </c>
      <c r="AE7" s="91">
        <f t="shared" si="4"/>
        <v>0.24183633269811655</v>
      </c>
      <c r="AF7" s="91">
        <f t="shared" si="5"/>
        <v>24.183633269811654</v>
      </c>
      <c r="AG7" s="91">
        <f t="shared" si="6"/>
        <v>3.8892009176218778</v>
      </c>
      <c r="AH7" s="91">
        <f t="shared" si="7"/>
        <v>6</v>
      </c>
      <c r="AI7" s="91">
        <f>IF(AH3=5,Y3,IF(AH4=5,Y4,IF(AH5=5,Y5,IF(AH6=5,Y6,IF(AH7=5,Y7,IF(AH8=5,Y8,IF(AH9=5,Y9,IF(AH10=5,Y10,IF(AH11=5,Y11,IF(AH12=5,Y12,IF(AH13=5,Y13,IF(AH14=5,Y14,IF(AH15=5,Y15,IF(AH16=5,Y16,))))))))))))))</f>
        <v>1</v>
      </c>
      <c r="AK7" s="91"/>
      <c r="AL7" s="91"/>
      <c r="AM7" s="91"/>
      <c r="AN7" s="91"/>
    </row>
    <row r="8" spans="1:40" x14ac:dyDescent="0.25">
      <c r="B8" s="78">
        <v>6</v>
      </c>
      <c r="C8" s="78" t="s">
        <v>218</v>
      </c>
      <c r="D8" s="78" t="s">
        <v>219</v>
      </c>
      <c r="E8" s="108"/>
      <c r="F8" s="108">
        <v>0.38100000000000001</v>
      </c>
      <c r="G8" s="109"/>
      <c r="H8" s="108">
        <v>0.317</v>
      </c>
      <c r="I8" s="109"/>
      <c r="J8" s="108">
        <v>0.30299999999999999</v>
      </c>
      <c r="K8" s="75" t="s">
        <v>238</v>
      </c>
      <c r="L8" s="97">
        <f>IF(AH3=6,B3,IF(AH4=6,B4,IF(AH5=6,B5,IF(AH6=6,B6,IF(AH7=6,B7,IF(AH8=6,B8,IF(AH9=6,B9,IF(AH10=6,B10,IF(AH11=6,B11,IF(AH12=6,B12,IF(AH13=6,B13,IF(AH14=6,B14,IF(AH15=6,B15,IF(AH16=6,B16,))))))))))))))</f>
        <v>5</v>
      </c>
      <c r="X8" s="87">
        <v>6</v>
      </c>
      <c r="Y8" s="95" t="s">
        <v>7</v>
      </c>
      <c r="AA8" s="102">
        <f t="shared" si="0"/>
        <v>0.38100000000000001</v>
      </c>
      <c r="AB8" s="103">
        <f t="shared" si="1"/>
        <v>0.317</v>
      </c>
      <c r="AC8" s="104">
        <f t="shared" si="2"/>
        <v>0.30299999999999999</v>
      </c>
      <c r="AD8" s="91">
        <f t="shared" si="3"/>
        <v>33.200321463476627</v>
      </c>
      <c r="AE8" s="91">
        <f t="shared" si="4"/>
        <v>0.33041190173081614</v>
      </c>
      <c r="AF8" s="91">
        <f t="shared" si="5"/>
        <v>33.041190173081617</v>
      </c>
      <c r="AG8" s="91">
        <f t="shared" si="6"/>
        <v>0.15913129039500973</v>
      </c>
      <c r="AH8" s="91">
        <f t="shared" si="7"/>
        <v>12</v>
      </c>
      <c r="AI8" s="91">
        <f>IF(AH3=6,Y3,IF(AH4=6,Y4,IF(AH5=6,Y5,IF(AH6=6,Y6,IF(AH7=6,Y7,IF(AH8=6,Y8,IF(AH9=6,Y9,IF(AH10=6,Y10,IF(AH11=6,Y11,IF(AH12=6,Y12,IF(AH13=6,Y13,IF(AH14=6,Y14,IF(AH15=6,Y15,IF(AH16=6,Y16,))))))))))))))</f>
        <v>1</v>
      </c>
      <c r="AK8" s="91"/>
      <c r="AL8" s="91"/>
      <c r="AM8" s="91"/>
      <c r="AN8" s="91"/>
    </row>
    <row r="9" spans="1:40" x14ac:dyDescent="0.25">
      <c r="B9" s="78">
        <v>7</v>
      </c>
      <c r="C9" s="78" t="s">
        <v>206</v>
      </c>
      <c r="D9" s="78" t="s">
        <v>220</v>
      </c>
      <c r="E9" s="108"/>
      <c r="F9" s="108">
        <v>0.308</v>
      </c>
      <c r="G9" s="109"/>
      <c r="H9" s="108">
        <v>0.33600000000000002</v>
      </c>
      <c r="I9" s="109"/>
      <c r="J9" s="108">
        <v>0.35599999999999998</v>
      </c>
      <c r="K9" s="75" t="s">
        <v>239</v>
      </c>
      <c r="L9" s="97">
        <f>IF(AH3=7,B3,IF(AH4=7,B4,IF(AH5=7,B5,IF(AH6=7,B6,IF(AH7=7,B7,IF(AH8=7,B8,IF(AH9=7,B9,IF(AH10=7,B10,IF(AH11=7,B11,IF(AH12=7,B12,IF(AH13=7,B13,IF(AH14=7,B14,IF(AH15=7,B15,IF(AH16=7,B16,))))))))))))))</f>
        <v>8</v>
      </c>
      <c r="X9" s="87">
        <v>7</v>
      </c>
      <c r="Y9" s="95" t="s">
        <v>7</v>
      </c>
      <c r="AA9" s="102">
        <f t="shared" si="0"/>
        <v>0.308</v>
      </c>
      <c r="AB9" s="103">
        <f t="shared" si="1"/>
        <v>0.33600000000000002</v>
      </c>
      <c r="AC9" s="104">
        <f t="shared" si="2"/>
        <v>0.35599999999999998</v>
      </c>
      <c r="AD9" s="91">
        <f t="shared" si="3"/>
        <v>33.274637326251025</v>
      </c>
      <c r="AE9" s="91">
        <f t="shared" si="4"/>
        <v>0.33215483002356111</v>
      </c>
      <c r="AF9" s="91">
        <f t="shared" si="5"/>
        <v>33.215483002356109</v>
      </c>
      <c r="AG9" s="91">
        <f t="shared" si="6"/>
        <v>5.9154323894915706E-2</v>
      </c>
      <c r="AH9" s="91">
        <f t="shared" si="7"/>
        <v>13</v>
      </c>
      <c r="AI9" s="91">
        <f>IF(AH3=7,Y3,IF(AH4=7,Y4,IF(AH5=7,Y5,IF(AH6=7,Y6,IF(AH7=7,Y7,IF(AH8=7,Y8,IF(AH9=7,Y9,IF(AH10=7,Y10,IF(AH11=7,Y11,IF(AH12=7,Y12,IF(AH13=7,Y13,IF(AH14=7,Y14,IF(AH15=7,Y15,IF(AH16=7,Y16,))))))))))))))</f>
        <v>2</v>
      </c>
      <c r="AK9" s="91"/>
      <c r="AL9" s="91"/>
      <c r="AM9" s="91"/>
      <c r="AN9" s="91"/>
    </row>
    <row r="10" spans="1:40" x14ac:dyDescent="0.25">
      <c r="B10" s="78">
        <v>8</v>
      </c>
      <c r="C10" s="78" t="s">
        <v>221</v>
      </c>
      <c r="D10" s="78" t="s">
        <v>222</v>
      </c>
      <c r="E10" s="109"/>
      <c r="F10" s="108">
        <v>0.183</v>
      </c>
      <c r="G10" s="109"/>
      <c r="H10" s="108">
        <v>0.32100000000000001</v>
      </c>
      <c r="I10" s="108"/>
      <c r="J10" s="108">
        <v>0.496</v>
      </c>
      <c r="K10" s="75" t="s">
        <v>240</v>
      </c>
      <c r="L10" s="97">
        <f>IF(AH3=8,B3,IF(AH4=8,B4,IF(AH5=8,B5,IF(AH6=8,B6,IF(AH7=8,B7,IF(AH8=8,B8,IF(AH9=8,B9,IF(AH10=8,B10,IF(AH11=8,B11,IF(AH12=8,B12,IF(AH13=8,B13,IF(AH14=8,B14,IF(AH15=8,B15,IF(AH16=8,B16,))))))))))))))</f>
        <v>3</v>
      </c>
      <c r="X10" s="87">
        <v>8</v>
      </c>
      <c r="Y10" s="95">
        <v>2</v>
      </c>
      <c r="AA10" s="102">
        <f t="shared" si="0"/>
        <v>0.183</v>
      </c>
      <c r="AB10" s="103">
        <f t="shared" si="1"/>
        <v>0.32100000000000001</v>
      </c>
      <c r="AC10" s="104">
        <f t="shared" si="2"/>
        <v>0.496</v>
      </c>
      <c r="AD10" s="91">
        <f t="shared" si="3"/>
        <v>30.771306272816624</v>
      </c>
      <c r="AE10" s="91">
        <f t="shared" si="4"/>
        <v>0.28312905576771713</v>
      </c>
      <c r="AF10" s="91">
        <f t="shared" si="5"/>
        <v>28.312905576771712</v>
      </c>
      <c r="AG10" s="91">
        <f t="shared" si="6"/>
        <v>2.4584006960449116</v>
      </c>
      <c r="AH10" s="91">
        <f t="shared" si="7"/>
        <v>7</v>
      </c>
      <c r="AI10" s="91" t="str">
        <f>IF(AH3=8,Y3,IF(AH4=8,Y4,IF(AH5=8,Y5,IF(AH6=8,Y6,IF(AH7=8,Y7,IF(AH8=8,Y8,IF(AH9=8,Y9,IF(AH10=8,Y10,IF(AH11=8,Y11,IF(AH12=8,Y12,IF(AH13=8,Y13,IF(AH14=8,Y14,IF(AH15=8,Y15,IF(AH16=8,Y16,))))))))))))))</f>
        <v>N</v>
      </c>
      <c r="AK10" s="91"/>
      <c r="AL10" s="91"/>
      <c r="AM10" s="91"/>
      <c r="AN10" s="91"/>
    </row>
    <row r="11" spans="1:40" x14ac:dyDescent="0.25">
      <c r="B11" s="78">
        <v>9</v>
      </c>
      <c r="C11" s="78" t="s">
        <v>223</v>
      </c>
      <c r="D11" s="78" t="s">
        <v>224</v>
      </c>
      <c r="E11" s="108">
        <v>0.64900000000000002</v>
      </c>
      <c r="F11" s="108"/>
      <c r="G11" s="109"/>
      <c r="H11" s="108">
        <v>0.19600000000000001</v>
      </c>
      <c r="I11" s="108"/>
      <c r="J11" s="108">
        <v>0.156</v>
      </c>
      <c r="K11" s="75" t="s">
        <v>241</v>
      </c>
      <c r="L11" s="97">
        <f>IF(AH3=9,B3,IF(AH4=9,B4,IF(AH5=9,B5,IF(AH6=9,B6,IF(AH7=9,B7,IF(AH8=9,B8,IF(AH9=9,B9,IF(AH10=9,B10,IF(AH11=9,B11,IF(AH12=9,B12,IF(AH13=9,B13,IF(AH14=9,B14,IF(AH15=9,B15,IF(AH16=9,B16,))))))))))))))</f>
        <v>10</v>
      </c>
      <c r="X11" s="87">
        <v>9</v>
      </c>
      <c r="Y11" s="95">
        <v>1</v>
      </c>
      <c r="AA11" s="102">
        <f t="shared" si="0"/>
        <v>0.64900000000000002</v>
      </c>
      <c r="AB11" s="103">
        <f t="shared" si="1"/>
        <v>0.19600000000000001</v>
      </c>
      <c r="AC11" s="104">
        <f t="shared" si="2"/>
        <v>0.156</v>
      </c>
      <c r="AD11" s="91">
        <f t="shared" si="3"/>
        <v>27.073336974082178</v>
      </c>
      <c r="AE11" s="91">
        <f t="shared" si="4"/>
        <v>0.22982994625980604</v>
      </c>
      <c r="AF11" s="91">
        <f t="shared" si="5"/>
        <v>22.982994625980606</v>
      </c>
      <c r="AG11" s="91">
        <f t="shared" si="6"/>
        <v>4.0903423481015722</v>
      </c>
      <c r="AH11" s="91">
        <f t="shared" si="7"/>
        <v>5</v>
      </c>
      <c r="AI11" s="91" t="str">
        <f>IF(AH3=9,Y3,IF(AH4=9,Y4,IF(AH5=9,Y5,IF(AH6=9,Y6,IF(AH7=9,Y7,IF(AH8=9,Y8,IF(AH9=9,Y9,IF(AH10=9,Y10,IF(AH11=9,Y11,IF(AH12=9,Y12,IF(AH13=9,Y13,IF(AH14=9,Y14,IF(AH15=9,Y15,IF(AH16=9,Y16,))))))))))))))</f>
        <v>N</v>
      </c>
      <c r="AK11" s="91"/>
      <c r="AL11" s="87"/>
      <c r="AM11" s="87"/>
      <c r="AN11" s="87"/>
    </row>
    <row r="12" spans="1:40" x14ac:dyDescent="0.25">
      <c r="B12" s="78">
        <v>10</v>
      </c>
      <c r="C12" s="78" t="s">
        <v>225</v>
      </c>
      <c r="D12" s="78" t="s">
        <v>205</v>
      </c>
      <c r="E12" s="108"/>
      <c r="F12" s="108">
        <v>0.443</v>
      </c>
      <c r="G12" s="109"/>
      <c r="H12" s="108">
        <v>0.32</v>
      </c>
      <c r="I12" s="108"/>
      <c r="J12" s="108">
        <v>0.23599999999999999</v>
      </c>
      <c r="K12" s="75" t="s">
        <v>242</v>
      </c>
      <c r="L12" s="97">
        <f>IF(AH3=10,B3,IF(AH4=10,B4,IF(AH5=10,B5,IF(AH6=10,B6,IF(AH7=10,B7,IF(AH8=10,B8,IF(AH9=10,B9,IF(AH10=10,B10,IF(AH11=10,B11,IF(AH12=10,B12,IF(AH13=10,B13,IF(AH14=10,B14,IF(AH15=10,B15,IF(AH16=10,B16,))))))))))))))</f>
        <v>12</v>
      </c>
      <c r="X12" s="87">
        <v>10</v>
      </c>
      <c r="Y12" s="95" t="s">
        <v>7</v>
      </c>
      <c r="AA12" s="102">
        <f t="shared" si="0"/>
        <v>0.443</v>
      </c>
      <c r="AB12" s="103">
        <f t="shared" si="1"/>
        <v>0.32</v>
      </c>
      <c r="AC12" s="104">
        <f t="shared" si="2"/>
        <v>0.23599999999999999</v>
      </c>
      <c r="AD12" s="91">
        <f t="shared" si="3"/>
        <v>32.222203479092457</v>
      </c>
      <c r="AE12" s="91">
        <f t="shared" si="4"/>
        <v>0.31186248555128826</v>
      </c>
      <c r="AF12" s="91">
        <f t="shared" si="5"/>
        <v>31.186248555128827</v>
      </c>
      <c r="AG12" s="91">
        <f t="shared" si="6"/>
        <v>1.0359549239636294</v>
      </c>
      <c r="AH12" s="91">
        <f t="shared" si="7"/>
        <v>9</v>
      </c>
      <c r="AI12" s="91">
        <f>IF(AH3=10,Y3,IF(AH4=10,Y4,IF(AH5=10,Y5,IF(AH6=10,Y6,IF(AH7=10,Y7,IF(AH8=10,Y8,IF(AH9=10,Y9,IF(AH10=10,Y10,IF(AH11=10,Y11,IF(AH12=10,Y12,IF(AH13=10,Y13,IF(AH14=10,Y14,IF(AH15=10,Y15,IF(AH16=10,Y16,))))))))))))))</f>
        <v>2</v>
      </c>
      <c r="AK12" s="91"/>
      <c r="AL12" s="87"/>
      <c r="AM12" s="87"/>
      <c r="AN12" s="87"/>
    </row>
    <row r="13" spans="1:40" x14ac:dyDescent="0.25">
      <c r="B13" s="78">
        <v>11</v>
      </c>
      <c r="C13" s="78" t="s">
        <v>226</v>
      </c>
      <c r="D13" s="78" t="s">
        <v>227</v>
      </c>
      <c r="E13" s="108">
        <v>0.84699999999999998</v>
      </c>
      <c r="F13" s="108"/>
      <c r="G13" s="109"/>
      <c r="H13" s="108">
        <v>9.01E-2</v>
      </c>
      <c r="I13" s="108"/>
      <c r="J13" s="108">
        <v>6.3299999999999995E-2</v>
      </c>
      <c r="K13" s="75" t="s">
        <v>243</v>
      </c>
      <c r="L13" s="97">
        <f>IF(AH3=11,B3,IF(AH4=11,B4,IF(AH5=11,B5,IF(AH6=11,B6,IF(AH7=11,B7,IF(AH8=11,B8,IF(AH9=11,B9,IF(AH10=11,B10,IF(AH11=11,B11,IF(AH12=11,B12,IF(AH13=11,B13,IF(AH14=11,B14,IF(AH15=11,B15,IF(AH16=11,B16,))))))))))))))</f>
        <v>1</v>
      </c>
      <c r="X13" s="87">
        <v>11</v>
      </c>
      <c r="Y13" s="95">
        <v>1</v>
      </c>
      <c r="AA13" s="102">
        <f t="shared" si="0"/>
        <v>0.84699999999999998</v>
      </c>
      <c r="AB13" s="103">
        <f t="shared" si="1"/>
        <v>9.01E-2</v>
      </c>
      <c r="AC13" s="104">
        <f t="shared" si="2"/>
        <v>6.3299999999999995E-2</v>
      </c>
      <c r="AD13" s="91">
        <f t="shared" si="3"/>
        <v>16.904563862006388</v>
      </c>
      <c r="AE13" s="91">
        <f t="shared" si="4"/>
        <v>0.1068482422399306</v>
      </c>
      <c r="AF13" s="91">
        <f t="shared" si="5"/>
        <v>10.68482422399306</v>
      </c>
      <c r="AG13" s="91">
        <f t="shared" si="6"/>
        <v>6.2197396380133281</v>
      </c>
      <c r="AH13" s="91">
        <f t="shared" si="7"/>
        <v>3</v>
      </c>
      <c r="AI13" s="91">
        <f>IF(AH3=11,Y3,IF(AH4=11,Y4,IF(AH5=11,Y5,IF(AH6=11,Y6,IF(AH7=11,Y7,IF(AH8=11,Y8,IF(AH9=11,Y9,IF(AH10=11,Y10,IF(AH11=11,Y11,IF(AH12=11,Y12,IF(AH13=11,Y13,IF(AH14=11,Y14,IF(AH15=11,Y15,IF(AH16=11,Y16,))))))))))))))</f>
        <v>1</v>
      </c>
      <c r="AK13" s="91"/>
      <c r="AL13" s="87"/>
      <c r="AM13" s="87"/>
      <c r="AN13" s="87"/>
    </row>
    <row r="14" spans="1:40" x14ac:dyDescent="0.25">
      <c r="B14" s="78">
        <v>12</v>
      </c>
      <c r="C14" s="78" t="s">
        <v>228</v>
      </c>
      <c r="D14" s="78" t="s">
        <v>229</v>
      </c>
      <c r="E14" s="108"/>
      <c r="F14" s="108">
        <v>0.434</v>
      </c>
      <c r="G14" s="109"/>
      <c r="H14" s="108">
        <v>0.3</v>
      </c>
      <c r="I14" s="108"/>
      <c r="J14" s="108">
        <v>0.26600000000000001</v>
      </c>
      <c r="K14" s="75" t="s">
        <v>244</v>
      </c>
      <c r="L14" s="97">
        <f>IF(AH3=12,B3,IF(AH4=12,B4,IF(AH5=12,B5,IF(AH6=12,B6,IF(AH7=12,B7,IF(AH8=12,B8,IF(AH9=12,B9,IF(AH10=12,B10,IF(AH11=12,B11,IF(AH12=12,B12,IF(AH13=12,B13,IF(AH14=12,B14,IF(AH15=12,B15,IF(AH16=12,B16,))))))))))))))</f>
        <v>6</v>
      </c>
      <c r="X14" s="87">
        <v>12</v>
      </c>
      <c r="Y14" s="95">
        <v>2</v>
      </c>
      <c r="AA14" s="102">
        <f t="shared" si="0"/>
        <v>0.434</v>
      </c>
      <c r="AB14" s="103">
        <f t="shared" si="1"/>
        <v>0.3</v>
      </c>
      <c r="AC14" s="104">
        <f t="shared" si="2"/>
        <v>0.26600000000000001</v>
      </c>
      <c r="AD14" s="91">
        <f t="shared" si="3"/>
        <v>32.595992331055754</v>
      </c>
      <c r="AE14" s="91">
        <f t="shared" si="4"/>
        <v>0.31925492557859414</v>
      </c>
      <c r="AF14" s="91">
        <f t="shared" si="5"/>
        <v>31.925492557859414</v>
      </c>
      <c r="AG14" s="91">
        <f t="shared" si="6"/>
        <v>0.67049977319634024</v>
      </c>
      <c r="AH14" s="91">
        <f t="shared" si="7"/>
        <v>10</v>
      </c>
      <c r="AI14" s="91" t="str">
        <f>IF(AH3=12,Y3,IF(AH4=12,Y4,IF(AH5=12,Y5,IF(AH6=12,Y6,IF(AH7=12,Y7,IF(AH8=12,Y8,IF(AH9=12,Y9,IF(AH10=12,Y10,IF(AH11=12,Y11,IF(AH12=12,Y12,IF(AH13=12,Y13,IF(AH14=12,Y14,IF(AH15=12,Y15,IF(AH16=12,Y16,))))))))))))))</f>
        <v>N</v>
      </c>
      <c r="AK14" s="87"/>
      <c r="AL14" s="87"/>
      <c r="AM14" s="87"/>
      <c r="AN14" s="87"/>
    </row>
    <row r="15" spans="1:40" x14ac:dyDescent="0.25">
      <c r="B15" s="78">
        <v>13</v>
      </c>
      <c r="C15" s="78" t="s">
        <v>230</v>
      </c>
      <c r="D15" s="78" t="s">
        <v>204</v>
      </c>
      <c r="E15" s="108"/>
      <c r="F15" s="108">
        <v>0.31</v>
      </c>
      <c r="G15" s="109"/>
      <c r="H15" s="108">
        <v>0.33600000000000002</v>
      </c>
      <c r="I15" s="108"/>
      <c r="J15" s="108">
        <v>0.35399999999999998</v>
      </c>
      <c r="K15" s="75" t="s">
        <v>245</v>
      </c>
      <c r="L15" s="97">
        <f>IF(AH3=13,B3,IF(AH4=13,B4,IF(AH5=13,B5,IF(AH6=13,B6,IF(AH7=13,B7,IF(AH8=13,B8,IF(AH9=13,B9,IF(AH10=13,B10,IF(AH11=13,B11,IF(AH12=13,B12,IF(AH13=13,B13,IF(AH14=13,B14,IF(AH15=13,B15,IF(AH16=13,B16,))))))))))))))</f>
        <v>7</v>
      </c>
      <c r="X15" s="87">
        <v>13</v>
      </c>
      <c r="Y15" s="95">
        <v>2</v>
      </c>
      <c r="AA15" s="102">
        <f t="shared" si="0"/>
        <v>0.31</v>
      </c>
      <c r="AB15" s="103">
        <f t="shared" si="1"/>
        <v>0.33600000000000002</v>
      </c>
      <c r="AC15" s="104">
        <f t="shared" si="2"/>
        <v>0.35399999999999998</v>
      </c>
      <c r="AD15" s="91">
        <f t="shared" si="3"/>
        <v>33.283941070502543</v>
      </c>
      <c r="AE15" s="91">
        <f t="shared" si="4"/>
        <v>0.33234163752388501</v>
      </c>
      <c r="AF15" s="91">
        <f t="shared" si="5"/>
        <v>33.234163752388504</v>
      </c>
      <c r="AG15" s="91">
        <f t="shared" si="6"/>
        <v>4.9777318114038849E-2</v>
      </c>
      <c r="AH15" s="91">
        <f t="shared" si="7"/>
        <v>14</v>
      </c>
      <c r="AI15" s="91" t="str">
        <f>IF(AH3=13,Y3,IF(AH4=13,Y4,IF(AH5=13,Y5,IF(AH6=13,Y6,IF(AH7=13,Y7,IF(AH8=13,Y8,IF(AH9=13,Y9,IF(AH10=13,Y10,IF(AH11=13,Y11,IF(AH12=13,Y12,IF(AH13=13,Y13,IF(AH14=13,Y14,IF(AH15=13,Y15,IF(AH16=13,Y16,))))))))))))))</f>
        <v>N</v>
      </c>
      <c r="AK15" s="87"/>
      <c r="AL15" s="87"/>
      <c r="AM15" s="87"/>
      <c r="AN15" s="87"/>
    </row>
    <row r="16" spans="1:40" x14ac:dyDescent="0.25">
      <c r="B16" s="78">
        <v>14</v>
      </c>
      <c r="C16" s="78" t="s">
        <v>231</v>
      </c>
      <c r="D16" s="78" t="s">
        <v>232</v>
      </c>
      <c r="E16" s="108">
        <v>0.78800000000000003</v>
      </c>
      <c r="F16" s="108"/>
      <c r="G16" s="109"/>
      <c r="H16" s="108">
        <v>0.13900000000000001</v>
      </c>
      <c r="I16" s="108"/>
      <c r="J16" s="108">
        <v>7.3700000000000002E-2</v>
      </c>
      <c r="K16" s="75" t="s">
        <v>246</v>
      </c>
      <c r="L16" s="97">
        <f>IF(AH3=14,B3,IF(AH4=14,B4,IF(AH5=14,B5,IF(AH6=14,B6,IF(AH7=14,B7,IF(AH8=14,B8,IF(AH9=14,B9,IF(AH10=14,B10,IF(AH11=14,B11,IF(AH12=14,B12,IF(AH13=14,B13,IF(AH14=14,B14,IF(AH15=14,B15,IF(AH16=14,B16,))))))))))))))</f>
        <v>13</v>
      </c>
      <c r="X16" s="87">
        <v>14</v>
      </c>
      <c r="Y16" s="95" t="s">
        <v>7</v>
      </c>
      <c r="AA16" s="105">
        <f t="shared" si="0"/>
        <v>0.78800000000000003</v>
      </c>
      <c r="AB16" s="106">
        <f t="shared" si="1"/>
        <v>0.13900000000000001</v>
      </c>
      <c r="AC16" s="107">
        <f t="shared" si="2"/>
        <v>7.3700000000000002E-2</v>
      </c>
      <c r="AD16" s="91">
        <f t="shared" si="3"/>
        <v>20.060242029374447</v>
      </c>
      <c r="AE16" s="91">
        <f t="shared" si="4"/>
        <v>0.13616680620223906</v>
      </c>
      <c r="AF16" s="91">
        <f t="shared" si="5"/>
        <v>13.616680620223907</v>
      </c>
      <c r="AG16" s="91">
        <f t="shared" si="6"/>
        <v>6.44356140915054</v>
      </c>
      <c r="AH16" s="91">
        <f t="shared" si="7"/>
        <v>2</v>
      </c>
      <c r="AI16" s="91">
        <f>IF(AH3=14,Y3,IF(AH4=14,Y4,IF(AH5=14,Y5,IF(AH6=14,Y6,IF(AH7=14,Y7,IF(AH8=14,Y8,IF(AH9=14,Y9,IF(AH10=14,Y10,IF(AH11=14,Y11,IF(AH12=14,Y12,IF(AH13=14,Y13,IF(AH14=14,Y14,IF(AH15=14,Y15,IF(AH16=14,Y16,))))))))))))))</f>
        <v>2</v>
      </c>
      <c r="AK16" s="87"/>
      <c r="AL16" s="87"/>
      <c r="AM16" s="87"/>
      <c r="AN16" s="87"/>
    </row>
    <row r="17" spans="6:12" x14ac:dyDescent="0.25">
      <c r="L17" s="111" t="s">
        <v>270</v>
      </c>
    </row>
    <row r="18" spans="6:12" x14ac:dyDescent="0.25">
      <c r="F18" s="98"/>
      <c r="G18" s="87"/>
      <c r="H18" s="98"/>
      <c r="I18" s="87"/>
      <c r="J18" s="98"/>
      <c r="L18" s="111" t="s">
        <v>273</v>
      </c>
    </row>
    <row r="20" spans="6:12" x14ac:dyDescent="0.25">
      <c r="L20" s="111" t="s">
        <v>271</v>
      </c>
    </row>
    <row r="21" spans="6:12" x14ac:dyDescent="0.25">
      <c r="L21" s="111" t="s">
        <v>272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L32"/>
  <sheetViews>
    <sheetView workbookViewId="0">
      <selection activeCell="AA24" sqref="AA24"/>
    </sheetView>
  </sheetViews>
  <sheetFormatPr baseColWidth="10" defaultColWidth="4.42578125" defaultRowHeight="15" x14ac:dyDescent="0.25"/>
  <cols>
    <col min="1" max="15" width="3" customWidth="1"/>
    <col min="23" max="23" width="17.28515625" customWidth="1"/>
    <col min="60" max="60" width="4.5703125" customWidth="1"/>
  </cols>
  <sheetData>
    <row r="1" spans="2:63" s="125" customFormat="1" x14ac:dyDescent="0.25">
      <c r="G1" s="126"/>
      <c r="H1" s="126"/>
      <c r="I1" s="126" t="s">
        <v>186</v>
      </c>
      <c r="J1" s="126"/>
      <c r="K1" s="126"/>
      <c r="S1" s="126" t="s">
        <v>252</v>
      </c>
      <c r="W1" s="10" t="s">
        <v>180</v>
      </c>
      <c r="AG1" s="126" t="s">
        <v>247</v>
      </c>
    </row>
    <row r="2" spans="2:63" x14ac:dyDescent="0.25">
      <c r="B2" s="74">
        <v>4</v>
      </c>
      <c r="C2" s="74">
        <v>5</v>
      </c>
      <c r="D2" s="74">
        <v>6</v>
      </c>
      <c r="E2" s="74">
        <v>7</v>
      </c>
      <c r="F2" s="74">
        <v>8</v>
      </c>
      <c r="G2" s="74">
        <v>9</v>
      </c>
      <c r="H2" s="74">
        <v>10</v>
      </c>
      <c r="I2" s="74">
        <v>11</v>
      </c>
      <c r="J2" s="74">
        <v>12</v>
      </c>
      <c r="K2" s="74">
        <v>13</v>
      </c>
      <c r="L2" s="74">
        <v>14</v>
      </c>
      <c r="M2" s="74">
        <v>15</v>
      </c>
      <c r="N2" s="74">
        <v>16</v>
      </c>
      <c r="O2" s="74">
        <v>17</v>
      </c>
      <c r="P2" s="125"/>
      <c r="Q2" s="125"/>
      <c r="R2" s="78">
        <v>2.4509803921568629</v>
      </c>
      <c r="S2" s="78">
        <v>3.134796238244514</v>
      </c>
      <c r="T2" s="78">
        <v>3.6630036630036629</v>
      </c>
      <c r="U2" s="125"/>
      <c r="V2" s="125"/>
      <c r="W2" s="135" t="str">
        <f t="shared" ref="W2:W15" si="0">BB3&amp;";"&amp;BC3&amp;";"&amp;BD3&amp;";"&amp;BE3&amp;";"</f>
        <v>1;0,408;0,319;0,273;</v>
      </c>
      <c r="X2" s="125" t="s">
        <v>250</v>
      </c>
      <c r="Y2" s="125"/>
      <c r="Z2" s="125"/>
      <c r="AA2" s="125"/>
      <c r="AD2" s="125"/>
      <c r="AE2" s="125"/>
      <c r="AF2" s="126"/>
      <c r="AG2" s="127">
        <v>19</v>
      </c>
      <c r="AI2" s="125"/>
      <c r="AJ2" s="125"/>
      <c r="AK2" s="125"/>
      <c r="AL2" s="125"/>
      <c r="AM2" s="125"/>
      <c r="AN2" s="125"/>
      <c r="AO2" s="125"/>
      <c r="AP2" s="125"/>
      <c r="AQ2" s="125"/>
      <c r="AY2" s="125"/>
      <c r="AZ2" s="125"/>
      <c r="BC2" s="125"/>
      <c r="BD2" s="125"/>
      <c r="BE2" s="125"/>
      <c r="BG2" s="126"/>
      <c r="BI2" s="126"/>
      <c r="BJ2" s="125"/>
      <c r="BK2" s="125"/>
    </row>
    <row r="3" spans="2:63" x14ac:dyDescent="0.25">
      <c r="B3" s="78">
        <v>2</v>
      </c>
      <c r="C3" s="78">
        <v>1</v>
      </c>
      <c r="D3" s="78">
        <v>1</v>
      </c>
      <c r="E3" s="78">
        <v>1</v>
      </c>
      <c r="F3" s="78">
        <v>1</v>
      </c>
      <c r="G3" s="78" t="s">
        <v>7</v>
      </c>
      <c r="H3" s="79" t="s">
        <v>7</v>
      </c>
      <c r="I3" s="78" t="s">
        <v>7</v>
      </c>
      <c r="J3" s="78">
        <v>2</v>
      </c>
      <c r="K3" s="78" t="s">
        <v>7</v>
      </c>
      <c r="L3" s="78">
        <v>2</v>
      </c>
      <c r="M3" s="78">
        <v>2</v>
      </c>
      <c r="N3" s="78">
        <v>1</v>
      </c>
      <c r="O3" s="78" t="s">
        <v>7</v>
      </c>
      <c r="P3" s="125"/>
      <c r="R3" s="78">
        <v>1.4534883720930234</v>
      </c>
      <c r="S3" s="78">
        <v>5.9880239520958085</v>
      </c>
      <c r="T3" s="78">
        <v>6.8965517241379315</v>
      </c>
      <c r="W3" s="135" t="str">
        <f t="shared" si="0"/>
        <v>2;0,688;0,167;0,145;</v>
      </c>
      <c r="X3" s="125" t="s">
        <v>250</v>
      </c>
      <c r="Y3" s="125"/>
      <c r="Z3" s="125"/>
      <c r="AG3" s="114">
        <v>1</v>
      </c>
      <c r="AI3" s="126">
        <f t="shared" ref="AI3:AI16" si="1">COUNTIF(B3:O3,1)</f>
        <v>5</v>
      </c>
      <c r="AJ3" s="126">
        <f t="shared" ref="AJ3:AJ16" si="2">COUNTIF(B3:O3,"N")</f>
        <v>5</v>
      </c>
      <c r="AK3" s="126">
        <f t="shared" ref="AK3:AK16" si="3">COUNTIF(B3:O3,2)</f>
        <v>4</v>
      </c>
      <c r="AL3" s="126">
        <f t="shared" ref="AL3:AL16" si="4">AI3+AJ3+AK3</f>
        <v>14</v>
      </c>
      <c r="AM3" s="125"/>
      <c r="AN3" s="126">
        <f t="shared" ref="AN3:AN16" si="5">AI3*100/AL3</f>
        <v>35.714285714285715</v>
      </c>
      <c r="AO3" s="126">
        <f t="shared" ref="AO3:AO16" si="6">AJ3*100/AL3</f>
        <v>35.714285714285715</v>
      </c>
      <c r="AP3" s="126">
        <f t="shared" ref="AP3:AP16" si="7">AK3*100/AL3</f>
        <v>28.571428571428573</v>
      </c>
      <c r="AQ3" s="126"/>
      <c r="AR3" s="126">
        <f t="shared" ref="AR3:AR16" si="8">AN3*R2-1</f>
        <v>86.53501400560225</v>
      </c>
      <c r="AS3" s="126">
        <f t="shared" ref="AS3:AS16" si="9">AO3*S2-1</f>
        <v>110.95700850873264</v>
      </c>
      <c r="AT3" s="126">
        <f t="shared" ref="AT3:AT16" si="10">AP3*T2-1</f>
        <v>103.65724751439038</v>
      </c>
      <c r="AU3" s="125"/>
      <c r="AV3" s="126">
        <f t="shared" ref="AV3:AV16" si="11">S2*T2</f>
        <v>11.482770103459758</v>
      </c>
      <c r="AW3" s="126">
        <f t="shared" ref="AW3:AW16" si="12">R2*T2</f>
        <v>8.9779501544207427</v>
      </c>
      <c r="AX3" s="126">
        <f t="shared" ref="AX3:AX16" si="13">R2*S2</f>
        <v>7.6833241133443977</v>
      </c>
      <c r="AY3" s="125"/>
      <c r="AZ3" s="126">
        <f t="shared" ref="AZ3:AZ16" si="14">AV3+AW3+AX3</f>
        <v>28.144044371224901</v>
      </c>
      <c r="BB3" s="126">
        <v>1</v>
      </c>
      <c r="BC3" s="126">
        <f t="shared" ref="BC3:BC16" si="15">AV3/AZ3</f>
        <v>0.40799999999999997</v>
      </c>
      <c r="BD3" s="126">
        <f t="shared" ref="BD3:BD16" si="16">AW3/AZ3</f>
        <v>0.31900000000000001</v>
      </c>
      <c r="BE3" s="126">
        <f t="shared" ref="BE3:BE16" si="17">AX3/AZ3</f>
        <v>0.27300000000000002</v>
      </c>
      <c r="BF3" s="132">
        <f t="shared" ref="BF3:BF16" si="18">IF(AG3=1,BC3,IF(AG3="N",BD3,IF(AG3=2,BE3)))</f>
        <v>0.40799999999999997</v>
      </c>
      <c r="BG3" s="126" t="s">
        <v>250</v>
      </c>
      <c r="BH3" s="126"/>
      <c r="BI3" s="126"/>
      <c r="BJ3" s="125"/>
      <c r="BK3" s="126"/>
    </row>
    <row r="4" spans="2:63" x14ac:dyDescent="0.25">
      <c r="B4" s="78">
        <v>1</v>
      </c>
      <c r="C4" s="78">
        <v>2</v>
      </c>
      <c r="D4" s="78">
        <v>2</v>
      </c>
      <c r="E4" s="78" t="s">
        <v>7</v>
      </c>
      <c r="F4" s="78" t="s">
        <v>7</v>
      </c>
      <c r="G4" s="78">
        <v>1</v>
      </c>
      <c r="H4" s="79">
        <v>2</v>
      </c>
      <c r="I4" s="78" t="s">
        <v>7</v>
      </c>
      <c r="J4" s="78" t="s">
        <v>7</v>
      </c>
      <c r="K4" s="78" t="s">
        <v>7</v>
      </c>
      <c r="L4" s="78">
        <v>2</v>
      </c>
      <c r="M4" s="78" t="s">
        <v>7</v>
      </c>
      <c r="N4" s="78">
        <v>1</v>
      </c>
      <c r="O4" s="78" t="s">
        <v>249</v>
      </c>
      <c r="P4" s="125"/>
      <c r="R4" s="78">
        <v>2.2222222222222223</v>
      </c>
      <c r="S4" s="78">
        <v>3.125</v>
      </c>
      <c r="T4" s="78">
        <v>4.3668122270742353</v>
      </c>
      <c r="W4" s="135" t="str">
        <f t="shared" si="0"/>
        <v>3;0,45045045045045;0,32032032032032;0,229229229229229;</v>
      </c>
      <c r="X4" s="125" t="s">
        <v>250</v>
      </c>
      <c r="Y4" s="125"/>
      <c r="Z4" s="125"/>
      <c r="AG4" s="114">
        <v>1</v>
      </c>
      <c r="AI4" s="126">
        <f t="shared" si="1"/>
        <v>3</v>
      </c>
      <c r="AJ4" s="126">
        <f t="shared" si="2"/>
        <v>6</v>
      </c>
      <c r="AK4" s="126">
        <f t="shared" si="3"/>
        <v>4</v>
      </c>
      <c r="AL4" s="126">
        <f t="shared" si="4"/>
        <v>13</v>
      </c>
      <c r="AM4" s="125"/>
      <c r="AN4" s="126">
        <f t="shared" si="5"/>
        <v>23.076923076923077</v>
      </c>
      <c r="AO4" s="126">
        <f t="shared" si="6"/>
        <v>46.153846153846153</v>
      </c>
      <c r="AP4" s="126">
        <f t="shared" si="7"/>
        <v>30.76923076923077</v>
      </c>
      <c r="AQ4" s="126"/>
      <c r="AR4" s="126">
        <f t="shared" si="8"/>
        <v>32.542039355992848</v>
      </c>
      <c r="AS4" s="126">
        <f t="shared" si="9"/>
        <v>275.37033625057575</v>
      </c>
      <c r="AT4" s="126">
        <f t="shared" si="10"/>
        <v>211.20159151193636</v>
      </c>
      <c r="AU4" s="125"/>
      <c r="AV4" s="126">
        <f t="shared" si="11"/>
        <v>41.296716911005582</v>
      </c>
      <c r="AW4" s="126">
        <f t="shared" si="12"/>
        <v>10.024057738572576</v>
      </c>
      <c r="AX4" s="126">
        <f t="shared" si="13"/>
        <v>8.7035231861857696</v>
      </c>
      <c r="AY4" s="125"/>
      <c r="AZ4" s="126">
        <f t="shared" si="14"/>
        <v>60.024297835763925</v>
      </c>
      <c r="BB4" s="126">
        <v>2</v>
      </c>
      <c r="BC4" s="126">
        <f t="shared" si="15"/>
        <v>0.68800000000000006</v>
      </c>
      <c r="BD4" s="126">
        <f t="shared" si="16"/>
        <v>0.16700000000000001</v>
      </c>
      <c r="BE4" s="126">
        <f t="shared" si="17"/>
        <v>0.14500000000000002</v>
      </c>
      <c r="BF4" s="133">
        <f t="shared" si="18"/>
        <v>0.68800000000000006</v>
      </c>
      <c r="BG4" s="126" t="s">
        <v>250</v>
      </c>
      <c r="BH4" s="126"/>
      <c r="BI4" s="126"/>
      <c r="BJ4" s="125"/>
      <c r="BK4" s="126"/>
    </row>
    <row r="5" spans="2:63" x14ac:dyDescent="0.25">
      <c r="B5" s="78">
        <v>1</v>
      </c>
      <c r="C5" s="78">
        <v>1</v>
      </c>
      <c r="D5" s="78">
        <v>1</v>
      </c>
      <c r="E5" s="78" t="s">
        <v>7</v>
      </c>
      <c r="F5" s="78">
        <v>1</v>
      </c>
      <c r="G5" s="78">
        <v>1</v>
      </c>
      <c r="H5" s="79">
        <v>2</v>
      </c>
      <c r="I5" s="78" t="s">
        <v>7</v>
      </c>
      <c r="J5" s="78">
        <v>1</v>
      </c>
      <c r="K5" s="78">
        <v>2</v>
      </c>
      <c r="L5" s="78">
        <v>1</v>
      </c>
      <c r="M5" s="78">
        <v>1</v>
      </c>
      <c r="N5" s="78" t="s">
        <v>7</v>
      </c>
      <c r="O5" s="78">
        <v>2</v>
      </c>
      <c r="P5" s="125"/>
      <c r="R5" s="78">
        <v>1.3071895424836601</v>
      </c>
      <c r="S5" s="78">
        <v>6.0240963855421681</v>
      </c>
      <c r="T5" s="78">
        <v>14.471780028943561</v>
      </c>
      <c r="W5" s="135" t="str">
        <f t="shared" si="0"/>
        <v>4;0,764923507649235;0,165983401659834;0,0690930906909309;</v>
      </c>
      <c r="X5" s="125" t="s">
        <v>250</v>
      </c>
      <c r="Y5" s="125"/>
      <c r="Z5" s="125"/>
      <c r="AG5" s="114" t="s">
        <v>7</v>
      </c>
      <c r="AI5" s="126">
        <f t="shared" si="1"/>
        <v>8</v>
      </c>
      <c r="AJ5" s="126">
        <f t="shared" si="2"/>
        <v>3</v>
      </c>
      <c r="AK5" s="126">
        <f t="shared" si="3"/>
        <v>3</v>
      </c>
      <c r="AL5" s="126">
        <f t="shared" si="4"/>
        <v>14</v>
      </c>
      <c r="AM5" s="125"/>
      <c r="AN5" s="126">
        <f t="shared" si="5"/>
        <v>57.142857142857146</v>
      </c>
      <c r="AO5" s="126">
        <f t="shared" si="6"/>
        <v>21.428571428571427</v>
      </c>
      <c r="AP5" s="126">
        <f t="shared" si="7"/>
        <v>21.428571428571427</v>
      </c>
      <c r="AQ5" s="126"/>
      <c r="AR5" s="126">
        <f t="shared" si="8"/>
        <v>125.984126984127</v>
      </c>
      <c r="AS5" s="126">
        <f t="shared" si="9"/>
        <v>65.964285714285708</v>
      </c>
      <c r="AT5" s="126">
        <f t="shared" si="10"/>
        <v>92.574547723019322</v>
      </c>
      <c r="AU5" s="125"/>
      <c r="AV5" s="126">
        <f t="shared" si="11"/>
        <v>13.646288209606986</v>
      </c>
      <c r="AW5" s="126">
        <f t="shared" si="12"/>
        <v>9.7040271712760795</v>
      </c>
      <c r="AX5" s="126">
        <f t="shared" si="13"/>
        <v>6.9444444444444446</v>
      </c>
      <c r="AY5" s="125"/>
      <c r="AZ5" s="126">
        <f t="shared" si="14"/>
        <v>30.29475982532751</v>
      </c>
      <c r="BB5" s="126">
        <v>3</v>
      </c>
      <c r="BC5" s="126">
        <f t="shared" si="15"/>
        <v>0.45045045045045046</v>
      </c>
      <c r="BD5" s="126">
        <f t="shared" si="16"/>
        <v>0.32032032032032032</v>
      </c>
      <c r="BE5" s="126">
        <f t="shared" si="17"/>
        <v>0.22922922922922925</v>
      </c>
      <c r="BF5" s="133">
        <f t="shared" si="18"/>
        <v>0.32032032032032032</v>
      </c>
      <c r="BG5" s="126" t="s">
        <v>250</v>
      </c>
      <c r="BH5" s="126"/>
      <c r="BI5" s="126"/>
      <c r="BJ5" s="125"/>
      <c r="BK5" s="126"/>
    </row>
    <row r="6" spans="2:63" x14ac:dyDescent="0.25">
      <c r="B6" s="78">
        <v>1</v>
      </c>
      <c r="C6" s="78">
        <v>1</v>
      </c>
      <c r="D6" s="78">
        <v>1</v>
      </c>
      <c r="E6" s="78">
        <v>2</v>
      </c>
      <c r="F6" s="78">
        <v>1</v>
      </c>
      <c r="G6" s="78">
        <v>1</v>
      </c>
      <c r="H6" s="79" t="s">
        <v>7</v>
      </c>
      <c r="I6" s="78">
        <v>1</v>
      </c>
      <c r="J6" s="78" t="s">
        <v>7</v>
      </c>
      <c r="K6" s="78">
        <v>2</v>
      </c>
      <c r="L6" s="78">
        <v>1</v>
      </c>
      <c r="M6" s="78">
        <v>2</v>
      </c>
      <c r="N6" s="78">
        <v>2</v>
      </c>
      <c r="O6" s="78">
        <v>2</v>
      </c>
      <c r="P6" s="125"/>
      <c r="R6" s="78">
        <v>1.6420361247947455</v>
      </c>
      <c r="S6" s="78">
        <v>4.1841004184100417</v>
      </c>
      <c r="T6" s="78">
        <v>6.5789473684210531</v>
      </c>
      <c r="W6" s="135" t="str">
        <f t="shared" si="0"/>
        <v>5;0,609;0,239;0,152;</v>
      </c>
      <c r="X6" s="125" t="s">
        <v>250</v>
      </c>
      <c r="Y6" s="125"/>
      <c r="Z6" s="125"/>
      <c r="AG6" s="114">
        <v>1</v>
      </c>
      <c r="AI6" s="126">
        <f t="shared" si="1"/>
        <v>7</v>
      </c>
      <c r="AJ6" s="126">
        <f t="shared" si="2"/>
        <v>2</v>
      </c>
      <c r="AK6" s="126">
        <f t="shared" si="3"/>
        <v>5</v>
      </c>
      <c r="AL6" s="126">
        <f t="shared" si="4"/>
        <v>14</v>
      </c>
      <c r="AM6" s="125"/>
      <c r="AN6" s="126">
        <f t="shared" si="5"/>
        <v>50</v>
      </c>
      <c r="AO6" s="126">
        <f t="shared" si="6"/>
        <v>14.285714285714286</v>
      </c>
      <c r="AP6" s="126">
        <f t="shared" si="7"/>
        <v>35.714285714285715</v>
      </c>
      <c r="AQ6" s="126"/>
      <c r="AR6" s="126">
        <f t="shared" si="8"/>
        <v>64.359477124183002</v>
      </c>
      <c r="AS6" s="126">
        <f t="shared" si="9"/>
        <v>85.058519793459553</v>
      </c>
      <c r="AT6" s="126">
        <f t="shared" si="10"/>
        <v>515.84928674798437</v>
      </c>
      <c r="AU6" s="125"/>
      <c r="AV6" s="126">
        <f t="shared" si="11"/>
        <v>87.179397764720235</v>
      </c>
      <c r="AW6" s="126">
        <f t="shared" si="12"/>
        <v>18.917359514958903</v>
      </c>
      <c r="AX6" s="126">
        <f t="shared" si="13"/>
        <v>7.8746357980943378</v>
      </c>
      <c r="AY6" s="125"/>
      <c r="AZ6" s="126">
        <f t="shared" si="14"/>
        <v>113.97139307777347</v>
      </c>
      <c r="BB6" s="126">
        <v>4</v>
      </c>
      <c r="BC6" s="126">
        <f t="shared" si="15"/>
        <v>0.76492350764923511</v>
      </c>
      <c r="BD6" s="126">
        <f t="shared" si="16"/>
        <v>0.16598340165983405</v>
      </c>
      <c r="BE6" s="126">
        <f t="shared" si="17"/>
        <v>6.9093090690930906E-2</v>
      </c>
      <c r="BF6" s="133">
        <f t="shared" si="18"/>
        <v>0.76492350764923511</v>
      </c>
      <c r="BG6" s="126" t="s">
        <v>250</v>
      </c>
      <c r="BH6" s="126"/>
      <c r="BI6" s="126"/>
      <c r="BJ6" s="125"/>
      <c r="BK6" s="126"/>
    </row>
    <row r="7" spans="2:63" x14ac:dyDescent="0.25">
      <c r="B7" s="78" t="s">
        <v>7</v>
      </c>
      <c r="C7" s="78">
        <v>2</v>
      </c>
      <c r="D7" s="78" t="s">
        <v>7</v>
      </c>
      <c r="E7" s="78" t="s">
        <v>7</v>
      </c>
      <c r="F7" s="78" t="s">
        <v>7</v>
      </c>
      <c r="G7" s="78">
        <v>1</v>
      </c>
      <c r="H7" s="79">
        <v>1</v>
      </c>
      <c r="I7" s="78" t="s">
        <v>7</v>
      </c>
      <c r="J7" s="78" t="s">
        <v>7</v>
      </c>
      <c r="K7" s="78">
        <v>2</v>
      </c>
      <c r="L7" s="78">
        <v>2</v>
      </c>
      <c r="M7" s="78">
        <v>2</v>
      </c>
      <c r="N7" s="78" t="s">
        <v>7</v>
      </c>
      <c r="O7" s="78">
        <v>1</v>
      </c>
      <c r="P7" s="125"/>
      <c r="R7" s="78">
        <v>2.6246719160104988</v>
      </c>
      <c r="S7" s="78">
        <v>3.1545741324921135</v>
      </c>
      <c r="T7" s="78">
        <v>3.3003300330033003</v>
      </c>
      <c r="W7" s="135" t="str">
        <f t="shared" si="0"/>
        <v>6;0,380619380619381;0,316683316683317;0,302697302697303;</v>
      </c>
      <c r="X7" s="125" t="s">
        <v>250</v>
      </c>
      <c r="Y7" s="125"/>
      <c r="Z7" s="125"/>
      <c r="AG7" s="114">
        <v>1</v>
      </c>
      <c r="AI7" s="126">
        <f t="shared" si="1"/>
        <v>3</v>
      </c>
      <c r="AJ7" s="126">
        <f t="shared" si="2"/>
        <v>7</v>
      </c>
      <c r="AK7" s="126">
        <f t="shared" si="3"/>
        <v>4</v>
      </c>
      <c r="AL7" s="126">
        <f t="shared" si="4"/>
        <v>14</v>
      </c>
      <c r="AM7" s="125"/>
      <c r="AN7" s="126">
        <f t="shared" si="5"/>
        <v>21.428571428571427</v>
      </c>
      <c r="AO7" s="126">
        <f t="shared" si="6"/>
        <v>50</v>
      </c>
      <c r="AP7" s="126">
        <f t="shared" si="7"/>
        <v>28.571428571428573</v>
      </c>
      <c r="AQ7" s="126"/>
      <c r="AR7" s="126">
        <f t="shared" si="8"/>
        <v>34.186488388458827</v>
      </c>
      <c r="AS7" s="126">
        <f t="shared" si="9"/>
        <v>208.20502092050208</v>
      </c>
      <c r="AT7" s="126">
        <f t="shared" si="10"/>
        <v>186.96992481203009</v>
      </c>
      <c r="AU7" s="125"/>
      <c r="AV7" s="126">
        <f t="shared" si="11"/>
        <v>27.526976436908171</v>
      </c>
      <c r="AW7" s="126">
        <f t="shared" si="12"/>
        <v>10.802869242070695</v>
      </c>
      <c r="AX7" s="126">
        <f t="shared" si="13"/>
        <v>6.8704440367980979</v>
      </c>
      <c r="AY7" s="125"/>
      <c r="AZ7" s="126">
        <f t="shared" si="14"/>
        <v>45.200289715776968</v>
      </c>
      <c r="BB7" s="126">
        <v>5</v>
      </c>
      <c r="BC7" s="126">
        <f t="shared" si="15"/>
        <v>0.60899999999999999</v>
      </c>
      <c r="BD7" s="126">
        <f t="shared" si="16"/>
        <v>0.23899999999999999</v>
      </c>
      <c r="BE7" s="126">
        <f t="shared" si="17"/>
        <v>0.15199999999999997</v>
      </c>
      <c r="BF7" s="133">
        <f t="shared" si="18"/>
        <v>0.60899999999999999</v>
      </c>
      <c r="BG7" s="126" t="s">
        <v>250</v>
      </c>
      <c r="BH7" s="126"/>
      <c r="BI7" s="126"/>
      <c r="BJ7" s="125"/>
      <c r="BK7" s="126"/>
    </row>
    <row r="8" spans="2:63" x14ac:dyDescent="0.25">
      <c r="B8" s="78" t="s">
        <v>7</v>
      </c>
      <c r="C8" s="78">
        <v>1</v>
      </c>
      <c r="D8" s="78">
        <v>1</v>
      </c>
      <c r="E8" s="78" t="s">
        <v>7</v>
      </c>
      <c r="F8" s="78">
        <v>1</v>
      </c>
      <c r="G8" s="78">
        <v>1</v>
      </c>
      <c r="H8" s="79" t="s">
        <v>7</v>
      </c>
      <c r="I8" s="78">
        <v>1</v>
      </c>
      <c r="J8" s="78">
        <v>2</v>
      </c>
      <c r="K8" s="78">
        <v>2</v>
      </c>
      <c r="L8" s="78" t="s">
        <v>7</v>
      </c>
      <c r="M8" s="78">
        <v>1</v>
      </c>
      <c r="N8" s="78">
        <v>1</v>
      </c>
      <c r="O8" s="78">
        <v>2</v>
      </c>
      <c r="P8" s="125"/>
      <c r="R8" s="78">
        <v>3.2467532467532467</v>
      </c>
      <c r="S8" s="78">
        <v>2.9761904761904763</v>
      </c>
      <c r="T8" s="78">
        <v>2.8089887640449436</v>
      </c>
      <c r="W8" s="135" t="str">
        <f t="shared" si="0"/>
        <v>7;0,308;0,336;0,356;</v>
      </c>
      <c r="X8" s="125" t="s">
        <v>250</v>
      </c>
      <c r="Y8" s="125"/>
      <c r="Z8" s="125"/>
      <c r="AG8" s="114" t="s">
        <v>7</v>
      </c>
      <c r="AI8" s="126">
        <f t="shared" si="1"/>
        <v>7</v>
      </c>
      <c r="AJ8" s="126">
        <f t="shared" si="2"/>
        <v>4</v>
      </c>
      <c r="AK8" s="126">
        <f t="shared" si="3"/>
        <v>3</v>
      </c>
      <c r="AL8" s="126">
        <f t="shared" si="4"/>
        <v>14</v>
      </c>
      <c r="AM8" s="125"/>
      <c r="AN8" s="126">
        <f t="shared" si="5"/>
        <v>50</v>
      </c>
      <c r="AO8" s="126">
        <f t="shared" si="6"/>
        <v>28.571428571428573</v>
      </c>
      <c r="AP8" s="126">
        <f t="shared" si="7"/>
        <v>21.428571428571427</v>
      </c>
      <c r="AQ8" s="126"/>
      <c r="AR8" s="126">
        <f t="shared" si="8"/>
        <v>130.23359580052494</v>
      </c>
      <c r="AS8" s="126">
        <f t="shared" si="9"/>
        <v>89.130689499774675</v>
      </c>
      <c r="AT8" s="126">
        <f t="shared" si="10"/>
        <v>69.721357850070717</v>
      </c>
      <c r="AU8" s="125"/>
      <c r="AV8" s="126">
        <f t="shared" si="11"/>
        <v>10.411135750799055</v>
      </c>
      <c r="AW8" s="126">
        <f t="shared" si="12"/>
        <v>8.6622835511897645</v>
      </c>
      <c r="AX8" s="126">
        <f t="shared" si="13"/>
        <v>8.279722132525233</v>
      </c>
      <c r="AY8" s="125"/>
      <c r="AZ8" s="126">
        <f t="shared" si="14"/>
        <v>27.353141434514054</v>
      </c>
      <c r="BB8" s="126">
        <v>6</v>
      </c>
      <c r="BC8" s="126">
        <f t="shared" si="15"/>
        <v>0.38061938061938061</v>
      </c>
      <c r="BD8" s="126">
        <f t="shared" si="16"/>
        <v>0.31668331668331667</v>
      </c>
      <c r="BE8" s="126">
        <f t="shared" si="17"/>
        <v>0.30269730269730272</v>
      </c>
      <c r="BF8" s="133">
        <f t="shared" si="18"/>
        <v>0.31668331668331667</v>
      </c>
      <c r="BG8" s="126" t="s">
        <v>250</v>
      </c>
      <c r="BH8" s="126"/>
      <c r="BI8" s="126"/>
      <c r="BJ8" s="125"/>
      <c r="BK8" s="126"/>
    </row>
    <row r="9" spans="2:63" x14ac:dyDescent="0.25">
      <c r="B9" s="78" t="s">
        <v>7</v>
      </c>
      <c r="C9" s="78" t="s">
        <v>7</v>
      </c>
      <c r="D9" s="78" t="s">
        <v>7</v>
      </c>
      <c r="E9" s="78" t="s">
        <v>7</v>
      </c>
      <c r="F9" s="78">
        <v>1</v>
      </c>
      <c r="G9" s="78">
        <v>1</v>
      </c>
      <c r="H9" s="79">
        <v>2</v>
      </c>
      <c r="I9" s="78">
        <v>1</v>
      </c>
      <c r="J9" s="78">
        <v>2</v>
      </c>
      <c r="K9" s="78">
        <v>1</v>
      </c>
      <c r="L9" s="78">
        <v>1</v>
      </c>
      <c r="M9" s="78">
        <v>1</v>
      </c>
      <c r="N9" s="78">
        <v>1</v>
      </c>
      <c r="O9" s="78">
        <v>1</v>
      </c>
      <c r="P9" s="125"/>
      <c r="R9" s="78">
        <v>5.4644808743169397</v>
      </c>
      <c r="S9" s="78">
        <v>3.1152647975077881</v>
      </c>
      <c r="T9" s="78">
        <v>2.0161290322580645</v>
      </c>
      <c r="W9" s="135" t="str">
        <f t="shared" si="0"/>
        <v>8;0,183;0,321;0,496;</v>
      </c>
      <c r="X9" s="125" t="s">
        <v>250</v>
      </c>
      <c r="Y9" s="125"/>
      <c r="Z9" s="125"/>
      <c r="AG9" s="114" t="s">
        <v>7</v>
      </c>
      <c r="AI9" s="126">
        <f t="shared" si="1"/>
        <v>8</v>
      </c>
      <c r="AJ9" s="126">
        <f t="shared" si="2"/>
        <v>4</v>
      </c>
      <c r="AK9" s="126">
        <f t="shared" si="3"/>
        <v>2</v>
      </c>
      <c r="AL9" s="126">
        <f t="shared" si="4"/>
        <v>14</v>
      </c>
      <c r="AM9" s="125"/>
      <c r="AN9" s="126">
        <f t="shared" si="5"/>
        <v>57.142857142857146</v>
      </c>
      <c r="AO9" s="126">
        <f t="shared" si="6"/>
        <v>28.571428571428573</v>
      </c>
      <c r="AP9" s="126">
        <f t="shared" si="7"/>
        <v>14.285714285714286</v>
      </c>
      <c r="AQ9" s="126"/>
      <c r="AR9" s="126">
        <f t="shared" si="8"/>
        <v>184.5287569573284</v>
      </c>
      <c r="AS9" s="126">
        <f t="shared" si="9"/>
        <v>84.034013605442183</v>
      </c>
      <c r="AT9" s="126">
        <f t="shared" si="10"/>
        <v>39.12841091492777</v>
      </c>
      <c r="AU9" s="125"/>
      <c r="AV9" s="126">
        <f t="shared" si="11"/>
        <v>8.3600856072766181</v>
      </c>
      <c r="AW9" s="126">
        <f t="shared" si="12"/>
        <v>9.1200933897563097</v>
      </c>
      <c r="AX9" s="126">
        <f t="shared" si="13"/>
        <v>9.662956091527521</v>
      </c>
      <c r="AY9" s="125"/>
      <c r="AZ9" s="126">
        <f t="shared" si="14"/>
        <v>27.143135088560449</v>
      </c>
      <c r="BB9" s="126">
        <v>7</v>
      </c>
      <c r="BC9" s="126">
        <f t="shared" si="15"/>
        <v>0.308</v>
      </c>
      <c r="BD9" s="126">
        <f t="shared" si="16"/>
        <v>0.33599999999999997</v>
      </c>
      <c r="BE9" s="126">
        <f t="shared" si="17"/>
        <v>0.35600000000000004</v>
      </c>
      <c r="BF9" s="133">
        <f t="shared" si="18"/>
        <v>0.33599999999999997</v>
      </c>
      <c r="BG9" s="126" t="s">
        <v>250</v>
      </c>
      <c r="BH9" s="126"/>
      <c r="BI9" s="126"/>
      <c r="BJ9" s="125"/>
      <c r="BK9" s="126"/>
    </row>
    <row r="10" spans="2:63" x14ac:dyDescent="0.25">
      <c r="B10" s="78">
        <v>1</v>
      </c>
      <c r="C10" s="78">
        <v>2</v>
      </c>
      <c r="D10" s="78">
        <v>1</v>
      </c>
      <c r="E10" s="78">
        <v>1</v>
      </c>
      <c r="F10" s="78" t="s">
        <v>7</v>
      </c>
      <c r="G10" s="78">
        <v>1</v>
      </c>
      <c r="H10" s="79">
        <v>2</v>
      </c>
      <c r="I10" s="78">
        <v>1</v>
      </c>
      <c r="J10" s="78">
        <v>2</v>
      </c>
      <c r="K10" s="78">
        <v>2</v>
      </c>
      <c r="L10" s="78" t="s">
        <v>7</v>
      </c>
      <c r="M10" s="78">
        <v>1</v>
      </c>
      <c r="N10" s="78" t="s">
        <v>7</v>
      </c>
      <c r="O10" s="78">
        <v>1</v>
      </c>
      <c r="P10" s="125"/>
      <c r="R10" s="78">
        <v>1.5408320493066254</v>
      </c>
      <c r="S10" s="78">
        <v>5.1020408163265305</v>
      </c>
      <c r="T10" s="78">
        <v>6.4102564102564106</v>
      </c>
      <c r="W10" s="135" t="str">
        <f t="shared" si="0"/>
        <v>9;0,648351648351648;0,195804195804196;0,155844155844156;</v>
      </c>
      <c r="X10" s="125" t="s">
        <v>250</v>
      </c>
      <c r="Y10" s="125"/>
      <c r="Z10" s="125"/>
      <c r="AG10" s="114">
        <v>2</v>
      </c>
      <c r="AI10" s="126">
        <f t="shared" si="1"/>
        <v>7</v>
      </c>
      <c r="AJ10" s="126">
        <f t="shared" si="2"/>
        <v>3</v>
      </c>
      <c r="AK10" s="126">
        <f t="shared" si="3"/>
        <v>4</v>
      </c>
      <c r="AL10" s="126">
        <f t="shared" si="4"/>
        <v>14</v>
      </c>
      <c r="AM10" s="125"/>
      <c r="AN10" s="126">
        <f t="shared" si="5"/>
        <v>50</v>
      </c>
      <c r="AO10" s="126">
        <f t="shared" si="6"/>
        <v>21.428571428571427</v>
      </c>
      <c r="AP10" s="126">
        <f t="shared" si="7"/>
        <v>28.571428571428573</v>
      </c>
      <c r="AQ10" s="126"/>
      <c r="AR10" s="126">
        <f t="shared" si="8"/>
        <v>272.22404371584696</v>
      </c>
      <c r="AS10" s="126">
        <f t="shared" si="9"/>
        <v>65.755674232309744</v>
      </c>
      <c r="AT10" s="126">
        <f t="shared" si="10"/>
        <v>56.603686635944705</v>
      </c>
      <c r="AU10" s="125"/>
      <c r="AV10" s="126">
        <f t="shared" si="11"/>
        <v>6.2807758014269917</v>
      </c>
      <c r="AW10" s="126">
        <f t="shared" si="12"/>
        <v>11.017098536929314</v>
      </c>
      <c r="AX10" s="126">
        <f t="shared" si="13"/>
        <v>17.023304904414143</v>
      </c>
      <c r="AY10" s="125"/>
      <c r="AZ10" s="126">
        <f t="shared" si="14"/>
        <v>34.321179242770448</v>
      </c>
      <c r="BB10" s="126">
        <v>8</v>
      </c>
      <c r="BC10" s="126">
        <f t="shared" si="15"/>
        <v>0.183</v>
      </c>
      <c r="BD10" s="126">
        <f t="shared" si="16"/>
        <v>0.32100000000000001</v>
      </c>
      <c r="BE10" s="126">
        <f t="shared" si="17"/>
        <v>0.49600000000000005</v>
      </c>
      <c r="BF10" s="133">
        <f t="shared" si="18"/>
        <v>0.49600000000000005</v>
      </c>
      <c r="BG10" s="126" t="s">
        <v>250</v>
      </c>
      <c r="BH10" s="126"/>
      <c r="BI10" s="126"/>
      <c r="BJ10" s="125"/>
      <c r="BK10" s="126"/>
    </row>
    <row r="11" spans="2:63" x14ac:dyDescent="0.25">
      <c r="B11" s="78" t="s">
        <v>7</v>
      </c>
      <c r="C11" s="78">
        <v>1</v>
      </c>
      <c r="D11" s="78" t="s">
        <v>7</v>
      </c>
      <c r="E11" s="78" t="s">
        <v>7</v>
      </c>
      <c r="F11" s="78">
        <v>2</v>
      </c>
      <c r="G11" s="78">
        <v>2</v>
      </c>
      <c r="H11" s="79" t="s">
        <v>7</v>
      </c>
      <c r="I11" s="78" t="s">
        <v>7</v>
      </c>
      <c r="J11" s="78">
        <v>2</v>
      </c>
      <c r="K11" s="78">
        <v>2</v>
      </c>
      <c r="L11" s="78">
        <v>1</v>
      </c>
      <c r="M11" s="78" t="s">
        <v>7</v>
      </c>
      <c r="N11" s="78">
        <v>1</v>
      </c>
      <c r="O11" s="78">
        <v>2</v>
      </c>
      <c r="P11" s="125"/>
      <c r="R11" s="78">
        <v>2.2573363431151243</v>
      </c>
      <c r="S11" s="78">
        <v>3.125</v>
      </c>
      <c r="T11" s="78">
        <v>4.2372881355932206</v>
      </c>
      <c r="W11" s="135" t="str">
        <f t="shared" si="0"/>
        <v>10;0,443443443443443;0,32032032032032;0,236236236236236;</v>
      </c>
      <c r="X11" s="125" t="s">
        <v>250</v>
      </c>
      <c r="Y11" s="125"/>
      <c r="Z11" s="125"/>
      <c r="AG11" s="114">
        <v>1</v>
      </c>
      <c r="AI11" s="126">
        <f t="shared" si="1"/>
        <v>3</v>
      </c>
      <c r="AJ11" s="126">
        <f t="shared" si="2"/>
        <v>6</v>
      </c>
      <c r="AK11" s="126">
        <f t="shared" si="3"/>
        <v>5</v>
      </c>
      <c r="AL11" s="126">
        <f t="shared" si="4"/>
        <v>14</v>
      </c>
      <c r="AM11" s="125"/>
      <c r="AN11" s="126">
        <f t="shared" si="5"/>
        <v>21.428571428571427</v>
      </c>
      <c r="AO11" s="126">
        <f t="shared" si="6"/>
        <v>42.857142857142854</v>
      </c>
      <c r="AP11" s="126">
        <f t="shared" si="7"/>
        <v>35.714285714285715</v>
      </c>
      <c r="AQ11" s="126"/>
      <c r="AR11" s="126">
        <f t="shared" si="8"/>
        <v>32.017829627999113</v>
      </c>
      <c r="AS11" s="126">
        <f t="shared" si="9"/>
        <v>217.65889212827986</v>
      </c>
      <c r="AT11" s="126">
        <f t="shared" si="10"/>
        <v>227.93772893772896</v>
      </c>
      <c r="AU11" s="125"/>
      <c r="AV11" s="126">
        <f t="shared" si="11"/>
        <v>32.705389848246995</v>
      </c>
      <c r="AW11" s="126">
        <f t="shared" si="12"/>
        <v>9.8771285211963171</v>
      </c>
      <c r="AX11" s="126">
        <f t="shared" si="13"/>
        <v>7.8613880066664565</v>
      </c>
      <c r="AY11" s="125"/>
      <c r="AZ11" s="126">
        <f t="shared" si="14"/>
        <v>50.443906376109773</v>
      </c>
      <c r="BB11" s="126">
        <v>9</v>
      </c>
      <c r="BC11" s="126">
        <f t="shared" si="15"/>
        <v>0.64835164835164838</v>
      </c>
      <c r="BD11" s="126">
        <f t="shared" si="16"/>
        <v>0.19580419580419575</v>
      </c>
      <c r="BE11" s="126">
        <f t="shared" si="17"/>
        <v>0.15584415584415581</v>
      </c>
      <c r="BF11" s="133">
        <f t="shared" si="18"/>
        <v>0.64835164835164838</v>
      </c>
      <c r="BG11" s="126" t="s">
        <v>250</v>
      </c>
      <c r="BH11" s="126"/>
      <c r="BI11" s="126"/>
      <c r="BJ11" s="125"/>
      <c r="BK11" s="126"/>
    </row>
    <row r="12" spans="2:63" x14ac:dyDescent="0.25">
      <c r="B12" s="78">
        <v>1</v>
      </c>
      <c r="C12" s="78">
        <v>1</v>
      </c>
      <c r="D12" s="78">
        <v>2</v>
      </c>
      <c r="E12" s="78">
        <v>2</v>
      </c>
      <c r="F12" s="78">
        <v>2</v>
      </c>
      <c r="G12" s="78" t="s">
        <v>7</v>
      </c>
      <c r="H12" s="79">
        <v>1</v>
      </c>
      <c r="I12" s="78">
        <v>1</v>
      </c>
      <c r="J12" s="78" t="s">
        <v>7</v>
      </c>
      <c r="K12" s="78">
        <v>1</v>
      </c>
      <c r="L12" s="78" t="s">
        <v>7</v>
      </c>
      <c r="M12" s="78" t="s">
        <v>7</v>
      </c>
      <c r="N12" s="78">
        <v>2</v>
      </c>
      <c r="O12" s="78">
        <v>2</v>
      </c>
      <c r="P12" s="125"/>
      <c r="R12" s="78">
        <v>1.1806375442739079</v>
      </c>
      <c r="S12" s="78">
        <v>11.098779134295228</v>
      </c>
      <c r="T12" s="78">
        <v>15.797788309636653</v>
      </c>
      <c r="W12" s="135" t="str">
        <f t="shared" si="0"/>
        <v>11;0,846661335465814;0,0900639744102359;0,0632746901239504;</v>
      </c>
      <c r="X12" s="125" t="s">
        <v>250</v>
      </c>
      <c r="Y12" s="125"/>
      <c r="Z12" s="125"/>
      <c r="AG12" s="114" t="s">
        <v>7</v>
      </c>
      <c r="AI12" s="126">
        <f t="shared" si="1"/>
        <v>5</v>
      </c>
      <c r="AJ12" s="126">
        <f t="shared" si="2"/>
        <v>4</v>
      </c>
      <c r="AK12" s="126">
        <f t="shared" si="3"/>
        <v>5</v>
      </c>
      <c r="AL12" s="126">
        <f t="shared" si="4"/>
        <v>14</v>
      </c>
      <c r="AM12" s="125"/>
      <c r="AN12" s="126">
        <f t="shared" si="5"/>
        <v>35.714285714285715</v>
      </c>
      <c r="AO12" s="126">
        <f t="shared" si="6"/>
        <v>28.571428571428573</v>
      </c>
      <c r="AP12" s="126">
        <f t="shared" si="7"/>
        <v>35.714285714285715</v>
      </c>
      <c r="AQ12" s="126"/>
      <c r="AR12" s="126">
        <f t="shared" si="8"/>
        <v>79.619155111254443</v>
      </c>
      <c r="AS12" s="126">
        <f t="shared" si="9"/>
        <v>88.285714285714292</v>
      </c>
      <c r="AT12" s="126">
        <f t="shared" si="10"/>
        <v>150.3317191283293</v>
      </c>
      <c r="AU12" s="125"/>
      <c r="AV12" s="126">
        <f t="shared" si="11"/>
        <v>13.241525423728815</v>
      </c>
      <c r="AW12" s="126">
        <f t="shared" si="12"/>
        <v>9.5649845047251034</v>
      </c>
      <c r="AX12" s="126">
        <f t="shared" si="13"/>
        <v>7.054176072234764</v>
      </c>
      <c r="AY12" s="125"/>
      <c r="AZ12" s="126">
        <f t="shared" si="14"/>
        <v>29.860686000688684</v>
      </c>
      <c r="BB12" s="126">
        <v>10</v>
      </c>
      <c r="BC12" s="126">
        <f t="shared" si="15"/>
        <v>0.44344344344344339</v>
      </c>
      <c r="BD12" s="126">
        <f t="shared" si="16"/>
        <v>0.32032032032032032</v>
      </c>
      <c r="BE12" s="126">
        <f t="shared" si="17"/>
        <v>0.23623623623623624</v>
      </c>
      <c r="BF12" s="133">
        <f t="shared" si="18"/>
        <v>0.32032032032032032</v>
      </c>
      <c r="BG12" s="126" t="s">
        <v>250</v>
      </c>
      <c r="BH12" s="126"/>
      <c r="BI12" s="126"/>
      <c r="BJ12" s="125"/>
      <c r="BK12" s="126"/>
    </row>
    <row r="13" spans="2:63" x14ac:dyDescent="0.25">
      <c r="B13" s="78" t="s">
        <v>7</v>
      </c>
      <c r="C13" s="78">
        <v>1</v>
      </c>
      <c r="D13" s="78">
        <v>2</v>
      </c>
      <c r="E13" s="78">
        <v>1</v>
      </c>
      <c r="F13" s="78" t="s">
        <v>7</v>
      </c>
      <c r="G13" s="78" t="s">
        <v>7</v>
      </c>
      <c r="H13" s="79">
        <v>1</v>
      </c>
      <c r="I13" s="78">
        <v>1</v>
      </c>
      <c r="J13" s="78">
        <v>1</v>
      </c>
      <c r="K13" s="78">
        <v>2</v>
      </c>
      <c r="L13" s="78">
        <v>1</v>
      </c>
      <c r="M13" s="78">
        <v>1</v>
      </c>
      <c r="N13" s="78">
        <v>2</v>
      </c>
      <c r="O13" s="78">
        <v>1</v>
      </c>
      <c r="P13" s="125"/>
      <c r="R13" s="78">
        <v>2.3041474654377883</v>
      </c>
      <c r="S13" s="78">
        <v>3.3333333333333335</v>
      </c>
      <c r="T13" s="78">
        <v>3.7593984962406015</v>
      </c>
      <c r="W13" s="135" t="str">
        <f t="shared" si="0"/>
        <v>12;0,434;0,3;0,266;</v>
      </c>
      <c r="X13" s="125" t="s">
        <v>250</v>
      </c>
      <c r="Y13" s="125"/>
      <c r="Z13" s="125"/>
      <c r="AG13" s="114">
        <v>1</v>
      </c>
      <c r="AI13" s="126">
        <f t="shared" si="1"/>
        <v>8</v>
      </c>
      <c r="AJ13" s="126">
        <f t="shared" si="2"/>
        <v>3</v>
      </c>
      <c r="AK13" s="126">
        <f t="shared" si="3"/>
        <v>3</v>
      </c>
      <c r="AL13" s="126">
        <f t="shared" si="4"/>
        <v>14</v>
      </c>
      <c r="AM13" s="125"/>
      <c r="AN13" s="126">
        <f t="shared" si="5"/>
        <v>57.142857142857146</v>
      </c>
      <c r="AO13" s="126">
        <f t="shared" si="6"/>
        <v>21.428571428571427</v>
      </c>
      <c r="AP13" s="126">
        <f t="shared" si="7"/>
        <v>21.428571428571427</v>
      </c>
      <c r="AQ13" s="126"/>
      <c r="AR13" s="126">
        <f t="shared" si="8"/>
        <v>66.465002529937593</v>
      </c>
      <c r="AS13" s="126">
        <f t="shared" si="9"/>
        <v>236.83098144918344</v>
      </c>
      <c r="AT13" s="126">
        <f t="shared" si="10"/>
        <v>337.52403520649966</v>
      </c>
      <c r="AU13" s="125"/>
      <c r="AV13" s="126">
        <f t="shared" si="11"/>
        <v>175.33616325900837</v>
      </c>
      <c r="AW13" s="126">
        <f t="shared" si="12"/>
        <v>18.651461994848468</v>
      </c>
      <c r="AX13" s="126">
        <f t="shared" si="13"/>
        <v>13.103635341552806</v>
      </c>
      <c r="AY13" s="125"/>
      <c r="AZ13" s="126">
        <f t="shared" si="14"/>
        <v>207.09126059540964</v>
      </c>
      <c r="BB13" s="126">
        <v>11</v>
      </c>
      <c r="BC13" s="126">
        <f t="shared" si="15"/>
        <v>0.84666133546581379</v>
      </c>
      <c r="BD13" s="126">
        <f t="shared" si="16"/>
        <v>9.0063974410235906E-2</v>
      </c>
      <c r="BE13" s="126">
        <f t="shared" si="17"/>
        <v>6.32746901239504E-2</v>
      </c>
      <c r="BF13" s="133">
        <f t="shared" si="18"/>
        <v>0.84666133546581379</v>
      </c>
      <c r="BG13" s="126" t="s">
        <v>250</v>
      </c>
      <c r="BH13" s="126"/>
      <c r="BI13" s="126"/>
      <c r="BJ13" s="125"/>
      <c r="BK13" s="126"/>
    </row>
    <row r="14" spans="2:63" x14ac:dyDescent="0.25">
      <c r="B14" s="78">
        <v>2</v>
      </c>
      <c r="C14" s="78">
        <v>2</v>
      </c>
      <c r="D14" s="78">
        <v>1</v>
      </c>
      <c r="E14" s="78">
        <v>1</v>
      </c>
      <c r="F14" s="78">
        <v>1</v>
      </c>
      <c r="G14" s="78" t="s">
        <v>7</v>
      </c>
      <c r="H14" s="79" t="s">
        <v>7</v>
      </c>
      <c r="I14" s="78">
        <v>1</v>
      </c>
      <c r="J14" s="78">
        <v>2</v>
      </c>
      <c r="K14" s="78">
        <v>1</v>
      </c>
      <c r="L14" s="78">
        <v>2</v>
      </c>
      <c r="M14" s="78">
        <v>2</v>
      </c>
      <c r="N14" s="78">
        <v>1</v>
      </c>
      <c r="O14" s="78">
        <v>1</v>
      </c>
      <c r="P14" s="125"/>
      <c r="R14" s="78">
        <v>3.225806451612903</v>
      </c>
      <c r="S14" s="78">
        <v>2.9761904761904763</v>
      </c>
      <c r="T14" s="78">
        <v>2.8248587570621471</v>
      </c>
      <c r="W14" s="135" t="str">
        <f t="shared" si="0"/>
        <v>13;0,31;0,336;0,354;</v>
      </c>
      <c r="X14" s="125" t="s">
        <v>250</v>
      </c>
      <c r="Y14" s="125"/>
      <c r="Z14" s="125"/>
      <c r="AG14" s="114">
        <v>2</v>
      </c>
      <c r="AI14" s="126">
        <f t="shared" si="1"/>
        <v>7</v>
      </c>
      <c r="AJ14" s="126">
        <f t="shared" si="2"/>
        <v>2</v>
      </c>
      <c r="AK14" s="126">
        <f t="shared" si="3"/>
        <v>5</v>
      </c>
      <c r="AL14" s="126">
        <f t="shared" si="4"/>
        <v>14</v>
      </c>
      <c r="AM14" s="125"/>
      <c r="AN14" s="126">
        <f t="shared" si="5"/>
        <v>50</v>
      </c>
      <c r="AO14" s="126">
        <f t="shared" si="6"/>
        <v>14.285714285714286</v>
      </c>
      <c r="AP14" s="126">
        <f t="shared" si="7"/>
        <v>35.714285714285715</v>
      </c>
      <c r="AQ14" s="126"/>
      <c r="AR14" s="126">
        <f t="shared" si="8"/>
        <v>114.20737327188941</v>
      </c>
      <c r="AS14" s="126">
        <f t="shared" si="9"/>
        <v>46.61904761904762</v>
      </c>
      <c r="AT14" s="126">
        <f t="shared" si="10"/>
        <v>133.26423200859293</v>
      </c>
      <c r="AU14" s="125"/>
      <c r="AV14" s="126">
        <f t="shared" si="11"/>
        <v>12.531328320802006</v>
      </c>
      <c r="AW14" s="126">
        <f t="shared" si="12"/>
        <v>8.662208516683414</v>
      </c>
      <c r="AX14" s="126">
        <f t="shared" si="13"/>
        <v>7.6804915514592942</v>
      </c>
      <c r="AY14" s="125"/>
      <c r="AZ14" s="126">
        <f t="shared" si="14"/>
        <v>28.874028388944712</v>
      </c>
      <c r="BB14" s="126">
        <v>12</v>
      </c>
      <c r="BC14" s="126">
        <f t="shared" si="15"/>
        <v>0.434</v>
      </c>
      <c r="BD14" s="126">
        <f t="shared" si="16"/>
        <v>0.3</v>
      </c>
      <c r="BE14" s="126">
        <f t="shared" si="17"/>
        <v>0.26600000000000001</v>
      </c>
      <c r="BF14" s="133">
        <f t="shared" si="18"/>
        <v>0.26600000000000001</v>
      </c>
      <c r="BG14" s="126" t="s">
        <v>250</v>
      </c>
      <c r="BH14" s="126"/>
      <c r="BI14" s="126"/>
      <c r="BJ14" s="125"/>
      <c r="BK14" s="126"/>
    </row>
    <row r="15" spans="2:63" x14ac:dyDescent="0.25">
      <c r="B15" s="78">
        <v>1</v>
      </c>
      <c r="C15" s="78" t="s">
        <v>7</v>
      </c>
      <c r="D15" s="78">
        <v>2</v>
      </c>
      <c r="E15" s="78" t="s">
        <v>7</v>
      </c>
      <c r="F15" s="78">
        <v>1</v>
      </c>
      <c r="G15" s="78" t="s">
        <v>7</v>
      </c>
      <c r="H15" s="79">
        <v>2</v>
      </c>
      <c r="I15" s="78">
        <v>1</v>
      </c>
      <c r="J15" s="78">
        <v>1</v>
      </c>
      <c r="K15" s="78">
        <v>2</v>
      </c>
      <c r="L15" s="78" t="s">
        <v>7</v>
      </c>
      <c r="M15" s="78">
        <v>2</v>
      </c>
      <c r="N15" s="78" t="s">
        <v>7</v>
      </c>
      <c r="O15" s="78">
        <v>1</v>
      </c>
      <c r="P15" s="125"/>
      <c r="R15" s="78">
        <v>1.2690355329949239</v>
      </c>
      <c r="S15" s="78">
        <v>7.1942446043165456</v>
      </c>
      <c r="T15" s="78">
        <v>13.568521031207599</v>
      </c>
      <c r="W15" s="135" t="str">
        <f t="shared" si="0"/>
        <v>14;0,787448785849905;0,138902768062356;0,0736484460877386;</v>
      </c>
      <c r="X15" s="125" t="s">
        <v>250</v>
      </c>
      <c r="Y15" s="125"/>
      <c r="Z15" s="125"/>
      <c r="AG15" s="114">
        <v>2</v>
      </c>
      <c r="AI15" s="126">
        <f t="shared" si="1"/>
        <v>5</v>
      </c>
      <c r="AJ15" s="126">
        <f t="shared" si="2"/>
        <v>5</v>
      </c>
      <c r="AK15" s="126">
        <f t="shared" si="3"/>
        <v>4</v>
      </c>
      <c r="AL15" s="126">
        <f t="shared" si="4"/>
        <v>14</v>
      </c>
      <c r="AM15" s="125"/>
      <c r="AN15" s="126">
        <f t="shared" si="5"/>
        <v>35.714285714285715</v>
      </c>
      <c r="AO15" s="126">
        <f t="shared" si="6"/>
        <v>35.714285714285715</v>
      </c>
      <c r="AP15" s="126">
        <f t="shared" si="7"/>
        <v>28.571428571428573</v>
      </c>
      <c r="AQ15" s="126"/>
      <c r="AR15" s="126">
        <f t="shared" si="8"/>
        <v>114.2073732718894</v>
      </c>
      <c r="AS15" s="126">
        <f t="shared" si="9"/>
        <v>105.29251700680273</v>
      </c>
      <c r="AT15" s="126">
        <f t="shared" si="10"/>
        <v>79.710250201775636</v>
      </c>
      <c r="AU15" s="125"/>
      <c r="AV15" s="126">
        <f t="shared" si="11"/>
        <v>8.4073177293516288</v>
      </c>
      <c r="AW15" s="126">
        <f t="shared" si="12"/>
        <v>9.1124476034262809</v>
      </c>
      <c r="AX15" s="126">
        <f t="shared" si="13"/>
        <v>9.6006144393241168</v>
      </c>
      <c r="AY15" s="125"/>
      <c r="AZ15" s="126">
        <f t="shared" si="14"/>
        <v>27.120379772102027</v>
      </c>
      <c r="BB15" s="126">
        <v>13</v>
      </c>
      <c r="BC15" s="126">
        <f t="shared" si="15"/>
        <v>0.31</v>
      </c>
      <c r="BD15" s="126">
        <f t="shared" si="16"/>
        <v>0.33600000000000002</v>
      </c>
      <c r="BE15" s="126">
        <f t="shared" si="17"/>
        <v>0.35399999999999998</v>
      </c>
      <c r="BF15" s="133">
        <f t="shared" si="18"/>
        <v>0.35399999999999998</v>
      </c>
      <c r="BG15" s="126" t="s">
        <v>250</v>
      </c>
      <c r="BH15" s="126"/>
      <c r="BI15" s="126"/>
      <c r="BJ15" s="125"/>
      <c r="BK15" s="126"/>
    </row>
    <row r="16" spans="2:63" x14ac:dyDescent="0.25">
      <c r="B16" s="78" t="s">
        <v>7</v>
      </c>
      <c r="C16" s="78">
        <v>1</v>
      </c>
      <c r="D16" s="78">
        <v>1</v>
      </c>
      <c r="E16" s="78">
        <v>1</v>
      </c>
      <c r="F16" s="78" t="s">
        <v>7</v>
      </c>
      <c r="G16" s="78">
        <v>1</v>
      </c>
      <c r="H16" s="79">
        <v>2</v>
      </c>
      <c r="I16" s="78" t="s">
        <v>7</v>
      </c>
      <c r="J16" s="78" t="s">
        <v>7</v>
      </c>
      <c r="K16" s="78">
        <v>1</v>
      </c>
      <c r="L16" s="78" t="s">
        <v>7</v>
      </c>
      <c r="M16" s="78">
        <v>1</v>
      </c>
      <c r="N16" s="78">
        <v>1</v>
      </c>
      <c r="O16" s="78" t="s">
        <v>7</v>
      </c>
      <c r="P16" s="125"/>
      <c r="Y16" s="125"/>
      <c r="Z16" s="125"/>
      <c r="AG16" s="114" t="s">
        <v>7</v>
      </c>
      <c r="AI16" s="126">
        <f t="shared" si="1"/>
        <v>7</v>
      </c>
      <c r="AJ16" s="126">
        <f t="shared" si="2"/>
        <v>6</v>
      </c>
      <c r="AK16" s="126">
        <f t="shared" si="3"/>
        <v>1</v>
      </c>
      <c r="AL16" s="126">
        <f t="shared" si="4"/>
        <v>14</v>
      </c>
      <c r="AM16" s="125"/>
      <c r="AN16" s="126">
        <f t="shared" si="5"/>
        <v>50</v>
      </c>
      <c r="AO16" s="126">
        <f t="shared" si="6"/>
        <v>42.857142857142854</v>
      </c>
      <c r="AP16" s="126">
        <f t="shared" si="7"/>
        <v>7.1428571428571432</v>
      </c>
      <c r="AQ16" s="126"/>
      <c r="AR16" s="126">
        <f t="shared" si="8"/>
        <v>62.451776649746193</v>
      </c>
      <c r="AS16" s="126">
        <f t="shared" si="9"/>
        <v>307.32476875642334</v>
      </c>
      <c r="AT16" s="126">
        <f t="shared" si="10"/>
        <v>95.918007365768574</v>
      </c>
      <c r="AU16" s="125"/>
      <c r="AV16" s="126">
        <f t="shared" si="11"/>
        <v>97.61525921732084</v>
      </c>
      <c r="AW16" s="126">
        <f t="shared" si="12"/>
        <v>17.21893531879137</v>
      </c>
      <c r="AX16" s="126">
        <f t="shared" si="13"/>
        <v>9.1297520359347022</v>
      </c>
      <c r="AY16" s="125"/>
      <c r="AZ16" s="126">
        <f t="shared" si="14"/>
        <v>123.96394657204691</v>
      </c>
      <c r="BB16" s="126">
        <v>14</v>
      </c>
      <c r="BC16" s="126">
        <f t="shared" si="15"/>
        <v>0.78744878584990508</v>
      </c>
      <c r="BD16" s="126">
        <f t="shared" si="16"/>
        <v>0.13890276806235638</v>
      </c>
      <c r="BE16" s="126">
        <f t="shared" si="17"/>
        <v>7.3648446087738573E-2</v>
      </c>
      <c r="BF16" s="133">
        <f t="shared" si="18"/>
        <v>0.13890276806235638</v>
      </c>
      <c r="BG16" s="126" t="s">
        <v>250</v>
      </c>
      <c r="BH16" s="126"/>
      <c r="BI16" s="126"/>
      <c r="BJ16" s="125"/>
      <c r="BK16" s="126"/>
    </row>
    <row r="17" spans="20:64" x14ac:dyDescent="0.25">
      <c r="W17" s="111" t="s">
        <v>251</v>
      </c>
      <c r="X17" s="111"/>
      <c r="Y17" s="125"/>
      <c r="Z17" s="125"/>
      <c r="BA17" s="128"/>
      <c r="BB17" s="134"/>
      <c r="BF17" s="129">
        <f>SUM(BF3:BF16)</f>
        <v>6.5131632168530107</v>
      </c>
      <c r="BI17" s="126"/>
    </row>
    <row r="18" spans="20:64" x14ac:dyDescent="0.25"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5"/>
      <c r="AP18" s="125"/>
      <c r="AQ18" s="125"/>
      <c r="AR18" s="125"/>
      <c r="AS18" s="125"/>
      <c r="BB18" s="125"/>
      <c r="BC18" s="125"/>
      <c r="BD18" s="125"/>
      <c r="BE18" s="125"/>
      <c r="BF18" s="125"/>
      <c r="BG18" s="126"/>
      <c r="BI18" s="125"/>
      <c r="BJ18" s="125"/>
      <c r="BK18" s="125"/>
    </row>
    <row r="19" spans="20:64" x14ac:dyDescent="0.25">
      <c r="BB19" s="125"/>
      <c r="BC19" s="125"/>
      <c r="BD19" s="134"/>
      <c r="BE19" s="134"/>
      <c r="BF19" s="134"/>
      <c r="BG19" s="134"/>
      <c r="BH19" s="134"/>
      <c r="BI19" s="134"/>
      <c r="BJ19" s="134"/>
      <c r="BK19" s="134"/>
    </row>
    <row r="20" spans="20:64" x14ac:dyDescent="0.25">
      <c r="AZ20" s="125"/>
      <c r="BA20" s="125"/>
      <c r="BB20" s="125"/>
      <c r="BC20" s="125"/>
      <c r="BD20" s="134"/>
      <c r="BE20" s="134"/>
      <c r="BF20" s="134"/>
      <c r="BG20" s="134"/>
      <c r="BH20" s="134"/>
      <c r="BI20" s="134"/>
      <c r="BJ20" s="134"/>
      <c r="BK20" s="134"/>
    </row>
    <row r="21" spans="20:64" x14ac:dyDescent="0.25"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</row>
    <row r="22" spans="20:64" x14ac:dyDescent="0.25"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</row>
    <row r="23" spans="20:64" x14ac:dyDescent="0.25">
      <c r="AZ23" s="125"/>
      <c r="BA23" s="125"/>
      <c r="BB23" s="125"/>
      <c r="BC23" s="125"/>
      <c r="BD23" s="125"/>
      <c r="BE23" s="125"/>
      <c r="BF23" s="125"/>
      <c r="BG23" s="125"/>
      <c r="BH23" s="125"/>
      <c r="BI23" s="125"/>
      <c r="BJ23" s="125"/>
      <c r="BK23" s="125"/>
    </row>
    <row r="24" spans="20:64" x14ac:dyDescent="0.25">
      <c r="AZ24" s="125"/>
      <c r="BA24" s="125"/>
      <c r="BB24" s="125"/>
      <c r="BC24" s="125"/>
      <c r="BD24" s="125"/>
      <c r="BE24" s="125"/>
      <c r="BF24" s="125"/>
      <c r="BG24" s="125"/>
      <c r="BH24" s="125"/>
      <c r="BI24" s="125"/>
      <c r="BJ24" s="125"/>
      <c r="BK24" s="125"/>
      <c r="BL24" s="125"/>
    </row>
    <row r="25" spans="20:64" x14ac:dyDescent="0.25">
      <c r="AZ25" s="125"/>
      <c r="BA25" s="125"/>
      <c r="BB25" s="125"/>
      <c r="BC25" s="125"/>
      <c r="BD25" s="125"/>
      <c r="BE25" s="125"/>
      <c r="BF25" s="125"/>
      <c r="BG25" s="125"/>
      <c r="BH25" s="125"/>
      <c r="BI25" s="125"/>
      <c r="BJ25" s="125"/>
      <c r="BK25" s="125"/>
      <c r="BL25" s="125"/>
    </row>
    <row r="26" spans="20:64" x14ac:dyDescent="0.25">
      <c r="AZ26" s="125"/>
      <c r="BA26" s="125"/>
      <c r="BB26" s="125"/>
      <c r="BC26" s="125"/>
      <c r="BD26" s="125"/>
      <c r="BE26" s="125"/>
      <c r="BF26" s="125"/>
      <c r="BG26" s="125"/>
      <c r="BH26" s="125"/>
      <c r="BI26" s="125"/>
      <c r="BJ26" s="125"/>
      <c r="BK26" s="125"/>
      <c r="BL26" s="125"/>
    </row>
    <row r="27" spans="20:64" x14ac:dyDescent="0.25">
      <c r="AZ27" s="125"/>
      <c r="BA27" s="125"/>
      <c r="BB27" s="125"/>
      <c r="BC27" s="125"/>
      <c r="BD27" s="125"/>
      <c r="BE27" s="125"/>
      <c r="BF27" s="125"/>
      <c r="BG27" s="125"/>
      <c r="BH27" s="125"/>
      <c r="BI27" s="125"/>
      <c r="BJ27" s="125"/>
      <c r="BK27" s="125"/>
      <c r="BL27" s="125"/>
    </row>
    <row r="28" spans="20:64" x14ac:dyDescent="0.25">
      <c r="AZ28" s="125"/>
      <c r="BA28" s="125"/>
      <c r="BB28" s="125"/>
      <c r="BC28" s="125"/>
      <c r="BD28" s="125"/>
      <c r="BE28" s="125"/>
      <c r="BF28" s="125"/>
      <c r="BG28" s="125"/>
      <c r="BH28" s="125"/>
      <c r="BI28" s="125"/>
      <c r="BJ28" s="125"/>
      <c r="BK28" s="125"/>
      <c r="BL28" s="125"/>
    </row>
    <row r="29" spans="20:64" x14ac:dyDescent="0.25">
      <c r="AZ29" s="125"/>
      <c r="BA29" s="125"/>
      <c r="BB29" s="125"/>
      <c r="BC29" s="125"/>
      <c r="BD29" s="125"/>
      <c r="BE29" s="125"/>
      <c r="BF29" s="125"/>
      <c r="BG29" s="125"/>
      <c r="BH29" s="125"/>
      <c r="BI29" s="125"/>
      <c r="BJ29" s="125"/>
      <c r="BK29" s="125"/>
      <c r="BL29" s="125"/>
    </row>
    <row r="30" spans="20:64" x14ac:dyDescent="0.25">
      <c r="AZ30" s="125"/>
      <c r="BA30" s="125"/>
      <c r="BB30" s="125"/>
      <c r="BC30" s="125"/>
      <c r="BD30" s="125"/>
      <c r="BE30" s="125"/>
      <c r="BF30" s="125"/>
      <c r="BG30" s="125"/>
      <c r="BH30" s="125"/>
      <c r="BI30" s="125"/>
      <c r="BJ30" s="125"/>
      <c r="BK30" s="125"/>
      <c r="BL30" s="125"/>
    </row>
    <row r="31" spans="20:64" x14ac:dyDescent="0.25">
      <c r="AZ31" s="125"/>
      <c r="BA31" s="125"/>
      <c r="BB31" s="125"/>
      <c r="BC31" s="125"/>
      <c r="BD31" s="125"/>
      <c r="BE31" s="125"/>
      <c r="BF31" s="125"/>
      <c r="BG31" s="125"/>
      <c r="BH31" s="125"/>
      <c r="BI31" s="125"/>
      <c r="BJ31" s="125"/>
      <c r="BK31" s="125"/>
      <c r="BL31" s="125"/>
    </row>
    <row r="32" spans="20:64" x14ac:dyDescent="0.25">
      <c r="AZ32" s="125"/>
      <c r="BA32" s="125"/>
      <c r="BB32" s="125"/>
      <c r="BC32" s="125"/>
      <c r="BD32" s="125"/>
      <c r="BE32" s="125"/>
      <c r="BF32" s="125"/>
      <c r="BG32" s="125"/>
      <c r="BH32" s="125"/>
      <c r="BI32" s="125"/>
      <c r="BJ32" s="125"/>
      <c r="BK32" s="125"/>
      <c r="BL32" s="1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Synthése_des_filtres</vt:lpstr>
      <vt:lpstr>Feuil1</vt:lpstr>
      <vt:lpstr>Feuil2</vt:lpstr>
      <vt:lpstr>Feuil3</vt:lpstr>
      <vt:lpstr>Feuil4</vt:lpstr>
      <vt:lpstr>Feuil5</vt:lpstr>
      <vt:lpstr>Feuil6</vt:lpstr>
      <vt:lpstr>Feuil7</vt:lpstr>
    </vt:vector>
  </TitlesOfParts>
  <Company>AAA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chlef025</dc:creator>
  <cp:lastModifiedBy>chlef025</cp:lastModifiedBy>
  <dcterms:created xsi:type="dcterms:W3CDTF">2015-02-27T14:14:17Z</dcterms:created>
  <dcterms:modified xsi:type="dcterms:W3CDTF">2015-02-27T18:07:22Z</dcterms:modified>
</cp:coreProperties>
</file>