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9510" yWindow="60" windowWidth="15435" windowHeight="12645"/>
  </bookViews>
  <sheets>
    <sheet name="Calcule tes fourmis" sheetId="1" r:id="rId1"/>
  </sheets>
  <calcPr calcId="125725"/>
</workbook>
</file>

<file path=xl/calcChain.xml><?xml version="1.0" encoding="utf-8"?>
<calcChain xmlns="http://schemas.openxmlformats.org/spreadsheetml/2006/main">
  <c r="D40" i="1"/>
  <c r="D42"/>
  <c r="D44"/>
  <c r="W73"/>
  <c r="X73" s="1"/>
  <c r="Q73"/>
  <c r="R73" s="1"/>
  <c r="K73"/>
  <c r="L73" s="1"/>
  <c r="D13"/>
  <c r="L24" s="1"/>
  <c r="D52"/>
  <c r="I52" s="1"/>
  <c r="D53"/>
  <c r="I53" s="1"/>
  <c r="D54"/>
  <c r="I54" s="1"/>
  <c r="D55"/>
  <c r="I55" s="1"/>
  <c r="D56"/>
  <c r="I56" s="1"/>
  <c r="D57"/>
  <c r="I57" s="1"/>
  <c r="D58"/>
  <c r="I58" s="1"/>
  <c r="D59"/>
  <c r="I59" s="1"/>
  <c r="D60"/>
  <c r="I60" s="1"/>
  <c r="D61"/>
  <c r="I61" s="1"/>
  <c r="D62"/>
  <c r="I62" s="1"/>
  <c r="D63"/>
  <c r="I63" s="1"/>
  <c r="D64"/>
  <c r="I64" s="1"/>
  <c r="F52"/>
  <c r="K52" s="1"/>
  <c r="F53"/>
  <c r="K53" s="1"/>
  <c r="F54"/>
  <c r="K54" s="1"/>
  <c r="F55"/>
  <c r="K55" s="1"/>
  <c r="F56"/>
  <c r="K56" s="1"/>
  <c r="F57"/>
  <c r="K57" s="1"/>
  <c r="F58"/>
  <c r="K58" s="1"/>
  <c r="F59"/>
  <c r="K59" s="1"/>
  <c r="F60"/>
  <c r="K60" s="1"/>
  <c r="F61"/>
  <c r="K61" s="1"/>
  <c r="F62"/>
  <c r="K62" s="1"/>
  <c r="F63"/>
  <c r="K63" s="1"/>
  <c r="F64"/>
  <c r="K64" s="1"/>
  <c r="F51"/>
  <c r="K51" s="1"/>
  <c r="D51"/>
  <c r="I51" s="1"/>
  <c r="E52"/>
  <c r="J52" s="1"/>
  <c r="E53"/>
  <c r="J53" s="1"/>
  <c r="E54"/>
  <c r="J54" s="1"/>
  <c r="E55"/>
  <c r="J55" s="1"/>
  <c r="E56"/>
  <c r="J56" s="1"/>
  <c r="E57"/>
  <c r="J57" s="1"/>
  <c r="E58"/>
  <c r="J58" s="1"/>
  <c r="E59"/>
  <c r="J59" s="1"/>
  <c r="E60"/>
  <c r="J60" s="1"/>
  <c r="E61"/>
  <c r="J61" s="1"/>
  <c r="E62"/>
  <c r="J62" s="1"/>
  <c r="E63"/>
  <c r="J63" s="1"/>
  <c r="E64"/>
  <c r="J64" s="1"/>
  <c r="E51"/>
  <c r="J51" s="1"/>
  <c r="O33"/>
  <c r="K23"/>
  <c r="R23" s="1"/>
  <c r="J23"/>
  <c r="Q23" s="1"/>
  <c r="I23"/>
  <c r="P23" s="1"/>
  <c r="L25" l="1"/>
  <c r="L20"/>
  <c r="L17"/>
  <c r="P40" s="1"/>
  <c r="L28"/>
  <c r="L29"/>
  <c r="L21"/>
  <c r="D46"/>
  <c r="G63" s="1"/>
  <c r="L22"/>
  <c r="L19"/>
  <c r="L26"/>
  <c r="L27"/>
  <c r="L30"/>
  <c r="L31"/>
  <c r="L23"/>
  <c r="L18"/>
  <c r="N56"/>
  <c r="P56"/>
  <c r="O56"/>
  <c r="I66"/>
  <c r="K66"/>
  <c r="J66"/>
  <c r="G57" l="1"/>
  <c r="G64"/>
  <c r="G56"/>
  <c r="G55"/>
  <c r="G58"/>
  <c r="G52"/>
  <c r="G61"/>
  <c r="G60"/>
  <c r="G54"/>
  <c r="G53"/>
  <c r="G62"/>
  <c r="G50"/>
  <c r="G51"/>
  <c r="G59"/>
  <c r="K19"/>
  <c r="R19" s="1"/>
  <c r="P52" s="1"/>
  <c r="K20"/>
  <c r="R20" s="1"/>
  <c r="P53" s="1"/>
  <c r="K21"/>
  <c r="R21" s="1"/>
  <c r="P54" s="1"/>
  <c r="K22"/>
  <c r="R22" s="1"/>
  <c r="P55" s="1"/>
  <c r="K24"/>
  <c r="R24" s="1"/>
  <c r="P57" s="1"/>
  <c r="K25"/>
  <c r="R25" s="1"/>
  <c r="P58" s="1"/>
  <c r="K26"/>
  <c r="R26" s="1"/>
  <c r="P59" s="1"/>
  <c r="K27"/>
  <c r="R27" s="1"/>
  <c r="P60" s="1"/>
  <c r="K28"/>
  <c r="R28" s="1"/>
  <c r="P61" s="1"/>
  <c r="K29"/>
  <c r="K30"/>
  <c r="R30" s="1"/>
  <c r="P63" s="1"/>
  <c r="K31"/>
  <c r="R31" s="1"/>
  <c r="P64" s="1"/>
  <c r="K18"/>
  <c r="R18" s="1"/>
  <c r="P51" s="1"/>
  <c r="J19"/>
  <c r="Q19" s="1"/>
  <c r="O52" s="1"/>
  <c r="J20"/>
  <c r="Q20" s="1"/>
  <c r="O53" s="1"/>
  <c r="J21"/>
  <c r="Q21" s="1"/>
  <c r="O54" s="1"/>
  <c r="J22"/>
  <c r="Q22" s="1"/>
  <c r="O55" s="1"/>
  <c r="J24"/>
  <c r="Q24" s="1"/>
  <c r="O57" s="1"/>
  <c r="J25"/>
  <c r="Q25" s="1"/>
  <c r="O58" s="1"/>
  <c r="J26"/>
  <c r="Q26" s="1"/>
  <c r="O59" s="1"/>
  <c r="J27"/>
  <c r="Q27" s="1"/>
  <c r="O60" s="1"/>
  <c r="J28"/>
  <c r="Q28" s="1"/>
  <c r="O61" s="1"/>
  <c r="J29"/>
  <c r="J30"/>
  <c r="Q30" s="1"/>
  <c r="O63" s="1"/>
  <c r="J31"/>
  <c r="Q31" s="1"/>
  <c r="O64" s="1"/>
  <c r="J18"/>
  <c r="Q18" s="1"/>
  <c r="I19"/>
  <c r="P19" s="1"/>
  <c r="I20"/>
  <c r="P20" s="1"/>
  <c r="I21"/>
  <c r="P21" s="1"/>
  <c r="I22"/>
  <c r="P22" s="1"/>
  <c r="I24"/>
  <c r="P24" s="1"/>
  <c r="I25"/>
  <c r="P25" s="1"/>
  <c r="I26"/>
  <c r="P26" s="1"/>
  <c r="I27"/>
  <c r="P27" s="1"/>
  <c r="I28"/>
  <c r="P28" s="1"/>
  <c r="I29"/>
  <c r="I30"/>
  <c r="P30" s="1"/>
  <c r="I31"/>
  <c r="P31" s="1"/>
  <c r="I18"/>
  <c r="P18" s="1"/>
  <c r="P29" l="1"/>
  <c r="N62" s="1"/>
  <c r="Q29"/>
  <c r="O62" s="1"/>
  <c r="R29"/>
  <c r="P62" s="1"/>
  <c r="P66" s="1"/>
  <c r="N61"/>
  <c r="N53"/>
  <c r="N54"/>
  <c r="N58"/>
  <c r="N59"/>
  <c r="N60"/>
  <c r="N52"/>
  <c r="N63"/>
  <c r="N64"/>
  <c r="N55"/>
  <c r="N57"/>
  <c r="P33"/>
  <c r="N51"/>
  <c r="O51"/>
  <c r="Q33" l="1"/>
  <c r="D76" s="1"/>
  <c r="R33"/>
  <c r="D78" s="1"/>
  <c r="D74"/>
  <c r="I76" s="1"/>
  <c r="N66"/>
  <c r="U60"/>
  <c r="X60" s="1"/>
  <c r="U63"/>
  <c r="X63" s="1"/>
  <c r="U59"/>
  <c r="X59" s="1"/>
  <c r="U55"/>
  <c r="X55" s="1"/>
  <c r="U51"/>
  <c r="X51" s="1"/>
  <c r="U54"/>
  <c r="X54" s="1"/>
  <c r="U53"/>
  <c r="X53" s="1"/>
  <c r="U64"/>
  <c r="X64" s="1"/>
  <c r="U61"/>
  <c r="X61" s="1"/>
  <c r="U57"/>
  <c r="X57" s="1"/>
  <c r="U56"/>
  <c r="X56" s="1"/>
  <c r="U52"/>
  <c r="X52" s="1"/>
  <c r="O66"/>
  <c r="F78" l="1"/>
  <c r="S58"/>
  <c r="S48"/>
  <c r="X66"/>
  <c r="F76"/>
  <c r="F74"/>
  <c r="S55"/>
  <c r="V55" s="1"/>
  <c r="U80"/>
  <c r="U86"/>
  <c r="U79"/>
  <c r="U77"/>
  <c r="U84"/>
  <c r="U83"/>
  <c r="U76"/>
  <c r="U82"/>
  <c r="U81"/>
  <c r="U87"/>
  <c r="U78"/>
  <c r="U85"/>
  <c r="I83"/>
  <c r="J83" s="1"/>
  <c r="I81"/>
  <c r="J81" s="1"/>
  <c r="I79"/>
  <c r="J79" s="1"/>
  <c r="I87"/>
  <c r="J87" s="1"/>
  <c r="I78"/>
  <c r="J78" s="1"/>
  <c r="I82"/>
  <c r="J82" s="1"/>
  <c r="I80"/>
  <c r="J80" s="1"/>
  <c r="I86"/>
  <c r="J86" s="1"/>
  <c r="I77"/>
  <c r="J77" s="1"/>
  <c r="I85"/>
  <c r="J85" s="1"/>
  <c r="I84"/>
  <c r="J84" s="1"/>
  <c r="O86"/>
  <c r="P86" s="1"/>
  <c r="O83"/>
  <c r="P83" s="1"/>
  <c r="O87"/>
  <c r="P87" s="1"/>
  <c r="O77"/>
  <c r="P77" s="1"/>
  <c r="O85"/>
  <c r="P85" s="1"/>
  <c r="O84"/>
  <c r="P84" s="1"/>
  <c r="O76"/>
  <c r="O82"/>
  <c r="P82" s="1"/>
  <c r="O81"/>
  <c r="P81" s="1"/>
  <c r="O80"/>
  <c r="P80" s="1"/>
  <c r="O79"/>
  <c r="P79" s="1"/>
  <c r="O78"/>
  <c r="P78" s="1"/>
  <c r="S59"/>
  <c r="V59" s="1"/>
  <c r="S64"/>
  <c r="V64" s="1"/>
  <c r="S60"/>
  <c r="V60" s="1"/>
  <c r="S53"/>
  <c r="V53" s="1"/>
  <c r="S56"/>
  <c r="V56" s="1"/>
  <c r="S52"/>
  <c r="V52" s="1"/>
  <c r="S54"/>
  <c r="V54" s="1"/>
  <c r="S57"/>
  <c r="V57" s="1"/>
  <c r="S63"/>
  <c r="V63" s="1"/>
  <c r="S51"/>
  <c r="V51" s="1"/>
  <c r="S62"/>
  <c r="S61"/>
  <c r="V61" s="1"/>
  <c r="T64"/>
  <c r="W64" s="1"/>
  <c r="T52"/>
  <c r="W52" s="1"/>
  <c r="T56"/>
  <c r="W56" s="1"/>
  <c r="T53"/>
  <c r="W53" s="1"/>
  <c r="T61"/>
  <c r="W61" s="1"/>
  <c r="T55"/>
  <c r="W55" s="1"/>
  <c r="T51"/>
  <c r="W51" s="1"/>
  <c r="T63"/>
  <c r="W63" s="1"/>
  <c r="T60"/>
  <c r="W60" s="1"/>
  <c r="T59"/>
  <c r="W59" s="1"/>
  <c r="T57"/>
  <c r="W57" s="1"/>
  <c r="T54"/>
  <c r="W54" s="1"/>
  <c r="W66" l="1"/>
  <c r="P76"/>
  <c r="V86"/>
  <c r="X86"/>
  <c r="W86"/>
  <c r="V76"/>
  <c r="X76"/>
  <c r="X80"/>
  <c r="V80"/>
  <c r="W80"/>
  <c r="X78"/>
  <c r="W78"/>
  <c r="V78"/>
  <c r="W79"/>
  <c r="V79"/>
  <c r="X79"/>
  <c r="V82"/>
  <c r="X82"/>
  <c r="W82"/>
  <c r="X87"/>
  <c r="W87"/>
  <c r="V87"/>
  <c r="W85"/>
  <c r="V85"/>
  <c r="X85"/>
  <c r="X77"/>
  <c r="W77"/>
  <c r="V77"/>
  <c r="V83"/>
  <c r="X83"/>
  <c r="W83"/>
  <c r="X81"/>
  <c r="W81"/>
  <c r="V81"/>
  <c r="X84"/>
  <c r="W84"/>
  <c r="V84"/>
  <c r="Q84"/>
  <c r="R84"/>
  <c r="Q80"/>
  <c r="R80"/>
  <c r="Q83"/>
  <c r="R83"/>
  <c r="R76"/>
  <c r="Q86"/>
  <c r="R86"/>
  <c r="Q79"/>
  <c r="R79"/>
  <c r="R78"/>
  <c r="Q78"/>
  <c r="Q77"/>
  <c r="R77"/>
  <c r="R82"/>
  <c r="Q82"/>
  <c r="R81"/>
  <c r="Q81"/>
  <c r="R87"/>
  <c r="Q87"/>
  <c r="Q85"/>
  <c r="R85"/>
  <c r="J76"/>
  <c r="K79"/>
  <c r="L79"/>
  <c r="K78"/>
  <c r="L78"/>
  <c r="L82"/>
  <c r="K82"/>
  <c r="L81"/>
  <c r="K81"/>
  <c r="L84"/>
  <c r="K84"/>
  <c r="K80"/>
  <c r="L80"/>
  <c r="K85"/>
  <c r="L85"/>
  <c r="L87"/>
  <c r="K87"/>
  <c r="L86"/>
  <c r="K86"/>
  <c r="K76"/>
  <c r="L76"/>
  <c r="L77"/>
  <c r="K77"/>
  <c r="L83"/>
  <c r="K83"/>
  <c r="W76"/>
  <c r="Q76"/>
</calcChain>
</file>

<file path=xl/sharedStrings.xml><?xml version="1.0" encoding="utf-8"?>
<sst xmlns="http://schemas.openxmlformats.org/spreadsheetml/2006/main" count="210" uniqueCount="61">
  <si>
    <t>Couveuse</t>
  </si>
  <si>
    <t>Solarium</t>
  </si>
  <si>
    <t>Bouclier</t>
  </si>
  <si>
    <t>Arme</t>
  </si>
  <si>
    <t>Ouvriere</t>
  </si>
  <si>
    <t>Soldate naine</t>
  </si>
  <si>
    <t>Naine d'elite</t>
  </si>
  <si>
    <t>Jeune soldate</t>
  </si>
  <si>
    <t>Soldate</t>
  </si>
  <si>
    <t>Concierge</t>
  </si>
  <si>
    <t>Artilleuse</t>
  </si>
  <si>
    <t>Artilleuse elite</t>
  </si>
  <si>
    <t>Tanks</t>
  </si>
  <si>
    <t>Tank elite</t>
  </si>
  <si>
    <t>Tueuse</t>
  </si>
  <si>
    <t>Tueuse elite</t>
  </si>
  <si>
    <t>Vie</t>
  </si>
  <si>
    <t>Attaque</t>
  </si>
  <si>
    <t>Defense</t>
  </si>
  <si>
    <t>Sans bonus</t>
  </si>
  <si>
    <t>Avec bonus</t>
  </si>
  <si>
    <t>Soldate elite</t>
  </si>
  <si>
    <t>Concierge elite</t>
  </si>
  <si>
    <t>Mon armee</t>
  </si>
  <si>
    <t>Nombre</t>
  </si>
  <si>
    <t>Fourmizzz calculator!</t>
  </si>
  <si>
    <t>Temps P.</t>
  </si>
  <si>
    <t>Parametrage initial</t>
  </si>
  <si>
    <t>Armee</t>
  </si>
  <si>
    <t>Tech.  Ponte</t>
  </si>
  <si>
    <t>Total</t>
  </si>
  <si>
    <t>totaux (hors Ouvrieres)</t>
  </si>
  <si>
    <t>NA</t>
  </si>
  <si>
    <t>Parametrage Secondaire</t>
  </si>
  <si>
    <t>Nouveau bonus</t>
  </si>
  <si>
    <t>Mon armee - avec nouveau bonus</t>
  </si>
  <si>
    <t>Temps Vie</t>
  </si>
  <si>
    <t>Temps Att.</t>
  </si>
  <si>
    <t>Temps Def.</t>
  </si>
  <si>
    <t>Dois-je monter mes bonus ou produire des armées?</t>
  </si>
  <si>
    <t>Temps de ponte Ouvrieres</t>
  </si>
  <si>
    <t>Nombre d'ouvrieres a sacrifier!</t>
  </si>
  <si>
    <t>Mon armée - avec bonus</t>
  </si>
  <si>
    <t>Quelle unité dois-je produire ?</t>
  </si>
  <si>
    <t>Je veux augmenter mon/ma :</t>
  </si>
  <si>
    <t>Unites a creer pour arriver a l'objectif</t>
  </si>
  <si>
    <t>Nb Unité</t>
  </si>
  <si>
    <t>Les cellules en blanc sont a remplir, le reste "Pas touche!"</t>
  </si>
  <si>
    <t>Hellz copyright v1.1</t>
  </si>
  <si>
    <t>Jeune soldate N</t>
  </si>
  <si>
    <t>Si le tableau apparait en vert, il est plus rentable de pondre des guerrieres</t>
  </si>
  <si>
    <t>Gains (=Nouvelle Armee - Ancienne Armee)</t>
  </si>
  <si>
    <t>Equivalence :</t>
  </si>
  <si>
    <t xml:space="preserve">Min = </t>
  </si>
  <si>
    <t>La couleur orange vous indique ce qui est le plus rapide</t>
  </si>
  <si>
    <t>Bonus associés (en points)</t>
  </si>
  <si>
    <t>Si le temps de ponte depasse le mois, il sera inscrit "+ un mois".</t>
  </si>
  <si>
    <t xml:space="preserve">difference </t>
  </si>
  <si>
    <t>Soit il faut faire des guerrieres, soit faire baisser son temps de ponte.</t>
  </si>
  <si>
    <t>Mes stats actuel:</t>
  </si>
  <si>
    <t>Ratio</t>
  </si>
</sst>
</file>

<file path=xl/styles.xml><?xml version="1.0" encoding="utf-8"?>
<styleSheet xmlns="http://schemas.openxmlformats.org/spreadsheetml/2006/main">
  <numFmts count="4">
    <numFmt numFmtId="164" formatCode="0.0000"/>
    <numFmt numFmtId="165" formatCode="[$-F400]h:mm:ss\ AM/PM"/>
    <numFmt numFmtId="166" formatCode="d&quot; j &quot;hh:mm:ss"/>
    <numFmt numFmtId="167" formatCode="#,##0.0"/>
  </numFmts>
  <fonts count="13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36"/>
      <color theme="1"/>
      <name val="Chiller"/>
      <family val="5"/>
    </font>
    <font>
      <b/>
      <sz val="11"/>
      <color theme="1"/>
      <name val="Bodoni MT Black"/>
      <family val="1"/>
    </font>
    <font>
      <b/>
      <sz val="10"/>
      <color theme="1"/>
      <name val="Calibri"/>
      <family val="2"/>
      <scheme val="minor"/>
    </font>
    <font>
      <b/>
      <sz val="22"/>
      <color theme="1"/>
      <name val="Chiller"/>
      <family val="5"/>
    </font>
    <font>
      <sz val="11"/>
      <color theme="1" tint="0.249977111117893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1"/>
      <name val="Bodoni MT Black"/>
      <family val="1"/>
    </font>
    <font>
      <b/>
      <sz val="9"/>
      <color theme="1"/>
      <name val="Bodoni MT Black"/>
      <family val="1"/>
    </font>
    <font>
      <b/>
      <i/>
      <sz val="11"/>
      <color theme="1"/>
      <name val="Bodoni MT Black"/>
      <family val="1"/>
    </font>
    <font>
      <b/>
      <i/>
      <sz val="12"/>
      <color theme="1"/>
      <name val="Bodoni MT Black"/>
      <family val="1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</fills>
  <borders count="33">
    <border>
      <left/>
      <right/>
      <top/>
      <bottom/>
      <diagonal/>
    </border>
    <border>
      <left style="thin">
        <color theme="0"/>
      </left>
      <right style="thin">
        <color theme="1" tint="0.34998626667073579"/>
      </right>
      <top style="thin">
        <color theme="0"/>
      </top>
      <bottom style="thin">
        <color theme="1" tint="0.34998626667073579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1" tint="0.34998626667073579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1" tint="0.34998626667073579"/>
      </right>
      <top/>
      <bottom/>
      <diagonal/>
    </border>
    <border>
      <left style="thin">
        <color theme="0"/>
      </left>
      <right/>
      <top/>
      <bottom style="thin">
        <color theme="1" tint="0.34998626667073579"/>
      </bottom>
      <diagonal/>
    </border>
    <border>
      <left/>
      <right/>
      <top/>
      <bottom style="thin">
        <color theme="1" tint="0.34998626667073579"/>
      </bottom>
      <diagonal/>
    </border>
    <border>
      <left/>
      <right style="thin">
        <color theme="1" tint="0.34998626667073579"/>
      </right>
      <top/>
      <bottom style="thin">
        <color theme="1" tint="0.34998626667073579"/>
      </bottom>
      <diagonal/>
    </border>
    <border>
      <left style="thin">
        <color theme="0"/>
      </left>
      <right/>
      <top style="thin">
        <color theme="0"/>
      </top>
      <bottom style="thin">
        <color theme="1" tint="0.34998626667073579"/>
      </bottom>
      <diagonal/>
    </border>
    <border>
      <left/>
      <right/>
      <top style="thin">
        <color theme="0"/>
      </top>
      <bottom style="thin">
        <color theme="1" tint="0.34998626667073579"/>
      </bottom>
      <diagonal/>
    </border>
    <border>
      <left/>
      <right style="thin">
        <color theme="1" tint="0.34998626667073579"/>
      </right>
      <top style="thin">
        <color theme="0"/>
      </top>
      <bottom style="thin">
        <color theme="1" tint="0.34998626667073579"/>
      </bottom>
      <diagonal/>
    </border>
    <border>
      <left style="hair">
        <color theme="0"/>
      </left>
      <right style="hair">
        <color theme="1" tint="0.34998626667073579"/>
      </right>
      <top style="hair">
        <color theme="0"/>
      </top>
      <bottom style="hair">
        <color theme="1" tint="0.34998626667073579"/>
      </bottom>
      <diagonal/>
    </border>
    <border>
      <left style="hair">
        <color theme="1" tint="0.34998626667073579"/>
      </left>
      <right style="hair">
        <color theme="1" tint="0.34998626667073579"/>
      </right>
      <top style="hair">
        <color theme="0"/>
      </top>
      <bottom style="hair">
        <color theme="1" tint="0.34998626667073579"/>
      </bottom>
      <diagonal/>
    </border>
    <border>
      <left style="hair">
        <color theme="0"/>
      </left>
      <right style="hair">
        <color theme="1" tint="0.34998626667073579"/>
      </right>
      <top style="hair">
        <color theme="1" tint="0.34998626667073579"/>
      </top>
      <bottom style="hair">
        <color theme="1" tint="0.34998626667073579"/>
      </bottom>
      <diagonal/>
    </border>
    <border>
      <left style="hair">
        <color theme="1" tint="0.34998626667073579"/>
      </left>
      <right style="hair">
        <color theme="1" tint="0.34998626667073579"/>
      </right>
      <top style="hair">
        <color theme="1" tint="0.34998626667073579"/>
      </top>
      <bottom style="hair">
        <color theme="1" tint="0.34998626667073579"/>
      </bottom>
      <diagonal/>
    </border>
    <border>
      <left style="hair">
        <color theme="1" tint="0.34998626667073579"/>
      </left>
      <right style="thin">
        <color theme="1" tint="0.34998626667073579"/>
      </right>
      <top style="hair">
        <color theme="0"/>
      </top>
      <bottom style="hair">
        <color theme="1" tint="0.34998626667073579"/>
      </bottom>
      <diagonal/>
    </border>
    <border>
      <left style="hair">
        <color theme="1" tint="0.34998626667073579"/>
      </left>
      <right style="thin">
        <color theme="1" tint="0.34998626667073579"/>
      </right>
      <top style="hair">
        <color theme="1" tint="0.34998626667073579"/>
      </top>
      <bottom style="hair">
        <color theme="1" tint="0.34998626667073579"/>
      </bottom>
      <diagonal/>
    </border>
    <border>
      <left style="hair">
        <color theme="0"/>
      </left>
      <right style="hair">
        <color theme="1" tint="0.34998626667073579"/>
      </right>
      <top style="hair">
        <color theme="1" tint="0.34998626667073579"/>
      </top>
      <bottom style="thin">
        <color theme="1" tint="0.34998626667073579"/>
      </bottom>
      <diagonal/>
    </border>
    <border>
      <left style="hair">
        <color theme="1" tint="0.34998626667073579"/>
      </left>
      <right style="hair">
        <color theme="1" tint="0.34998626667073579"/>
      </right>
      <top style="hair">
        <color theme="1" tint="0.34998626667073579"/>
      </top>
      <bottom style="thin">
        <color theme="1" tint="0.34998626667073579"/>
      </bottom>
      <diagonal/>
    </border>
    <border>
      <left style="hair">
        <color theme="1" tint="0.34998626667073579"/>
      </left>
      <right style="thin">
        <color theme="1" tint="0.34998626667073579"/>
      </right>
      <top style="hair">
        <color theme="1" tint="0.34998626667073579"/>
      </top>
      <bottom style="thin">
        <color theme="1" tint="0.34998626667073579"/>
      </bottom>
      <diagonal/>
    </border>
    <border>
      <left/>
      <right/>
      <top/>
      <bottom style="hair">
        <color theme="0"/>
      </bottom>
      <diagonal/>
    </border>
    <border>
      <left style="hair">
        <color theme="0" tint="-4.9989318521683403E-2"/>
      </left>
      <right style="hair">
        <color theme="1" tint="0.34998626667073579"/>
      </right>
      <top style="hair">
        <color theme="0"/>
      </top>
      <bottom style="hair">
        <color theme="1" tint="0.34998626667073579"/>
      </bottom>
      <diagonal/>
    </border>
    <border>
      <left style="hair">
        <color theme="0" tint="-4.9989318521683403E-2"/>
      </left>
      <right style="hair">
        <color theme="1" tint="0.34998626667073579"/>
      </right>
      <top style="hair">
        <color theme="1" tint="0.34998626667073579"/>
      </top>
      <bottom style="hair">
        <color theme="1" tint="0.34998626667073579"/>
      </bottom>
      <diagonal/>
    </border>
    <border>
      <left style="hair">
        <color theme="0" tint="-4.9989318521683403E-2"/>
      </left>
      <right style="hair">
        <color theme="1" tint="0.34998626667073579"/>
      </right>
      <top style="hair">
        <color theme="1" tint="0.34998626667073579"/>
      </top>
      <bottom style="thin">
        <color theme="1" tint="0.34998626667073579"/>
      </bottom>
      <diagonal/>
    </border>
    <border>
      <left style="hair">
        <color theme="1" tint="0.34998626667073579"/>
      </left>
      <right/>
      <top style="hair">
        <color theme="0"/>
      </top>
      <bottom style="hair">
        <color theme="1" tint="0.34998626667073579"/>
      </bottom>
      <diagonal/>
    </border>
    <border>
      <left style="hair">
        <color theme="1" tint="0.34998626667073579"/>
      </left>
      <right/>
      <top style="hair">
        <color theme="1" tint="0.34998626667073579"/>
      </top>
      <bottom style="hair">
        <color theme="1" tint="0.34998626667073579"/>
      </bottom>
      <diagonal/>
    </border>
    <border>
      <left style="hair">
        <color theme="1" tint="0.34998626667073579"/>
      </left>
      <right/>
      <top style="hair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hair">
        <color theme="1" tint="0.34998626667073579"/>
      </right>
      <top style="hair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hair">
        <color theme="1" tint="0.34998626667073579"/>
      </right>
      <top style="hair">
        <color theme="0"/>
      </top>
      <bottom style="hair">
        <color theme="1" tint="0.34998626667073579"/>
      </bottom>
      <diagonal/>
    </border>
    <border>
      <left style="thin">
        <color theme="1" tint="0.34998626667073579"/>
      </left>
      <right style="hair">
        <color theme="1" tint="0.34998626667073579"/>
      </right>
      <top style="hair">
        <color theme="1" tint="0.34998626667073579"/>
      </top>
      <bottom style="hair">
        <color theme="1" tint="0.34998626667073579"/>
      </bottom>
      <diagonal/>
    </border>
    <border diagonalUp="1" diagonalDown="1">
      <left style="thin">
        <color theme="0"/>
      </left>
      <right style="thin">
        <color theme="1" tint="0.34998626667073579"/>
      </right>
      <top style="thin">
        <color theme="0"/>
      </top>
      <bottom style="thin">
        <color theme="1" tint="0.34998626667073579"/>
      </bottom>
      <diagonal style="thin">
        <color theme="1" tint="0.499984740745262"/>
      </diagonal>
    </border>
  </borders>
  <cellStyleXfs count="1">
    <xf numFmtId="0" fontId="0" fillId="0" borderId="0"/>
  </cellStyleXfs>
  <cellXfs count="91">
    <xf numFmtId="0" fontId="0" fillId="0" borderId="0" xfId="0"/>
    <xf numFmtId="0" fontId="0" fillId="5" borderId="0" xfId="0" applyFill="1" applyBorder="1"/>
    <xf numFmtId="0" fontId="2" fillId="5" borderId="0" xfId="0" applyFont="1" applyFill="1" applyBorder="1" applyAlignment="1">
      <alignment horizontal="center"/>
    </xf>
    <xf numFmtId="0" fontId="2" fillId="5" borderId="0" xfId="0" applyFont="1" applyFill="1" applyBorder="1" applyAlignment="1">
      <alignment horizontal="right"/>
    </xf>
    <xf numFmtId="0" fontId="0" fillId="5" borderId="0" xfId="0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0" fontId="0" fillId="2" borderId="20" xfId="0" applyFill="1" applyBorder="1" applyAlignment="1">
      <alignment horizontal="center"/>
    </xf>
    <xf numFmtId="0" fontId="0" fillId="2" borderId="21" xfId="0" applyFill="1" applyBorder="1" applyAlignment="1">
      <alignment horizontal="center"/>
    </xf>
    <xf numFmtId="0" fontId="0" fillId="2" borderId="15" xfId="0" applyFont="1" applyFill="1" applyBorder="1" applyAlignment="1">
      <alignment horizontal="center"/>
    </xf>
    <xf numFmtId="0" fontId="0" fillId="2" borderId="19" xfId="0" applyFont="1" applyFill="1" applyBorder="1" applyAlignment="1">
      <alignment horizontal="center"/>
    </xf>
    <xf numFmtId="164" fontId="0" fillId="2" borderId="18" xfId="0" applyNumberFormat="1" applyFill="1" applyBorder="1" applyAlignment="1">
      <alignment horizontal="center"/>
    </xf>
    <xf numFmtId="164" fontId="0" fillId="2" borderId="21" xfId="0" applyNumberFormat="1" applyFill="1" applyBorder="1" applyAlignment="1">
      <alignment horizontal="center"/>
    </xf>
    <xf numFmtId="0" fontId="5" fillId="2" borderId="15" xfId="0" applyFont="1" applyFill="1" applyBorder="1" applyAlignment="1">
      <alignment horizontal="right"/>
    </xf>
    <xf numFmtId="0" fontId="5" fillId="2" borderId="19" xfId="0" applyFont="1" applyFill="1" applyBorder="1" applyAlignment="1">
      <alignment horizontal="right"/>
    </xf>
    <xf numFmtId="0" fontId="0" fillId="4" borderId="1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5" borderId="0" xfId="0" applyFill="1"/>
    <xf numFmtId="0" fontId="0" fillId="5" borderId="10" xfId="0" applyFill="1" applyBorder="1"/>
    <xf numFmtId="0" fontId="0" fillId="5" borderId="2" xfId="0" applyFill="1" applyBorder="1"/>
    <xf numFmtId="0" fontId="0" fillId="5" borderId="3" xfId="0" applyFill="1" applyBorder="1"/>
    <xf numFmtId="0" fontId="0" fillId="5" borderId="4" xfId="0" applyFill="1" applyBorder="1"/>
    <xf numFmtId="0" fontId="0" fillId="5" borderId="5" xfId="0" applyFill="1" applyBorder="1"/>
    <xf numFmtId="0" fontId="0" fillId="5" borderId="6" xfId="0" applyFill="1" applyBorder="1"/>
    <xf numFmtId="0" fontId="4" fillId="5" borderId="0" xfId="0" applyFont="1" applyFill="1" applyBorder="1" applyAlignment="1">
      <alignment horizontal="center"/>
    </xf>
    <xf numFmtId="0" fontId="2" fillId="5" borderId="0" xfId="0" applyFont="1" applyFill="1" applyBorder="1"/>
    <xf numFmtId="0" fontId="0" fillId="5" borderId="7" xfId="0" applyFill="1" applyBorder="1"/>
    <xf numFmtId="0" fontId="0" fillId="5" borderId="8" xfId="0" applyFill="1" applyBorder="1"/>
    <xf numFmtId="0" fontId="0" fillId="5" borderId="9" xfId="0" applyFill="1" applyBorder="1"/>
    <xf numFmtId="0" fontId="0" fillId="6" borderId="0" xfId="0" applyFill="1"/>
    <xf numFmtId="0" fontId="1" fillId="3" borderId="13" xfId="0" applyFont="1" applyFill="1" applyBorder="1" applyAlignment="1">
      <alignment horizontal="center"/>
    </xf>
    <xf numFmtId="0" fontId="1" fillId="3" borderId="14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1" fillId="3" borderId="13" xfId="0" applyFont="1" applyFill="1" applyBorder="1" applyAlignment="1"/>
    <xf numFmtId="0" fontId="1" fillId="3" borderId="14" xfId="0" applyFont="1" applyFill="1" applyBorder="1" applyAlignment="1"/>
    <xf numFmtId="0" fontId="4" fillId="5" borderId="22" xfId="0" applyFont="1" applyFill="1" applyBorder="1" applyAlignment="1"/>
    <xf numFmtId="3" fontId="0" fillId="4" borderId="16" xfId="0" applyNumberFormat="1" applyFill="1" applyBorder="1" applyAlignment="1">
      <alignment horizontal="center"/>
    </xf>
    <xf numFmtId="3" fontId="0" fillId="4" borderId="20" xfId="0" applyNumberFormat="1" applyFill="1" applyBorder="1" applyAlignment="1">
      <alignment horizontal="center"/>
    </xf>
    <xf numFmtId="3" fontId="0" fillId="2" borderId="16" xfId="0" applyNumberFormat="1" applyFill="1" applyBorder="1" applyAlignment="1">
      <alignment horizontal="center"/>
    </xf>
    <xf numFmtId="3" fontId="0" fillId="2" borderId="18" xfId="0" applyNumberFormat="1" applyFill="1" applyBorder="1" applyAlignment="1">
      <alignment horizontal="center"/>
    </xf>
    <xf numFmtId="3" fontId="0" fillId="2" borderId="20" xfId="0" applyNumberFormat="1" applyFill="1" applyBorder="1" applyAlignment="1">
      <alignment horizontal="center"/>
    </xf>
    <xf numFmtId="3" fontId="0" fillId="2" borderId="21" xfId="0" applyNumberFormat="1" applyFill="1" applyBorder="1" applyAlignment="1">
      <alignment horizontal="center"/>
    </xf>
    <xf numFmtId="3" fontId="0" fillId="4" borderId="1" xfId="0" applyNumberFormat="1" applyFill="1" applyBorder="1" applyAlignment="1">
      <alignment horizontal="center"/>
    </xf>
    <xf numFmtId="0" fontId="0" fillId="6" borderId="0" xfId="0" applyFill="1" applyAlignment="1">
      <alignment horizontal="center"/>
    </xf>
    <xf numFmtId="0" fontId="0" fillId="5" borderId="3" xfId="0" applyFill="1" applyBorder="1" applyAlignment="1">
      <alignment horizontal="center"/>
    </xf>
    <xf numFmtId="0" fontId="0" fillId="5" borderId="0" xfId="0" applyFill="1" applyAlignment="1">
      <alignment horizontal="center"/>
    </xf>
    <xf numFmtId="0" fontId="0" fillId="5" borderId="8" xfId="0" applyFill="1" applyBorder="1" applyAlignment="1">
      <alignment horizontal="center"/>
    </xf>
    <xf numFmtId="0" fontId="1" fillId="3" borderId="23" xfId="0" applyFont="1" applyFill="1" applyBorder="1" applyAlignment="1">
      <alignment horizontal="center"/>
    </xf>
    <xf numFmtId="0" fontId="0" fillId="2" borderId="24" xfId="0" applyFill="1" applyBorder="1" applyAlignment="1">
      <alignment horizontal="center"/>
    </xf>
    <xf numFmtId="3" fontId="0" fillId="2" borderId="24" xfId="0" applyNumberFormat="1" applyFill="1" applyBorder="1" applyAlignment="1">
      <alignment horizontal="center"/>
    </xf>
    <xf numFmtId="3" fontId="0" fillId="2" borderId="25" xfId="0" applyNumberFormat="1" applyFill="1" applyBorder="1" applyAlignment="1">
      <alignment horizontal="center"/>
    </xf>
    <xf numFmtId="165" fontId="0" fillId="2" borderId="18" xfId="0" applyNumberFormat="1" applyFill="1" applyBorder="1" applyAlignment="1">
      <alignment horizontal="center"/>
    </xf>
    <xf numFmtId="0" fontId="6" fillId="5" borderId="0" xfId="0" applyFont="1" applyFill="1" applyBorder="1"/>
    <xf numFmtId="0" fontId="2" fillId="5" borderId="0" xfId="0" applyFont="1" applyFill="1" applyAlignment="1">
      <alignment horizontal="right"/>
    </xf>
    <xf numFmtId="0" fontId="0" fillId="2" borderId="27" xfId="0" applyFill="1" applyBorder="1" applyAlignment="1">
      <alignment horizontal="center"/>
    </xf>
    <xf numFmtId="0" fontId="1" fillId="3" borderId="26" xfId="0" applyFont="1" applyFill="1" applyBorder="1" applyAlignment="1"/>
    <xf numFmtId="3" fontId="0" fillId="2" borderId="27" xfId="0" applyNumberFormat="1" applyFill="1" applyBorder="1" applyAlignment="1"/>
    <xf numFmtId="3" fontId="0" fillId="2" borderId="28" xfId="0" applyNumberFormat="1" applyFill="1" applyBorder="1" applyAlignment="1"/>
    <xf numFmtId="0" fontId="5" fillId="2" borderId="15" xfId="0" applyFont="1" applyFill="1" applyBorder="1" applyAlignment="1">
      <alignment horizontal="center"/>
    </xf>
    <xf numFmtId="0" fontId="7" fillId="5" borderId="0" xfId="0" applyFont="1" applyFill="1" applyBorder="1"/>
    <xf numFmtId="166" fontId="0" fillId="2" borderId="16" xfId="0" applyNumberFormat="1" applyFill="1" applyBorder="1" applyAlignment="1">
      <alignment horizontal="center"/>
    </xf>
    <xf numFmtId="166" fontId="0" fillId="2" borderId="18" xfId="0" applyNumberFormat="1" applyFill="1" applyBorder="1" applyAlignment="1">
      <alignment horizontal="center"/>
    </xf>
    <xf numFmtId="166" fontId="0" fillId="2" borderId="21" xfId="0" applyNumberFormat="1" applyFill="1" applyBorder="1" applyAlignment="1">
      <alignment horizontal="center"/>
    </xf>
    <xf numFmtId="0" fontId="4" fillId="5" borderId="0" xfId="0" applyFont="1" applyFill="1" applyBorder="1" applyAlignment="1"/>
    <xf numFmtId="3" fontId="0" fillId="2" borderId="1" xfId="0" applyNumberFormat="1" applyFill="1" applyBorder="1" applyAlignment="1">
      <alignment horizontal="center"/>
    </xf>
    <xf numFmtId="167" fontId="0" fillId="2" borderId="1" xfId="0" applyNumberFormat="1" applyFill="1" applyBorder="1" applyAlignment="1">
      <alignment horizontal="center"/>
    </xf>
    <xf numFmtId="3" fontId="0" fillId="2" borderId="15" xfId="0" applyNumberFormat="1" applyFont="1" applyFill="1" applyBorder="1" applyAlignment="1">
      <alignment horizontal="center"/>
    </xf>
    <xf numFmtId="3" fontId="0" fillId="2" borderId="20" xfId="0" applyNumberFormat="1" applyFont="1" applyFill="1" applyBorder="1" applyAlignment="1">
      <alignment horizontal="center"/>
    </xf>
    <xf numFmtId="0" fontId="8" fillId="5" borderId="11" xfId="0" applyFont="1" applyFill="1" applyBorder="1"/>
    <xf numFmtId="0" fontId="8" fillId="5" borderId="12" xfId="0" applyFont="1" applyFill="1" applyBorder="1" applyAlignment="1">
      <alignment horizontal="right"/>
    </xf>
    <xf numFmtId="0" fontId="4" fillId="5" borderId="0" xfId="0" applyFont="1" applyFill="1" applyBorder="1" applyAlignment="1">
      <alignment horizontal="center"/>
    </xf>
    <xf numFmtId="0" fontId="3" fillId="5" borderId="11" xfId="0" applyFont="1" applyFill="1" applyBorder="1" applyAlignment="1">
      <alignment horizontal="center"/>
    </xf>
    <xf numFmtId="0" fontId="4" fillId="5" borderId="0" xfId="0" applyFont="1" applyFill="1" applyBorder="1" applyAlignment="1">
      <alignment horizontal="center"/>
    </xf>
    <xf numFmtId="0" fontId="4" fillId="5" borderId="22" xfId="0" applyFont="1" applyFill="1" applyBorder="1" applyAlignment="1">
      <alignment horizontal="center"/>
    </xf>
    <xf numFmtId="166" fontId="0" fillId="2" borderId="10" xfId="0" applyNumberFormat="1" applyFill="1" applyBorder="1" applyAlignment="1">
      <alignment horizontal="center"/>
    </xf>
    <xf numFmtId="166" fontId="0" fillId="2" borderId="12" xfId="0" applyNumberFormat="1" applyFill="1" applyBorder="1" applyAlignment="1">
      <alignment horizontal="center"/>
    </xf>
    <xf numFmtId="0" fontId="10" fillId="5" borderId="0" xfId="0" applyFont="1" applyFill="1" applyBorder="1" applyAlignment="1"/>
    <xf numFmtId="166" fontId="0" fillId="2" borderId="1" xfId="0" applyNumberFormat="1" applyFill="1" applyBorder="1" applyAlignment="1">
      <alignment horizontal="center"/>
    </xf>
    <xf numFmtId="3" fontId="0" fillId="2" borderId="29" xfId="0" applyNumberFormat="1" applyFont="1" applyFill="1" applyBorder="1" applyAlignment="1">
      <alignment horizontal="center"/>
    </xf>
    <xf numFmtId="0" fontId="1" fillId="3" borderId="26" xfId="0" applyFont="1" applyFill="1" applyBorder="1" applyAlignment="1">
      <alignment horizontal="center"/>
    </xf>
    <xf numFmtId="166" fontId="0" fillId="2" borderId="27" xfId="0" applyNumberFormat="1" applyFill="1" applyBorder="1" applyAlignment="1">
      <alignment horizontal="center"/>
    </xf>
    <xf numFmtId="166" fontId="0" fillId="2" borderId="28" xfId="0" applyNumberFormat="1" applyFill="1" applyBorder="1" applyAlignment="1">
      <alignment horizontal="center"/>
    </xf>
    <xf numFmtId="0" fontId="1" fillId="3" borderId="30" xfId="0" applyFont="1" applyFill="1" applyBorder="1" applyAlignment="1">
      <alignment horizontal="center"/>
    </xf>
    <xf numFmtId="3" fontId="0" fillId="2" borderId="31" xfId="0" applyNumberFormat="1" applyFont="1" applyFill="1" applyBorder="1" applyAlignment="1">
      <alignment horizontal="center"/>
    </xf>
    <xf numFmtId="3" fontId="0" fillId="2" borderId="18" xfId="0" applyNumberFormat="1" applyFont="1" applyFill="1" applyBorder="1" applyAlignment="1">
      <alignment horizontal="center"/>
    </xf>
    <xf numFmtId="3" fontId="0" fillId="2" borderId="21" xfId="0" applyNumberFormat="1" applyFont="1" applyFill="1" applyBorder="1" applyAlignment="1">
      <alignment horizontal="center"/>
    </xf>
    <xf numFmtId="3" fontId="0" fillId="5" borderId="0" xfId="0" applyNumberFormat="1" applyFill="1" applyBorder="1"/>
    <xf numFmtId="0" fontId="11" fillId="5" borderId="0" xfId="0" applyFont="1" applyFill="1" applyBorder="1" applyAlignment="1"/>
    <xf numFmtId="0" fontId="9" fillId="5" borderId="22" xfId="0" applyFont="1" applyFill="1" applyBorder="1" applyAlignment="1"/>
    <xf numFmtId="0" fontId="0" fillId="2" borderId="32" xfId="0" applyFill="1" applyBorder="1" applyAlignment="1">
      <alignment horizontal="center"/>
    </xf>
    <xf numFmtId="0" fontId="12" fillId="5" borderId="0" xfId="0" applyFont="1" applyFill="1" applyBorder="1" applyAlignment="1"/>
  </cellXfs>
  <cellStyles count="1">
    <cellStyle name="Normal" xfId="0" builtinId="0"/>
  </cellStyles>
  <dxfs count="2"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plotArea>
      <c:layout/>
      <c:barChart>
        <c:barDir val="bar"/>
        <c:grouping val="clustered"/>
        <c:ser>
          <c:idx val="0"/>
          <c:order val="0"/>
          <c:tx>
            <c:strRef>
              <c:f>'Calcule tes fourmis'!$P$16</c:f>
              <c:strCache>
                <c:ptCount val="1"/>
                <c:pt idx="0">
                  <c:v>Vie</c:v>
                </c:pt>
              </c:strCache>
            </c:strRef>
          </c:tx>
          <c:cat>
            <c:strRef>
              <c:f>'Calcule tes fourmis'!$N$18:$N$31</c:f>
              <c:strCache>
                <c:ptCount val="14"/>
                <c:pt idx="0">
                  <c:v>Jeune soldate N</c:v>
                </c:pt>
                <c:pt idx="1">
                  <c:v>Soldate naine</c:v>
                </c:pt>
                <c:pt idx="2">
                  <c:v>Naine d'elite</c:v>
                </c:pt>
                <c:pt idx="3">
                  <c:v>Jeune soldate</c:v>
                </c:pt>
                <c:pt idx="4">
                  <c:v>Soldate</c:v>
                </c:pt>
                <c:pt idx="5">
                  <c:v>Soldate elite</c:v>
                </c:pt>
                <c:pt idx="6">
                  <c:v>Concierge</c:v>
                </c:pt>
                <c:pt idx="7">
                  <c:v>Concierge elite</c:v>
                </c:pt>
                <c:pt idx="8">
                  <c:v>Artilleuse</c:v>
                </c:pt>
                <c:pt idx="9">
                  <c:v>Artilleuse elite</c:v>
                </c:pt>
                <c:pt idx="10">
                  <c:v>Tanks</c:v>
                </c:pt>
                <c:pt idx="11">
                  <c:v>Tank elite</c:v>
                </c:pt>
                <c:pt idx="12">
                  <c:v>Tueuse</c:v>
                </c:pt>
                <c:pt idx="13">
                  <c:v>Tueuse elite</c:v>
                </c:pt>
              </c:strCache>
            </c:strRef>
          </c:cat>
          <c:val>
            <c:numRef>
              <c:f>'Calcule tes fourmis'!$P$18:$P$31</c:f>
              <c:numCache>
                <c:formatCode>#,##0</c:formatCode>
                <c:ptCount val="14"/>
                <c:pt idx="0">
                  <c:v>154497571.19999999</c:v>
                </c:pt>
                <c:pt idx="1">
                  <c:v>72911524</c:v>
                </c:pt>
                <c:pt idx="2">
                  <c:v>25919238.800000001</c:v>
                </c:pt>
                <c:pt idx="3">
                  <c:v>121711743.99999999</c:v>
                </c:pt>
                <c:pt idx="4">
                  <c:v>33813360</c:v>
                </c:pt>
                <c:pt idx="5">
                  <c:v>9733500</c:v>
                </c:pt>
                <c:pt idx="6">
                  <c:v>1719144</c:v>
                </c:pt>
                <c:pt idx="7">
                  <c:v>1322384</c:v>
                </c:pt>
                <c:pt idx="8">
                  <c:v>20952008</c:v>
                </c:pt>
                <c:pt idx="9">
                  <c:v>9435585.5999999996</c:v>
                </c:pt>
                <c:pt idx="10">
                  <c:v>30656556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</c:ser>
        <c:ser>
          <c:idx val="1"/>
          <c:order val="1"/>
          <c:tx>
            <c:strRef>
              <c:f>'Calcule tes fourmis'!$Q$16</c:f>
              <c:strCache>
                <c:ptCount val="1"/>
                <c:pt idx="0">
                  <c:v>Attaque</c:v>
                </c:pt>
              </c:strCache>
            </c:strRef>
          </c:tx>
          <c:cat>
            <c:strRef>
              <c:f>'Calcule tes fourmis'!$N$18:$N$31</c:f>
              <c:strCache>
                <c:ptCount val="14"/>
                <c:pt idx="0">
                  <c:v>Jeune soldate N</c:v>
                </c:pt>
                <c:pt idx="1">
                  <c:v>Soldate naine</c:v>
                </c:pt>
                <c:pt idx="2">
                  <c:v>Naine d'elite</c:v>
                </c:pt>
                <c:pt idx="3">
                  <c:v>Jeune soldate</c:v>
                </c:pt>
                <c:pt idx="4">
                  <c:v>Soldate</c:v>
                </c:pt>
                <c:pt idx="5">
                  <c:v>Soldate elite</c:v>
                </c:pt>
                <c:pt idx="6">
                  <c:v>Concierge</c:v>
                </c:pt>
                <c:pt idx="7">
                  <c:v>Concierge elite</c:v>
                </c:pt>
                <c:pt idx="8">
                  <c:v>Artilleuse</c:v>
                </c:pt>
                <c:pt idx="9">
                  <c:v>Artilleuse elite</c:v>
                </c:pt>
                <c:pt idx="10">
                  <c:v>Tanks</c:v>
                </c:pt>
                <c:pt idx="11">
                  <c:v>Tank elite</c:v>
                </c:pt>
                <c:pt idx="12">
                  <c:v>Tueuse</c:v>
                </c:pt>
                <c:pt idx="13">
                  <c:v>Tueuse elite</c:v>
                </c:pt>
              </c:strCache>
            </c:strRef>
          </c:cat>
          <c:val>
            <c:numRef>
              <c:f>'Calcule tes fourmis'!$Q$18:$Q$31</c:f>
              <c:numCache>
                <c:formatCode>#,##0</c:formatCode>
                <c:ptCount val="14"/>
                <c:pt idx="0">
                  <c:v>57936589.200000003</c:v>
                </c:pt>
                <c:pt idx="1">
                  <c:v>36455762</c:v>
                </c:pt>
                <c:pt idx="2">
                  <c:v>13956513.200000001</c:v>
                </c:pt>
                <c:pt idx="3">
                  <c:v>76069840</c:v>
                </c:pt>
                <c:pt idx="4">
                  <c:v>25360020</c:v>
                </c:pt>
                <c:pt idx="5">
                  <c:v>8652000</c:v>
                </c:pt>
                <c:pt idx="6">
                  <c:v>57304.799999999996</c:v>
                </c:pt>
                <c:pt idx="7">
                  <c:v>33059.599999999999</c:v>
                </c:pt>
                <c:pt idx="8">
                  <c:v>62856024</c:v>
                </c:pt>
                <c:pt idx="9">
                  <c:v>27520458</c:v>
                </c:pt>
                <c:pt idx="10">
                  <c:v>48174588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</c:ser>
        <c:ser>
          <c:idx val="2"/>
          <c:order val="2"/>
          <c:tx>
            <c:strRef>
              <c:f>'Calcule tes fourmis'!$R$16</c:f>
              <c:strCache>
                <c:ptCount val="1"/>
                <c:pt idx="0">
                  <c:v>Defense</c:v>
                </c:pt>
              </c:strCache>
            </c:strRef>
          </c:tx>
          <c:cat>
            <c:strRef>
              <c:f>'Calcule tes fourmis'!$N$18:$N$31</c:f>
              <c:strCache>
                <c:ptCount val="14"/>
                <c:pt idx="0">
                  <c:v>Jeune soldate N</c:v>
                </c:pt>
                <c:pt idx="1">
                  <c:v>Soldate naine</c:v>
                </c:pt>
                <c:pt idx="2">
                  <c:v>Naine d'elite</c:v>
                </c:pt>
                <c:pt idx="3">
                  <c:v>Jeune soldate</c:v>
                </c:pt>
                <c:pt idx="4">
                  <c:v>Soldate</c:v>
                </c:pt>
                <c:pt idx="5">
                  <c:v>Soldate elite</c:v>
                </c:pt>
                <c:pt idx="6">
                  <c:v>Concierge</c:v>
                </c:pt>
                <c:pt idx="7">
                  <c:v>Concierge elite</c:v>
                </c:pt>
                <c:pt idx="8">
                  <c:v>Artilleuse</c:v>
                </c:pt>
                <c:pt idx="9">
                  <c:v>Artilleuse elite</c:v>
                </c:pt>
                <c:pt idx="10">
                  <c:v>Tanks</c:v>
                </c:pt>
                <c:pt idx="11">
                  <c:v>Tank elite</c:v>
                </c:pt>
                <c:pt idx="12">
                  <c:v>Tueuse</c:v>
                </c:pt>
                <c:pt idx="13">
                  <c:v>Tueuse elite</c:v>
                </c:pt>
              </c:strCache>
            </c:strRef>
          </c:cat>
          <c:val>
            <c:numRef>
              <c:f>'Calcule tes fourmis'!$R$18:$R$31</c:f>
              <c:numCache>
                <c:formatCode>#,##0</c:formatCode>
                <c:ptCount val="14"/>
                <c:pt idx="0">
                  <c:v>38624392.799999997</c:v>
                </c:pt>
                <c:pt idx="1">
                  <c:v>29164609.599999998</c:v>
                </c:pt>
                <c:pt idx="2">
                  <c:v>11962725.6</c:v>
                </c:pt>
                <c:pt idx="3">
                  <c:v>68462856</c:v>
                </c:pt>
                <c:pt idx="4">
                  <c:v>23669352</c:v>
                </c:pt>
                <c:pt idx="5">
                  <c:v>8291500.0000000009</c:v>
                </c:pt>
                <c:pt idx="6">
                  <c:v>1432620</c:v>
                </c:pt>
                <c:pt idx="7">
                  <c:v>1157086</c:v>
                </c:pt>
                <c:pt idx="8">
                  <c:v>31428012</c:v>
                </c:pt>
                <c:pt idx="9">
                  <c:v>14153378.4</c:v>
                </c:pt>
                <c:pt idx="10">
                  <c:v>875901.6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</c:ser>
        <c:axId val="65692416"/>
        <c:axId val="65693952"/>
      </c:barChart>
      <c:catAx>
        <c:axId val="65692416"/>
        <c:scaling>
          <c:orientation val="minMax"/>
        </c:scaling>
        <c:axPos val="l"/>
        <c:tickLblPos val="nextTo"/>
        <c:txPr>
          <a:bodyPr/>
          <a:lstStyle/>
          <a:p>
            <a:pPr>
              <a:defRPr b="1"/>
            </a:pPr>
            <a:endParaRPr lang="en-US"/>
          </a:p>
        </c:txPr>
        <c:crossAx val="65693952"/>
        <c:crosses val="autoZero"/>
        <c:auto val="1"/>
        <c:lblAlgn val="ctr"/>
        <c:lblOffset val="100"/>
      </c:catAx>
      <c:valAx>
        <c:axId val="65693952"/>
        <c:scaling>
          <c:orientation val="minMax"/>
        </c:scaling>
        <c:axPos val="b"/>
        <c:majorGridlines/>
        <c:numFmt formatCode="#,##0" sourceLinked="1"/>
        <c:tickLblPos val="nextTo"/>
        <c:crossAx val="65692416"/>
        <c:crosses val="autoZero"/>
        <c:crossBetween val="between"/>
      </c:valAx>
      <c:spPr>
        <a:solidFill>
          <a:schemeClr val="bg1">
            <a:lumMod val="85000"/>
          </a:schemeClr>
        </a:solidFill>
      </c:spPr>
    </c:plotArea>
    <c:legend>
      <c:legendPos val="r"/>
      <c:layout>
        <c:manualLayout>
          <c:xMode val="edge"/>
          <c:yMode val="edge"/>
          <c:x val="0.8520444887783043"/>
          <c:y val="0.38780678690456333"/>
          <c:w val="0.11796636674653822"/>
          <c:h val="0.22438642619087398"/>
        </c:manualLayout>
      </c:layout>
    </c:legend>
    <c:plotVisOnly val="1"/>
  </c:chart>
  <c:spPr>
    <a:solidFill>
      <a:schemeClr val="bg1">
        <a:lumMod val="75000"/>
      </a:schemeClr>
    </a:solidFill>
    <a:ln>
      <a:solidFill>
        <a:schemeClr val="tx1">
          <a:lumMod val="65000"/>
          <a:lumOff val="35000"/>
        </a:schemeClr>
      </a:solidFill>
    </a:ln>
  </c:sp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666750</xdr:colOff>
      <xdr:row>53</xdr:row>
      <xdr:rowOff>177613</xdr:rowOff>
    </xdr:from>
    <xdr:to>
      <xdr:col>12</xdr:col>
      <xdr:colOff>235884</xdr:colOff>
      <xdr:row>57</xdr:row>
      <xdr:rowOff>82363</xdr:rowOff>
    </xdr:to>
    <xdr:sp macro="" textlink="">
      <xdr:nvSpPr>
        <xdr:cNvPr id="2" name="Chevron 1"/>
        <xdr:cNvSpPr/>
      </xdr:nvSpPr>
      <xdr:spPr>
        <a:xfrm>
          <a:off x="7535956" y="8906995"/>
          <a:ext cx="600075" cy="666750"/>
        </a:xfrm>
        <a:prstGeom prst="chevron">
          <a:avLst/>
        </a:prstGeom>
        <a:solidFill>
          <a:schemeClr val="bg1">
            <a:lumMod val="95000"/>
          </a:schemeClr>
        </a:solidFill>
        <a:ln>
          <a:solidFill>
            <a:schemeClr val="tx1">
              <a:lumMod val="65000"/>
              <a:lumOff val="3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GB" sz="1100">
            <a:solidFill>
              <a:schemeClr val="tx1"/>
            </a:solidFill>
          </a:endParaRPr>
        </a:p>
      </xdr:txBody>
    </xdr:sp>
    <xdr:clientData/>
  </xdr:twoCellAnchor>
  <xdr:twoCellAnchor>
    <xdr:from>
      <xdr:col>16</xdr:col>
      <xdr:colOff>219075</xdr:colOff>
      <xdr:row>54</xdr:row>
      <xdr:rowOff>9525</xdr:rowOff>
    </xdr:from>
    <xdr:to>
      <xdr:col>16</xdr:col>
      <xdr:colOff>819150</xdr:colOff>
      <xdr:row>57</xdr:row>
      <xdr:rowOff>104775</xdr:rowOff>
    </xdr:to>
    <xdr:sp macro="" textlink="">
      <xdr:nvSpPr>
        <xdr:cNvPr id="3" name="Chevron 2"/>
        <xdr:cNvSpPr/>
      </xdr:nvSpPr>
      <xdr:spPr>
        <a:xfrm>
          <a:off x="10382250" y="8953500"/>
          <a:ext cx="600075" cy="666750"/>
        </a:xfrm>
        <a:prstGeom prst="chevron">
          <a:avLst/>
        </a:prstGeom>
        <a:solidFill>
          <a:schemeClr val="bg1">
            <a:lumMod val="95000"/>
          </a:schemeClr>
        </a:solidFill>
        <a:ln>
          <a:solidFill>
            <a:schemeClr val="tx1">
              <a:lumMod val="65000"/>
              <a:lumOff val="3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GB" sz="1100">
            <a:solidFill>
              <a:schemeClr val="tx1"/>
            </a:solidFill>
          </a:endParaRPr>
        </a:p>
      </xdr:txBody>
    </xdr:sp>
    <xdr:clientData/>
  </xdr:twoCellAnchor>
  <xdr:twoCellAnchor>
    <xdr:from>
      <xdr:col>18</xdr:col>
      <xdr:colOff>302558</xdr:colOff>
      <xdr:row>14</xdr:row>
      <xdr:rowOff>179293</xdr:rowOff>
    </xdr:from>
    <xdr:to>
      <xdr:col>23</xdr:col>
      <xdr:colOff>963705</xdr:colOff>
      <xdr:row>31</xdr:row>
      <xdr:rowOff>11206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Y88"/>
  <sheetViews>
    <sheetView tabSelected="1" zoomScale="85" zoomScaleNormal="85" workbookViewId="0">
      <selection activeCell="I10" sqref="I10"/>
    </sheetView>
  </sheetViews>
  <sheetFormatPr defaultRowHeight="15"/>
  <cols>
    <col min="1" max="1" width="2.7109375" style="29" customWidth="1"/>
    <col min="2" max="2" width="1.140625" style="29" customWidth="1"/>
    <col min="3" max="3" width="13.28515625" style="29" customWidth="1"/>
    <col min="4" max="4" width="11.85546875" style="29" customWidth="1"/>
    <col min="5" max="5" width="9.140625" style="29"/>
    <col min="6" max="6" width="10.28515625" style="29" bestFit="1" customWidth="1"/>
    <col min="7" max="7" width="10.5703125" style="29" customWidth="1"/>
    <col min="8" max="8" width="12.7109375" style="29" customWidth="1"/>
    <col min="9" max="9" width="14.42578125" style="29" customWidth="1"/>
    <col min="10" max="10" width="13" style="43" customWidth="1"/>
    <col min="11" max="11" width="13.85546875" style="29" customWidth="1"/>
    <col min="12" max="12" width="15.42578125" style="29" bestFit="1" customWidth="1"/>
    <col min="13" max="13" width="13.42578125" style="29" customWidth="1"/>
    <col min="14" max="14" width="14.5703125" style="29" bestFit="1" customWidth="1"/>
    <col min="15" max="15" width="15.140625" style="29" customWidth="1"/>
    <col min="16" max="19" width="14.5703125" style="29" customWidth="1"/>
    <col min="20" max="20" width="12.85546875" style="29" customWidth="1"/>
    <col min="21" max="21" width="14.5703125" style="29" customWidth="1"/>
    <col min="22" max="23" width="15.140625" style="29" bestFit="1" customWidth="1"/>
    <col min="24" max="24" width="15.7109375" style="29" customWidth="1"/>
    <col min="25" max="25" width="3.140625" style="29" customWidth="1"/>
    <col min="26" max="16384" width="9.140625" style="29"/>
  </cols>
  <sheetData>
    <row r="1" spans="2:25" ht="8.25" customHeight="1"/>
    <row r="2" spans="2:25" ht="48">
      <c r="B2" s="18"/>
      <c r="C2" s="71" t="s">
        <v>25</v>
      </c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68"/>
      <c r="Y2" s="69" t="s">
        <v>48</v>
      </c>
    </row>
    <row r="3" spans="2:25" ht="9" customHeight="1"/>
    <row r="4" spans="2:25" ht="3" customHeight="1">
      <c r="B4" s="19"/>
      <c r="C4" s="20"/>
      <c r="D4" s="20"/>
      <c r="E4" s="20"/>
      <c r="F4" s="20"/>
      <c r="G4" s="20"/>
      <c r="H4" s="20"/>
      <c r="I4" s="20"/>
      <c r="J4" s="44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1"/>
    </row>
    <row r="5" spans="2:25">
      <c r="B5" s="22"/>
      <c r="C5" s="1"/>
      <c r="D5" s="72" t="s">
        <v>27</v>
      </c>
      <c r="E5" s="72"/>
      <c r="F5" s="72"/>
      <c r="G5" s="1"/>
      <c r="H5" s="1"/>
      <c r="I5" s="1"/>
      <c r="J5" s="4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23"/>
    </row>
    <row r="6" spans="2:25" ht="5.25" customHeight="1">
      <c r="B6" s="22"/>
      <c r="C6" s="1"/>
      <c r="D6" s="1"/>
      <c r="E6" s="24"/>
      <c r="F6" s="24"/>
      <c r="G6" s="24"/>
      <c r="H6" s="1"/>
      <c r="I6" s="1"/>
      <c r="J6" s="4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23"/>
    </row>
    <row r="7" spans="2:25" ht="15.75">
      <c r="B7" s="22"/>
      <c r="C7" s="3" t="s">
        <v>0</v>
      </c>
      <c r="D7" s="15">
        <v>24</v>
      </c>
      <c r="E7" s="3" t="s">
        <v>2</v>
      </c>
      <c r="F7" s="15">
        <v>18</v>
      </c>
      <c r="G7" s="17"/>
      <c r="H7" s="17"/>
      <c r="I7" s="17"/>
      <c r="J7" s="45"/>
      <c r="K7" s="1"/>
      <c r="L7" s="90" t="s">
        <v>47</v>
      </c>
      <c r="M7" s="63"/>
      <c r="N7" s="63"/>
      <c r="O7" s="1"/>
      <c r="P7" s="1"/>
      <c r="Q7" s="1"/>
      <c r="R7" s="1"/>
      <c r="S7" s="1"/>
      <c r="T7" s="1"/>
      <c r="U7" s="1"/>
      <c r="V7" s="1"/>
      <c r="W7" s="1"/>
      <c r="X7" s="1"/>
      <c r="Y7" s="23"/>
    </row>
    <row r="8" spans="2:25" ht="3.75" customHeight="1">
      <c r="B8" s="22"/>
      <c r="C8" s="3"/>
      <c r="D8" s="4"/>
      <c r="E8" s="25"/>
      <c r="F8" s="4"/>
      <c r="G8" s="17"/>
      <c r="H8" s="17"/>
      <c r="I8" s="17"/>
      <c r="J8" s="45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23"/>
    </row>
    <row r="9" spans="2:25">
      <c r="B9" s="22"/>
      <c r="C9" s="3" t="s">
        <v>1</v>
      </c>
      <c r="D9" s="15">
        <v>23</v>
      </c>
      <c r="E9" s="3" t="s">
        <v>3</v>
      </c>
      <c r="F9" s="15">
        <v>18</v>
      </c>
      <c r="G9" s="17"/>
      <c r="H9" s="17"/>
      <c r="I9" s="17"/>
      <c r="J9" s="45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23"/>
    </row>
    <row r="10" spans="2:25" ht="3.75" customHeight="1">
      <c r="B10" s="22"/>
      <c r="C10" s="3"/>
      <c r="D10" s="4"/>
      <c r="E10" s="3"/>
      <c r="F10" s="4"/>
      <c r="G10" s="17"/>
      <c r="H10" s="17"/>
      <c r="I10" s="17"/>
      <c r="J10" s="45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23"/>
    </row>
    <row r="11" spans="2:25">
      <c r="B11" s="22"/>
      <c r="C11" s="3" t="s">
        <v>29</v>
      </c>
      <c r="D11" s="15">
        <v>23</v>
      </c>
      <c r="E11" s="17"/>
      <c r="F11" s="17"/>
      <c r="G11" s="17"/>
      <c r="H11" s="17"/>
      <c r="I11" s="17"/>
      <c r="J11" s="45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23"/>
    </row>
    <row r="12" spans="2:25" ht="3.75" customHeight="1">
      <c r="B12" s="22"/>
      <c r="C12" s="25"/>
      <c r="D12" s="4"/>
      <c r="E12" s="17"/>
      <c r="F12" s="17"/>
      <c r="G12" s="17"/>
      <c r="H12" s="17"/>
      <c r="I12" s="17"/>
      <c r="J12" s="45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23"/>
    </row>
    <row r="13" spans="2:25">
      <c r="B13" s="22"/>
      <c r="C13" s="3" t="s">
        <v>30</v>
      </c>
      <c r="D13" s="16">
        <f>SUM(D7+D9+D11)</f>
        <v>70</v>
      </c>
      <c r="E13" s="17"/>
      <c r="F13" s="17"/>
      <c r="G13" s="17"/>
      <c r="H13" s="17"/>
      <c r="I13" s="17"/>
      <c r="J13" s="45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23"/>
    </row>
    <row r="14" spans="2:25" ht="4.5" customHeight="1">
      <c r="B14" s="22"/>
      <c r="C14" s="1"/>
      <c r="D14" s="1"/>
      <c r="E14" s="1"/>
      <c r="F14" s="1"/>
      <c r="G14" s="1"/>
      <c r="H14" s="1"/>
      <c r="I14" s="1"/>
      <c r="J14" s="4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23"/>
    </row>
    <row r="15" spans="2:25">
      <c r="B15" s="22"/>
      <c r="C15" s="72" t="s">
        <v>19</v>
      </c>
      <c r="D15" s="72"/>
      <c r="E15" s="72"/>
      <c r="F15" s="72"/>
      <c r="G15" s="72"/>
      <c r="H15" s="4"/>
      <c r="I15" s="72" t="s">
        <v>20</v>
      </c>
      <c r="J15" s="72"/>
      <c r="K15" s="72"/>
      <c r="L15" s="72"/>
      <c r="M15" s="1"/>
      <c r="N15" s="73" t="s">
        <v>42</v>
      </c>
      <c r="O15" s="73"/>
      <c r="P15" s="73"/>
      <c r="Q15" s="73"/>
      <c r="R15" s="73"/>
      <c r="S15" s="1"/>
      <c r="T15" s="1"/>
      <c r="U15" s="1"/>
      <c r="V15" s="1"/>
      <c r="W15" s="1"/>
      <c r="X15" s="1"/>
      <c r="Y15" s="23"/>
    </row>
    <row r="16" spans="2:25">
      <c r="B16" s="22"/>
      <c r="C16" s="30" t="s">
        <v>28</v>
      </c>
      <c r="D16" s="31" t="s">
        <v>16</v>
      </c>
      <c r="E16" s="31" t="s">
        <v>17</v>
      </c>
      <c r="F16" s="31" t="s">
        <v>18</v>
      </c>
      <c r="G16" s="32" t="s">
        <v>26</v>
      </c>
      <c r="H16" s="2"/>
      <c r="I16" s="30" t="s">
        <v>16</v>
      </c>
      <c r="J16" s="31" t="s">
        <v>17</v>
      </c>
      <c r="K16" s="31" t="s">
        <v>18</v>
      </c>
      <c r="L16" s="32" t="s">
        <v>26</v>
      </c>
      <c r="M16" s="1"/>
      <c r="N16" s="30" t="s">
        <v>23</v>
      </c>
      <c r="O16" s="31" t="s">
        <v>24</v>
      </c>
      <c r="P16" s="31" t="s">
        <v>16</v>
      </c>
      <c r="Q16" s="31" t="s">
        <v>17</v>
      </c>
      <c r="R16" s="32" t="s">
        <v>18</v>
      </c>
      <c r="S16" s="1"/>
      <c r="T16" s="1"/>
      <c r="U16" s="1"/>
      <c r="V16" s="1"/>
      <c r="W16" s="1"/>
      <c r="X16" s="1"/>
      <c r="Y16" s="23"/>
    </row>
    <row r="17" spans="2:25">
      <c r="B17" s="22"/>
      <c r="C17" s="13" t="s">
        <v>4</v>
      </c>
      <c r="D17" s="5">
        <v>0</v>
      </c>
      <c r="E17" s="5">
        <v>0</v>
      </c>
      <c r="F17" s="5">
        <v>0</v>
      </c>
      <c r="G17" s="6">
        <v>60</v>
      </c>
      <c r="H17" s="4"/>
      <c r="I17" s="9">
        <v>0</v>
      </c>
      <c r="J17" s="5">
        <v>0</v>
      </c>
      <c r="K17" s="5">
        <v>0</v>
      </c>
      <c r="L17" s="11">
        <f t="shared" ref="L17:L31" si="0">G17*0.9^D$13</f>
        <v>3.7594724893067949E-2</v>
      </c>
      <c r="M17" s="1"/>
      <c r="N17" s="13" t="s">
        <v>4</v>
      </c>
      <c r="O17" s="36"/>
      <c r="P17" s="5" t="s">
        <v>32</v>
      </c>
      <c r="Q17" s="5" t="s">
        <v>32</v>
      </c>
      <c r="R17" s="11" t="s">
        <v>32</v>
      </c>
      <c r="S17" s="1"/>
      <c r="T17" s="1"/>
      <c r="U17" s="1"/>
      <c r="V17" s="1"/>
      <c r="W17" s="1"/>
      <c r="X17" s="1"/>
      <c r="Y17" s="23"/>
    </row>
    <row r="18" spans="2:25">
      <c r="B18" s="22"/>
      <c r="C18" s="13" t="s">
        <v>49</v>
      </c>
      <c r="D18" s="5">
        <v>8</v>
      </c>
      <c r="E18" s="5">
        <v>3</v>
      </c>
      <c r="F18" s="5">
        <v>2</v>
      </c>
      <c r="G18" s="6">
        <v>300</v>
      </c>
      <c r="H18" s="4"/>
      <c r="I18" s="9">
        <f t="shared" ref="I18:I31" si="1">D18+D18*F$7/10</f>
        <v>22.4</v>
      </c>
      <c r="J18" s="5">
        <f t="shared" ref="J18:J31" si="2">E18+E18*F$9/10</f>
        <v>8.4</v>
      </c>
      <c r="K18" s="5">
        <f t="shared" ref="K18:K31" si="3">F18+F18*F$9/10</f>
        <v>5.6</v>
      </c>
      <c r="L18" s="11">
        <f t="shared" si="0"/>
        <v>0.18797362446533974</v>
      </c>
      <c r="M18" s="1"/>
      <c r="N18" s="13" t="s">
        <v>49</v>
      </c>
      <c r="O18" s="36">
        <v>6897213</v>
      </c>
      <c r="P18" s="38">
        <f>$O18*I18</f>
        <v>154497571.19999999</v>
      </c>
      <c r="Q18" s="38">
        <f t="shared" ref="Q18:R18" si="4">$O18*J18</f>
        <v>57936589.200000003</v>
      </c>
      <c r="R18" s="39">
        <f t="shared" si="4"/>
        <v>38624392.799999997</v>
      </c>
      <c r="S18" s="1"/>
      <c r="T18" s="1"/>
      <c r="U18" s="1"/>
      <c r="V18" s="1"/>
      <c r="W18" s="1"/>
      <c r="X18" s="1"/>
      <c r="Y18" s="23"/>
    </row>
    <row r="19" spans="2:25">
      <c r="B19" s="22"/>
      <c r="C19" s="13" t="s">
        <v>5</v>
      </c>
      <c r="D19" s="5">
        <v>10</v>
      </c>
      <c r="E19" s="5">
        <v>5</v>
      </c>
      <c r="F19" s="5">
        <v>4</v>
      </c>
      <c r="G19" s="6">
        <v>450</v>
      </c>
      <c r="H19" s="4"/>
      <c r="I19" s="9">
        <f t="shared" si="1"/>
        <v>28</v>
      </c>
      <c r="J19" s="5">
        <f t="shared" si="2"/>
        <v>14</v>
      </c>
      <c r="K19" s="5">
        <f t="shared" si="3"/>
        <v>11.2</v>
      </c>
      <c r="L19" s="11">
        <f t="shared" si="0"/>
        <v>0.28196043669800963</v>
      </c>
      <c r="M19" s="1"/>
      <c r="N19" s="13" t="s">
        <v>5</v>
      </c>
      <c r="O19" s="36">
        <v>2603983</v>
      </c>
      <c r="P19" s="38">
        <f t="shared" ref="P19:P31" si="5">$O19*I19</f>
        <v>72911524</v>
      </c>
      <c r="Q19" s="38">
        <f t="shared" ref="Q19:Q31" si="6">$O19*J19</f>
        <v>36455762</v>
      </c>
      <c r="R19" s="39">
        <f t="shared" ref="R19:R31" si="7">$O19*K19</f>
        <v>29164609.599999998</v>
      </c>
      <c r="S19" s="1"/>
      <c r="T19" s="1"/>
      <c r="U19" s="1"/>
      <c r="V19" s="1"/>
      <c r="W19" s="1"/>
      <c r="X19" s="1"/>
      <c r="Y19" s="23"/>
    </row>
    <row r="20" spans="2:25">
      <c r="B20" s="22"/>
      <c r="C20" s="13" t="s">
        <v>6</v>
      </c>
      <c r="D20" s="5">
        <v>13</v>
      </c>
      <c r="E20" s="5">
        <v>7</v>
      </c>
      <c r="F20" s="5">
        <v>6</v>
      </c>
      <c r="G20" s="6">
        <v>570</v>
      </c>
      <c r="H20" s="4"/>
      <c r="I20" s="9">
        <f t="shared" si="1"/>
        <v>36.4</v>
      </c>
      <c r="J20" s="5">
        <f t="shared" si="2"/>
        <v>19.600000000000001</v>
      </c>
      <c r="K20" s="5">
        <f t="shared" si="3"/>
        <v>16.8</v>
      </c>
      <c r="L20" s="11">
        <f t="shared" si="0"/>
        <v>0.35714988648414553</v>
      </c>
      <c r="M20" s="1"/>
      <c r="N20" s="13" t="s">
        <v>6</v>
      </c>
      <c r="O20" s="36">
        <v>712067</v>
      </c>
      <c r="P20" s="38">
        <f t="shared" si="5"/>
        <v>25919238.800000001</v>
      </c>
      <c r="Q20" s="38">
        <f t="shared" si="6"/>
        <v>13956513.200000001</v>
      </c>
      <c r="R20" s="39">
        <f t="shared" si="7"/>
        <v>11962725.6</v>
      </c>
      <c r="S20" s="1"/>
      <c r="T20" s="1"/>
      <c r="U20" s="1"/>
      <c r="V20" s="1"/>
      <c r="W20" s="1"/>
      <c r="X20" s="1"/>
      <c r="Y20" s="23"/>
    </row>
    <row r="21" spans="2:25">
      <c r="B21" s="22"/>
      <c r="C21" s="13" t="s">
        <v>7</v>
      </c>
      <c r="D21" s="5">
        <v>16</v>
      </c>
      <c r="E21" s="5">
        <v>10</v>
      </c>
      <c r="F21" s="5">
        <v>9</v>
      </c>
      <c r="G21" s="6">
        <v>740</v>
      </c>
      <c r="H21" s="4"/>
      <c r="I21" s="9">
        <f t="shared" si="1"/>
        <v>44.8</v>
      </c>
      <c r="J21" s="5">
        <f t="shared" si="2"/>
        <v>28</v>
      </c>
      <c r="K21" s="5">
        <f t="shared" si="3"/>
        <v>25.2</v>
      </c>
      <c r="L21" s="11">
        <f t="shared" si="0"/>
        <v>0.46366827368117136</v>
      </c>
      <c r="M21" s="1"/>
      <c r="N21" s="13" t="s">
        <v>7</v>
      </c>
      <c r="O21" s="36">
        <v>2716780</v>
      </c>
      <c r="P21" s="38">
        <f t="shared" si="5"/>
        <v>121711743.99999999</v>
      </c>
      <c r="Q21" s="38">
        <f t="shared" si="6"/>
        <v>76069840</v>
      </c>
      <c r="R21" s="39">
        <f t="shared" si="7"/>
        <v>68462856</v>
      </c>
      <c r="S21" s="1"/>
      <c r="T21" s="1"/>
      <c r="U21" s="1"/>
      <c r="V21" s="1"/>
      <c r="W21" s="1"/>
      <c r="X21" s="1"/>
      <c r="Y21" s="23"/>
    </row>
    <row r="22" spans="2:25">
      <c r="B22" s="22"/>
      <c r="C22" s="13" t="s">
        <v>8</v>
      </c>
      <c r="D22" s="5">
        <v>20</v>
      </c>
      <c r="E22" s="5">
        <v>15</v>
      </c>
      <c r="F22" s="5">
        <v>14</v>
      </c>
      <c r="G22" s="6">
        <v>1000</v>
      </c>
      <c r="H22" s="4"/>
      <c r="I22" s="9">
        <f t="shared" si="1"/>
        <v>56</v>
      </c>
      <c r="J22" s="5">
        <f t="shared" si="2"/>
        <v>42</v>
      </c>
      <c r="K22" s="5">
        <f t="shared" si="3"/>
        <v>39.200000000000003</v>
      </c>
      <c r="L22" s="11">
        <f t="shared" si="0"/>
        <v>0.62657874821779913</v>
      </c>
      <c r="M22" s="1"/>
      <c r="N22" s="13" t="s">
        <v>8</v>
      </c>
      <c r="O22" s="36">
        <v>603810</v>
      </c>
      <c r="P22" s="38">
        <f t="shared" si="5"/>
        <v>33813360</v>
      </c>
      <c r="Q22" s="38">
        <f t="shared" si="6"/>
        <v>25360020</v>
      </c>
      <c r="R22" s="39">
        <f t="shared" si="7"/>
        <v>23669352</v>
      </c>
      <c r="S22" s="1"/>
      <c r="T22" s="1"/>
      <c r="U22" s="1"/>
      <c r="V22" s="1"/>
      <c r="W22" s="1"/>
      <c r="X22" s="1"/>
      <c r="Y22" s="23"/>
    </row>
    <row r="23" spans="2:25">
      <c r="B23" s="22"/>
      <c r="C23" s="13" t="s">
        <v>21</v>
      </c>
      <c r="D23" s="5">
        <v>27</v>
      </c>
      <c r="E23" s="5">
        <v>24</v>
      </c>
      <c r="F23" s="5">
        <v>23</v>
      </c>
      <c r="G23" s="6">
        <v>1450</v>
      </c>
      <c r="H23" s="4"/>
      <c r="I23" s="9">
        <f t="shared" si="1"/>
        <v>75.599999999999994</v>
      </c>
      <c r="J23" s="5">
        <f t="shared" si="2"/>
        <v>67.2</v>
      </c>
      <c r="K23" s="5">
        <f t="shared" si="3"/>
        <v>64.400000000000006</v>
      </c>
      <c r="L23" s="11">
        <f t="shared" si="0"/>
        <v>0.90853918491580876</v>
      </c>
      <c r="M23" s="1"/>
      <c r="N23" s="13" t="s">
        <v>21</v>
      </c>
      <c r="O23" s="36">
        <v>128750</v>
      </c>
      <c r="P23" s="38">
        <f t="shared" si="5"/>
        <v>9733500</v>
      </c>
      <c r="Q23" s="38">
        <f t="shared" si="6"/>
        <v>8652000</v>
      </c>
      <c r="R23" s="39">
        <f t="shared" si="7"/>
        <v>8291500.0000000009</v>
      </c>
      <c r="S23" s="1"/>
      <c r="T23" s="1"/>
      <c r="U23" s="1"/>
      <c r="V23" s="1"/>
      <c r="W23" s="1"/>
      <c r="X23" s="1"/>
      <c r="Y23" s="23"/>
    </row>
    <row r="24" spans="2:25">
      <c r="B24" s="22"/>
      <c r="C24" s="13" t="s">
        <v>9</v>
      </c>
      <c r="D24" s="5">
        <v>30</v>
      </c>
      <c r="E24" s="5">
        <v>1</v>
      </c>
      <c r="F24" s="5">
        <v>25</v>
      </c>
      <c r="G24" s="6">
        <v>1410</v>
      </c>
      <c r="H24" s="4"/>
      <c r="I24" s="9">
        <f t="shared" si="1"/>
        <v>84</v>
      </c>
      <c r="J24" s="5">
        <f t="shared" si="2"/>
        <v>2.8</v>
      </c>
      <c r="K24" s="5">
        <f t="shared" si="3"/>
        <v>70</v>
      </c>
      <c r="L24" s="11">
        <f t="shared" si="0"/>
        <v>0.88347603498709681</v>
      </c>
      <c r="M24" s="1"/>
      <c r="N24" s="13" t="s">
        <v>9</v>
      </c>
      <c r="O24" s="36">
        <v>20466</v>
      </c>
      <c r="P24" s="38">
        <f t="shared" si="5"/>
        <v>1719144</v>
      </c>
      <c r="Q24" s="38">
        <f t="shared" si="6"/>
        <v>57304.799999999996</v>
      </c>
      <c r="R24" s="39">
        <f t="shared" si="7"/>
        <v>1432620</v>
      </c>
      <c r="S24" s="1"/>
      <c r="T24" s="1"/>
      <c r="U24" s="1"/>
      <c r="V24" s="1"/>
      <c r="W24" s="1"/>
      <c r="X24" s="1"/>
      <c r="Y24" s="23"/>
    </row>
    <row r="25" spans="2:25">
      <c r="B25" s="22"/>
      <c r="C25" s="13" t="s">
        <v>22</v>
      </c>
      <c r="D25" s="5">
        <v>40</v>
      </c>
      <c r="E25" s="5">
        <v>1</v>
      </c>
      <c r="F25" s="5">
        <v>35</v>
      </c>
      <c r="G25" s="6"/>
      <c r="H25" s="4"/>
      <c r="I25" s="9">
        <f t="shared" si="1"/>
        <v>112</v>
      </c>
      <c r="J25" s="5">
        <f t="shared" si="2"/>
        <v>2.8</v>
      </c>
      <c r="K25" s="5">
        <f t="shared" si="3"/>
        <v>98</v>
      </c>
      <c r="L25" s="11">
        <f t="shared" si="0"/>
        <v>0</v>
      </c>
      <c r="M25" s="1"/>
      <c r="N25" s="13" t="s">
        <v>22</v>
      </c>
      <c r="O25" s="36">
        <v>11807</v>
      </c>
      <c r="P25" s="38">
        <f t="shared" si="5"/>
        <v>1322384</v>
      </c>
      <c r="Q25" s="38">
        <f t="shared" si="6"/>
        <v>33059.599999999999</v>
      </c>
      <c r="R25" s="39">
        <f t="shared" si="7"/>
        <v>1157086</v>
      </c>
      <c r="S25" s="1"/>
      <c r="T25" s="1"/>
      <c r="U25" s="1"/>
      <c r="V25" s="1"/>
      <c r="W25" s="1"/>
      <c r="X25" s="1"/>
      <c r="Y25" s="23"/>
    </row>
    <row r="26" spans="2:25">
      <c r="B26" s="22"/>
      <c r="C26" s="13" t="s">
        <v>10</v>
      </c>
      <c r="D26" s="5">
        <v>10</v>
      </c>
      <c r="E26" s="5">
        <v>30</v>
      </c>
      <c r="F26" s="5">
        <v>15</v>
      </c>
      <c r="G26" s="6">
        <v>1440</v>
      </c>
      <c r="H26" s="4"/>
      <c r="I26" s="9">
        <f t="shared" si="1"/>
        <v>28</v>
      </c>
      <c r="J26" s="5">
        <f t="shared" si="2"/>
        <v>84</v>
      </c>
      <c r="K26" s="5">
        <f t="shared" si="3"/>
        <v>42</v>
      </c>
      <c r="L26" s="11">
        <f t="shared" si="0"/>
        <v>0.90227339743363077</v>
      </c>
      <c r="M26" s="1"/>
      <c r="N26" s="13" t="s">
        <v>10</v>
      </c>
      <c r="O26" s="36">
        <v>748286</v>
      </c>
      <c r="P26" s="38">
        <f t="shared" si="5"/>
        <v>20952008</v>
      </c>
      <c r="Q26" s="38">
        <f t="shared" si="6"/>
        <v>62856024</v>
      </c>
      <c r="R26" s="39">
        <f t="shared" si="7"/>
        <v>31428012</v>
      </c>
      <c r="S26" s="1"/>
      <c r="T26" s="1"/>
      <c r="U26" s="1"/>
      <c r="V26" s="1"/>
      <c r="W26" s="1"/>
      <c r="X26" s="1"/>
      <c r="Y26" s="23"/>
    </row>
    <row r="27" spans="2:25">
      <c r="B27" s="22"/>
      <c r="C27" s="13" t="s">
        <v>11</v>
      </c>
      <c r="D27" s="5">
        <v>12</v>
      </c>
      <c r="E27" s="5">
        <v>35</v>
      </c>
      <c r="F27" s="5">
        <v>18</v>
      </c>
      <c r="G27" s="6">
        <v>1520</v>
      </c>
      <c r="H27" s="4"/>
      <c r="I27" s="9">
        <f t="shared" si="1"/>
        <v>33.6</v>
      </c>
      <c r="J27" s="5">
        <f t="shared" si="2"/>
        <v>98</v>
      </c>
      <c r="K27" s="5">
        <f t="shared" si="3"/>
        <v>50.4</v>
      </c>
      <c r="L27" s="11">
        <f t="shared" si="0"/>
        <v>0.95239969729105478</v>
      </c>
      <c r="M27" s="1"/>
      <c r="N27" s="13" t="s">
        <v>11</v>
      </c>
      <c r="O27" s="36">
        <v>280821</v>
      </c>
      <c r="P27" s="38">
        <f t="shared" si="5"/>
        <v>9435585.5999999996</v>
      </c>
      <c r="Q27" s="38">
        <f t="shared" si="6"/>
        <v>27520458</v>
      </c>
      <c r="R27" s="39">
        <f t="shared" si="7"/>
        <v>14153378.4</v>
      </c>
      <c r="S27" s="1"/>
      <c r="T27" s="1"/>
      <c r="U27" s="1"/>
      <c r="V27" s="1"/>
      <c r="W27" s="1"/>
      <c r="X27" s="1"/>
      <c r="Y27" s="23"/>
    </row>
    <row r="28" spans="2:25">
      <c r="B28" s="22"/>
      <c r="C28" s="13" t="s">
        <v>12</v>
      </c>
      <c r="D28" s="5">
        <v>35</v>
      </c>
      <c r="E28" s="5">
        <v>55</v>
      </c>
      <c r="F28" s="5">
        <v>1</v>
      </c>
      <c r="G28" s="6">
        <v>1860</v>
      </c>
      <c r="H28" s="4"/>
      <c r="I28" s="9">
        <f t="shared" si="1"/>
        <v>98</v>
      </c>
      <c r="J28" s="5">
        <f t="shared" si="2"/>
        <v>154</v>
      </c>
      <c r="K28" s="5">
        <f t="shared" si="3"/>
        <v>2.8</v>
      </c>
      <c r="L28" s="11">
        <f t="shared" si="0"/>
        <v>1.1654364716851064</v>
      </c>
      <c r="M28" s="1"/>
      <c r="N28" s="13" t="s">
        <v>12</v>
      </c>
      <c r="O28" s="36">
        <v>312822</v>
      </c>
      <c r="P28" s="38">
        <f t="shared" si="5"/>
        <v>30656556</v>
      </c>
      <c r="Q28" s="38">
        <f t="shared" si="6"/>
        <v>48174588</v>
      </c>
      <c r="R28" s="39">
        <f t="shared" si="7"/>
        <v>875901.6</v>
      </c>
      <c r="S28" s="1"/>
      <c r="T28" s="1"/>
      <c r="U28" s="1"/>
      <c r="V28" s="1"/>
      <c r="W28" s="1"/>
      <c r="X28" s="1"/>
      <c r="Y28" s="23"/>
    </row>
    <row r="29" spans="2:25">
      <c r="B29" s="22"/>
      <c r="C29" s="13" t="s">
        <v>13</v>
      </c>
      <c r="D29" s="5">
        <v>50</v>
      </c>
      <c r="E29" s="5">
        <v>80</v>
      </c>
      <c r="F29" s="5">
        <v>1</v>
      </c>
      <c r="G29" s="6"/>
      <c r="H29" s="4"/>
      <c r="I29" s="9">
        <f t="shared" si="1"/>
        <v>140</v>
      </c>
      <c r="J29" s="5">
        <f t="shared" si="2"/>
        <v>224</v>
      </c>
      <c r="K29" s="5">
        <f t="shared" si="3"/>
        <v>2.8</v>
      </c>
      <c r="L29" s="11">
        <f t="shared" si="0"/>
        <v>0</v>
      </c>
      <c r="M29" s="1"/>
      <c r="N29" s="13" t="s">
        <v>13</v>
      </c>
      <c r="O29" s="36"/>
      <c r="P29" s="38">
        <f t="shared" si="5"/>
        <v>0</v>
      </c>
      <c r="Q29" s="38">
        <f t="shared" si="6"/>
        <v>0</v>
      </c>
      <c r="R29" s="39">
        <f t="shared" si="7"/>
        <v>0</v>
      </c>
      <c r="S29" s="1"/>
      <c r="T29" s="1"/>
      <c r="U29" s="1"/>
      <c r="V29" s="1"/>
      <c r="W29" s="1"/>
      <c r="X29" s="1"/>
      <c r="Y29" s="23"/>
    </row>
    <row r="30" spans="2:25">
      <c r="B30" s="22"/>
      <c r="C30" s="13" t="s">
        <v>14</v>
      </c>
      <c r="D30" s="5">
        <v>50</v>
      </c>
      <c r="E30" s="5">
        <v>50</v>
      </c>
      <c r="F30" s="5">
        <v>50</v>
      </c>
      <c r="G30" s="6">
        <v>2740</v>
      </c>
      <c r="H30" s="4"/>
      <c r="I30" s="9">
        <f t="shared" si="1"/>
        <v>140</v>
      </c>
      <c r="J30" s="5">
        <f t="shared" si="2"/>
        <v>140</v>
      </c>
      <c r="K30" s="5">
        <f t="shared" si="3"/>
        <v>140</v>
      </c>
      <c r="L30" s="11">
        <f t="shared" si="0"/>
        <v>1.7168257701167697</v>
      </c>
      <c r="M30" s="1"/>
      <c r="N30" s="13" t="s">
        <v>14</v>
      </c>
      <c r="O30" s="36"/>
      <c r="P30" s="38">
        <f t="shared" si="5"/>
        <v>0</v>
      </c>
      <c r="Q30" s="38">
        <f t="shared" si="6"/>
        <v>0</v>
      </c>
      <c r="R30" s="39">
        <f t="shared" si="7"/>
        <v>0</v>
      </c>
      <c r="S30" s="1"/>
      <c r="T30" s="1"/>
      <c r="U30" s="1"/>
      <c r="V30" s="1"/>
      <c r="W30" s="1"/>
      <c r="X30" s="1"/>
      <c r="Y30" s="23"/>
    </row>
    <row r="31" spans="2:25">
      <c r="B31" s="22"/>
      <c r="C31" s="14" t="s">
        <v>15</v>
      </c>
      <c r="D31" s="7">
        <v>55</v>
      </c>
      <c r="E31" s="7">
        <v>55</v>
      </c>
      <c r="F31" s="7">
        <v>55</v>
      </c>
      <c r="G31" s="8">
        <v>2740</v>
      </c>
      <c r="H31" s="4"/>
      <c r="I31" s="10">
        <f t="shared" si="1"/>
        <v>154</v>
      </c>
      <c r="J31" s="7">
        <f t="shared" si="2"/>
        <v>154</v>
      </c>
      <c r="K31" s="7">
        <f t="shared" si="3"/>
        <v>154</v>
      </c>
      <c r="L31" s="12">
        <f t="shared" si="0"/>
        <v>1.7168257701167697</v>
      </c>
      <c r="M31" s="1"/>
      <c r="N31" s="14" t="s">
        <v>15</v>
      </c>
      <c r="O31" s="37"/>
      <c r="P31" s="40">
        <f t="shared" si="5"/>
        <v>0</v>
      </c>
      <c r="Q31" s="40">
        <f t="shared" si="6"/>
        <v>0</v>
      </c>
      <c r="R31" s="41">
        <f t="shared" si="7"/>
        <v>0</v>
      </c>
      <c r="S31" s="1"/>
      <c r="T31" s="1"/>
      <c r="U31" s="1"/>
      <c r="V31" s="1"/>
      <c r="W31" s="1"/>
      <c r="X31" s="1"/>
      <c r="Y31" s="23"/>
    </row>
    <row r="32" spans="2:25">
      <c r="B32" s="22"/>
      <c r="C32" s="1"/>
      <c r="D32" s="1"/>
      <c r="E32" s="1"/>
      <c r="F32" s="1"/>
      <c r="G32" s="4"/>
      <c r="H32" s="1"/>
      <c r="I32" s="1"/>
      <c r="J32" s="4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23"/>
    </row>
    <row r="33" spans="2:25">
      <c r="B33" s="22"/>
      <c r="C33" s="1"/>
      <c r="D33" s="1"/>
      <c r="E33" s="1"/>
      <c r="F33" s="1"/>
      <c r="G33" s="1"/>
      <c r="H33" s="1"/>
      <c r="I33" s="1"/>
      <c r="J33" s="4"/>
      <c r="K33" s="1"/>
      <c r="L33" s="1"/>
      <c r="M33" s="1"/>
      <c r="N33" s="3" t="s">
        <v>31</v>
      </c>
      <c r="O33" s="42">
        <f>SUM(O18:O31)</f>
        <v>15036805</v>
      </c>
      <c r="P33" s="42">
        <f>SUM(P18:P31)</f>
        <v>482672615.60000002</v>
      </c>
      <c r="Q33" s="42">
        <f t="shared" ref="Q33:R33" si="8">SUM(Q18:Q31)</f>
        <v>357072158.80000001</v>
      </c>
      <c r="R33" s="42">
        <f t="shared" si="8"/>
        <v>229222434</v>
      </c>
      <c r="S33" s="1"/>
      <c r="T33" s="1"/>
      <c r="U33" s="1"/>
      <c r="V33" s="1"/>
      <c r="W33" s="1"/>
      <c r="X33" s="1"/>
      <c r="Y33" s="23"/>
    </row>
    <row r="34" spans="2:25" ht="6" customHeight="1">
      <c r="B34" s="26"/>
      <c r="C34" s="27"/>
      <c r="D34" s="27"/>
      <c r="E34" s="27"/>
      <c r="F34" s="27"/>
      <c r="G34" s="27"/>
      <c r="H34" s="27"/>
      <c r="I34" s="27"/>
      <c r="J34" s="46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8"/>
    </row>
    <row r="35" spans="2:25" ht="8.25" customHeight="1"/>
    <row r="36" spans="2:25" ht="5.25" customHeight="1">
      <c r="B36" s="19"/>
      <c r="C36" s="20"/>
      <c r="D36" s="20"/>
      <c r="E36" s="20"/>
      <c r="F36" s="20"/>
      <c r="G36" s="20"/>
      <c r="H36" s="20"/>
      <c r="I36" s="20"/>
      <c r="J36" s="44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1"/>
    </row>
    <row r="37" spans="2:25" ht="29.25">
      <c r="B37" s="22"/>
      <c r="C37" s="1"/>
      <c r="D37" s="1"/>
      <c r="E37" s="1"/>
      <c r="F37" s="1"/>
      <c r="G37" s="1"/>
      <c r="H37" s="1"/>
      <c r="I37" s="1"/>
      <c r="J37" s="4"/>
      <c r="K37" s="52" t="s">
        <v>39</v>
      </c>
      <c r="L37" s="1"/>
      <c r="M37" s="1"/>
      <c r="N37" s="1"/>
      <c r="O37" s="1"/>
      <c r="P37" s="63"/>
      <c r="Q37" s="87" t="s">
        <v>56</v>
      </c>
      <c r="R37" s="1"/>
      <c r="S37" s="1"/>
      <c r="T37" s="1"/>
      <c r="U37" s="1"/>
      <c r="V37" s="1"/>
      <c r="W37" s="1"/>
      <c r="X37" s="1"/>
      <c r="Y37" s="23"/>
    </row>
    <row r="38" spans="2:25">
      <c r="B38" s="22"/>
      <c r="C38" s="1"/>
      <c r="D38" s="72" t="s">
        <v>33</v>
      </c>
      <c r="E38" s="72"/>
      <c r="F38" s="72"/>
      <c r="G38" s="1"/>
      <c r="H38" s="1"/>
      <c r="I38" s="59"/>
      <c r="J38" s="4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23"/>
    </row>
    <row r="39" spans="2:25" ht="5.25" customHeight="1">
      <c r="B39" s="22"/>
      <c r="C39" s="1"/>
      <c r="D39" s="1"/>
      <c r="E39" s="24"/>
      <c r="F39" s="24"/>
      <c r="G39" s="24"/>
      <c r="H39" s="1"/>
      <c r="I39" s="1"/>
      <c r="J39" s="4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23"/>
    </row>
    <row r="40" spans="2:25">
      <c r="B40" s="22"/>
      <c r="C40" s="3" t="s">
        <v>0</v>
      </c>
      <c r="D40" s="89">
        <f>D7</f>
        <v>24</v>
      </c>
      <c r="E40" s="3" t="s">
        <v>2</v>
      </c>
      <c r="F40" s="15">
        <v>19</v>
      </c>
      <c r="G40" s="17"/>
      <c r="H40" s="17"/>
      <c r="I40" s="17"/>
      <c r="J40" s="53"/>
      <c r="K40" s="53" t="s">
        <v>41</v>
      </c>
      <c r="L40" s="42">
        <v>20971520</v>
      </c>
      <c r="M40" s="1"/>
      <c r="N40" s="1"/>
      <c r="O40" s="53" t="s">
        <v>40</v>
      </c>
      <c r="P40" s="74">
        <f>IF(L40*L17/86400&gt;2592000/86400, "+ un mois", L40*L17/86400)</f>
        <v>9.1252144096003747</v>
      </c>
      <c r="Q40" s="75"/>
      <c r="R40" s="1"/>
      <c r="S40" s="63" t="s">
        <v>50</v>
      </c>
      <c r="T40" s="1"/>
      <c r="U40" s="1"/>
      <c r="V40" s="1"/>
      <c r="W40" s="1"/>
      <c r="X40" s="1"/>
      <c r="Y40" s="23"/>
    </row>
    <row r="41" spans="2:25" ht="5.25" customHeight="1">
      <c r="B41" s="22"/>
      <c r="C41" s="3"/>
      <c r="D41" s="4"/>
      <c r="E41" s="25"/>
      <c r="F41" s="4"/>
      <c r="G41" s="17"/>
      <c r="H41" s="17"/>
      <c r="I41" s="17"/>
      <c r="J41" s="45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23"/>
    </row>
    <row r="42" spans="2:25">
      <c r="B42" s="22"/>
      <c r="C42" s="3" t="s">
        <v>1</v>
      </c>
      <c r="D42" s="89">
        <f>D9</f>
        <v>23</v>
      </c>
      <c r="E42" s="3" t="s">
        <v>3</v>
      </c>
      <c r="F42" s="15">
        <v>19</v>
      </c>
      <c r="G42" s="17"/>
      <c r="H42" s="17"/>
      <c r="I42" s="17"/>
      <c r="J42" s="1"/>
      <c r="K42" s="1"/>
      <c r="L42" s="1"/>
      <c r="M42" s="1"/>
      <c r="N42" s="1"/>
      <c r="O42" s="1"/>
      <c r="P42" s="1"/>
      <c r="Q42" s="1"/>
      <c r="R42" s="1"/>
      <c r="S42" s="63" t="s">
        <v>58</v>
      </c>
      <c r="T42" s="1"/>
      <c r="U42" s="1"/>
      <c r="V42" s="1"/>
      <c r="W42" s="1"/>
      <c r="X42" s="1"/>
      <c r="Y42" s="23"/>
    </row>
    <row r="43" spans="2:25" ht="5.25" customHeight="1">
      <c r="B43" s="22"/>
      <c r="C43" s="3"/>
      <c r="D43" s="4"/>
      <c r="E43" s="3"/>
      <c r="F43" s="4"/>
      <c r="G43" s="17"/>
      <c r="H43" s="17"/>
      <c r="I43" s="17"/>
      <c r="J43" s="45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23"/>
    </row>
    <row r="44" spans="2:25">
      <c r="B44" s="22"/>
      <c r="C44" s="3" t="s">
        <v>29</v>
      </c>
      <c r="D44" s="89">
        <f>D11</f>
        <v>23</v>
      </c>
      <c r="E44" s="17"/>
      <c r="F44" s="17"/>
      <c r="G44" s="17"/>
      <c r="H44" s="17"/>
      <c r="I44" s="17"/>
      <c r="J44" s="45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86"/>
      <c r="X44" s="1"/>
      <c r="Y44" s="23"/>
    </row>
    <row r="45" spans="2:25" ht="5.25" customHeight="1">
      <c r="B45" s="22"/>
      <c r="C45" s="25"/>
      <c r="D45" s="4"/>
      <c r="E45" s="17"/>
      <c r="F45" s="17"/>
      <c r="G45" s="17"/>
      <c r="H45" s="17"/>
      <c r="I45" s="17"/>
      <c r="J45" s="45"/>
      <c r="K45" s="1"/>
      <c r="L45" s="1"/>
      <c r="M45" s="1"/>
      <c r="N45" s="1"/>
      <c r="O45" s="1"/>
      <c r="P45" s="1"/>
      <c r="Q45" s="1"/>
      <c r="R45" s="1"/>
      <c r="S45" s="63"/>
      <c r="T45" s="1"/>
      <c r="U45" s="1"/>
      <c r="V45" s="1"/>
      <c r="W45" s="1"/>
      <c r="X45" s="1"/>
      <c r="Y45" s="23"/>
    </row>
    <row r="46" spans="2:25">
      <c r="B46" s="22"/>
      <c r="C46" s="3" t="s">
        <v>30</v>
      </c>
      <c r="D46" s="89">
        <f>D13</f>
        <v>70</v>
      </c>
      <c r="E46" s="17"/>
      <c r="F46" s="17"/>
      <c r="G46" s="17"/>
      <c r="H46" s="17"/>
      <c r="I46" s="17"/>
      <c r="J46" s="45"/>
      <c r="K46" s="1"/>
      <c r="L46" s="1"/>
      <c r="M46" s="1"/>
      <c r="N46" s="1"/>
      <c r="O46" s="1"/>
      <c r="P46" s="1"/>
      <c r="Q46" s="1"/>
      <c r="R46" s="76"/>
      <c r="S46" s="63" t="s">
        <v>54</v>
      </c>
      <c r="T46" s="63"/>
      <c r="U46" s="63"/>
      <c r="V46" s="1"/>
      <c r="W46" s="1"/>
      <c r="X46" s="1"/>
      <c r="Y46" s="23"/>
    </row>
    <row r="47" spans="2:25" ht="5.25" customHeight="1">
      <c r="B47" s="22"/>
      <c r="C47" s="1"/>
      <c r="D47" s="1"/>
      <c r="E47" s="1"/>
      <c r="F47" s="1"/>
      <c r="G47" s="1"/>
      <c r="H47" s="1"/>
      <c r="I47" s="17"/>
      <c r="J47" s="45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23"/>
    </row>
    <row r="48" spans="2:25">
      <c r="B48" s="22"/>
      <c r="C48" s="35"/>
      <c r="D48" s="73" t="s">
        <v>34</v>
      </c>
      <c r="E48" s="73"/>
      <c r="F48" s="73"/>
      <c r="G48" s="73"/>
      <c r="H48" s="4"/>
      <c r="I48" s="35" t="s">
        <v>35</v>
      </c>
      <c r="J48" s="35"/>
      <c r="K48" s="35"/>
      <c r="L48" s="1"/>
      <c r="M48" s="1"/>
      <c r="N48" s="35" t="s">
        <v>51</v>
      </c>
      <c r="O48" s="1"/>
      <c r="P48" s="1"/>
      <c r="Q48" s="1"/>
      <c r="R48" s="35" t="s">
        <v>52</v>
      </c>
      <c r="S48" s="88" t="str">
        <f>"+ "&amp;N66&amp;" en VIE, + " &amp;O66&amp;" en ATTAQUE et + "&amp;P66&amp;" en DEFENSE):"</f>
        <v>+ 17238307.7 en VIE, + 12752577.1 en ATTAQUE et + 8186515.5 en DEFENSE):</v>
      </c>
      <c r="T48" s="1"/>
      <c r="U48" s="1"/>
      <c r="V48" s="1"/>
      <c r="W48" s="1"/>
      <c r="X48" s="1"/>
      <c r="Y48" s="23"/>
    </row>
    <row r="49" spans="2:25">
      <c r="B49" s="22"/>
      <c r="C49" s="30"/>
      <c r="D49" s="33" t="s">
        <v>16</v>
      </c>
      <c r="E49" s="34" t="s">
        <v>17</v>
      </c>
      <c r="F49" s="34" t="s">
        <v>18</v>
      </c>
      <c r="G49" s="32" t="s">
        <v>26</v>
      </c>
      <c r="H49" s="2"/>
      <c r="I49" s="47" t="s">
        <v>16</v>
      </c>
      <c r="J49" s="31" t="s">
        <v>17</v>
      </c>
      <c r="K49" s="32" t="s">
        <v>18</v>
      </c>
      <c r="L49" s="1"/>
      <c r="M49" s="1"/>
      <c r="N49" s="47" t="s">
        <v>16</v>
      </c>
      <c r="O49" s="31" t="s">
        <v>17</v>
      </c>
      <c r="P49" s="32" t="s">
        <v>18</v>
      </c>
      <c r="Q49" s="1"/>
      <c r="R49" s="30"/>
      <c r="S49" s="47" t="s">
        <v>16</v>
      </c>
      <c r="T49" s="55" t="s">
        <v>17</v>
      </c>
      <c r="U49" s="31" t="s">
        <v>18</v>
      </c>
      <c r="V49" s="31" t="s">
        <v>36</v>
      </c>
      <c r="W49" s="31" t="s">
        <v>37</v>
      </c>
      <c r="X49" s="32" t="s">
        <v>38</v>
      </c>
      <c r="Y49" s="23"/>
    </row>
    <row r="50" spans="2:25">
      <c r="B50" s="22"/>
      <c r="C50" s="13" t="s">
        <v>4</v>
      </c>
      <c r="D50" s="9">
        <v>0</v>
      </c>
      <c r="E50" s="5">
        <v>0</v>
      </c>
      <c r="F50" s="5">
        <v>0</v>
      </c>
      <c r="G50" s="11">
        <f>G17*0.9^$D$46</f>
        <v>3.7594724893067949E-2</v>
      </c>
      <c r="H50" s="4"/>
      <c r="I50" s="48" t="s">
        <v>32</v>
      </c>
      <c r="J50" s="5" t="s">
        <v>32</v>
      </c>
      <c r="K50" s="11" t="s">
        <v>32</v>
      </c>
      <c r="L50" s="1"/>
      <c r="M50" s="1"/>
      <c r="N50" s="48" t="s">
        <v>32</v>
      </c>
      <c r="O50" s="5" t="s">
        <v>32</v>
      </c>
      <c r="P50" s="11" t="s">
        <v>32</v>
      </c>
      <c r="Q50" s="1"/>
      <c r="R50" s="58" t="s">
        <v>4</v>
      </c>
      <c r="S50" s="48" t="s">
        <v>32</v>
      </c>
      <c r="T50" s="54" t="s">
        <v>32</v>
      </c>
      <c r="U50" s="5" t="s">
        <v>32</v>
      </c>
      <c r="V50" s="5" t="s">
        <v>32</v>
      </c>
      <c r="W50" s="5" t="s">
        <v>32</v>
      </c>
      <c r="X50" s="51" t="s">
        <v>32</v>
      </c>
      <c r="Y50" s="23"/>
    </row>
    <row r="51" spans="2:25">
      <c r="B51" s="22"/>
      <c r="C51" s="13" t="s">
        <v>49</v>
      </c>
      <c r="D51" s="9">
        <f t="shared" ref="D51:D64" si="9">D18+D18*$F$40/10</f>
        <v>23.2</v>
      </c>
      <c r="E51" s="5">
        <f t="shared" ref="E51:F64" si="10">E18+E18*$F$42/10</f>
        <v>8.6999999999999993</v>
      </c>
      <c r="F51" s="5">
        <f t="shared" si="10"/>
        <v>5.8</v>
      </c>
      <c r="G51" s="11">
        <f>G18*0.9^$D$46</f>
        <v>0.18797362446533974</v>
      </c>
      <c r="H51" s="4"/>
      <c r="I51" s="49">
        <f t="shared" ref="I51:I64" si="11">O18*D51</f>
        <v>160015341.59999999</v>
      </c>
      <c r="J51" s="38">
        <f t="shared" ref="J51:J64" si="12">O18*E51</f>
        <v>60005753.099999994</v>
      </c>
      <c r="K51" s="39">
        <f t="shared" ref="K51:K64" si="13">O18*F51</f>
        <v>40003835.399999999</v>
      </c>
      <c r="L51" s="1"/>
      <c r="M51" s="1"/>
      <c r="N51" s="49">
        <f t="shared" ref="N51:N64" si="14">I51-P18</f>
        <v>5517770.400000006</v>
      </c>
      <c r="O51" s="38">
        <f t="shared" ref="O51:P51" si="15">J51-Q18</f>
        <v>2069163.8999999911</v>
      </c>
      <c r="P51" s="39">
        <f t="shared" si="15"/>
        <v>1379442.6000000015</v>
      </c>
      <c r="Q51" s="1"/>
      <c r="R51" s="13" t="s">
        <v>49</v>
      </c>
      <c r="S51" s="49">
        <f>N$66/$I18</f>
        <v>769567.30803571525</v>
      </c>
      <c r="T51" s="56">
        <f>O$66/J18</f>
        <v>1518163.9404761894</v>
      </c>
      <c r="U51" s="38">
        <f t="shared" ref="U51:U57" si="16">P$66/$K18</f>
        <v>1461877.7678571437</v>
      </c>
      <c r="V51" s="60">
        <f t="shared" ref="V51:V57" si="17">S51*L18/86400</f>
        <v>1.674286529647083</v>
      </c>
      <c r="W51" s="60">
        <f>IF(T51*L18/86400&gt;2592000/86400, "+ un mois", T51*L18/86400)</f>
        <v>3.3029488243505978</v>
      </c>
      <c r="X51" s="61">
        <f t="shared" ref="X51:X60" si="18">IF(U51*L18/86400&gt;2592000/86400,"+ un mois",U51*L18/86400)</f>
        <v>3.1804914646922207</v>
      </c>
      <c r="Y51" s="23"/>
    </row>
    <row r="52" spans="2:25">
      <c r="B52" s="22"/>
      <c r="C52" s="13" t="s">
        <v>5</v>
      </c>
      <c r="D52" s="9">
        <f t="shared" si="9"/>
        <v>29</v>
      </c>
      <c r="E52" s="5">
        <f t="shared" si="10"/>
        <v>14.5</v>
      </c>
      <c r="F52" s="5">
        <f t="shared" si="10"/>
        <v>11.6</v>
      </c>
      <c r="G52" s="11">
        <f t="shared" ref="G52:G64" si="19">G19*0.9^$D$46</f>
        <v>0.28196043669800963</v>
      </c>
      <c r="H52" s="4"/>
      <c r="I52" s="49">
        <f t="shared" si="11"/>
        <v>75515507</v>
      </c>
      <c r="J52" s="38">
        <f t="shared" si="12"/>
        <v>37757753.5</v>
      </c>
      <c r="K52" s="39">
        <f t="shared" si="13"/>
        <v>30206202.800000001</v>
      </c>
      <c r="L52" s="1"/>
      <c r="M52" s="1"/>
      <c r="N52" s="49">
        <f t="shared" si="14"/>
        <v>2603983</v>
      </c>
      <c r="O52" s="38">
        <f t="shared" ref="O52:O64" si="20">J52-Q19</f>
        <v>1301991.5</v>
      </c>
      <c r="P52" s="39">
        <f t="shared" ref="P52:P64" si="21">K52-R19</f>
        <v>1041593.200000003</v>
      </c>
      <c r="Q52" s="1"/>
      <c r="R52" s="13" t="s">
        <v>5</v>
      </c>
      <c r="S52" s="49">
        <f t="shared" ref="S52:S64" si="22">N$66/I19</f>
        <v>615653.8464285722</v>
      </c>
      <c r="T52" s="56">
        <f t="shared" ref="T52:T64" si="23">O$66/J19</f>
        <v>910898.36428571364</v>
      </c>
      <c r="U52" s="38">
        <f t="shared" si="16"/>
        <v>730938.88392857183</v>
      </c>
      <c r="V52" s="60">
        <f t="shared" si="17"/>
        <v>2.0091438355764999</v>
      </c>
      <c r="W52" s="60">
        <f t="shared" ref="W52:W64" si="24">IF(T52*L19/86400&gt;2592000/86400, "+ un mois", T52*L19/86400)</f>
        <v>2.9726539419155378</v>
      </c>
      <c r="X52" s="61">
        <f t="shared" si="18"/>
        <v>2.3853685985191655</v>
      </c>
      <c r="Y52" s="23"/>
    </row>
    <row r="53" spans="2:25">
      <c r="B53" s="22"/>
      <c r="C53" s="13" t="s">
        <v>6</v>
      </c>
      <c r="D53" s="9">
        <f t="shared" si="9"/>
        <v>37.700000000000003</v>
      </c>
      <c r="E53" s="5">
        <f t="shared" si="10"/>
        <v>20.3</v>
      </c>
      <c r="F53" s="5">
        <f t="shared" si="10"/>
        <v>17.399999999999999</v>
      </c>
      <c r="G53" s="11">
        <f t="shared" si="19"/>
        <v>0.35714988648414553</v>
      </c>
      <c r="H53" s="4"/>
      <c r="I53" s="49">
        <f t="shared" si="11"/>
        <v>26844925.900000002</v>
      </c>
      <c r="J53" s="38">
        <f t="shared" si="12"/>
        <v>14454960.1</v>
      </c>
      <c r="K53" s="39">
        <f t="shared" si="13"/>
        <v>12389965.799999999</v>
      </c>
      <c r="L53" s="1"/>
      <c r="M53" s="1"/>
      <c r="N53" s="49">
        <f t="shared" si="14"/>
        <v>925687.10000000149</v>
      </c>
      <c r="O53" s="38">
        <f t="shared" si="20"/>
        <v>498446.89999999851</v>
      </c>
      <c r="P53" s="39">
        <f t="shared" si="21"/>
        <v>427240.19999999925</v>
      </c>
      <c r="Q53" s="1"/>
      <c r="R53" s="13" t="s">
        <v>6</v>
      </c>
      <c r="S53" s="49">
        <f t="shared" si="22"/>
        <v>473579.88186813251</v>
      </c>
      <c r="T53" s="56">
        <f t="shared" si="23"/>
        <v>650641.68877550971</v>
      </c>
      <c r="U53" s="38">
        <f t="shared" si="16"/>
        <v>487292.58928571449</v>
      </c>
      <c r="V53" s="60">
        <f t="shared" si="17"/>
        <v>1.9576273269719742</v>
      </c>
      <c r="W53" s="60">
        <f t="shared" si="24"/>
        <v>2.6895440426854864</v>
      </c>
      <c r="X53" s="61">
        <f t="shared" si="18"/>
        <v>2.0143112609717395</v>
      </c>
      <c r="Y53" s="23"/>
    </row>
    <row r="54" spans="2:25">
      <c r="B54" s="22"/>
      <c r="C54" s="13" t="s">
        <v>7</v>
      </c>
      <c r="D54" s="9">
        <f t="shared" si="9"/>
        <v>46.4</v>
      </c>
      <c r="E54" s="5">
        <f t="shared" si="10"/>
        <v>29</v>
      </c>
      <c r="F54" s="5">
        <f t="shared" si="10"/>
        <v>26.1</v>
      </c>
      <c r="G54" s="11">
        <f t="shared" si="19"/>
        <v>0.46366827368117136</v>
      </c>
      <c r="H54" s="4"/>
      <c r="I54" s="49">
        <f t="shared" si="11"/>
        <v>126058592</v>
      </c>
      <c r="J54" s="38">
        <f t="shared" si="12"/>
        <v>78786620</v>
      </c>
      <c r="K54" s="39">
        <f t="shared" si="13"/>
        <v>70907958</v>
      </c>
      <c r="L54" s="1"/>
      <c r="M54" s="1"/>
      <c r="N54" s="49">
        <f t="shared" si="14"/>
        <v>4346848.0000000149</v>
      </c>
      <c r="O54" s="38">
        <f t="shared" si="20"/>
        <v>2716780</v>
      </c>
      <c r="P54" s="39">
        <f t="shared" si="21"/>
        <v>2445102</v>
      </c>
      <c r="Q54" s="1"/>
      <c r="R54" s="13" t="s">
        <v>7</v>
      </c>
      <c r="S54" s="49">
        <f t="shared" si="22"/>
        <v>384783.65401785763</v>
      </c>
      <c r="T54" s="56">
        <f t="shared" si="23"/>
        <v>455449.18214285682</v>
      </c>
      <c r="U54" s="38">
        <f t="shared" si="16"/>
        <v>324861.72619047633</v>
      </c>
      <c r="V54" s="60">
        <f t="shared" si="17"/>
        <v>2.0649533865647358</v>
      </c>
      <c r="W54" s="60">
        <f t="shared" si="24"/>
        <v>2.4441821300194424</v>
      </c>
      <c r="X54" s="61">
        <f t="shared" si="18"/>
        <v>1.7433805065720316</v>
      </c>
      <c r="Y54" s="23"/>
    </row>
    <row r="55" spans="2:25">
      <c r="B55" s="22"/>
      <c r="C55" s="13" t="s">
        <v>8</v>
      </c>
      <c r="D55" s="9">
        <f t="shared" si="9"/>
        <v>58</v>
      </c>
      <c r="E55" s="5">
        <f t="shared" si="10"/>
        <v>43.5</v>
      </c>
      <c r="F55" s="5">
        <f t="shared" si="10"/>
        <v>40.6</v>
      </c>
      <c r="G55" s="11">
        <f t="shared" si="19"/>
        <v>0.62657874821779913</v>
      </c>
      <c r="H55" s="4"/>
      <c r="I55" s="49">
        <f t="shared" si="11"/>
        <v>35020980</v>
      </c>
      <c r="J55" s="38">
        <f t="shared" si="12"/>
        <v>26265735</v>
      </c>
      <c r="K55" s="39">
        <f t="shared" si="13"/>
        <v>24514686</v>
      </c>
      <c r="L55" s="1"/>
      <c r="M55" s="1"/>
      <c r="N55" s="49">
        <f t="shared" si="14"/>
        <v>1207620</v>
      </c>
      <c r="O55" s="38">
        <f t="shared" si="20"/>
        <v>905715</v>
      </c>
      <c r="P55" s="39">
        <f t="shared" si="21"/>
        <v>845334</v>
      </c>
      <c r="Q55" s="1"/>
      <c r="R55" s="13" t="s">
        <v>8</v>
      </c>
      <c r="S55" s="49">
        <f t="shared" si="22"/>
        <v>307826.9232142861</v>
      </c>
      <c r="T55" s="56">
        <f t="shared" si="23"/>
        <v>303632.78809523786</v>
      </c>
      <c r="U55" s="38">
        <f t="shared" si="16"/>
        <v>208839.68112244905</v>
      </c>
      <c r="V55" s="60">
        <f t="shared" si="17"/>
        <v>2.232382039529444</v>
      </c>
      <c r="W55" s="60">
        <f t="shared" si="24"/>
        <v>2.2019658829003981</v>
      </c>
      <c r="X55" s="61">
        <f t="shared" si="18"/>
        <v>1.5145197450915333</v>
      </c>
      <c r="Y55" s="23"/>
    </row>
    <row r="56" spans="2:25">
      <c r="B56" s="22"/>
      <c r="C56" s="13" t="s">
        <v>21</v>
      </c>
      <c r="D56" s="9">
        <f t="shared" si="9"/>
        <v>78.3</v>
      </c>
      <c r="E56" s="5">
        <f t="shared" si="10"/>
        <v>69.599999999999994</v>
      </c>
      <c r="F56" s="5">
        <f t="shared" si="10"/>
        <v>66.7</v>
      </c>
      <c r="G56" s="11">
        <f t="shared" si="19"/>
        <v>0.90853918491580876</v>
      </c>
      <c r="H56" s="4"/>
      <c r="I56" s="49">
        <f t="shared" si="11"/>
        <v>10081125</v>
      </c>
      <c r="J56" s="38">
        <f t="shared" si="12"/>
        <v>8961000</v>
      </c>
      <c r="K56" s="39">
        <f t="shared" si="13"/>
        <v>8587625</v>
      </c>
      <c r="L56" s="1"/>
      <c r="M56" s="1"/>
      <c r="N56" s="49">
        <f t="shared" si="14"/>
        <v>347625</v>
      </c>
      <c r="O56" s="38">
        <f t="shared" si="20"/>
        <v>309000</v>
      </c>
      <c r="P56" s="39">
        <f t="shared" si="21"/>
        <v>296124.99999999907</v>
      </c>
      <c r="Q56" s="1"/>
      <c r="R56" s="13" t="s">
        <v>21</v>
      </c>
      <c r="S56" s="49">
        <f t="shared" si="22"/>
        <v>228019.94312169342</v>
      </c>
      <c r="T56" s="56">
        <f t="shared" si="23"/>
        <v>189770.49255952367</v>
      </c>
      <c r="U56" s="38">
        <f t="shared" si="16"/>
        <v>127119.80590062117</v>
      </c>
      <c r="V56" s="60">
        <f t="shared" si="17"/>
        <v>2.3977436720871808</v>
      </c>
      <c r="W56" s="60">
        <f t="shared" si="24"/>
        <v>1.995531581378486</v>
      </c>
      <c r="X56" s="61">
        <f t="shared" si="18"/>
        <v>1.336728296754701</v>
      </c>
      <c r="Y56" s="23"/>
    </row>
    <row r="57" spans="2:25">
      <c r="B57" s="22"/>
      <c r="C57" s="13" t="s">
        <v>9</v>
      </c>
      <c r="D57" s="9">
        <f t="shared" si="9"/>
        <v>87</v>
      </c>
      <c r="E57" s="5">
        <f t="shared" si="10"/>
        <v>2.9</v>
      </c>
      <c r="F57" s="5">
        <f t="shared" si="10"/>
        <v>72.5</v>
      </c>
      <c r="G57" s="11">
        <f t="shared" si="19"/>
        <v>0.88347603498709681</v>
      </c>
      <c r="H57" s="4"/>
      <c r="I57" s="49">
        <f t="shared" si="11"/>
        <v>1780542</v>
      </c>
      <c r="J57" s="38">
        <f t="shared" si="12"/>
        <v>59351.4</v>
      </c>
      <c r="K57" s="39">
        <f t="shared" si="13"/>
        <v>1483785</v>
      </c>
      <c r="L57" s="1"/>
      <c r="M57" s="1"/>
      <c r="N57" s="49">
        <f t="shared" si="14"/>
        <v>61398</v>
      </c>
      <c r="O57" s="38">
        <f t="shared" si="20"/>
        <v>2046.6000000000058</v>
      </c>
      <c r="P57" s="39">
        <f t="shared" si="21"/>
        <v>51165</v>
      </c>
      <c r="Q57" s="1"/>
      <c r="R57" s="13" t="s">
        <v>9</v>
      </c>
      <c r="S57" s="49">
        <f t="shared" si="22"/>
        <v>205217.94880952407</v>
      </c>
      <c r="T57" s="56">
        <f t="shared" si="23"/>
        <v>4554491.8214285681</v>
      </c>
      <c r="U57" s="38">
        <f t="shared" si="16"/>
        <v>116950.22142857149</v>
      </c>
      <c r="V57" s="60">
        <f t="shared" si="17"/>
        <v>2.0984391171576777</v>
      </c>
      <c r="W57" s="60" t="str">
        <f t="shared" si="24"/>
        <v>+ un mois</v>
      </c>
      <c r="X57" s="61">
        <f t="shared" si="18"/>
        <v>1.1958647907242748</v>
      </c>
      <c r="Y57" s="23"/>
    </row>
    <row r="58" spans="2:25">
      <c r="B58" s="22"/>
      <c r="C58" s="13" t="s">
        <v>22</v>
      </c>
      <c r="D58" s="9">
        <f t="shared" si="9"/>
        <v>116</v>
      </c>
      <c r="E58" s="5">
        <f t="shared" si="10"/>
        <v>2.9</v>
      </c>
      <c r="F58" s="5">
        <f t="shared" si="10"/>
        <v>101.5</v>
      </c>
      <c r="G58" s="11">
        <f t="shared" si="19"/>
        <v>0</v>
      </c>
      <c r="H58" s="4"/>
      <c r="I58" s="49">
        <f t="shared" si="11"/>
        <v>1369612</v>
      </c>
      <c r="J58" s="38">
        <f t="shared" si="12"/>
        <v>34240.299999999996</v>
      </c>
      <c r="K58" s="39">
        <f t="shared" si="13"/>
        <v>1198410.5</v>
      </c>
      <c r="L58" s="1"/>
      <c r="M58" s="1"/>
      <c r="N58" s="49">
        <f t="shared" si="14"/>
        <v>47228</v>
      </c>
      <c r="O58" s="38">
        <f t="shared" si="20"/>
        <v>1180.6999999999971</v>
      </c>
      <c r="P58" s="39">
        <f t="shared" si="21"/>
        <v>41324.5</v>
      </c>
      <c r="Q58" s="1"/>
      <c r="R58" s="13" t="s">
        <v>22</v>
      </c>
      <c r="S58" s="49">
        <f t="shared" si="22"/>
        <v>153913.46160714305</v>
      </c>
      <c r="T58" s="56"/>
      <c r="U58" s="38"/>
      <c r="V58" s="60"/>
      <c r="W58" s="60"/>
      <c r="X58" s="61"/>
      <c r="Y58" s="23"/>
    </row>
    <row r="59" spans="2:25">
      <c r="B59" s="22"/>
      <c r="C59" s="13" t="s">
        <v>10</v>
      </c>
      <c r="D59" s="9">
        <f t="shared" si="9"/>
        <v>29</v>
      </c>
      <c r="E59" s="5">
        <f t="shared" si="10"/>
        <v>87</v>
      </c>
      <c r="F59" s="5">
        <f t="shared" si="10"/>
        <v>43.5</v>
      </c>
      <c r="G59" s="11">
        <f t="shared" si="19"/>
        <v>0.90227339743363077</v>
      </c>
      <c r="H59" s="4"/>
      <c r="I59" s="49">
        <f t="shared" si="11"/>
        <v>21700294</v>
      </c>
      <c r="J59" s="38">
        <f t="shared" si="12"/>
        <v>65100882</v>
      </c>
      <c r="K59" s="39">
        <f t="shared" si="13"/>
        <v>32550441</v>
      </c>
      <c r="L59" s="1"/>
      <c r="M59" s="1"/>
      <c r="N59" s="49">
        <f t="shared" si="14"/>
        <v>748286</v>
      </c>
      <c r="O59" s="38">
        <f t="shared" si="20"/>
        <v>2244858</v>
      </c>
      <c r="P59" s="39">
        <f t="shared" si="21"/>
        <v>1122429</v>
      </c>
      <c r="Q59" s="1"/>
      <c r="R59" s="13" t="s">
        <v>10</v>
      </c>
      <c r="S59" s="49">
        <f t="shared" si="22"/>
        <v>615653.8464285722</v>
      </c>
      <c r="T59" s="56">
        <f t="shared" si="23"/>
        <v>151816.39404761893</v>
      </c>
      <c r="U59" s="38">
        <f>P$66/$K26</f>
        <v>194917.0357142858</v>
      </c>
      <c r="V59" s="60">
        <f>S59*L26/86400</f>
        <v>6.4292602738447995</v>
      </c>
      <c r="W59" s="60">
        <f t="shared" si="24"/>
        <v>1.5854154356882868</v>
      </c>
      <c r="X59" s="61">
        <f t="shared" si="18"/>
        <v>2.0355145374030208</v>
      </c>
      <c r="Y59" s="23"/>
    </row>
    <row r="60" spans="2:25">
      <c r="B60" s="22"/>
      <c r="C60" s="13" t="s">
        <v>11</v>
      </c>
      <c r="D60" s="9">
        <f t="shared" si="9"/>
        <v>34.799999999999997</v>
      </c>
      <c r="E60" s="5">
        <f t="shared" si="10"/>
        <v>101.5</v>
      </c>
      <c r="F60" s="5">
        <f t="shared" si="10"/>
        <v>52.2</v>
      </c>
      <c r="G60" s="11">
        <f t="shared" si="19"/>
        <v>0.95239969729105478</v>
      </c>
      <c r="H60" s="4"/>
      <c r="I60" s="49">
        <f t="shared" si="11"/>
        <v>9772570.7999999989</v>
      </c>
      <c r="J60" s="38">
        <f t="shared" si="12"/>
        <v>28503331.5</v>
      </c>
      <c r="K60" s="39">
        <f t="shared" si="13"/>
        <v>14658856.200000001</v>
      </c>
      <c r="L60" s="1"/>
      <c r="M60" s="1"/>
      <c r="N60" s="49">
        <f t="shared" si="14"/>
        <v>336985.19999999925</v>
      </c>
      <c r="O60" s="38">
        <f t="shared" si="20"/>
        <v>982873.5</v>
      </c>
      <c r="P60" s="39">
        <f t="shared" si="21"/>
        <v>505477.80000000075</v>
      </c>
      <c r="Q60" s="1"/>
      <c r="R60" s="13" t="s">
        <v>11</v>
      </c>
      <c r="S60" s="49">
        <f t="shared" si="22"/>
        <v>513044.87202381017</v>
      </c>
      <c r="T60" s="56">
        <f t="shared" si="23"/>
        <v>130128.33775510194</v>
      </c>
      <c r="U60" s="38">
        <f>P$66/$K27</f>
        <v>162430.86309523816</v>
      </c>
      <c r="V60" s="60">
        <f>S60*L27/86400</f>
        <v>5.6553678334745925</v>
      </c>
      <c r="W60" s="60">
        <f t="shared" si="24"/>
        <v>1.4344234894322594</v>
      </c>
      <c r="X60" s="61">
        <f t="shared" si="18"/>
        <v>1.7904988986415464</v>
      </c>
      <c r="Y60" s="23"/>
    </row>
    <row r="61" spans="2:25">
      <c r="B61" s="22"/>
      <c r="C61" s="13" t="s">
        <v>12</v>
      </c>
      <c r="D61" s="9">
        <f t="shared" si="9"/>
        <v>101.5</v>
      </c>
      <c r="E61" s="5">
        <f t="shared" si="10"/>
        <v>159.5</v>
      </c>
      <c r="F61" s="5">
        <f t="shared" si="10"/>
        <v>2.9</v>
      </c>
      <c r="G61" s="11">
        <f t="shared" si="19"/>
        <v>1.1654364716851064</v>
      </c>
      <c r="H61" s="4"/>
      <c r="I61" s="49">
        <f t="shared" si="11"/>
        <v>31751433</v>
      </c>
      <c r="J61" s="38">
        <f t="shared" si="12"/>
        <v>49895109</v>
      </c>
      <c r="K61" s="39">
        <f t="shared" si="13"/>
        <v>907183.79999999993</v>
      </c>
      <c r="L61" s="1"/>
      <c r="M61" s="1"/>
      <c r="N61" s="49">
        <f t="shared" si="14"/>
        <v>1094877</v>
      </c>
      <c r="O61" s="38">
        <f t="shared" si="20"/>
        <v>1720521</v>
      </c>
      <c r="P61" s="39">
        <f t="shared" si="21"/>
        <v>31282.199999999953</v>
      </c>
      <c r="Q61" s="1"/>
      <c r="R61" s="13" t="s">
        <v>12</v>
      </c>
      <c r="S61" s="49">
        <f t="shared" si="22"/>
        <v>175901.09897959206</v>
      </c>
      <c r="T61" s="56">
        <f t="shared" si="23"/>
        <v>82808.942207792148</v>
      </c>
      <c r="U61" s="38">
        <f>P$66/$K28</f>
        <v>2923755.5357142873</v>
      </c>
      <c r="V61" s="60">
        <f>S61*L28/86400</f>
        <v>2.3727031962998661</v>
      </c>
      <c r="W61" s="60">
        <f t="shared" si="24"/>
        <v>1.1169972387803839</v>
      </c>
      <c r="X61" s="61" t="str">
        <f>IF(U61*L28/86400&gt;2592000/86400,"+ un mois",U61*L28/86400)</f>
        <v>+ un mois</v>
      </c>
      <c r="Y61" s="23"/>
    </row>
    <row r="62" spans="2:25">
      <c r="B62" s="22"/>
      <c r="C62" s="13" t="s">
        <v>13</v>
      </c>
      <c r="D62" s="9">
        <f t="shared" si="9"/>
        <v>145</v>
      </c>
      <c r="E62" s="5">
        <f t="shared" si="10"/>
        <v>232</v>
      </c>
      <c r="F62" s="5">
        <f t="shared" si="10"/>
        <v>2.9</v>
      </c>
      <c r="G62" s="11">
        <f t="shared" si="19"/>
        <v>0</v>
      </c>
      <c r="H62" s="4"/>
      <c r="I62" s="49">
        <f t="shared" si="11"/>
        <v>0</v>
      </c>
      <c r="J62" s="38">
        <f t="shared" si="12"/>
        <v>0</v>
      </c>
      <c r="K62" s="39">
        <f t="shared" si="13"/>
        <v>0</v>
      </c>
      <c r="L62" s="1"/>
      <c r="M62" s="1"/>
      <c r="N62" s="49">
        <f t="shared" si="14"/>
        <v>0</v>
      </c>
      <c r="O62" s="38">
        <f t="shared" si="20"/>
        <v>0</v>
      </c>
      <c r="P62" s="39">
        <f t="shared" si="21"/>
        <v>0</v>
      </c>
      <c r="Q62" s="1"/>
      <c r="R62" s="13" t="s">
        <v>13</v>
      </c>
      <c r="S62" s="49">
        <f t="shared" si="22"/>
        <v>123130.76928571444</v>
      </c>
      <c r="T62" s="56"/>
      <c r="U62" s="38"/>
      <c r="V62" s="60"/>
      <c r="W62" s="60"/>
      <c r="X62" s="61"/>
      <c r="Y62" s="23"/>
    </row>
    <row r="63" spans="2:25">
      <c r="B63" s="22"/>
      <c r="C63" s="13" t="s">
        <v>14</v>
      </c>
      <c r="D63" s="9">
        <f t="shared" si="9"/>
        <v>145</v>
      </c>
      <c r="E63" s="5">
        <f t="shared" si="10"/>
        <v>145</v>
      </c>
      <c r="F63" s="5">
        <f t="shared" si="10"/>
        <v>145</v>
      </c>
      <c r="G63" s="11">
        <f t="shared" si="19"/>
        <v>1.7168257701167697</v>
      </c>
      <c r="H63" s="4"/>
      <c r="I63" s="49">
        <f t="shared" si="11"/>
        <v>0</v>
      </c>
      <c r="J63" s="38">
        <f t="shared" si="12"/>
        <v>0</v>
      </c>
      <c r="K63" s="39">
        <f t="shared" si="13"/>
        <v>0</v>
      </c>
      <c r="L63" s="1"/>
      <c r="M63" s="1"/>
      <c r="N63" s="49">
        <f t="shared" si="14"/>
        <v>0</v>
      </c>
      <c r="O63" s="38">
        <f t="shared" si="20"/>
        <v>0</v>
      </c>
      <c r="P63" s="39">
        <f t="shared" si="21"/>
        <v>0</v>
      </c>
      <c r="Q63" s="1"/>
      <c r="R63" s="13" t="s">
        <v>14</v>
      </c>
      <c r="S63" s="49">
        <f t="shared" si="22"/>
        <v>123130.76928571444</v>
      </c>
      <c r="T63" s="56">
        <f t="shared" si="23"/>
        <v>91089.836428571361</v>
      </c>
      <c r="U63" s="38">
        <f>P$66/$K30</f>
        <v>58475.110714285744</v>
      </c>
      <c r="V63" s="60">
        <f>S63*L30/86400</f>
        <v>2.4466907153242707</v>
      </c>
      <c r="W63" s="60">
        <f t="shared" si="24"/>
        <v>1.8100159557441275</v>
      </c>
      <c r="X63" s="61">
        <f t="shared" ref="X63:X64" si="25">IF(U63*L30/86400&gt;2592000/86400,"+ un mois",U63*L30/86400)</f>
        <v>1.1619395484342245</v>
      </c>
      <c r="Y63" s="23"/>
    </row>
    <row r="64" spans="2:25">
      <c r="B64" s="22"/>
      <c r="C64" s="14" t="s">
        <v>15</v>
      </c>
      <c r="D64" s="7">
        <f t="shared" si="9"/>
        <v>159.5</v>
      </c>
      <c r="E64" s="7">
        <f t="shared" si="10"/>
        <v>159.5</v>
      </c>
      <c r="F64" s="7">
        <f t="shared" si="10"/>
        <v>159.5</v>
      </c>
      <c r="G64" s="12">
        <f t="shared" si="19"/>
        <v>1.7168257701167697</v>
      </c>
      <c r="H64" s="4"/>
      <c r="I64" s="50">
        <f t="shared" si="11"/>
        <v>0</v>
      </c>
      <c r="J64" s="40">
        <f t="shared" si="12"/>
        <v>0</v>
      </c>
      <c r="K64" s="41">
        <f t="shared" si="13"/>
        <v>0</v>
      </c>
      <c r="L64" s="1"/>
      <c r="M64" s="1"/>
      <c r="N64" s="50">
        <f t="shared" si="14"/>
        <v>0</v>
      </c>
      <c r="O64" s="40">
        <f t="shared" si="20"/>
        <v>0</v>
      </c>
      <c r="P64" s="41">
        <f t="shared" si="21"/>
        <v>0</v>
      </c>
      <c r="Q64" s="1"/>
      <c r="R64" s="14" t="s">
        <v>15</v>
      </c>
      <c r="S64" s="50">
        <f t="shared" si="22"/>
        <v>111937.06298701312</v>
      </c>
      <c r="T64" s="57">
        <f t="shared" si="23"/>
        <v>82808.942207792148</v>
      </c>
      <c r="U64" s="40">
        <f>P$66/$K31</f>
        <v>53159.191558441584</v>
      </c>
      <c r="V64" s="60">
        <f>S64*L31/86400</f>
        <v>2.2242642866584279</v>
      </c>
      <c r="W64" s="60">
        <f t="shared" si="24"/>
        <v>1.6454690506764795</v>
      </c>
      <c r="X64" s="61">
        <f t="shared" si="25"/>
        <v>1.0563086803947495</v>
      </c>
      <c r="Y64" s="23"/>
    </row>
    <row r="65" spans="2:25">
      <c r="B65" s="22"/>
      <c r="C65" s="1"/>
      <c r="D65" s="1"/>
      <c r="E65" s="1"/>
      <c r="F65" s="1"/>
      <c r="G65" s="4"/>
      <c r="H65" s="1"/>
      <c r="I65" s="17"/>
      <c r="J65" s="45"/>
      <c r="K65" s="1"/>
      <c r="L65" s="1"/>
      <c r="M65" s="1"/>
      <c r="N65" s="17"/>
      <c r="O65" s="45"/>
      <c r="P65" s="1"/>
      <c r="Q65" s="1"/>
      <c r="R65" s="1"/>
      <c r="S65" s="1"/>
      <c r="T65" s="1"/>
      <c r="U65" s="1"/>
      <c r="V65" s="1"/>
      <c r="W65" s="1"/>
      <c r="X65" s="1"/>
      <c r="Y65" s="23"/>
    </row>
    <row r="66" spans="2:25">
      <c r="B66" s="22"/>
      <c r="C66" s="1"/>
      <c r="D66" s="1"/>
      <c r="E66" s="1"/>
      <c r="F66" s="1"/>
      <c r="G66" s="3" t="s">
        <v>31</v>
      </c>
      <c r="H66" s="1"/>
      <c r="I66" s="42">
        <f>SUM(I51:I64)</f>
        <v>499910923.30000001</v>
      </c>
      <c r="J66" s="42">
        <f t="shared" ref="J66:K66" si="26">SUM(J51:J64)</f>
        <v>369824735.89999998</v>
      </c>
      <c r="K66" s="42">
        <f t="shared" si="26"/>
        <v>237408949.5</v>
      </c>
      <c r="L66" s="1"/>
      <c r="M66" s="1"/>
      <c r="N66" s="42">
        <f>SUM(N51:N64)</f>
        <v>17238307.700000022</v>
      </c>
      <c r="O66" s="42">
        <f t="shared" ref="O66:P66" si="27">SUM(O51:O64)</f>
        <v>12752577.09999999</v>
      </c>
      <c r="P66" s="42">
        <f t="shared" si="27"/>
        <v>8186515.5000000037</v>
      </c>
      <c r="Q66" s="1"/>
      <c r="R66" s="1"/>
      <c r="S66" s="1"/>
      <c r="T66" s="1"/>
      <c r="U66" s="1"/>
      <c r="V66" s="3" t="s">
        <v>53</v>
      </c>
      <c r="W66" s="77">
        <f>MIN(W51:W64)</f>
        <v>1.1169972387803839</v>
      </c>
      <c r="X66" s="77">
        <f>MIN(X51:X64)</f>
        <v>1.0563086803947495</v>
      </c>
      <c r="Y66" s="23"/>
    </row>
    <row r="67" spans="2:25">
      <c r="B67" s="26"/>
      <c r="C67" s="27"/>
      <c r="D67" s="27"/>
      <c r="E67" s="27"/>
      <c r="F67" s="27"/>
      <c r="G67" s="27"/>
      <c r="H67" s="27"/>
      <c r="I67" s="27"/>
      <c r="J67" s="46"/>
      <c r="K67" s="27"/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/>
      <c r="X67" s="27"/>
      <c r="Y67" s="28"/>
    </row>
    <row r="68" spans="2:25" ht="6.75" customHeight="1"/>
    <row r="69" spans="2:25">
      <c r="B69" s="19"/>
      <c r="C69" s="20"/>
      <c r="D69" s="20"/>
      <c r="E69" s="20"/>
      <c r="F69" s="20"/>
      <c r="G69" s="20"/>
      <c r="H69" s="20"/>
      <c r="I69" s="20"/>
      <c r="J69" s="44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1"/>
    </row>
    <row r="70" spans="2:25" ht="29.25">
      <c r="B70" s="22"/>
      <c r="C70" s="1"/>
      <c r="D70" s="1"/>
      <c r="E70" s="1"/>
      <c r="F70" s="1"/>
      <c r="G70" s="1"/>
      <c r="H70" s="1"/>
      <c r="I70" s="1"/>
      <c r="J70" s="4"/>
      <c r="K70" s="52" t="s">
        <v>43</v>
      </c>
      <c r="L70" s="1"/>
      <c r="M70" s="1"/>
      <c r="N70" s="1"/>
      <c r="O70" s="1"/>
      <c r="P70" s="1"/>
      <c r="Q70" s="87" t="s">
        <v>56</v>
      </c>
      <c r="R70" s="1"/>
      <c r="S70" s="1"/>
      <c r="T70" s="1"/>
      <c r="U70" s="1"/>
      <c r="V70" s="1"/>
      <c r="W70" s="86"/>
      <c r="X70" s="1"/>
      <c r="Y70" s="23"/>
    </row>
    <row r="71" spans="2:25">
      <c r="B71" s="22"/>
      <c r="C71" s="1"/>
      <c r="D71" s="63"/>
      <c r="E71" s="63"/>
      <c r="F71" s="63"/>
      <c r="G71" s="1"/>
      <c r="H71" s="63" t="s">
        <v>44</v>
      </c>
      <c r="I71" s="59"/>
      <c r="J71" s="4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23"/>
    </row>
    <row r="72" spans="2:25">
      <c r="B72" s="22"/>
      <c r="C72" s="1"/>
      <c r="D72" s="63" t="s">
        <v>59</v>
      </c>
      <c r="E72" s="63"/>
      <c r="F72" s="63"/>
      <c r="G72" s="1"/>
      <c r="H72" s="1"/>
      <c r="I72" s="4"/>
      <c r="J72" s="4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23"/>
    </row>
    <row r="73" spans="2:25">
      <c r="B73" s="22"/>
      <c r="C73" s="1"/>
      <c r="D73" s="63" t="s">
        <v>16</v>
      </c>
      <c r="E73" s="63"/>
      <c r="F73" s="70" t="s">
        <v>60</v>
      </c>
      <c r="G73" s="1"/>
      <c r="H73" s="70" t="s">
        <v>16</v>
      </c>
      <c r="I73" s="42"/>
      <c r="J73" s="70" t="s">
        <v>57</v>
      </c>
      <c r="K73" s="64" t="str">
        <f>IF(I73&lt;&gt;"", I73-D74,"")</f>
        <v/>
      </c>
      <c r="L73" s="70" t="str">
        <f>IF(K73&lt;=0,"Fait un effort!", "")</f>
        <v/>
      </c>
      <c r="M73" s="1"/>
      <c r="N73" s="63" t="s">
        <v>17</v>
      </c>
      <c r="O73" s="42"/>
      <c r="P73" s="70" t="s">
        <v>57</v>
      </c>
      <c r="Q73" s="64" t="str">
        <f>IF(O73&lt;&gt;"", O73-D76,"")</f>
        <v/>
      </c>
      <c r="R73" s="70" t="str">
        <f>IF(Q73&lt;=0,"Fait un effort!", "")</f>
        <v/>
      </c>
      <c r="S73" s="1"/>
      <c r="T73" s="63" t="s">
        <v>18</v>
      </c>
      <c r="U73" s="42"/>
      <c r="V73" s="70" t="s">
        <v>57</v>
      </c>
      <c r="W73" s="64" t="str">
        <f>IF(U73&lt;&gt;"", U73-D78,"")</f>
        <v/>
      </c>
      <c r="X73" s="70" t="str">
        <f>IF(W73&lt;=0,"Fait un effort!", "")</f>
        <v/>
      </c>
      <c r="Y73" s="23"/>
    </row>
    <row r="74" spans="2:25">
      <c r="B74" s="22"/>
      <c r="C74" s="1"/>
      <c r="D74" s="64">
        <f>P33</f>
        <v>482672615.60000002</v>
      </c>
      <c r="E74" s="63"/>
      <c r="F74" s="65">
        <f>IF(D74=0,"",D74/(D$74+D$76+D$78))</f>
        <v>0.4515317325051072</v>
      </c>
      <c r="G74" s="1"/>
      <c r="H74" s="35" t="s">
        <v>45</v>
      </c>
      <c r="I74" s="1"/>
      <c r="J74" s="35"/>
      <c r="K74" s="35" t="s">
        <v>55</v>
      </c>
      <c r="L74" s="1"/>
      <c r="M74" s="1"/>
      <c r="N74" s="35" t="s">
        <v>45</v>
      </c>
      <c r="O74" s="1"/>
      <c r="P74" s="1"/>
      <c r="Q74" s="35" t="s">
        <v>55</v>
      </c>
      <c r="R74" s="1"/>
      <c r="S74" s="1"/>
      <c r="T74" s="35" t="s">
        <v>45</v>
      </c>
      <c r="U74" s="1"/>
      <c r="V74" s="1"/>
      <c r="W74" s="35" t="s">
        <v>55</v>
      </c>
      <c r="X74" s="1"/>
      <c r="Y74" s="23"/>
    </row>
    <row r="75" spans="2:25">
      <c r="B75" s="22"/>
      <c r="C75" s="1"/>
      <c r="D75" s="63" t="s">
        <v>17</v>
      </c>
      <c r="E75" s="63"/>
      <c r="F75" s="63"/>
      <c r="G75" s="1"/>
      <c r="H75" s="30" t="s">
        <v>16</v>
      </c>
      <c r="I75" s="30" t="s">
        <v>46</v>
      </c>
      <c r="J75" s="79" t="s">
        <v>26</v>
      </c>
      <c r="K75" s="82" t="s">
        <v>17</v>
      </c>
      <c r="L75" s="32" t="s">
        <v>18</v>
      </c>
      <c r="M75" s="1"/>
      <c r="N75" s="30" t="s">
        <v>17</v>
      </c>
      <c r="O75" s="30" t="s">
        <v>46</v>
      </c>
      <c r="P75" s="79" t="s">
        <v>26</v>
      </c>
      <c r="Q75" s="82" t="s">
        <v>16</v>
      </c>
      <c r="R75" s="32" t="s">
        <v>18</v>
      </c>
      <c r="S75" s="1"/>
      <c r="T75" s="30" t="s">
        <v>18</v>
      </c>
      <c r="U75" s="30" t="s">
        <v>46</v>
      </c>
      <c r="V75" s="79" t="s">
        <v>26</v>
      </c>
      <c r="W75" s="82" t="s">
        <v>17</v>
      </c>
      <c r="X75" s="32" t="s">
        <v>16</v>
      </c>
      <c r="Y75" s="23"/>
    </row>
    <row r="76" spans="2:25">
      <c r="B76" s="22"/>
      <c r="C76" s="1"/>
      <c r="D76" s="64">
        <f>Q33</f>
        <v>357072158.80000001</v>
      </c>
      <c r="E76" s="63"/>
      <c r="F76" s="65">
        <f>IF(D76=0,"",D76/(D$74+D$76+D$78))</f>
        <v>0.33403471686886965</v>
      </c>
      <c r="G76" s="1"/>
      <c r="H76" s="13" t="s">
        <v>49</v>
      </c>
      <c r="I76" s="66" t="str">
        <f>IF(I$73&lt;D$74,"Erreur",(I$73-P$33)/I18)</f>
        <v>Erreur</v>
      </c>
      <c r="J76" s="80" t="str">
        <f>IF(I76="Erreur","",IF(I76*L18/86400&gt;2592000/86400,"+ un mois",I76*L18/86400))</f>
        <v/>
      </c>
      <c r="K76" s="83" t="str">
        <f>IF(I76="Erreur", "", I76*J18)</f>
        <v/>
      </c>
      <c r="L76" s="39" t="str">
        <f>IF(I76="Erreur", "",I76*K18)</f>
        <v/>
      </c>
      <c r="M76" s="1"/>
      <c r="N76" s="13" t="s">
        <v>49</v>
      </c>
      <c r="O76" s="66" t="str">
        <f>IF(O$73&lt;D$76,"Erreur",(O$73-Q$33)/J18)</f>
        <v>Erreur</v>
      </c>
      <c r="P76" s="80" t="str">
        <f>IF(O76="Erreur","",IF(O76*L18/86400&gt;2592000/86400,"+ un mois",O76*L18/86400))</f>
        <v/>
      </c>
      <c r="Q76" s="83" t="str">
        <f>IF(O76="Erreur", "",O76*I18)</f>
        <v/>
      </c>
      <c r="R76" s="39" t="str">
        <f>IF(O76="Erreur", "",O76*K18)</f>
        <v/>
      </c>
      <c r="S76" s="1"/>
      <c r="T76" s="13" t="s">
        <v>49</v>
      </c>
      <c r="U76" s="66" t="str">
        <f>IF(U$73&lt;D$78,"Erreur",(U$73-R$33)/K18)</f>
        <v>Erreur</v>
      </c>
      <c r="V76" s="80" t="str">
        <f>IF(U76="Erreur","",IF(U76*L18/86400&gt;2592000/86400,"+ un mois",U76*L18/86400))</f>
        <v/>
      </c>
      <c r="W76" s="83" t="str">
        <f>IF(U76="Erreur", "",U76*J18)</f>
        <v/>
      </c>
      <c r="X76" s="84" t="str">
        <f>IF(U76="Erreur", "",U76*I18)</f>
        <v/>
      </c>
      <c r="Y76" s="23"/>
    </row>
    <row r="77" spans="2:25">
      <c r="B77" s="22"/>
      <c r="C77" s="1"/>
      <c r="D77" s="63" t="s">
        <v>18</v>
      </c>
      <c r="E77" s="63"/>
      <c r="F77" s="63"/>
      <c r="G77" s="1"/>
      <c r="H77" s="13" t="s">
        <v>5</v>
      </c>
      <c r="I77" s="66" t="str">
        <f>IF(I$73&lt;D$74,"Erreur",(I$73-P$33)/I19)</f>
        <v>Erreur</v>
      </c>
      <c r="J77" s="80" t="str">
        <f t="shared" ref="J77:J82" si="28">IF(I77="Erreur","",IF(I77*L19/86400&gt;24*3600*30/86400, "+ un mois", I77*L19/86400))</f>
        <v/>
      </c>
      <c r="K77" s="83" t="str">
        <f t="shared" ref="K77:K82" si="29">IF(I77="Erreur", "", I77*J19)</f>
        <v/>
      </c>
      <c r="L77" s="39" t="str">
        <f t="shared" ref="L77:L82" si="30">IF(I77="Erreur", "",I77*K19)</f>
        <v/>
      </c>
      <c r="M77" s="1"/>
      <c r="N77" s="13" t="s">
        <v>5</v>
      </c>
      <c r="O77" s="66" t="str">
        <f>IF(O$73&lt;D$76,"Erreur",(O$73-Q$33)/J19)</f>
        <v>Erreur</v>
      </c>
      <c r="P77" s="80" t="str">
        <f t="shared" ref="P77:P82" si="31">IF(O77="Erreur","",IF(O77*L19/86400&gt;2592000/86400,"+ un mois",O77*L19/86400))</f>
        <v/>
      </c>
      <c r="Q77" s="83" t="str">
        <f t="shared" ref="Q77:Q82" si="32">IF(O77="Erreur", "",O77*I19)</f>
        <v/>
      </c>
      <c r="R77" s="39" t="str">
        <f t="shared" ref="R77:R82" si="33">IF(O77="Erreur", "",O77*K19)</f>
        <v/>
      </c>
      <c r="S77" s="1"/>
      <c r="T77" s="13" t="s">
        <v>5</v>
      </c>
      <c r="U77" s="66" t="str">
        <f>IF(U$73&lt;D$78,"Erreur",(U$73-R$33)/K19)</f>
        <v>Erreur</v>
      </c>
      <c r="V77" s="80" t="str">
        <f t="shared" ref="V77:V82" si="34">IF(U77="Erreur","",IF(U77*L19/86400&gt;2592000/86400,"+ un mois",U77*L19/86400))</f>
        <v/>
      </c>
      <c r="W77" s="83" t="str">
        <f t="shared" ref="W77:W82" si="35">IF(U77="Erreur", "",U77*J19)</f>
        <v/>
      </c>
      <c r="X77" s="84" t="str">
        <f t="shared" ref="X77:X82" si="36">IF(U77="Erreur", "",U77*I19)</f>
        <v/>
      </c>
      <c r="Y77" s="23"/>
    </row>
    <row r="78" spans="2:25">
      <c r="B78" s="22"/>
      <c r="C78" s="1"/>
      <c r="D78" s="64">
        <f>R33</f>
        <v>229222434</v>
      </c>
      <c r="E78" s="63"/>
      <c r="F78" s="65">
        <f>IF(D78=0,"",D78/(D$74+D$76+D$78))</f>
        <v>0.2144335506260231</v>
      </c>
      <c r="G78" s="1"/>
      <c r="H78" s="13" t="s">
        <v>6</v>
      </c>
      <c r="I78" s="66" t="str">
        <f>IF(I$73&lt;D$74,"Erreur",(I$73-P$33)/I20)</f>
        <v>Erreur</v>
      </c>
      <c r="J78" s="80" t="str">
        <f t="shared" si="28"/>
        <v/>
      </c>
      <c r="K78" s="83" t="str">
        <f t="shared" si="29"/>
        <v/>
      </c>
      <c r="L78" s="39" t="str">
        <f t="shared" si="30"/>
        <v/>
      </c>
      <c r="M78" s="1"/>
      <c r="N78" s="13" t="s">
        <v>6</v>
      </c>
      <c r="O78" s="66" t="str">
        <f>IF(O$73&lt;D$76,"Erreur",(O$73-Q$33)/J20)</f>
        <v>Erreur</v>
      </c>
      <c r="P78" s="80" t="str">
        <f t="shared" si="31"/>
        <v/>
      </c>
      <c r="Q78" s="83" t="str">
        <f t="shared" si="32"/>
        <v/>
      </c>
      <c r="R78" s="39" t="str">
        <f t="shared" si="33"/>
        <v/>
      </c>
      <c r="S78" s="1"/>
      <c r="T78" s="13" t="s">
        <v>6</v>
      </c>
      <c r="U78" s="66" t="str">
        <f>IF(U$73&lt;D$78,"Erreur",(U$73-R$33)/K20)</f>
        <v>Erreur</v>
      </c>
      <c r="V78" s="80" t="str">
        <f t="shared" si="34"/>
        <v/>
      </c>
      <c r="W78" s="83" t="str">
        <f t="shared" si="35"/>
        <v/>
      </c>
      <c r="X78" s="84" t="str">
        <f t="shared" si="36"/>
        <v/>
      </c>
      <c r="Y78" s="23"/>
    </row>
    <row r="79" spans="2:25">
      <c r="B79" s="22"/>
      <c r="C79" s="1"/>
      <c r="D79" s="63"/>
      <c r="E79" s="63"/>
      <c r="F79" s="63"/>
      <c r="G79" s="1"/>
      <c r="H79" s="13" t="s">
        <v>7</v>
      </c>
      <c r="I79" s="66" t="str">
        <f>IF(I$73&lt;D$74,"Erreur",(I$73-P$33)/I21)</f>
        <v>Erreur</v>
      </c>
      <c r="J79" s="80" t="str">
        <f t="shared" si="28"/>
        <v/>
      </c>
      <c r="K79" s="83" t="str">
        <f t="shared" si="29"/>
        <v/>
      </c>
      <c r="L79" s="39" t="str">
        <f t="shared" si="30"/>
        <v/>
      </c>
      <c r="M79" s="1"/>
      <c r="N79" s="13" t="s">
        <v>7</v>
      </c>
      <c r="O79" s="66" t="str">
        <f>IF(O$73&lt;D$76,"Erreur",(O$73-Q$33)/J21)</f>
        <v>Erreur</v>
      </c>
      <c r="P79" s="80" t="str">
        <f t="shared" si="31"/>
        <v/>
      </c>
      <c r="Q79" s="83" t="str">
        <f t="shared" si="32"/>
        <v/>
      </c>
      <c r="R79" s="39" t="str">
        <f t="shared" si="33"/>
        <v/>
      </c>
      <c r="S79" s="1"/>
      <c r="T79" s="13" t="s">
        <v>7</v>
      </c>
      <c r="U79" s="66" t="str">
        <f>IF(U$73&lt;D$78,"Erreur",(U$73-R$33)/K21)</f>
        <v>Erreur</v>
      </c>
      <c r="V79" s="80" t="str">
        <f t="shared" si="34"/>
        <v/>
      </c>
      <c r="W79" s="83" t="str">
        <f t="shared" si="35"/>
        <v/>
      </c>
      <c r="X79" s="84" t="str">
        <f t="shared" si="36"/>
        <v/>
      </c>
      <c r="Y79" s="23"/>
    </row>
    <row r="80" spans="2:25">
      <c r="B80" s="22"/>
      <c r="C80" s="1"/>
      <c r="D80" s="1"/>
      <c r="E80" s="1"/>
      <c r="F80" s="1"/>
      <c r="G80" s="4"/>
      <c r="H80" s="13" t="s">
        <v>8</v>
      </c>
      <c r="I80" s="66" t="str">
        <f>IF(I$73&lt;D$74,"Erreur",(I$73-P$33)/I22)</f>
        <v>Erreur</v>
      </c>
      <c r="J80" s="80" t="str">
        <f t="shared" si="28"/>
        <v/>
      </c>
      <c r="K80" s="83" t="str">
        <f t="shared" si="29"/>
        <v/>
      </c>
      <c r="L80" s="39" t="str">
        <f t="shared" si="30"/>
        <v/>
      </c>
      <c r="M80" s="1"/>
      <c r="N80" s="13" t="s">
        <v>8</v>
      </c>
      <c r="O80" s="66" t="str">
        <f>IF(O$73&lt;D$76,"Erreur",(O$73-Q$33)/J22)</f>
        <v>Erreur</v>
      </c>
      <c r="P80" s="80" t="str">
        <f t="shared" si="31"/>
        <v/>
      </c>
      <c r="Q80" s="83" t="str">
        <f t="shared" si="32"/>
        <v/>
      </c>
      <c r="R80" s="39" t="str">
        <f t="shared" si="33"/>
        <v/>
      </c>
      <c r="S80" s="1"/>
      <c r="T80" s="13" t="s">
        <v>8</v>
      </c>
      <c r="U80" s="66" t="str">
        <f>IF(U$73&lt;D$78,"Erreur",(U$73-R$33)/K22)</f>
        <v>Erreur</v>
      </c>
      <c r="V80" s="80" t="str">
        <f t="shared" si="34"/>
        <v/>
      </c>
      <c r="W80" s="83" t="str">
        <f t="shared" si="35"/>
        <v/>
      </c>
      <c r="X80" s="84" t="str">
        <f t="shared" si="36"/>
        <v/>
      </c>
      <c r="Y80" s="23"/>
    </row>
    <row r="81" spans="2:25">
      <c r="B81" s="22"/>
      <c r="C81" s="1"/>
      <c r="D81" s="1"/>
      <c r="E81" s="1"/>
      <c r="F81" s="1"/>
      <c r="G81" s="4"/>
      <c r="H81" s="13" t="s">
        <v>21</v>
      </c>
      <c r="I81" s="66" t="str">
        <f>IF(I$73&lt;D$74,"Erreur",(I$73-P$33)/I23)</f>
        <v>Erreur</v>
      </c>
      <c r="J81" s="80" t="str">
        <f t="shared" si="28"/>
        <v/>
      </c>
      <c r="K81" s="83" t="str">
        <f t="shared" si="29"/>
        <v/>
      </c>
      <c r="L81" s="39" t="str">
        <f t="shared" si="30"/>
        <v/>
      </c>
      <c r="M81" s="1"/>
      <c r="N81" s="13" t="s">
        <v>21</v>
      </c>
      <c r="O81" s="66" t="str">
        <f>IF(O$73&lt;D$76,"Erreur",(O$73-Q$33)/J23)</f>
        <v>Erreur</v>
      </c>
      <c r="P81" s="80" t="str">
        <f t="shared" si="31"/>
        <v/>
      </c>
      <c r="Q81" s="83" t="str">
        <f t="shared" si="32"/>
        <v/>
      </c>
      <c r="R81" s="39" t="str">
        <f t="shared" si="33"/>
        <v/>
      </c>
      <c r="S81" s="1"/>
      <c r="T81" s="13" t="s">
        <v>21</v>
      </c>
      <c r="U81" s="66" t="str">
        <f>IF(U$73&lt;D$78,"Erreur",(U$73-R$33)/K23)</f>
        <v>Erreur</v>
      </c>
      <c r="V81" s="80" t="str">
        <f t="shared" si="34"/>
        <v/>
      </c>
      <c r="W81" s="83" t="str">
        <f t="shared" si="35"/>
        <v/>
      </c>
      <c r="X81" s="84" t="str">
        <f t="shared" si="36"/>
        <v/>
      </c>
      <c r="Y81" s="23"/>
    </row>
    <row r="82" spans="2:25">
      <c r="B82" s="22"/>
      <c r="C82" s="1"/>
      <c r="D82" s="1"/>
      <c r="E82" s="1"/>
      <c r="F82" s="1"/>
      <c r="G82" s="4"/>
      <c r="H82" s="13" t="s">
        <v>9</v>
      </c>
      <c r="I82" s="66" t="str">
        <f>IF(I$73&lt;D$74,"Erreur",(I$73-P$33)/I24)</f>
        <v>Erreur</v>
      </c>
      <c r="J82" s="80" t="str">
        <f t="shared" si="28"/>
        <v/>
      </c>
      <c r="K82" s="83" t="str">
        <f t="shared" si="29"/>
        <v/>
      </c>
      <c r="L82" s="39" t="str">
        <f t="shared" si="30"/>
        <v/>
      </c>
      <c r="M82" s="1"/>
      <c r="N82" s="13" t="s">
        <v>9</v>
      </c>
      <c r="O82" s="66" t="str">
        <f>IF(O$73&lt;D$76,"Erreur",(O$73-Q$33)/J24)</f>
        <v>Erreur</v>
      </c>
      <c r="P82" s="80" t="str">
        <f t="shared" si="31"/>
        <v/>
      </c>
      <c r="Q82" s="83" t="str">
        <f t="shared" si="32"/>
        <v/>
      </c>
      <c r="R82" s="39" t="str">
        <f t="shared" si="33"/>
        <v/>
      </c>
      <c r="S82" s="1"/>
      <c r="T82" s="13" t="s">
        <v>9</v>
      </c>
      <c r="U82" s="66" t="str">
        <f>IF(U$73&lt;D$78,"Erreur",(U$73-R$33)/K24)</f>
        <v>Erreur</v>
      </c>
      <c r="V82" s="80" t="str">
        <f t="shared" si="34"/>
        <v/>
      </c>
      <c r="W82" s="83" t="str">
        <f t="shared" si="35"/>
        <v/>
      </c>
      <c r="X82" s="84" t="str">
        <f t="shared" si="36"/>
        <v/>
      </c>
      <c r="Y82" s="23"/>
    </row>
    <row r="83" spans="2:25">
      <c r="B83" s="22"/>
      <c r="C83" s="1"/>
      <c r="D83" s="1"/>
      <c r="E83" s="1"/>
      <c r="F83" s="1"/>
      <c r="G83" s="4"/>
      <c r="H83" s="13" t="s">
        <v>10</v>
      </c>
      <c r="I83" s="66" t="str">
        <f>IF(I$73&lt;D$74,"Erreur",(I$73-P$33)/I26)</f>
        <v>Erreur</v>
      </c>
      <c r="J83" s="80" t="str">
        <f>IF(I83="Erreur","",IF(I83*L26/86400&gt;24*3600*30/86400, "+ un mois", I83*L26/86400))</f>
        <v/>
      </c>
      <c r="K83" s="83" t="str">
        <f>IF(I83="Erreur", "", I83*J26)</f>
        <v/>
      </c>
      <c r="L83" s="39" t="str">
        <f>IF(I83="Erreur", "",I83*K26)</f>
        <v/>
      </c>
      <c r="M83" s="1"/>
      <c r="N83" s="13" t="s">
        <v>10</v>
      </c>
      <c r="O83" s="66" t="str">
        <f>IF(O$73&lt;D$76,"Erreur",(O$73-Q$33)/J26)</f>
        <v>Erreur</v>
      </c>
      <c r="P83" s="80" t="str">
        <f>IF(O83="Erreur","",IF(O83*L26/86400&gt;2592000/86400,"+ un mois",O83*L26/86400))</f>
        <v/>
      </c>
      <c r="Q83" s="83" t="str">
        <f>IF(O83="Erreur", "",O83*I26)</f>
        <v/>
      </c>
      <c r="R83" s="39" t="str">
        <f>IF(O83="Erreur", "",O83*K26)</f>
        <v/>
      </c>
      <c r="S83" s="1"/>
      <c r="T83" s="13" t="s">
        <v>10</v>
      </c>
      <c r="U83" s="66" t="str">
        <f>IF(U$73&lt;D$78,"Erreur",(U$73-R$33)/K26)</f>
        <v>Erreur</v>
      </c>
      <c r="V83" s="80" t="str">
        <f>IF(U83="Erreur","",IF(U83*L26/86400&gt;2592000/86400,"+ un mois",U83*L26/86400))</f>
        <v/>
      </c>
      <c r="W83" s="83" t="str">
        <f>IF(U83="Erreur", "",U83*J26)</f>
        <v/>
      </c>
      <c r="X83" s="84" t="str">
        <f>IF(U83="Erreur", "",U83*I26)</f>
        <v/>
      </c>
      <c r="Y83" s="23"/>
    </row>
    <row r="84" spans="2:25">
      <c r="B84" s="22"/>
      <c r="C84" s="1"/>
      <c r="D84" s="1"/>
      <c r="E84" s="1"/>
      <c r="F84" s="1"/>
      <c r="G84" s="4"/>
      <c r="H84" s="13" t="s">
        <v>11</v>
      </c>
      <c r="I84" s="66" t="str">
        <f>IF(I$73&lt;D$74,"Erreur",(I$73-P$33)/I27)</f>
        <v>Erreur</v>
      </c>
      <c r="J84" s="80" t="str">
        <f>IF(I84="Erreur","",IF(I84*L27/86400&gt;24*3600*30/86400, "+ un mois", I84*L27/86400))</f>
        <v/>
      </c>
      <c r="K84" s="83" t="str">
        <f>IF(I84="Erreur", "", I84*J27)</f>
        <v/>
      </c>
      <c r="L84" s="39" t="str">
        <f>IF(I84="Erreur", "",I84*K27)</f>
        <v/>
      </c>
      <c r="M84" s="1"/>
      <c r="N84" s="13" t="s">
        <v>11</v>
      </c>
      <c r="O84" s="66" t="str">
        <f>IF(O$73&lt;D$76,"Erreur",(O$73-Q$33)/J27)</f>
        <v>Erreur</v>
      </c>
      <c r="P84" s="80" t="str">
        <f>IF(O84="Erreur","",IF(O84*L27/86400&gt;2592000/86400,"+ un mois",O84*L27/86400))</f>
        <v/>
      </c>
      <c r="Q84" s="83" t="str">
        <f>IF(O84="Erreur", "",O84*I27)</f>
        <v/>
      </c>
      <c r="R84" s="39" t="str">
        <f>IF(O84="Erreur", "",O84*K27)</f>
        <v/>
      </c>
      <c r="S84" s="1"/>
      <c r="T84" s="13" t="s">
        <v>11</v>
      </c>
      <c r="U84" s="66" t="str">
        <f>IF(U$73&lt;D$78,"Erreur",(U$73-R$33)/K27)</f>
        <v>Erreur</v>
      </c>
      <c r="V84" s="80" t="str">
        <f>IF(U84="Erreur","",IF(U84*L27/86400&gt;2592000/86400,"+ un mois",U84*L27/86400))</f>
        <v/>
      </c>
      <c r="W84" s="83" t="str">
        <f>IF(U84="Erreur", "",U84*J27)</f>
        <v/>
      </c>
      <c r="X84" s="84" t="str">
        <f>IF(U84="Erreur", "",U84*I27)</f>
        <v/>
      </c>
      <c r="Y84" s="23"/>
    </row>
    <row r="85" spans="2:25">
      <c r="B85" s="22"/>
      <c r="C85" s="1"/>
      <c r="D85" s="1"/>
      <c r="E85" s="1"/>
      <c r="F85" s="1"/>
      <c r="G85" s="4"/>
      <c r="H85" s="13" t="s">
        <v>12</v>
      </c>
      <c r="I85" s="66" t="str">
        <f>IF(I$73&lt;D$74,"Erreur",(I$73-P$33)/I28)</f>
        <v>Erreur</v>
      </c>
      <c r="J85" s="80" t="str">
        <f>IF(I85="Erreur","",IF(I85*L28/86400&gt;24*3600*30/86400, "+ un mois", I85*L28/86400))</f>
        <v/>
      </c>
      <c r="K85" s="83" t="str">
        <f>IF(I85="Erreur", "", I85*J28)</f>
        <v/>
      </c>
      <c r="L85" s="39" t="str">
        <f>IF(I85="Erreur", "",I85*K28)</f>
        <v/>
      </c>
      <c r="M85" s="1"/>
      <c r="N85" s="13" t="s">
        <v>12</v>
      </c>
      <c r="O85" s="66" t="str">
        <f>IF(O$73&lt;D$76,"Erreur",(O$73-Q$33)/J28)</f>
        <v>Erreur</v>
      </c>
      <c r="P85" s="80" t="str">
        <f>IF(O85="Erreur","",IF(O85*L28/86400&gt;2592000/86400,"+ un mois",O85*L28/86400))</f>
        <v/>
      </c>
      <c r="Q85" s="83" t="str">
        <f>IF(O85="Erreur", "",O85*I28)</f>
        <v/>
      </c>
      <c r="R85" s="39" t="str">
        <f>IF(O85="Erreur", "",O85*K28)</f>
        <v/>
      </c>
      <c r="S85" s="1"/>
      <c r="T85" s="13" t="s">
        <v>12</v>
      </c>
      <c r="U85" s="66" t="str">
        <f>IF(U$73&lt;D$78,"Erreur",(U$73-R$33)/K28)</f>
        <v>Erreur</v>
      </c>
      <c r="V85" s="80" t="str">
        <f>IF(U85="Erreur","",IF(U85*L28/86400&gt;2592000/86400,"+ un mois",U85*L28/86400))</f>
        <v/>
      </c>
      <c r="W85" s="83" t="str">
        <f>IF(U85="Erreur", "",U85*J28)</f>
        <v/>
      </c>
      <c r="X85" s="84" t="str">
        <f>IF(U85="Erreur", "",U85*I28)</f>
        <v/>
      </c>
      <c r="Y85" s="23"/>
    </row>
    <row r="86" spans="2:25">
      <c r="B86" s="22"/>
      <c r="C86" s="1"/>
      <c r="D86" s="1"/>
      <c r="E86" s="1"/>
      <c r="F86" s="1"/>
      <c r="G86" s="4"/>
      <c r="H86" s="13" t="s">
        <v>14</v>
      </c>
      <c r="I86" s="66" t="str">
        <f>IF(I$73&lt;D$74,"Erreur",(I$73-P$33)/I30)</f>
        <v>Erreur</v>
      </c>
      <c r="J86" s="80" t="str">
        <f>IF(I86="Erreur","",IF(I86*L30/86400&gt;24*3600*30/86400, "+ un mois", I86*L30/86400))</f>
        <v/>
      </c>
      <c r="K86" s="83" t="str">
        <f>IF(I86="Erreur", "", I86*J30)</f>
        <v/>
      </c>
      <c r="L86" s="39" t="str">
        <f>IF(I86="Erreur", "",I86*K30)</f>
        <v/>
      </c>
      <c r="M86" s="1"/>
      <c r="N86" s="13" t="s">
        <v>14</v>
      </c>
      <c r="O86" s="66" t="str">
        <f>IF(O$73&lt;D$76,"Erreur",(O$73-Q$33)/J30)</f>
        <v>Erreur</v>
      </c>
      <c r="P86" s="80" t="str">
        <f>IF(O86="Erreur","",IF(O86*L30/86400&gt;2592000/86400,"+ un mois",O86*L30/86400))</f>
        <v/>
      </c>
      <c r="Q86" s="83" t="str">
        <f>IF(O86="Erreur", "",O86*I30)</f>
        <v/>
      </c>
      <c r="R86" s="39" t="str">
        <f>IF(O86="Erreur", "",O86*K30)</f>
        <v/>
      </c>
      <c r="S86" s="1"/>
      <c r="T86" s="13" t="s">
        <v>14</v>
      </c>
      <c r="U86" s="66" t="str">
        <f>IF(U$73&lt;D$78,"Erreur",(U$73-R$33)/K30)</f>
        <v>Erreur</v>
      </c>
      <c r="V86" s="80" t="str">
        <f>IF(U86="Erreur","",IF(U86*L30/86400&gt;2592000/86400,"+ un mois",U86*L30/86400))</f>
        <v/>
      </c>
      <c r="W86" s="83" t="str">
        <f>IF(U86="Erreur", "",U86*J30)</f>
        <v/>
      </c>
      <c r="X86" s="84" t="str">
        <f>IF(U86="Erreur", "",U86*I30)</f>
        <v/>
      </c>
      <c r="Y86" s="23"/>
    </row>
    <row r="87" spans="2:25">
      <c r="B87" s="22"/>
      <c r="C87" s="1"/>
      <c r="D87" s="1"/>
      <c r="E87" s="1"/>
      <c r="F87" s="1"/>
      <c r="G87" s="4"/>
      <c r="H87" s="14" t="s">
        <v>15</v>
      </c>
      <c r="I87" s="67" t="str">
        <f>IF(I$73&lt;D$74,"Erreur",(I$73-P$33)/I31)</f>
        <v>Erreur</v>
      </c>
      <c r="J87" s="62" t="str">
        <f>IF(I87="Erreur","",IF(I87*L31/86400&gt;24*3600*30/86400, "+ un mois", I87*L31/86400))</f>
        <v/>
      </c>
      <c r="K87" s="78" t="str">
        <f>IF(I87="Erreur", "", I87*J31)</f>
        <v/>
      </c>
      <c r="L87" s="41" t="str">
        <f>IF(I87="Erreur", "",I87*K31)</f>
        <v/>
      </c>
      <c r="M87" s="1"/>
      <c r="N87" s="14" t="s">
        <v>15</v>
      </c>
      <c r="O87" s="67" t="str">
        <f>IF(O$73&lt;D$76,"Erreur",(O$73-Q$33)/J31)</f>
        <v>Erreur</v>
      </c>
      <c r="P87" s="81" t="str">
        <f>IF(O87="Erreur","",IF(O87*L31/86400&gt;2592000/86400,"+ un mois",O87*L31/86400))</f>
        <v/>
      </c>
      <c r="Q87" s="78" t="str">
        <f>IF(O87="Erreur", "",O87*I31)</f>
        <v/>
      </c>
      <c r="R87" s="41" t="str">
        <f>IF(O87="Erreur", "",O87*K31)</f>
        <v/>
      </c>
      <c r="S87" s="1"/>
      <c r="T87" s="14" t="s">
        <v>15</v>
      </c>
      <c r="U87" s="67" t="str">
        <f>IF(U$73&lt;D$78,"Erreur",(U$73-R$33)/K31)</f>
        <v>Erreur</v>
      </c>
      <c r="V87" s="81" t="str">
        <f>IF(U87="Erreur","",IF(U87*L31/86400&gt;2592000/86400,"+ un mois",U87*L31/86400))</f>
        <v/>
      </c>
      <c r="W87" s="78" t="str">
        <f>IF(U87="Erreur", "",U87*J31)</f>
        <v/>
      </c>
      <c r="X87" s="85" t="str">
        <f>IF(U87="Erreur", "",U87*I31)</f>
        <v/>
      </c>
      <c r="Y87" s="23"/>
    </row>
    <row r="88" spans="2:25">
      <c r="B88" s="26"/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/>
      <c r="X88" s="27"/>
      <c r="Y88" s="28"/>
    </row>
  </sheetData>
  <mergeCells count="8">
    <mergeCell ref="P40:Q40"/>
    <mergeCell ref="C2:W2"/>
    <mergeCell ref="D38:F38"/>
    <mergeCell ref="D48:G48"/>
    <mergeCell ref="C15:G15"/>
    <mergeCell ref="D5:F5"/>
    <mergeCell ref="N15:R15"/>
    <mergeCell ref="I15:L15"/>
  </mergeCells>
  <conditionalFormatting sqref="V51:X64">
    <cfRule type="cellIs" priority="32" stopIfTrue="1" operator="equal">
      <formula>0</formula>
    </cfRule>
  </conditionalFormatting>
  <conditionalFormatting sqref="V59:X61 V63:X64 X51:X64 V51:X57 W52:W64 V51:V64">
    <cfRule type="cellIs" dxfId="1" priority="36" stopIfTrue="1" operator="lessThan">
      <formula>$P$40</formula>
    </cfRule>
  </conditionalFormatting>
  <conditionalFormatting sqref="W51:X64">
    <cfRule type="dataBar" priority="21">
      <dataBar>
        <cfvo type="min" val="0"/>
        <cfvo type="max" val="0"/>
        <color rgb="FFFFB628"/>
      </dataBar>
    </cfRule>
  </conditionalFormatting>
  <conditionalFormatting sqref="J76:J87">
    <cfRule type="dataBar" priority="68">
      <dataBar>
        <cfvo type="min" val="0"/>
        <cfvo type="max" val="0"/>
        <color rgb="FFFFB628"/>
      </dataBar>
    </cfRule>
  </conditionalFormatting>
  <conditionalFormatting sqref="P76:P87">
    <cfRule type="dataBar" priority="70">
      <dataBar>
        <cfvo type="min" val="0"/>
        <cfvo type="max" val="0"/>
        <color rgb="FFFFB628"/>
      </dataBar>
    </cfRule>
  </conditionalFormatting>
  <conditionalFormatting sqref="V76:V87">
    <cfRule type="dataBar" priority="72">
      <dataBar>
        <cfvo type="min" val="0"/>
        <cfvo type="max" val="0"/>
        <color rgb="FFFFB628"/>
      </dataBar>
    </cfRule>
  </conditionalFormatting>
  <conditionalFormatting sqref="K76:K87">
    <cfRule type="dataBar" priority="74">
      <dataBar>
        <cfvo type="min" val="0"/>
        <cfvo type="max" val="0"/>
        <color rgb="FFFF555A"/>
      </dataBar>
    </cfRule>
  </conditionalFormatting>
  <conditionalFormatting sqref="L76:L87">
    <cfRule type="dataBar" priority="76">
      <dataBar>
        <cfvo type="min" val="0"/>
        <cfvo type="max" val="0"/>
        <color rgb="FF63C384"/>
      </dataBar>
    </cfRule>
  </conditionalFormatting>
  <conditionalFormatting sqref="Q76:Q87">
    <cfRule type="dataBar" priority="78">
      <dataBar>
        <cfvo type="min" val="0"/>
        <cfvo type="max" val="0"/>
        <color rgb="FF638EC6"/>
      </dataBar>
    </cfRule>
  </conditionalFormatting>
  <conditionalFormatting sqref="R76:R87">
    <cfRule type="dataBar" priority="80">
      <dataBar>
        <cfvo type="min" val="0"/>
        <cfvo type="max" val="0"/>
        <color rgb="FF63C384"/>
      </dataBar>
    </cfRule>
  </conditionalFormatting>
  <conditionalFormatting sqref="W76:W87">
    <cfRule type="dataBar" priority="82">
      <dataBar>
        <cfvo type="min" val="0"/>
        <cfvo type="max" val="0"/>
        <color rgb="FFFF555A"/>
      </dataBar>
    </cfRule>
  </conditionalFormatting>
  <conditionalFormatting sqref="X76:X87">
    <cfRule type="dataBar" priority="84">
      <dataBar>
        <cfvo type="min" val="0"/>
        <cfvo type="max" val="0"/>
        <color rgb="FF638EC6"/>
      </dataBar>
    </cfRule>
  </conditionalFormatting>
  <conditionalFormatting sqref="V51:V64">
    <cfRule type="dataBar" priority="1">
      <dataBar>
        <cfvo type="min" val="0"/>
        <cfvo type="max" val="0"/>
        <color rgb="FFFFB628"/>
      </dataBar>
    </cfRule>
  </conditionalFormatting>
  <pageMargins left="0.7" right="0.7" top="0.75" bottom="0.75" header="0.3" footer="0.3"/>
  <pageSetup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Calcule tes fourmis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Fanch</dc:creator>
  <cp:lastModifiedBy>Fanch</cp:lastModifiedBy>
  <dcterms:created xsi:type="dcterms:W3CDTF">2015-03-24T12:29:41Z</dcterms:created>
  <dcterms:modified xsi:type="dcterms:W3CDTF">2015-03-25T15:48:42Z</dcterms:modified>
</cp:coreProperties>
</file>