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160" windowHeight="9048"/>
  </bookViews>
  <sheets>
    <sheet name="Journal de bord" sheetId="1" r:id="rId1"/>
    <sheet name="Feuil1" sheetId="5" r:id="rId2"/>
  </sheets>
  <calcPr calcId="152511"/>
</workbook>
</file>

<file path=xl/calcChain.xml><?xml version="1.0" encoding="utf-8"?>
<calcChain xmlns="http://schemas.openxmlformats.org/spreadsheetml/2006/main">
  <c r="A5" i="1" l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C73" i="5"/>
  <c r="C67" i="5"/>
  <c r="C64" i="5"/>
  <c r="C63" i="5"/>
  <c r="C62" i="5"/>
  <c r="C57" i="5"/>
  <c r="C54" i="5"/>
  <c r="C53" i="5"/>
  <c r="C52" i="5"/>
  <c r="C49" i="5"/>
  <c r="C46" i="5"/>
  <c r="C43" i="5"/>
  <c r="C40" i="5"/>
  <c r="C39" i="5"/>
  <c r="C38" i="5"/>
  <c r="C35" i="5"/>
  <c r="C32" i="5"/>
  <c r="C31" i="5"/>
  <c r="C30" i="5"/>
  <c r="C21" i="5"/>
  <c r="C20" i="5"/>
  <c r="C17" i="5"/>
  <c r="C14" i="5"/>
  <c r="C13" i="5"/>
  <c r="C12" i="5"/>
  <c r="C7" i="5"/>
  <c r="C6" i="5"/>
  <c r="C5" i="5"/>
  <c r="C4" i="5"/>
  <c r="B2" i="1" l="1"/>
  <c r="F23" i="1"/>
  <c r="B3" i="1" s="1"/>
  <c r="B11" i="1"/>
  <c r="B4" i="1" l="1"/>
</calcChain>
</file>

<file path=xl/comments1.xml><?xml version="1.0" encoding="utf-8"?>
<comments xmlns="http://schemas.openxmlformats.org/spreadsheetml/2006/main">
  <authors>
    <author>Pierre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INFOS : Ne noter que le prix du niveau du moteur selectionné (en gros, si vous prenez le stage 2, ne faites pas la somme du stage 1 et 2)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</rPr>
          <t>Idem que pour le moteur (n'indiquez que le prix tu régime selectionné)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>Idem que pour le moteur (n'indiquez que le prix tu régime selectionné)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Si vous prenez la réduction de niveau 2 ou 3, pensez à faire la somme des prix des différentes réduction de poids !</t>
        </r>
      </text>
    </comment>
    <comment ref="D21" authorId="0" shapeId="0">
      <text>
        <r>
          <rPr>
            <b/>
            <sz val="9"/>
            <color indexed="81"/>
            <rFont val="Tahoma"/>
            <family val="2"/>
          </rPr>
          <t>Si vous faites une vidange à votre voiture pendant les préparations, vous aurez le droit d'en refaire autant que vous voulez !</t>
        </r>
      </text>
    </comment>
  </commentList>
</comments>
</file>

<file path=xl/sharedStrings.xml><?xml version="1.0" encoding="utf-8"?>
<sst xmlns="http://schemas.openxmlformats.org/spreadsheetml/2006/main" count="137" uniqueCount="75">
  <si>
    <t>VOTRE BUDGET</t>
  </si>
  <si>
    <t>Votre modèle</t>
  </si>
  <si>
    <t>Année du modèle</t>
  </si>
  <si>
    <t>Prix "Lemon"</t>
  </si>
  <si>
    <t>Budget "Lemon"</t>
  </si>
  <si>
    <t>Budget "Lemon" utilisé</t>
  </si>
  <si>
    <t xml:space="preserve">Budget "Lemon" restant </t>
  </si>
  <si>
    <t>Prix GT6</t>
  </si>
  <si>
    <t>VOTRE VEHICULE</t>
  </si>
  <si>
    <t>VOS PIECES</t>
  </si>
  <si>
    <t>Ordinateur</t>
  </si>
  <si>
    <t>Moteur</t>
  </si>
  <si>
    <t>Echappement</t>
  </si>
  <si>
    <t>Admission</t>
  </si>
  <si>
    <t>Turbo</t>
  </si>
  <si>
    <t>Arbre de transmission</t>
  </si>
  <si>
    <t>DGL</t>
  </si>
  <si>
    <t>TOTAL</t>
  </si>
  <si>
    <t>Fond Plat</t>
  </si>
  <si>
    <t>Pièce</t>
  </si>
  <si>
    <t>PP</t>
  </si>
  <si>
    <t>Puissance</t>
  </si>
  <si>
    <t>Poids</t>
  </si>
  <si>
    <t>Boite de vitesse</t>
  </si>
  <si>
    <t>Vidange</t>
  </si>
  <si>
    <t>Aileron installé ?</t>
  </si>
  <si>
    <t>Kit aéro installé ?</t>
  </si>
  <si>
    <t>INFORMATIONS SUR LE VEHICULE</t>
  </si>
  <si>
    <t>Ratio poids/puissance</t>
  </si>
  <si>
    <t>Fenêtres</t>
  </si>
  <si>
    <t>Capot carbone</t>
  </si>
  <si>
    <t>Réduction poids</t>
  </si>
  <si>
    <t>Différentiel central couple</t>
  </si>
  <si>
    <t>Suralimentation</t>
  </si>
  <si>
    <t>Prix</t>
  </si>
  <si>
    <t>Suspension</t>
  </si>
  <si>
    <t>-</t>
  </si>
  <si>
    <t>Souple</t>
  </si>
  <si>
    <t>Dure</t>
  </si>
  <si>
    <t>Rallye</t>
  </si>
  <si>
    <t>Personnalisable</t>
  </si>
  <si>
    <t>Boite</t>
  </si>
  <si>
    <t>Courte 5 vitesses</t>
  </si>
  <si>
    <t>Courte 6 vitesses</t>
  </si>
  <si>
    <t xml:space="preserve">Différentiel à glissement limité </t>
  </si>
  <si>
    <t>Embrayage</t>
  </si>
  <si>
    <t>Double disque</t>
  </si>
  <si>
    <t>Triple disque</t>
  </si>
  <si>
    <t>Carbone</t>
  </si>
  <si>
    <t>Différentiel central de distribution du couple</t>
  </si>
  <si>
    <t>Réglage du moteur</t>
  </si>
  <si>
    <t>Niveau 1</t>
  </si>
  <si>
    <t>Niveau 2</t>
  </si>
  <si>
    <t>Niveau 3</t>
  </si>
  <si>
    <t xml:space="preserve">Ordinateur </t>
  </si>
  <si>
    <t>Sport</t>
  </si>
  <si>
    <t>Semi-course</t>
  </si>
  <si>
    <t>Course</t>
  </si>
  <si>
    <t>Collecteur d'échappement</t>
  </si>
  <si>
    <t>Isométrique</t>
  </si>
  <si>
    <t>Convertisseur catalytique</t>
  </si>
  <si>
    <t>Réglage de l'admission</t>
  </si>
  <si>
    <t>Kit turbo</t>
  </si>
  <si>
    <t>Bas régime</t>
  </si>
  <si>
    <t>Régime moyen</t>
  </si>
  <si>
    <t>Haut régime</t>
  </si>
  <si>
    <t>Installé</t>
  </si>
  <si>
    <t>Réduction de poids</t>
  </si>
  <si>
    <t>Réduction de poids des fenêtres</t>
  </si>
  <si>
    <t xml:space="preserve">Vidange </t>
  </si>
  <si>
    <t>Effectuée</t>
  </si>
  <si>
    <t>Améliorer la rigidité</t>
  </si>
  <si>
    <t>Effectué</t>
  </si>
  <si>
    <t>Embrayage &amp; volant moteur</t>
  </si>
  <si>
    <t>Fond plat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</si>
</sst>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€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64" fontId="0" fillId="2" borderId="1" xfId="0" applyNumberForma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4" xfId="0" applyFont="1" applyFill="1" applyBorder="1"/>
    <xf numFmtId="0" fontId="2" fillId="0" borderId="6" xfId="0" applyFont="1" applyFill="1" applyBorder="1"/>
    <xf numFmtId="0" fontId="2" fillId="0" borderId="10" xfId="0" applyFont="1" applyBorder="1"/>
    <xf numFmtId="0" fontId="2" fillId="0" borderId="10" xfId="0" applyFont="1" applyFill="1" applyBorder="1"/>
    <xf numFmtId="0" fontId="1" fillId="0" borderId="6" xfId="0" applyFont="1" applyBorder="1"/>
    <xf numFmtId="164" fontId="0" fillId="3" borderId="5" xfId="0" applyNumberFormat="1" applyFill="1" applyBorder="1"/>
    <xf numFmtId="164" fontId="0" fillId="3" borderId="7" xfId="0" applyNumberFormat="1" applyFill="1" applyBorder="1"/>
    <xf numFmtId="0" fontId="0" fillId="2" borderId="5" xfId="0" applyFill="1" applyBorder="1"/>
    <xf numFmtId="0" fontId="0" fillId="2" borderId="11" xfId="0" applyFill="1" applyBorder="1"/>
    <xf numFmtId="0" fontId="0" fillId="2" borderId="7" xfId="0" applyFill="1" applyBorder="1"/>
    <xf numFmtId="164" fontId="0" fillId="2" borderId="5" xfId="0" applyNumberFormat="1" applyFill="1" applyBorder="1"/>
    <xf numFmtId="164" fontId="0" fillId="2" borderId="9" xfId="0" applyNumberForma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activeCell="B9" sqref="B9"/>
    </sheetView>
  </sheetViews>
  <sheetFormatPr baseColWidth="10" defaultRowHeight="14.4" x14ac:dyDescent="0.3"/>
  <cols>
    <col min="1" max="1" width="22.88671875" bestFit="1" customWidth="1"/>
    <col min="2" max="2" width="27.88671875" bestFit="1" customWidth="1"/>
    <col min="3" max="3" width="19" bestFit="1" customWidth="1"/>
    <col min="4" max="4" width="24.6640625" customWidth="1"/>
    <col min="6" max="6" width="12.5546875" bestFit="1" customWidth="1"/>
  </cols>
  <sheetData>
    <row r="1" spans="1:6" x14ac:dyDescent="0.3">
      <c r="A1" s="16" t="s">
        <v>0</v>
      </c>
      <c r="B1" s="17"/>
      <c r="D1" s="16" t="s">
        <v>9</v>
      </c>
      <c r="E1" s="20"/>
      <c r="F1" s="17"/>
    </row>
    <row r="2" spans="1:6" x14ac:dyDescent="0.3">
      <c r="A2" s="4" t="s">
        <v>4</v>
      </c>
      <c r="B2" s="9">
        <f>20000</f>
        <v>20000</v>
      </c>
      <c r="D2" s="23" t="s">
        <v>19</v>
      </c>
      <c r="E2" s="24"/>
      <c r="F2" s="3" t="s">
        <v>3</v>
      </c>
    </row>
    <row r="3" spans="1:6" x14ac:dyDescent="0.3">
      <c r="A3" s="4" t="s">
        <v>5</v>
      </c>
      <c r="B3" s="9">
        <f>B11+F23</f>
        <v>0</v>
      </c>
      <c r="D3" s="2" t="s">
        <v>35</v>
      </c>
      <c r="E3" s="1" t="s">
        <v>36</v>
      </c>
      <c r="F3" s="9">
        <f>VLOOKUP(E3,Feuil1!B3:C7,2,0)</f>
        <v>0</v>
      </c>
    </row>
    <row r="4" spans="1:6" x14ac:dyDescent="0.3">
      <c r="A4" s="4" t="s">
        <v>6</v>
      </c>
      <c r="B4" s="9">
        <f>B2-B3</f>
        <v>20000</v>
      </c>
      <c r="D4" s="2" t="s">
        <v>23</v>
      </c>
      <c r="E4" s="1" t="s">
        <v>36</v>
      </c>
      <c r="F4" s="9">
        <f>VLOOKUP(E4,Feuil1!B11:C14,2,0)</f>
        <v>0</v>
      </c>
    </row>
    <row r="5" spans="1:6" ht="15" thickBot="1" x14ac:dyDescent="0.35">
      <c r="A5" s="21" t="str">
        <f>IF(B3&gt;B2,"PENALITE DE "&amp; (INT((B3-B2)/250))+1 &amp;" TOURS","BUDGET OK")</f>
        <v>BUDGET OK</v>
      </c>
      <c r="B5" s="22"/>
      <c r="D5" s="2" t="s">
        <v>16</v>
      </c>
      <c r="E5" s="1" t="s">
        <v>36</v>
      </c>
      <c r="F5" s="9">
        <f>VLOOKUP(E5,Feuil1!B16:C17,2,0)</f>
        <v>0</v>
      </c>
    </row>
    <row r="6" spans="1:6" ht="15" thickBot="1" x14ac:dyDescent="0.35">
      <c r="D6" s="2" t="s">
        <v>73</v>
      </c>
      <c r="E6" s="1" t="s">
        <v>36</v>
      </c>
      <c r="F6" s="9">
        <f>VLOOKUP(E6,Feuil1!B19:C21,2,0)</f>
        <v>0</v>
      </c>
    </row>
    <row r="7" spans="1:6" x14ac:dyDescent="0.3">
      <c r="A7" s="18" t="s">
        <v>8</v>
      </c>
      <c r="B7" s="19"/>
      <c r="D7" s="2" t="s">
        <v>15</v>
      </c>
      <c r="E7" s="1" t="s">
        <v>36</v>
      </c>
      <c r="F7" s="9">
        <f>VLOOKUP(E7,Feuil1!B23:C24,2,0)</f>
        <v>0</v>
      </c>
    </row>
    <row r="8" spans="1:6" x14ac:dyDescent="0.3">
      <c r="A8" s="4" t="s">
        <v>1</v>
      </c>
      <c r="B8" s="11"/>
      <c r="D8" s="2" t="s">
        <v>32</v>
      </c>
      <c r="E8" s="1" t="s">
        <v>36</v>
      </c>
      <c r="F8" s="9">
        <f>VLOOKUP(E8,Feuil1!B26:C27,2,0)</f>
        <v>0</v>
      </c>
    </row>
    <row r="9" spans="1:6" x14ac:dyDescent="0.3">
      <c r="A9" s="4" t="s">
        <v>2</v>
      </c>
      <c r="B9" s="11">
        <v>2000</v>
      </c>
      <c r="D9" s="2" t="s">
        <v>11</v>
      </c>
      <c r="E9" s="1" t="s">
        <v>36</v>
      </c>
      <c r="F9" s="9">
        <f>VLOOKUP(E9,Feuil1!B29:C32,2,0)</f>
        <v>0</v>
      </c>
    </row>
    <row r="10" spans="1:6" x14ac:dyDescent="0.3">
      <c r="A10" s="4" t="s">
        <v>7</v>
      </c>
      <c r="B10" s="14">
        <v>0</v>
      </c>
      <c r="D10" s="2" t="s">
        <v>10</v>
      </c>
      <c r="E10" s="1" t="s">
        <v>36</v>
      </c>
      <c r="F10" s="9">
        <f>VLOOKUP(E10,Feuil1!B34:C35,2,0)</f>
        <v>0</v>
      </c>
    </row>
    <row r="11" spans="1:6" ht="15" thickBot="1" x14ac:dyDescent="0.35">
      <c r="A11" s="5" t="s">
        <v>3</v>
      </c>
      <c r="B11" s="10">
        <f>IF(B9&lt;2000,B10-(500*(2000-B9)),B10)</f>
        <v>0</v>
      </c>
      <c r="D11" s="2" t="s">
        <v>12</v>
      </c>
      <c r="E11" s="1" t="s">
        <v>36</v>
      </c>
      <c r="F11" s="9">
        <f>VLOOKUP(E11,Feuil1!B37:C40,2,0)</f>
        <v>0</v>
      </c>
    </row>
    <row r="12" spans="1:6" ht="15" thickBot="1" x14ac:dyDescent="0.35">
      <c r="D12" s="2" t="s">
        <v>58</v>
      </c>
      <c r="E12" s="1" t="s">
        <v>36</v>
      </c>
      <c r="F12" s="9">
        <f>VLOOKUP(E12,Feuil1!B42:C43,2,0)</f>
        <v>0</v>
      </c>
    </row>
    <row r="13" spans="1:6" x14ac:dyDescent="0.3">
      <c r="A13" s="16" t="s">
        <v>27</v>
      </c>
      <c r="B13" s="17"/>
      <c r="D13" s="2" t="s">
        <v>60</v>
      </c>
      <c r="E13" s="1" t="s">
        <v>36</v>
      </c>
      <c r="F13" s="9">
        <f>VLOOKUP(E13,Feuil1!B45:C46,2,0)</f>
        <v>0</v>
      </c>
    </row>
    <row r="14" spans="1:6" x14ac:dyDescent="0.3">
      <c r="A14" s="2" t="s">
        <v>20</v>
      </c>
      <c r="B14" s="11"/>
      <c r="D14" s="2" t="s">
        <v>13</v>
      </c>
      <c r="E14" s="1" t="s">
        <v>36</v>
      </c>
      <c r="F14" s="9">
        <f>VLOOKUP(E14,Feuil1!B48:C49,2,0)</f>
        <v>0</v>
      </c>
    </row>
    <row r="15" spans="1:6" x14ac:dyDescent="0.3">
      <c r="A15" s="2" t="s">
        <v>21</v>
      </c>
      <c r="B15" s="11"/>
      <c r="D15" s="2" t="s">
        <v>14</v>
      </c>
      <c r="E15" s="1" t="s">
        <v>36</v>
      </c>
      <c r="F15" s="9">
        <f>VLOOKUP(E15,Feuil1!B51:C54,2,0)</f>
        <v>0</v>
      </c>
    </row>
    <row r="16" spans="1:6" x14ac:dyDescent="0.3">
      <c r="A16" s="2" t="s">
        <v>22</v>
      </c>
      <c r="B16" s="11"/>
      <c r="D16" s="2" t="s">
        <v>33</v>
      </c>
      <c r="E16" s="1" t="s">
        <v>36</v>
      </c>
      <c r="F16" s="9">
        <f>VLOOKUP(E16,Feuil1!B56:C57,2,0)</f>
        <v>0</v>
      </c>
    </row>
    <row r="17" spans="1:6" x14ac:dyDescent="0.3">
      <c r="A17" s="2" t="s">
        <v>28</v>
      </c>
      <c r="B17" s="11"/>
      <c r="D17" s="4" t="s">
        <v>31</v>
      </c>
      <c r="E17" s="1" t="s">
        <v>36</v>
      </c>
      <c r="F17" s="9">
        <f>VLOOKUP(E17,Feuil1!B61:C64,2,0)</f>
        <v>0</v>
      </c>
    </row>
    <row r="18" spans="1:6" x14ac:dyDescent="0.3">
      <c r="A18" s="6" t="s">
        <v>25</v>
      </c>
      <c r="B18" s="12"/>
      <c r="D18" s="4" t="s">
        <v>30</v>
      </c>
      <c r="E18" s="1" t="s">
        <v>36</v>
      </c>
      <c r="F18" s="9">
        <f>VLOOKUP(E18,Feuil1!B66:C67,2,0)</f>
        <v>0</v>
      </c>
    </row>
    <row r="19" spans="1:6" ht="15" thickBot="1" x14ac:dyDescent="0.35">
      <c r="A19" s="8" t="s">
        <v>26</v>
      </c>
      <c r="B19" s="13"/>
      <c r="D19" s="4" t="s">
        <v>29</v>
      </c>
      <c r="E19" s="1" t="s">
        <v>36</v>
      </c>
      <c r="F19" s="9">
        <f>VLOOKUP(E19,Feuil1!B69:C70,2,0)</f>
        <v>0</v>
      </c>
    </row>
    <row r="20" spans="1:6" x14ac:dyDescent="0.3">
      <c r="D20" s="4" t="s">
        <v>18</v>
      </c>
      <c r="E20" s="1" t="s">
        <v>36</v>
      </c>
      <c r="F20" s="9">
        <f>VLOOKUP(E20,Feuil1!B72:C73,2,0)</f>
        <v>0</v>
      </c>
    </row>
    <row r="21" spans="1:6" x14ac:dyDescent="0.3">
      <c r="D21" s="7" t="s">
        <v>24</v>
      </c>
      <c r="E21" s="1" t="s">
        <v>36</v>
      </c>
      <c r="F21" s="9">
        <f>VLOOKUP(E21,Feuil1!B75:C76,2,0)</f>
        <v>0</v>
      </c>
    </row>
    <row r="22" spans="1:6" x14ac:dyDescent="0.3">
      <c r="D22" s="4" t="s">
        <v>71</v>
      </c>
      <c r="E22" s="1" t="s">
        <v>36</v>
      </c>
      <c r="F22" s="9">
        <f>VLOOKUP(E22,Feuil1!B78:C79,2,0)</f>
        <v>0</v>
      </c>
    </row>
    <row r="23" spans="1:6" ht="15" thickBot="1" x14ac:dyDescent="0.35">
      <c r="D23" s="5" t="s">
        <v>17</v>
      </c>
      <c r="E23" s="15" t="s">
        <v>36</v>
      </c>
      <c r="F23" s="10">
        <f>SUM(F3:F22)</f>
        <v>0</v>
      </c>
    </row>
  </sheetData>
  <sheetProtection selectLockedCells="1"/>
  <mergeCells count="6">
    <mergeCell ref="A1:B1"/>
    <mergeCell ref="A7:B7"/>
    <mergeCell ref="A13:B13"/>
    <mergeCell ref="D1:F1"/>
    <mergeCell ref="A5:B5"/>
    <mergeCell ref="D2:E2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Feuil1!$B$3:$B$7</xm:f>
          </x14:formula1>
          <xm:sqref>E3</xm:sqref>
        </x14:dataValidation>
        <x14:dataValidation type="list" allowBlank="1" showInputMessage="1" showErrorMessage="1">
          <x14:formula1>
            <xm:f>Feuil1!$B$11:$B$14</xm:f>
          </x14:formula1>
          <xm:sqref>E4</xm:sqref>
        </x14:dataValidation>
        <x14:dataValidation type="list" allowBlank="1" showInputMessage="1" showErrorMessage="1">
          <x14:formula1>
            <xm:f>Feuil1!$B$16:$B$17</xm:f>
          </x14:formula1>
          <xm:sqref>E5</xm:sqref>
        </x14:dataValidation>
        <x14:dataValidation type="list" allowBlank="1" showInputMessage="1" showErrorMessage="1">
          <x14:formula1>
            <xm:f>Feuil1!$B$19:$B$21</xm:f>
          </x14:formula1>
          <xm:sqref>E6</xm:sqref>
        </x14:dataValidation>
        <x14:dataValidation type="list" allowBlank="1" showInputMessage="1" showErrorMessage="1">
          <x14:formula1>
            <xm:f>Feuil1!$B$23:$B$24</xm:f>
          </x14:formula1>
          <xm:sqref>E7</xm:sqref>
        </x14:dataValidation>
        <x14:dataValidation type="list" allowBlank="1" showInputMessage="1" showErrorMessage="1">
          <x14:formula1>
            <xm:f>Feuil1!$B$26:$B$27</xm:f>
          </x14:formula1>
          <xm:sqref>E8</xm:sqref>
        </x14:dataValidation>
        <x14:dataValidation type="list" allowBlank="1" showInputMessage="1" showErrorMessage="1">
          <x14:formula1>
            <xm:f>Feuil1!$B$29:$B$32</xm:f>
          </x14:formula1>
          <xm:sqref>E9</xm:sqref>
        </x14:dataValidation>
        <x14:dataValidation type="list" allowBlank="1" showInputMessage="1" showErrorMessage="1">
          <x14:formula1>
            <xm:f>Feuil1!$B$34:$B$35</xm:f>
          </x14:formula1>
          <xm:sqref>E10</xm:sqref>
        </x14:dataValidation>
        <x14:dataValidation type="list" allowBlank="1" showInputMessage="1" showErrorMessage="1">
          <x14:formula1>
            <xm:f>Feuil1!$B$37:$B$40</xm:f>
          </x14:formula1>
          <xm:sqref>E11</xm:sqref>
        </x14:dataValidation>
        <x14:dataValidation type="list" allowBlank="1" showInputMessage="1" showErrorMessage="1">
          <x14:formula1>
            <xm:f>Feuil1!$B$42:$B$43</xm:f>
          </x14:formula1>
          <xm:sqref>E12</xm:sqref>
        </x14:dataValidation>
        <x14:dataValidation type="list" allowBlank="1" showInputMessage="1" showErrorMessage="1">
          <x14:formula1>
            <xm:f>Feuil1!$B$45:$B$46</xm:f>
          </x14:formula1>
          <xm:sqref>E13</xm:sqref>
        </x14:dataValidation>
        <x14:dataValidation type="list" allowBlank="1" showInputMessage="1" showErrorMessage="1">
          <x14:formula1>
            <xm:f>Feuil1!$B$48:$B$49</xm:f>
          </x14:formula1>
          <xm:sqref>E14</xm:sqref>
        </x14:dataValidation>
        <x14:dataValidation type="list" allowBlank="1" showInputMessage="1" showErrorMessage="1">
          <x14:formula1>
            <xm:f>Feuil1!$B$51:$B$54</xm:f>
          </x14:formula1>
          <xm:sqref>E15</xm:sqref>
        </x14:dataValidation>
        <x14:dataValidation type="list" allowBlank="1" showInputMessage="1" showErrorMessage="1">
          <x14:formula1>
            <xm:f>Feuil1!$B$56:$B$57</xm:f>
          </x14:formula1>
          <xm:sqref>E16</xm:sqref>
        </x14:dataValidation>
        <x14:dataValidation type="list" allowBlank="1" showInputMessage="1" showErrorMessage="1">
          <x14:formula1>
            <xm:f>Feuil1!$B$61:$B$64</xm:f>
          </x14:formula1>
          <xm:sqref>E17</xm:sqref>
        </x14:dataValidation>
        <x14:dataValidation type="list" allowBlank="1" showInputMessage="1" showErrorMessage="1">
          <x14:formula1>
            <xm:f>Feuil1!$B$66:$B$67</xm:f>
          </x14:formula1>
          <xm:sqref>E18</xm:sqref>
        </x14:dataValidation>
        <x14:dataValidation type="list" allowBlank="1" showInputMessage="1" showErrorMessage="1">
          <x14:formula1>
            <xm:f>Feuil1!$B$69:$B$70</xm:f>
          </x14:formula1>
          <xm:sqref>E19</xm:sqref>
        </x14:dataValidation>
        <x14:dataValidation type="list" allowBlank="1" showInputMessage="1" showErrorMessage="1">
          <x14:formula1>
            <xm:f>Feuil1!$B$72:$B$73</xm:f>
          </x14:formula1>
          <xm:sqref>E20</xm:sqref>
        </x14:dataValidation>
        <x14:dataValidation type="list" allowBlank="1" showInputMessage="1" showErrorMessage="1">
          <x14:formula1>
            <xm:f>Feuil1!$B$75:$B$76</xm:f>
          </x14:formula1>
          <xm:sqref>E21</xm:sqref>
        </x14:dataValidation>
        <x14:dataValidation type="list" allowBlank="1" showInputMessage="1" showErrorMessage="1">
          <x14:formula1>
            <xm:f>Feuil1!$B$78:$B$79</xm:f>
          </x14:formula1>
          <xm:sqref>E22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workbookViewId="0">
      <selection activeCell="F1" sqref="F1"/>
    </sheetView>
  </sheetViews>
  <sheetFormatPr baseColWidth="10" defaultRowHeight="14.4" x14ac:dyDescent="0.3"/>
  <sheetData>
    <row r="1" spans="1:3" x14ac:dyDescent="0.3">
      <c r="A1" s="25" t="s">
        <v>19</v>
      </c>
      <c r="B1" s="25"/>
      <c r="C1" t="s">
        <v>34</v>
      </c>
    </row>
    <row r="3" spans="1:3" x14ac:dyDescent="0.3">
      <c r="A3" t="s">
        <v>35</v>
      </c>
      <c r="B3" t="s">
        <v>36</v>
      </c>
      <c r="C3">
        <v>0</v>
      </c>
    </row>
    <row r="4" spans="1:3" x14ac:dyDescent="0.3">
      <c r="B4" t="s">
        <v>37</v>
      </c>
      <c r="C4">
        <f>3200/5</f>
        <v>640</v>
      </c>
    </row>
    <row r="5" spans="1:3" x14ac:dyDescent="0.3">
      <c r="B5" t="s">
        <v>38</v>
      </c>
      <c r="C5">
        <f t="shared" ref="C5:C6" si="0">3200/5</f>
        <v>640</v>
      </c>
    </row>
    <row r="6" spans="1:3" x14ac:dyDescent="0.3">
      <c r="B6" t="s">
        <v>39</v>
      </c>
      <c r="C6">
        <f t="shared" si="0"/>
        <v>640</v>
      </c>
    </row>
    <row r="7" spans="1:3" x14ac:dyDescent="0.3">
      <c r="B7" t="s">
        <v>40</v>
      </c>
      <c r="C7">
        <f>17500/5</f>
        <v>3500</v>
      </c>
    </row>
    <row r="11" spans="1:3" x14ac:dyDescent="0.3">
      <c r="A11" t="s">
        <v>41</v>
      </c>
      <c r="B11" t="s">
        <v>36</v>
      </c>
      <c r="C11">
        <v>0</v>
      </c>
    </row>
    <row r="12" spans="1:3" x14ac:dyDescent="0.3">
      <c r="B12" t="s">
        <v>42</v>
      </c>
      <c r="C12">
        <f>5600/5</f>
        <v>1120</v>
      </c>
    </row>
    <row r="13" spans="1:3" x14ac:dyDescent="0.3">
      <c r="B13" t="s">
        <v>43</v>
      </c>
      <c r="C13">
        <f>7600/5</f>
        <v>1520</v>
      </c>
    </row>
    <row r="14" spans="1:3" x14ac:dyDescent="0.3">
      <c r="B14" t="s">
        <v>40</v>
      </c>
      <c r="C14">
        <f>18000/5</f>
        <v>3600</v>
      </c>
    </row>
    <row r="16" spans="1:3" x14ac:dyDescent="0.3">
      <c r="A16" t="s">
        <v>44</v>
      </c>
      <c r="B16" t="s">
        <v>36</v>
      </c>
      <c r="C16">
        <v>0</v>
      </c>
    </row>
    <row r="17" spans="1:3" x14ac:dyDescent="0.3">
      <c r="B17" t="s">
        <v>40</v>
      </c>
      <c r="C17">
        <f>7000/5</f>
        <v>1400</v>
      </c>
    </row>
    <row r="19" spans="1:3" x14ac:dyDescent="0.3">
      <c r="A19" t="s">
        <v>45</v>
      </c>
      <c r="B19" t="s">
        <v>36</v>
      </c>
      <c r="C19">
        <v>0</v>
      </c>
    </row>
    <row r="20" spans="1:3" x14ac:dyDescent="0.3">
      <c r="B20" t="s">
        <v>46</v>
      </c>
      <c r="C20">
        <f>3000/5</f>
        <v>600</v>
      </c>
    </row>
    <row r="21" spans="1:3" x14ac:dyDescent="0.3">
      <c r="B21" t="s">
        <v>47</v>
      </c>
      <c r="C21">
        <f>6000/5</f>
        <v>1200</v>
      </c>
    </row>
    <row r="23" spans="1:3" x14ac:dyDescent="0.3">
      <c r="A23" t="s">
        <v>15</v>
      </c>
      <c r="B23" t="s">
        <v>36</v>
      </c>
      <c r="C23">
        <v>0</v>
      </c>
    </row>
    <row r="24" spans="1:3" x14ac:dyDescent="0.3">
      <c r="B24" t="s">
        <v>48</v>
      </c>
      <c r="C24">
        <v>800</v>
      </c>
    </row>
    <row r="26" spans="1:3" x14ac:dyDescent="0.3">
      <c r="A26" t="s">
        <v>49</v>
      </c>
      <c r="B26" t="s">
        <v>36</v>
      </c>
      <c r="C26">
        <v>0</v>
      </c>
    </row>
    <row r="27" spans="1:3" x14ac:dyDescent="0.3">
      <c r="B27" t="s">
        <v>40</v>
      </c>
      <c r="C27">
        <v>3000</v>
      </c>
    </row>
    <row r="29" spans="1:3" x14ac:dyDescent="0.3">
      <c r="A29" t="s">
        <v>50</v>
      </c>
      <c r="B29" t="s">
        <v>36</v>
      </c>
      <c r="C29">
        <v>0</v>
      </c>
    </row>
    <row r="30" spans="1:3" x14ac:dyDescent="0.3">
      <c r="B30" t="s">
        <v>51</v>
      </c>
      <c r="C30">
        <f>4500/5</f>
        <v>900</v>
      </c>
    </row>
    <row r="31" spans="1:3" x14ac:dyDescent="0.3">
      <c r="B31" t="s">
        <v>52</v>
      </c>
      <c r="C31">
        <f>18000/5</f>
        <v>3600</v>
      </c>
    </row>
    <row r="32" spans="1:3" x14ac:dyDescent="0.3">
      <c r="B32" t="s">
        <v>53</v>
      </c>
      <c r="C32">
        <f>40000/5</f>
        <v>8000</v>
      </c>
    </row>
    <row r="34" spans="1:3" x14ac:dyDescent="0.3">
      <c r="A34" t="s">
        <v>54</v>
      </c>
      <c r="B34" t="s">
        <v>36</v>
      </c>
      <c r="C34">
        <v>0</v>
      </c>
    </row>
    <row r="35" spans="1:3" x14ac:dyDescent="0.3">
      <c r="B35" t="s">
        <v>55</v>
      </c>
      <c r="C35">
        <f>1500/5</f>
        <v>300</v>
      </c>
    </row>
    <row r="37" spans="1:3" x14ac:dyDescent="0.3">
      <c r="A37" t="s">
        <v>12</v>
      </c>
      <c r="B37" t="s">
        <v>36</v>
      </c>
      <c r="C37">
        <v>0</v>
      </c>
    </row>
    <row r="38" spans="1:3" x14ac:dyDescent="0.3">
      <c r="B38" t="s">
        <v>55</v>
      </c>
      <c r="C38">
        <f>1200/5</f>
        <v>240</v>
      </c>
    </row>
    <row r="39" spans="1:3" x14ac:dyDescent="0.3">
      <c r="B39" t="s">
        <v>56</v>
      </c>
      <c r="C39">
        <f>7000/5</f>
        <v>1400</v>
      </c>
    </row>
    <row r="40" spans="1:3" x14ac:dyDescent="0.3">
      <c r="B40" t="s">
        <v>57</v>
      </c>
      <c r="C40">
        <f>9500/5</f>
        <v>1900</v>
      </c>
    </row>
    <row r="42" spans="1:3" x14ac:dyDescent="0.3">
      <c r="A42" t="s">
        <v>58</v>
      </c>
      <c r="B42" t="s">
        <v>36</v>
      </c>
      <c r="C42">
        <v>0</v>
      </c>
    </row>
    <row r="43" spans="1:3" x14ac:dyDescent="0.3">
      <c r="B43" t="s">
        <v>59</v>
      </c>
      <c r="C43">
        <f>3000/5</f>
        <v>600</v>
      </c>
    </row>
    <row r="45" spans="1:3" x14ac:dyDescent="0.3">
      <c r="A45" t="s">
        <v>60</v>
      </c>
      <c r="B45" t="s">
        <v>36</v>
      </c>
      <c r="C45">
        <v>0</v>
      </c>
    </row>
    <row r="46" spans="1:3" x14ac:dyDescent="0.3">
      <c r="B46" t="s">
        <v>55</v>
      </c>
      <c r="C46">
        <f>1000/5</f>
        <v>200</v>
      </c>
    </row>
    <row r="48" spans="1:3" x14ac:dyDescent="0.3">
      <c r="A48" t="s">
        <v>13</v>
      </c>
      <c r="B48" t="s">
        <v>36</v>
      </c>
      <c r="C48">
        <v>0</v>
      </c>
    </row>
    <row r="49" spans="1:3" x14ac:dyDescent="0.3">
      <c r="B49" t="s">
        <v>61</v>
      </c>
      <c r="C49">
        <f>4300/5</f>
        <v>860</v>
      </c>
    </row>
    <row r="51" spans="1:3" x14ac:dyDescent="0.3">
      <c r="A51" t="s">
        <v>62</v>
      </c>
      <c r="B51" t="s">
        <v>36</v>
      </c>
      <c r="C51">
        <v>0</v>
      </c>
    </row>
    <row r="52" spans="1:3" x14ac:dyDescent="0.3">
      <c r="B52" t="s">
        <v>63</v>
      </c>
      <c r="C52">
        <f>7000/5</f>
        <v>1400</v>
      </c>
    </row>
    <row r="53" spans="1:3" x14ac:dyDescent="0.3">
      <c r="B53" t="s">
        <v>64</v>
      </c>
      <c r="C53">
        <f>10500/5</f>
        <v>2100</v>
      </c>
    </row>
    <row r="54" spans="1:3" x14ac:dyDescent="0.3">
      <c r="B54" t="s">
        <v>65</v>
      </c>
      <c r="C54">
        <f>20500/5</f>
        <v>4100</v>
      </c>
    </row>
    <row r="56" spans="1:3" x14ac:dyDescent="0.3">
      <c r="A56" t="s">
        <v>33</v>
      </c>
      <c r="B56" t="s">
        <v>36</v>
      </c>
      <c r="C56">
        <v>0</v>
      </c>
    </row>
    <row r="57" spans="1:3" x14ac:dyDescent="0.3">
      <c r="B57" t="s">
        <v>66</v>
      </c>
      <c r="C57">
        <f>18000/5</f>
        <v>3600</v>
      </c>
    </row>
    <row r="61" spans="1:3" x14ac:dyDescent="0.3">
      <c r="A61" t="s">
        <v>67</v>
      </c>
      <c r="B61" t="s">
        <v>36</v>
      </c>
      <c r="C61">
        <v>0</v>
      </c>
    </row>
    <row r="62" spans="1:3" x14ac:dyDescent="0.3">
      <c r="B62" t="s">
        <v>51</v>
      </c>
      <c r="C62">
        <f>4500/5</f>
        <v>900</v>
      </c>
    </row>
    <row r="63" spans="1:3" x14ac:dyDescent="0.3">
      <c r="B63" t="s">
        <v>52</v>
      </c>
      <c r="C63">
        <f>14500/5</f>
        <v>2900</v>
      </c>
    </row>
    <row r="64" spans="1:3" x14ac:dyDescent="0.3">
      <c r="B64" t="s">
        <v>53</v>
      </c>
      <c r="C64">
        <f>32000/5</f>
        <v>6400</v>
      </c>
    </row>
    <row r="66" spans="1:3" x14ac:dyDescent="0.3">
      <c r="A66" t="s">
        <v>30</v>
      </c>
      <c r="B66" t="s">
        <v>36</v>
      </c>
      <c r="C66">
        <v>0</v>
      </c>
    </row>
    <row r="67" spans="1:3" x14ac:dyDescent="0.3">
      <c r="B67" t="s">
        <v>66</v>
      </c>
      <c r="C67">
        <f>4500/5</f>
        <v>900</v>
      </c>
    </row>
    <row r="69" spans="1:3" x14ac:dyDescent="0.3">
      <c r="A69" t="s">
        <v>68</v>
      </c>
      <c r="B69" t="s">
        <v>36</v>
      </c>
      <c r="C69">
        <v>0</v>
      </c>
    </row>
    <row r="70" spans="1:3" x14ac:dyDescent="0.3">
      <c r="B70" t="s">
        <v>66</v>
      </c>
      <c r="C70">
        <v>600</v>
      </c>
    </row>
    <row r="72" spans="1:3" x14ac:dyDescent="0.3">
      <c r="A72" t="s">
        <v>74</v>
      </c>
      <c r="B72" t="s">
        <v>36</v>
      </c>
      <c r="C72">
        <v>0</v>
      </c>
    </row>
    <row r="73" spans="1:3" x14ac:dyDescent="0.3">
      <c r="B73" t="s">
        <v>66</v>
      </c>
      <c r="C73">
        <f>7000/5</f>
        <v>1400</v>
      </c>
    </row>
    <row r="75" spans="1:3" x14ac:dyDescent="0.3">
      <c r="A75" t="s">
        <v>69</v>
      </c>
      <c r="B75" t="s">
        <v>36</v>
      </c>
      <c r="C75">
        <v>0</v>
      </c>
    </row>
    <row r="76" spans="1:3" x14ac:dyDescent="0.3">
      <c r="B76" t="s">
        <v>70</v>
      </c>
      <c r="C76">
        <v>250</v>
      </c>
    </row>
    <row r="78" spans="1:3" x14ac:dyDescent="0.3">
      <c r="A78" t="s">
        <v>71</v>
      </c>
      <c r="B78" t="s">
        <v>36</v>
      </c>
      <c r="C78">
        <v>0</v>
      </c>
    </row>
    <row r="79" spans="1:3" x14ac:dyDescent="0.3">
      <c r="B79" t="s">
        <v>72</v>
      </c>
      <c r="C79">
        <v>3500</v>
      </c>
    </row>
  </sheetData>
  <sheetProtection algorithmName="SHA-512" hashValue="BK1beHC734VXmNxntKi7m6l9ljfV8sMcso9Cxjo1AFgVQg7EULKTG6bZmoT1YFb+ko/K2XW9WOq+4ALXuNU7Tg==" saltValue="tdLwlYwurVskyNnQSXro4w==" spinCount="100000" sheet="1" objects="1" scenarios="1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Journal de bord</vt:lpstr>
      <vt:lpstr>Feuil1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</dc:creator>
  <cp:lastModifiedBy>Admin</cp:lastModifiedBy>
  <dcterms:created xsi:type="dcterms:W3CDTF">2015-05-05T09:15:09Z</dcterms:created>
  <dcterms:modified xsi:type="dcterms:W3CDTF">2015-05-05T14:57:11Z</dcterms:modified>
</cp:coreProperties>
</file>