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585" windowHeight="6690"/>
  </bookViews>
  <sheets>
    <sheet name="Foot" sheetId="2" r:id="rId1"/>
    <sheet name="Feuil1" sheetId="13" r:id="rId2"/>
  </sheets>
  <definedNames>
    <definedName name="_xlnm.Print_Area" localSheetId="0">Foot!$A$1:$AS$14</definedName>
  </definedNames>
  <calcPr calcId="125725"/>
</workbook>
</file>

<file path=xl/calcChain.xml><?xml version="1.0" encoding="utf-8"?>
<calcChain xmlns="http://schemas.openxmlformats.org/spreadsheetml/2006/main">
  <c r="AI70" i="2"/>
  <c r="AI71"/>
  <c r="AI72"/>
  <c r="AI73"/>
  <c r="AI74"/>
  <c r="AI75"/>
  <c r="AI76"/>
  <c r="AI77"/>
  <c r="AI78"/>
  <c r="AI79"/>
  <c r="AI80"/>
  <c r="AI81"/>
  <c r="AI82"/>
  <c r="AI83"/>
  <c r="AI84"/>
  <c r="AI69"/>
  <c r="AI4"/>
  <c r="AI5"/>
  <c r="AI6"/>
  <c r="AI7"/>
  <c r="AI8"/>
  <c r="AI9"/>
  <c r="AI10"/>
  <c r="AI11"/>
  <c r="AI12"/>
  <c r="AI13"/>
  <c r="AI14"/>
  <c r="AI15"/>
  <c r="AI16"/>
  <c r="AI17"/>
  <c r="AI3"/>
  <c r="AH3"/>
  <c r="AH13"/>
  <c r="AH14"/>
  <c r="AH15"/>
  <c r="AH16"/>
  <c r="AG13"/>
  <c r="AG14"/>
  <c r="AG15"/>
  <c r="AF13"/>
  <c r="AF14"/>
  <c r="AE13"/>
  <c r="AD4"/>
  <c r="AE4"/>
  <c r="AF4"/>
  <c r="AG4"/>
  <c r="AH4"/>
  <c r="AD5"/>
  <c r="AE5"/>
  <c r="AF5"/>
  <c r="AG5"/>
  <c r="AH5"/>
  <c r="AD6"/>
  <c r="AE6"/>
  <c r="AF6"/>
  <c r="AG6"/>
  <c r="AH6"/>
  <c r="AD7"/>
  <c r="AE7"/>
  <c r="AF7"/>
  <c r="AG7"/>
  <c r="AH7"/>
  <c r="AD8"/>
  <c r="AE8"/>
  <c r="AF8"/>
  <c r="AG8"/>
  <c r="AH8"/>
  <c r="AD9"/>
  <c r="AE9"/>
  <c r="AF9"/>
  <c r="AG9"/>
  <c r="AH9"/>
  <c r="AD10"/>
  <c r="AE10"/>
  <c r="AF10"/>
  <c r="AG10"/>
  <c r="AH10"/>
  <c r="AD11"/>
  <c r="AE11"/>
  <c r="AF11"/>
  <c r="AG11"/>
  <c r="AH11"/>
  <c r="AD12"/>
  <c r="AE12"/>
  <c r="AF12"/>
  <c r="AG12"/>
  <c r="AH12"/>
  <c r="AC4"/>
  <c r="AC5"/>
  <c r="AC6"/>
  <c r="AC7"/>
  <c r="AC8"/>
  <c r="AC9"/>
  <c r="AC10"/>
  <c r="AC11"/>
  <c r="AB4"/>
  <c r="AB5"/>
  <c r="AB6"/>
  <c r="AB7"/>
  <c r="AB8"/>
  <c r="AB9"/>
  <c r="AB10"/>
  <c r="AA4"/>
  <c r="AA5"/>
  <c r="AA6"/>
  <c r="AA7"/>
  <c r="AA8"/>
  <c r="AA9"/>
  <c r="Z4"/>
  <c r="Z5"/>
  <c r="Z6"/>
  <c r="Z7"/>
  <c r="Z8"/>
  <c r="Y4"/>
  <c r="Y5"/>
  <c r="Y6"/>
  <c r="Y7"/>
  <c r="X4"/>
  <c r="X5"/>
  <c r="X6"/>
  <c r="W4"/>
  <c r="W5"/>
  <c r="V4"/>
  <c r="V3"/>
  <c r="AH18"/>
  <c r="AG17"/>
  <c r="AG18"/>
  <c r="AD17"/>
  <c r="AE17"/>
  <c r="AF17"/>
  <c r="AD18"/>
  <c r="AE18"/>
  <c r="AF18"/>
  <c r="AD16"/>
  <c r="AE16"/>
  <c r="AF16"/>
  <c r="AD15"/>
  <c r="AE15"/>
  <c r="U14"/>
  <c r="V14"/>
  <c r="W14"/>
  <c r="X14"/>
  <c r="Y14"/>
  <c r="Z14"/>
  <c r="AA14"/>
  <c r="AB14"/>
  <c r="AC14"/>
  <c r="U15"/>
  <c r="V15"/>
  <c r="W15"/>
  <c r="X15"/>
  <c r="Y15"/>
  <c r="Z15"/>
  <c r="AA15"/>
  <c r="AB15"/>
  <c r="AC15"/>
  <c r="U16"/>
  <c r="V16"/>
  <c r="W16"/>
  <c r="X16"/>
  <c r="Y16"/>
  <c r="Z16"/>
  <c r="AA16"/>
  <c r="AB16"/>
  <c r="AC16"/>
  <c r="U17"/>
  <c r="V17"/>
  <c r="W17"/>
  <c r="X17"/>
  <c r="Y17"/>
  <c r="Z17"/>
  <c r="AA17"/>
  <c r="AB17"/>
  <c r="AC17"/>
  <c r="U18"/>
  <c r="V18"/>
  <c r="W18"/>
  <c r="X18"/>
  <c r="Y18"/>
  <c r="Z18"/>
  <c r="AA18"/>
  <c r="AB18"/>
  <c r="AC18"/>
  <c r="T15"/>
  <c r="T16"/>
  <c r="T17"/>
  <c r="T18"/>
  <c r="AD14"/>
  <c r="Y13"/>
  <c r="Z13"/>
  <c r="AA13"/>
  <c r="AB13"/>
  <c r="AC13"/>
  <c r="Y12"/>
  <c r="Z12"/>
  <c r="AA12"/>
  <c r="AB12"/>
  <c r="X11"/>
  <c r="Y11"/>
  <c r="Z11"/>
  <c r="AA11"/>
  <c r="X10"/>
  <c r="Y10"/>
  <c r="Z10"/>
  <c r="X9"/>
  <c r="Y9"/>
  <c r="V9"/>
  <c r="W9"/>
  <c r="V10"/>
  <c r="W10"/>
  <c r="V11"/>
  <c r="W11"/>
  <c r="V12"/>
  <c r="W12"/>
  <c r="X12"/>
  <c r="V13"/>
  <c r="W13"/>
  <c r="X13"/>
  <c r="V8"/>
  <c r="W8"/>
  <c r="X8"/>
  <c r="V7"/>
  <c r="W7"/>
  <c r="V6"/>
  <c r="T6"/>
  <c r="U6"/>
  <c r="T7"/>
  <c r="U7"/>
  <c r="T8"/>
  <c r="U8"/>
  <c r="T9"/>
  <c r="U9"/>
  <c r="T10"/>
  <c r="U10"/>
  <c r="T11"/>
  <c r="U11"/>
  <c r="T12"/>
  <c r="U12"/>
  <c r="T13"/>
  <c r="U13"/>
  <c r="T14"/>
  <c r="U5"/>
  <c r="W3"/>
  <c r="X3"/>
  <c r="Y3"/>
  <c r="Z3"/>
  <c r="AA3"/>
  <c r="AB3"/>
  <c r="AC3"/>
  <c r="AD3"/>
  <c r="AE3"/>
  <c r="AF3"/>
  <c r="AG3"/>
  <c r="U3"/>
  <c r="T5"/>
  <c r="T4"/>
  <c r="AI2"/>
  <c r="AH2"/>
  <c r="AG2"/>
  <c r="AF2"/>
  <c r="AE2"/>
  <c r="AD2"/>
  <c r="AC2"/>
  <c r="AB2"/>
  <c r="AA2"/>
  <c r="Z2"/>
  <c r="Y2"/>
  <c r="X2"/>
  <c r="W2"/>
  <c r="V2"/>
  <c r="U2"/>
  <c r="T2"/>
  <c r="Q69"/>
  <c r="P84"/>
  <c r="O84"/>
  <c r="N84"/>
  <c r="Q83"/>
  <c r="O83"/>
  <c r="N83"/>
  <c r="Q82"/>
  <c r="P82"/>
  <c r="N82"/>
  <c r="Q81"/>
  <c r="P81"/>
  <c r="O81"/>
  <c r="Q80"/>
  <c r="P80"/>
  <c r="O80"/>
  <c r="N80"/>
  <c r="Q79"/>
  <c r="P79"/>
  <c r="O79"/>
  <c r="N79"/>
  <c r="Q78"/>
  <c r="P78"/>
  <c r="O78"/>
  <c r="N78"/>
  <c r="Q77"/>
  <c r="P77"/>
  <c r="O77"/>
  <c r="N77"/>
  <c r="Q76"/>
  <c r="P76"/>
  <c r="O76"/>
  <c r="N76"/>
  <c r="Q75"/>
  <c r="P75"/>
  <c r="O75"/>
  <c r="N75"/>
  <c r="Q74"/>
  <c r="P74"/>
  <c r="O74"/>
  <c r="N74"/>
  <c r="Q73"/>
  <c r="P73"/>
  <c r="O73"/>
  <c r="N73"/>
  <c r="Q72"/>
  <c r="P72"/>
  <c r="O72"/>
  <c r="N72"/>
  <c r="Q71"/>
  <c r="P71"/>
  <c r="O71"/>
  <c r="N71"/>
  <c r="Q70"/>
  <c r="P70"/>
  <c r="O70"/>
  <c r="N70"/>
  <c r="P69"/>
  <c r="O69"/>
  <c r="N69"/>
  <c r="M84"/>
  <c r="M83"/>
  <c r="M82"/>
  <c r="M81"/>
  <c r="M79"/>
  <c r="M78"/>
  <c r="M77"/>
  <c r="M76"/>
  <c r="M75"/>
  <c r="M74"/>
  <c r="M73"/>
  <c r="M72"/>
  <c r="M71"/>
  <c r="M70"/>
  <c r="L84"/>
  <c r="L83"/>
  <c r="L82"/>
  <c r="L81"/>
  <c r="L80"/>
  <c r="L78"/>
  <c r="L77"/>
  <c r="L76"/>
  <c r="L75"/>
  <c r="L74"/>
  <c r="L73"/>
  <c r="L72"/>
  <c r="L71"/>
  <c r="L70"/>
  <c r="K84"/>
  <c r="K83"/>
  <c r="K82"/>
  <c r="K81"/>
  <c r="K80"/>
  <c r="K79"/>
  <c r="K77"/>
  <c r="K76"/>
  <c r="K75"/>
  <c r="K74"/>
  <c r="K73"/>
  <c r="K72"/>
  <c r="K71"/>
  <c r="K70"/>
  <c r="J84"/>
  <c r="J83"/>
  <c r="J82"/>
  <c r="J81"/>
  <c r="J80"/>
  <c r="J79"/>
  <c r="J78"/>
  <c r="J76"/>
  <c r="J75"/>
  <c r="J74"/>
  <c r="J73"/>
  <c r="J72"/>
  <c r="J71"/>
  <c r="J70"/>
  <c r="I84"/>
  <c r="I83"/>
  <c r="I82"/>
  <c r="I81"/>
  <c r="I80"/>
  <c r="I79"/>
  <c r="I78"/>
  <c r="I77"/>
  <c r="I75"/>
  <c r="I74"/>
  <c r="I73"/>
  <c r="I72"/>
  <c r="I71"/>
  <c r="I70"/>
  <c r="H84"/>
  <c r="H83"/>
  <c r="H82"/>
  <c r="H81"/>
  <c r="H80"/>
  <c r="H79"/>
  <c r="H78"/>
  <c r="H77"/>
  <c r="H76"/>
  <c r="H74"/>
  <c r="H73"/>
  <c r="H72"/>
  <c r="H71"/>
  <c r="H70"/>
  <c r="G84"/>
  <c r="G83"/>
  <c r="G82"/>
  <c r="G81"/>
  <c r="G80"/>
  <c r="G79"/>
  <c r="G78"/>
  <c r="G77"/>
  <c r="G76"/>
  <c r="G75"/>
  <c r="G73"/>
  <c r="G72"/>
  <c r="G71"/>
  <c r="G70"/>
  <c r="F84"/>
  <c r="F83"/>
  <c r="F82"/>
  <c r="F81"/>
  <c r="F80"/>
  <c r="F79"/>
  <c r="F78"/>
  <c r="F77"/>
  <c r="F76"/>
  <c r="F75"/>
  <c r="F74"/>
  <c r="F72"/>
  <c r="F71"/>
  <c r="F70"/>
  <c r="E84"/>
  <c r="E83"/>
  <c r="E82"/>
  <c r="E81"/>
  <c r="E80"/>
  <c r="E79"/>
  <c r="E78"/>
  <c r="E77"/>
  <c r="E76"/>
  <c r="E75"/>
  <c r="E74"/>
  <c r="E73"/>
  <c r="E71"/>
  <c r="E70"/>
  <c r="D84"/>
  <c r="D83"/>
  <c r="D82"/>
  <c r="D81"/>
  <c r="D80"/>
  <c r="D79"/>
  <c r="D78"/>
  <c r="D77"/>
  <c r="D76"/>
  <c r="D75"/>
  <c r="D74"/>
  <c r="D73"/>
  <c r="D72"/>
  <c r="D70"/>
  <c r="C84"/>
  <c r="C83"/>
  <c r="C82"/>
  <c r="C81"/>
  <c r="C80"/>
  <c r="C79"/>
  <c r="C78"/>
  <c r="C77"/>
  <c r="C76"/>
  <c r="C75"/>
  <c r="C74"/>
  <c r="C73"/>
  <c r="C72"/>
  <c r="C71"/>
  <c r="B84"/>
  <c r="B83"/>
  <c r="B82"/>
  <c r="B81"/>
  <c r="B80"/>
  <c r="A84"/>
  <c r="AC84" s="1"/>
  <c r="A83"/>
  <c r="AC83" s="1"/>
  <c r="A82"/>
  <c r="AC82" s="1"/>
  <c r="A81"/>
  <c r="A98" s="1"/>
  <c r="A80"/>
  <c r="A97" s="1"/>
  <c r="B70"/>
  <c r="B71"/>
  <c r="B72"/>
  <c r="B73"/>
  <c r="B74"/>
  <c r="B75"/>
  <c r="B76"/>
  <c r="B77"/>
  <c r="B78"/>
  <c r="B79"/>
  <c r="Q2"/>
  <c r="P2"/>
  <c r="O2"/>
  <c r="N2"/>
  <c r="A79"/>
  <c r="A96" s="1"/>
  <c r="A78"/>
  <c r="AC78" s="1"/>
  <c r="A77"/>
  <c r="AC77" s="1"/>
  <c r="A76"/>
  <c r="AC76" s="1"/>
  <c r="A75"/>
  <c r="AC75" s="1"/>
  <c r="A74"/>
  <c r="AC74" s="1"/>
  <c r="A72"/>
  <c r="AC72" s="1"/>
  <c r="A71"/>
  <c r="AC71" s="1"/>
  <c r="A70"/>
  <c r="AC70" s="1"/>
  <c r="A69"/>
  <c r="AD69" s="1"/>
  <c r="C69"/>
  <c r="D69"/>
  <c r="E69"/>
  <c r="F69"/>
  <c r="G69"/>
  <c r="H69"/>
  <c r="I69"/>
  <c r="J69"/>
  <c r="K69"/>
  <c r="L69"/>
  <c r="M69"/>
  <c r="A73"/>
  <c r="AC73" s="1"/>
  <c r="A94"/>
  <c r="A87"/>
  <c r="A95"/>
  <c r="A92"/>
  <c r="A86"/>
  <c r="A90"/>
  <c r="A101"/>
  <c r="A93"/>
  <c r="A91"/>
  <c r="A89"/>
  <c r="A88"/>
  <c r="M2"/>
  <c r="L2"/>
  <c r="K2"/>
  <c r="J2"/>
  <c r="I2"/>
  <c r="H2"/>
  <c r="G2"/>
  <c r="F2"/>
  <c r="E2"/>
  <c r="D2"/>
  <c r="C2"/>
  <c r="B2"/>
  <c r="AH84" l="1"/>
  <c r="AB84"/>
  <c r="AA84"/>
  <c r="Z84"/>
  <c r="Y84"/>
  <c r="X84"/>
  <c r="W84"/>
  <c r="V84"/>
  <c r="U84"/>
  <c r="T84"/>
  <c r="AG84"/>
  <c r="AF84"/>
  <c r="AE84"/>
  <c r="AD84"/>
  <c r="AH83"/>
  <c r="AB83"/>
  <c r="AA83"/>
  <c r="Z83"/>
  <c r="Y83"/>
  <c r="X83"/>
  <c r="W83"/>
  <c r="V83"/>
  <c r="U83"/>
  <c r="T83"/>
  <c r="AG83"/>
  <c r="AF83"/>
  <c r="AE83"/>
  <c r="AD83"/>
  <c r="AH82"/>
  <c r="AB82"/>
  <c r="AA82"/>
  <c r="Z82"/>
  <c r="Y82"/>
  <c r="X82"/>
  <c r="W82"/>
  <c r="V82"/>
  <c r="U82"/>
  <c r="T82"/>
  <c r="AG82"/>
  <c r="AF82"/>
  <c r="AE82"/>
  <c r="AD82"/>
  <c r="AH81"/>
  <c r="AB81"/>
  <c r="AA81"/>
  <c r="Z81"/>
  <c r="Y81"/>
  <c r="X81"/>
  <c r="W81"/>
  <c r="V81"/>
  <c r="U81"/>
  <c r="T81"/>
  <c r="AG81"/>
  <c r="AF81"/>
  <c r="AE81"/>
  <c r="AD81"/>
  <c r="AC81"/>
  <c r="AH80"/>
  <c r="AB80"/>
  <c r="AA80"/>
  <c r="Z80"/>
  <c r="Y80"/>
  <c r="X80"/>
  <c r="W80"/>
  <c r="V80"/>
  <c r="U80"/>
  <c r="T80"/>
  <c r="AG80"/>
  <c r="AF80"/>
  <c r="AE80"/>
  <c r="AD80"/>
  <c r="AC80"/>
  <c r="AH79"/>
  <c r="AB79"/>
  <c r="AA79"/>
  <c r="Z79"/>
  <c r="Y79"/>
  <c r="X79"/>
  <c r="W79"/>
  <c r="V79"/>
  <c r="U79"/>
  <c r="T79"/>
  <c r="AG79"/>
  <c r="AF79"/>
  <c r="AE79"/>
  <c r="AD79"/>
  <c r="AC79"/>
  <c r="AH78"/>
  <c r="AB78"/>
  <c r="AA78"/>
  <c r="Z78"/>
  <c r="Y78"/>
  <c r="X78"/>
  <c r="W78"/>
  <c r="V78"/>
  <c r="U78"/>
  <c r="T78"/>
  <c r="AG78"/>
  <c r="AF78"/>
  <c r="AE78"/>
  <c r="AD78"/>
  <c r="AH77"/>
  <c r="AB77"/>
  <c r="AA77"/>
  <c r="Z77"/>
  <c r="Y77"/>
  <c r="X77"/>
  <c r="W77"/>
  <c r="V77"/>
  <c r="U77"/>
  <c r="T77"/>
  <c r="AG77"/>
  <c r="AF77"/>
  <c r="AE77"/>
  <c r="AD77"/>
  <c r="AH76"/>
  <c r="AB76"/>
  <c r="AA76"/>
  <c r="Z76"/>
  <c r="Y76"/>
  <c r="X76"/>
  <c r="W76"/>
  <c r="V76"/>
  <c r="U76"/>
  <c r="T76"/>
  <c r="AG76"/>
  <c r="AF76"/>
  <c r="AE76"/>
  <c r="AD76"/>
  <c r="AH75"/>
  <c r="AB75"/>
  <c r="AA75"/>
  <c r="Z75"/>
  <c r="Y75"/>
  <c r="X75"/>
  <c r="W75"/>
  <c r="V75"/>
  <c r="U75"/>
  <c r="T75"/>
  <c r="AG75"/>
  <c r="AF75"/>
  <c r="AE75"/>
  <c r="AD75"/>
  <c r="AH74"/>
  <c r="AB74"/>
  <c r="AA74"/>
  <c r="Z74"/>
  <c r="Y74"/>
  <c r="X74"/>
  <c r="W74"/>
  <c r="V74"/>
  <c r="U74"/>
  <c r="T74"/>
  <c r="AG74"/>
  <c r="AF74"/>
  <c r="AE74"/>
  <c r="AD74"/>
  <c r="AH73"/>
  <c r="AB73"/>
  <c r="AA73"/>
  <c r="Z73"/>
  <c r="Y73"/>
  <c r="X73"/>
  <c r="W73"/>
  <c r="V73"/>
  <c r="U73"/>
  <c r="T73"/>
  <c r="AG73"/>
  <c r="AF73"/>
  <c r="AE73"/>
  <c r="AD73"/>
  <c r="AH72"/>
  <c r="AB72"/>
  <c r="AA72"/>
  <c r="Z72"/>
  <c r="Y72"/>
  <c r="X72"/>
  <c r="W72"/>
  <c r="V72"/>
  <c r="U72"/>
  <c r="T72"/>
  <c r="AG72"/>
  <c r="AF72"/>
  <c r="AE72"/>
  <c r="AD72"/>
  <c r="AH71"/>
  <c r="AB71"/>
  <c r="AA71"/>
  <c r="Z71"/>
  <c r="Y71"/>
  <c r="X71"/>
  <c r="W71"/>
  <c r="V71"/>
  <c r="U71"/>
  <c r="T71"/>
  <c r="AG71"/>
  <c r="AF71"/>
  <c r="AE71"/>
  <c r="AD71"/>
  <c r="AH70"/>
  <c r="AB70"/>
  <c r="AA70"/>
  <c r="Z70"/>
  <c r="Y70"/>
  <c r="X70"/>
  <c r="W70"/>
  <c r="V70"/>
  <c r="U70"/>
  <c r="T70"/>
  <c r="AG70"/>
  <c r="AF70"/>
  <c r="AE70"/>
  <c r="AD70"/>
  <c r="AH69"/>
  <c r="AC69"/>
  <c r="AB69"/>
  <c r="AA69"/>
  <c r="Z69"/>
  <c r="Y69"/>
  <c r="X69"/>
  <c r="W69"/>
  <c r="V69"/>
  <c r="U69"/>
  <c r="T69"/>
  <c r="AG69"/>
  <c r="AF69"/>
  <c r="AE69"/>
  <c r="S69"/>
  <c r="S84"/>
  <c r="S83"/>
  <c r="S82"/>
  <c r="S81"/>
  <c r="S80"/>
  <c r="S79"/>
  <c r="S78"/>
  <c r="S77"/>
  <c r="S76"/>
  <c r="S75"/>
  <c r="S74"/>
  <c r="S73"/>
  <c r="S72"/>
  <c r="S71"/>
  <c r="S70"/>
  <c r="A99"/>
  <c r="A100"/>
  <c r="AK69" l="1"/>
  <c r="AK70"/>
  <c r="AK71"/>
  <c r="AK72"/>
  <c r="AK73"/>
  <c r="AK74"/>
  <c r="AK75"/>
  <c r="AK76"/>
  <c r="AK77"/>
  <c r="AK78"/>
  <c r="AK79"/>
  <c r="AK80"/>
  <c r="AK81"/>
  <c r="AK82"/>
  <c r="AK83"/>
  <c r="AK84"/>
  <c r="D87"/>
  <c r="E87"/>
  <c r="F87"/>
  <c r="G87"/>
  <c r="H87"/>
  <c r="C87"/>
  <c r="H100"/>
  <c r="C100"/>
  <c r="D100"/>
  <c r="E100"/>
  <c r="G100"/>
  <c r="I100" s="1"/>
  <c r="H99"/>
  <c r="C99"/>
  <c r="D99"/>
  <c r="E99"/>
  <c r="G99"/>
  <c r="I99" s="1"/>
  <c r="F100"/>
  <c r="F99"/>
  <c r="D88"/>
  <c r="E88"/>
  <c r="F88"/>
  <c r="G88"/>
  <c r="H88"/>
  <c r="C88"/>
  <c r="D89"/>
  <c r="E89"/>
  <c r="F89"/>
  <c r="G89"/>
  <c r="H89"/>
  <c r="C89"/>
  <c r="D90"/>
  <c r="E90"/>
  <c r="F90"/>
  <c r="G90"/>
  <c r="H90"/>
  <c r="C90"/>
  <c r="D91"/>
  <c r="E91"/>
  <c r="F91"/>
  <c r="G91"/>
  <c r="H91"/>
  <c r="C91"/>
  <c r="D92"/>
  <c r="E92"/>
  <c r="F92"/>
  <c r="G92"/>
  <c r="H92"/>
  <c r="C92"/>
  <c r="D93"/>
  <c r="E93"/>
  <c r="F93"/>
  <c r="G93"/>
  <c r="H93"/>
  <c r="C93"/>
  <c r="D94"/>
  <c r="E94"/>
  <c r="F94"/>
  <c r="G94"/>
  <c r="H94"/>
  <c r="C94"/>
  <c r="D95"/>
  <c r="E95"/>
  <c r="F95"/>
  <c r="G95"/>
  <c r="H95"/>
  <c r="C95"/>
  <c r="D96"/>
  <c r="E96"/>
  <c r="F96"/>
  <c r="G96"/>
  <c r="H96"/>
  <c r="C96"/>
  <c r="D101"/>
  <c r="E101"/>
  <c r="F101"/>
  <c r="G101"/>
  <c r="H101"/>
  <c r="C101"/>
  <c r="I87"/>
  <c r="I101"/>
  <c r="I96"/>
  <c r="I95"/>
  <c r="I94"/>
  <c r="I93"/>
  <c r="I92"/>
  <c r="I91"/>
  <c r="I89"/>
  <c r="I88"/>
  <c r="I90"/>
  <c r="E86" l="1"/>
  <c r="G86"/>
  <c r="H86"/>
  <c r="C86"/>
  <c r="D86"/>
  <c r="B86" s="1"/>
  <c r="B101"/>
  <c r="B96"/>
  <c r="B95"/>
  <c r="B94"/>
  <c r="B93"/>
  <c r="B92"/>
  <c r="B91"/>
  <c r="B90"/>
  <c r="B89"/>
  <c r="B88"/>
  <c r="B99"/>
  <c r="B100"/>
  <c r="B87"/>
  <c r="L87" s="1"/>
  <c r="L101"/>
  <c r="L96"/>
  <c r="L95"/>
  <c r="L94"/>
  <c r="L93"/>
  <c r="L92"/>
  <c r="L91"/>
  <c r="L90"/>
  <c r="L89"/>
  <c r="L88"/>
  <c r="L99"/>
  <c r="L100"/>
  <c r="H98"/>
  <c r="G98"/>
  <c r="I98" s="1"/>
  <c r="E98"/>
  <c r="D98"/>
  <c r="B98" s="1"/>
  <c r="C98"/>
  <c r="H97"/>
  <c r="G97"/>
  <c r="I97" s="1"/>
  <c r="E97"/>
  <c r="D97"/>
  <c r="B97" s="1"/>
  <c r="C97"/>
  <c r="I86" l="1"/>
  <c r="L86" s="1"/>
  <c r="F86"/>
  <c r="F97"/>
  <c r="F98"/>
  <c r="L98" l="1"/>
  <c r="L97"/>
  <c r="M102" l="1"/>
  <c r="M97"/>
  <c r="M98"/>
  <c r="M87" l="1"/>
  <c r="M90"/>
  <c r="M88"/>
  <c r="M89"/>
  <c r="M91"/>
  <c r="M92"/>
  <c r="M93"/>
  <c r="M94"/>
  <c r="M95"/>
  <c r="M96"/>
  <c r="M101"/>
  <c r="M99"/>
  <c r="M100"/>
  <c r="M86"/>
  <c r="AH86" l="1"/>
  <c r="AK3" s="1"/>
  <c r="S102"/>
  <c r="S86"/>
  <c r="S99"/>
  <c r="S101"/>
  <c r="S96"/>
  <c r="S95"/>
  <c r="S94"/>
  <c r="S93"/>
  <c r="S92"/>
  <c r="S91"/>
  <c r="S89"/>
  <c r="S88"/>
  <c r="S90"/>
  <c r="S87"/>
  <c r="S100" l="1"/>
  <c r="S97"/>
  <c r="S98"/>
  <c r="AS3"/>
  <c r="AR3"/>
  <c r="AQ3"/>
  <c r="AP3"/>
  <c r="AO3"/>
  <c r="AN3"/>
  <c r="AM3"/>
  <c r="AL3"/>
  <c r="T102"/>
  <c r="AH87" l="1"/>
  <c r="AK4"/>
  <c r="AL4"/>
  <c r="AM4"/>
  <c r="AN4"/>
  <c r="AO4"/>
  <c r="AP4"/>
  <c r="AQ4"/>
  <c r="AR4"/>
  <c r="AS4"/>
  <c r="T86"/>
  <c r="T99"/>
  <c r="T101"/>
  <c r="T96"/>
  <c r="T95"/>
  <c r="T94"/>
  <c r="T93"/>
  <c r="T92"/>
  <c r="T91"/>
  <c r="T89"/>
  <c r="T88"/>
  <c r="T90"/>
  <c r="T87"/>
  <c r="T98"/>
  <c r="T97"/>
  <c r="T100"/>
  <c r="AH88" l="1"/>
  <c r="AK5" s="1"/>
  <c r="U102"/>
  <c r="U86" l="1"/>
  <c r="U97"/>
  <c r="U98"/>
  <c r="U99"/>
  <c r="U100"/>
  <c r="U101"/>
  <c r="U96"/>
  <c r="U95"/>
  <c r="U94"/>
  <c r="U93"/>
  <c r="U92"/>
  <c r="U91"/>
  <c r="U89"/>
  <c r="U88"/>
  <c r="U90"/>
  <c r="U87"/>
  <c r="AH89" s="1"/>
  <c r="AK6" s="1"/>
  <c r="AL5"/>
  <c r="AM5"/>
  <c r="AN5"/>
  <c r="AO5"/>
  <c r="AP5"/>
  <c r="AQ5"/>
  <c r="AR5"/>
  <c r="AS5"/>
  <c r="AL6" l="1"/>
  <c r="AM6"/>
  <c r="AN6"/>
  <c r="AO6"/>
  <c r="AP6"/>
  <c r="AQ6"/>
  <c r="AR6"/>
  <c r="AS6"/>
  <c r="V102"/>
  <c r="V86" l="1"/>
  <c r="V97"/>
  <c r="V98"/>
  <c r="V99"/>
  <c r="V100"/>
  <c r="V101"/>
  <c r="V96"/>
  <c r="V95"/>
  <c r="V94"/>
  <c r="V93"/>
  <c r="V92"/>
  <c r="V91"/>
  <c r="V89"/>
  <c r="V88"/>
  <c r="V90"/>
  <c r="V87"/>
  <c r="AH90" s="1"/>
  <c r="AK7"/>
  <c r="AL7" l="1"/>
  <c r="AM7"/>
  <c r="AN7"/>
  <c r="AO7"/>
  <c r="AP7"/>
  <c r="AQ7"/>
  <c r="AR7"/>
  <c r="AS7"/>
  <c r="W102"/>
  <c r="W86" l="1"/>
  <c r="W97"/>
  <c r="W98"/>
  <c r="W99"/>
  <c r="W100"/>
  <c r="W101"/>
  <c r="W96"/>
  <c r="W95"/>
  <c r="W94"/>
  <c r="W93"/>
  <c r="W92"/>
  <c r="W91"/>
  <c r="W89"/>
  <c r="W88"/>
  <c r="W90"/>
  <c r="W87"/>
  <c r="AH91" s="1"/>
  <c r="AK8"/>
  <c r="AL8" l="1"/>
  <c r="AM8"/>
  <c r="AN8"/>
  <c r="AO8"/>
  <c r="AP8"/>
  <c r="AQ8"/>
  <c r="AR8"/>
  <c r="AS8"/>
  <c r="X102"/>
  <c r="X86" l="1"/>
  <c r="X97"/>
  <c r="X98"/>
  <c r="X99"/>
  <c r="X100"/>
  <c r="X101"/>
  <c r="X96"/>
  <c r="X95"/>
  <c r="X94"/>
  <c r="X93"/>
  <c r="X92"/>
  <c r="X91"/>
  <c r="X89"/>
  <c r="X88"/>
  <c r="X90"/>
  <c r="X87"/>
  <c r="AH92" s="1"/>
  <c r="AK9"/>
  <c r="AL9" l="1"/>
  <c r="AM9"/>
  <c r="AN9"/>
  <c r="AO9"/>
  <c r="AP9"/>
  <c r="AQ9"/>
  <c r="AR9"/>
  <c r="AS9"/>
  <c r="Y102"/>
  <c r="Y97" l="1"/>
  <c r="Y98"/>
  <c r="Y99"/>
  <c r="Y100"/>
  <c r="Y86"/>
  <c r="Y101"/>
  <c r="Y96"/>
  <c r="Y95"/>
  <c r="Y94"/>
  <c r="Y93"/>
  <c r="Y92"/>
  <c r="Y91"/>
  <c r="Y89"/>
  <c r="Y88"/>
  <c r="Y90"/>
  <c r="Y87"/>
  <c r="AH93" l="1"/>
  <c r="Z102"/>
  <c r="Z86"/>
  <c r="Z87"/>
  <c r="Z90"/>
  <c r="Z88"/>
  <c r="Z89"/>
  <c r="Z91"/>
  <c r="Z92"/>
  <c r="Z93"/>
  <c r="Z94"/>
  <c r="Z95" l="1"/>
  <c r="Z96"/>
  <c r="Z97"/>
  <c r="Z98"/>
  <c r="Z99"/>
  <c r="Z100"/>
  <c r="Z101"/>
  <c r="AL10"/>
  <c r="AM10"/>
  <c r="AN10"/>
  <c r="AO10"/>
  <c r="AP10"/>
  <c r="AQ10"/>
  <c r="AR10"/>
  <c r="AS10"/>
  <c r="AK10"/>
  <c r="AH94" l="1"/>
  <c r="AA102"/>
  <c r="AA93" l="1"/>
  <c r="AA87"/>
  <c r="AA90"/>
  <c r="AA88"/>
  <c r="AA89"/>
  <c r="AA91"/>
  <c r="AA92"/>
  <c r="AA86"/>
  <c r="AA94"/>
  <c r="AL11"/>
  <c r="AM11"/>
  <c r="AN11"/>
  <c r="AO11"/>
  <c r="AP11"/>
  <c r="AQ11"/>
  <c r="AR11"/>
  <c r="AS11"/>
  <c r="AK11"/>
  <c r="AA96"/>
  <c r="AA97"/>
  <c r="AA98"/>
  <c r="AA99"/>
  <c r="AA100"/>
  <c r="AA101"/>
  <c r="AA95"/>
  <c r="AH95" l="1"/>
  <c r="AB102"/>
  <c r="AB95" s="1"/>
  <c r="AB86"/>
  <c r="AB101"/>
  <c r="AB100"/>
  <c r="AB99"/>
  <c r="AB98"/>
  <c r="AB97"/>
  <c r="AB96"/>
  <c r="AB94"/>
  <c r="AB92"/>
  <c r="AB91"/>
  <c r="AB89"/>
  <c r="AB88"/>
  <c r="AB90"/>
  <c r="AB87"/>
  <c r="AB93"/>
  <c r="AC102" l="1"/>
  <c r="AL12"/>
  <c r="AM12"/>
  <c r="AN12"/>
  <c r="AO12"/>
  <c r="AP12"/>
  <c r="AQ12"/>
  <c r="AR12"/>
  <c r="AS12"/>
  <c r="AK12"/>
  <c r="AH96"/>
  <c r="AK13" l="1"/>
  <c r="AL13"/>
  <c r="AM13"/>
  <c r="AN13"/>
  <c r="AO13"/>
  <c r="AP13"/>
  <c r="AQ13"/>
  <c r="AR13"/>
  <c r="AS13"/>
  <c r="AC86"/>
  <c r="AC93"/>
  <c r="AC94"/>
  <c r="AC87"/>
  <c r="AC90"/>
  <c r="AC88"/>
  <c r="AC89"/>
  <c r="AC91"/>
  <c r="AC92"/>
  <c r="AC95"/>
  <c r="AC101"/>
  <c r="AC100"/>
  <c r="AC99"/>
  <c r="AC98"/>
  <c r="AC97"/>
  <c r="AC96"/>
  <c r="AD102" l="1"/>
  <c r="AH97"/>
  <c r="AD86"/>
  <c r="AL14" l="1"/>
  <c r="AM14"/>
  <c r="AN14"/>
  <c r="AO14"/>
  <c r="AP14"/>
  <c r="AQ14"/>
  <c r="AR14"/>
  <c r="AS14"/>
  <c r="AK14"/>
  <c r="AD93"/>
  <c r="AD94"/>
  <c r="AD87"/>
  <c r="AD90"/>
  <c r="AD88"/>
  <c r="AD89"/>
  <c r="AD91"/>
  <c r="AD92"/>
  <c r="AD95"/>
  <c r="AD101"/>
  <c r="AD100"/>
  <c r="AD99"/>
  <c r="AD98"/>
  <c r="AD97"/>
  <c r="AD96"/>
  <c r="AH98" l="1"/>
  <c r="AE102"/>
  <c r="AE86" s="1"/>
  <c r="AL15" l="1"/>
  <c r="AM15"/>
  <c r="AN15"/>
  <c r="AO15"/>
  <c r="AP15"/>
  <c r="AQ15"/>
  <c r="AR15"/>
  <c r="AS15"/>
  <c r="AK15"/>
  <c r="AE93"/>
  <c r="AE94"/>
  <c r="AE87"/>
  <c r="AE90"/>
  <c r="AE88"/>
  <c r="AE89"/>
  <c r="AE91"/>
  <c r="AE92"/>
  <c r="AE95"/>
  <c r="AE101"/>
  <c r="AE100"/>
  <c r="AE99"/>
  <c r="AE98"/>
  <c r="AE97"/>
  <c r="AE96"/>
  <c r="AH99" l="1"/>
  <c r="AF102"/>
  <c r="AF86" s="1"/>
  <c r="AL16" l="1"/>
  <c r="AM16"/>
  <c r="AN16"/>
  <c r="AO16"/>
  <c r="AP16"/>
  <c r="AQ16"/>
  <c r="AR16"/>
  <c r="AS16"/>
  <c r="AK16"/>
  <c r="AF93"/>
  <c r="AF94"/>
  <c r="AF87"/>
  <c r="AF90"/>
  <c r="AF88"/>
  <c r="AF89"/>
  <c r="AF91"/>
  <c r="AF92"/>
  <c r="AF95"/>
  <c r="AF101"/>
  <c r="AF100"/>
  <c r="AF99"/>
  <c r="AF98"/>
  <c r="AF97"/>
  <c r="AF96"/>
  <c r="AH100" l="1"/>
  <c r="AG102"/>
  <c r="AG86" s="1"/>
  <c r="AL17" l="1"/>
  <c r="AM17"/>
  <c r="AN17"/>
  <c r="AO17"/>
  <c r="AP17"/>
  <c r="AQ17"/>
  <c r="AR17"/>
  <c r="AS17"/>
  <c r="AK17"/>
  <c r="AG93"/>
  <c r="AG94"/>
  <c r="AG87"/>
  <c r="AG90"/>
  <c r="AG88"/>
  <c r="AG89"/>
  <c r="AG91"/>
  <c r="AG92"/>
  <c r="AG95"/>
  <c r="AG101"/>
  <c r="AG100"/>
  <c r="AG99"/>
  <c r="AG98"/>
  <c r="AG97"/>
  <c r="AG96"/>
  <c r="AH101" l="1"/>
  <c r="AL18"/>
  <c r="AM18"/>
  <c r="AN18"/>
  <c r="AO18"/>
  <c r="AP18"/>
  <c r="AQ18"/>
  <c r="AR18"/>
  <c r="AS18"/>
  <c r="AK18"/>
</calcChain>
</file>

<file path=xl/sharedStrings.xml><?xml version="1.0" encoding="utf-8"?>
<sst xmlns="http://schemas.openxmlformats.org/spreadsheetml/2006/main" count="263" uniqueCount="52">
  <si>
    <t>c</t>
  </si>
  <si>
    <t>p</t>
  </si>
  <si>
    <t>Pts</t>
  </si>
  <si>
    <t>G</t>
  </si>
  <si>
    <t>N</t>
  </si>
  <si>
    <t>P</t>
  </si>
  <si>
    <t>dif</t>
  </si>
  <si>
    <t>clst</t>
  </si>
  <si>
    <t>J</t>
  </si>
  <si>
    <t>Classement</t>
  </si>
  <si>
    <t>Score</t>
  </si>
  <si>
    <t>Dom / Ext</t>
  </si>
  <si>
    <t>3-1</t>
  </si>
  <si>
    <t>1-0</t>
  </si>
  <si>
    <t>3-0</t>
  </si>
  <si>
    <t>4-0</t>
  </si>
  <si>
    <t>0-3</t>
  </si>
  <si>
    <t>1-3</t>
  </si>
  <si>
    <t>2-2</t>
  </si>
  <si>
    <t>0-0</t>
  </si>
  <si>
    <t>5-1</t>
  </si>
  <si>
    <t>1-1</t>
  </si>
  <si>
    <t>3-2</t>
  </si>
  <si>
    <t>2-1</t>
  </si>
  <si>
    <t>1-2</t>
  </si>
  <si>
    <t>2-3</t>
  </si>
  <si>
    <t>2-0</t>
  </si>
  <si>
    <t>4-1</t>
  </si>
  <si>
    <t>2-4</t>
  </si>
  <si>
    <t>3-3</t>
  </si>
  <si>
    <t>5-2</t>
  </si>
  <si>
    <t>Pénalités District (Pts)</t>
  </si>
  <si>
    <t>NAHD</t>
  </si>
  <si>
    <t>MOB</t>
  </si>
  <si>
    <t>JSK</t>
  </si>
  <si>
    <t>USMA</t>
  </si>
  <si>
    <t>JSS</t>
  </si>
  <si>
    <t>MCEE</t>
  </si>
  <si>
    <t>MCA</t>
  </si>
  <si>
    <t>ASOC</t>
  </si>
  <si>
    <t>RCA</t>
  </si>
  <si>
    <t>ESS</t>
  </si>
  <si>
    <t>MCO</t>
  </si>
  <si>
    <t>ASMO</t>
  </si>
  <si>
    <t>USMH</t>
  </si>
  <si>
    <t>CRB</t>
  </si>
  <si>
    <t>USMBA</t>
  </si>
  <si>
    <t>CSC</t>
  </si>
  <si>
    <t>0-2</t>
  </si>
  <si>
    <t>0-1</t>
  </si>
  <si>
    <t>29 eme journée</t>
  </si>
  <si>
    <t>30 eme journée</t>
  </si>
</sst>
</file>

<file path=xl/styles.xml><?xml version="1.0" encoding="utf-8"?>
<styleSheet xmlns="http://schemas.openxmlformats.org/spreadsheetml/2006/main">
  <fonts count="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NumberFormat="1" applyBorder="1"/>
    <xf numFmtId="0" fontId="1" fillId="0" borderId="0" xfId="0" applyFont="1" applyBorder="1" applyAlignment="1" applyProtection="1">
      <alignment horizontal="center"/>
      <protection hidden="1"/>
    </xf>
    <xf numFmtId="0" fontId="0" fillId="0" borderId="1" xfId="0" applyBorder="1" applyProtection="1"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49" fontId="0" fillId="0" borderId="0" xfId="0" applyNumberForma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 textRotation="90" wrapText="1"/>
    </xf>
    <xf numFmtId="1" fontId="0" fillId="0" borderId="0" xfId="0" applyNumberForma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49" fontId="0" fillId="4" borderId="0" xfId="0" applyNumberForma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/>
      <protection locked="0"/>
    </xf>
    <xf numFmtId="0" fontId="0" fillId="5" borderId="0" xfId="0" applyNumberFormat="1" applyFill="1" applyBorder="1"/>
    <xf numFmtId="0" fontId="0" fillId="0" borderId="5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3" fillId="0" borderId="4" xfId="0" applyFont="1" applyBorder="1" applyAlignment="1">
      <alignment textRotation="45"/>
    </xf>
    <xf numFmtId="0" fontId="2" fillId="0" borderId="0" xfId="0" applyFont="1" applyBorder="1" applyAlignment="1">
      <alignment horizontal="center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textRotation="90"/>
    </xf>
    <xf numFmtId="0" fontId="3" fillId="0" borderId="7" xfId="0" applyFont="1" applyBorder="1" applyProtection="1">
      <protection locked="0"/>
    </xf>
    <xf numFmtId="49" fontId="0" fillId="3" borderId="7" xfId="0" applyNumberFormat="1" applyFill="1" applyBorder="1" applyAlignment="1">
      <alignment horizontal="center" vertical="center"/>
    </xf>
    <xf numFmtId="49" fontId="0" fillId="6" borderId="7" xfId="0" applyNumberForma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>
      <alignment horizontal="center" vertical="center"/>
    </xf>
    <xf numFmtId="49" fontId="0" fillId="7" borderId="7" xfId="0" applyNumberFormat="1" applyFill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protection hidden="1"/>
    </xf>
    <xf numFmtId="0" fontId="0" fillId="0" borderId="7" xfId="0" applyNumberFormat="1" applyBorder="1" applyAlignment="1">
      <alignment horizontal="center"/>
    </xf>
    <xf numFmtId="0" fontId="1" fillId="8" borderId="7" xfId="0" applyFont="1" applyFill="1" applyBorder="1" applyAlignment="1" applyProtection="1">
      <alignment horizontal="center"/>
      <protection hidden="1"/>
    </xf>
    <xf numFmtId="0" fontId="0" fillId="2" borderId="7" xfId="0" applyFill="1" applyBorder="1" applyAlignment="1" applyProtection="1">
      <alignment horizontal="center"/>
      <protection hidden="1"/>
    </xf>
    <xf numFmtId="0" fontId="0" fillId="0" borderId="7" xfId="0" applyBorder="1" applyAlignment="1" applyProtection="1">
      <alignment horizontal="center"/>
      <protection hidden="1"/>
    </xf>
    <xf numFmtId="49" fontId="3" fillId="7" borderId="7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Protection="1">
      <protection hidden="1"/>
    </xf>
    <xf numFmtId="0" fontId="0" fillId="9" borderId="7" xfId="0" applyNumberFormat="1" applyFill="1" applyBorder="1" applyAlignment="1">
      <alignment horizontal="center"/>
    </xf>
    <xf numFmtId="0" fontId="1" fillId="9" borderId="7" xfId="0" applyFont="1" applyFill="1" applyBorder="1" applyProtection="1">
      <protection hidden="1"/>
    </xf>
    <xf numFmtId="0" fontId="1" fillId="9" borderId="7" xfId="0" applyFont="1" applyFill="1" applyBorder="1" applyAlignment="1" applyProtection="1">
      <alignment horizontal="center"/>
      <protection hidden="1"/>
    </xf>
    <xf numFmtId="0" fontId="0" fillId="9" borderId="7" xfId="0" applyFill="1" applyBorder="1" applyAlignment="1" applyProtection="1">
      <alignment horizontal="center"/>
      <protection hidden="1"/>
    </xf>
  </cellXfs>
  <cellStyles count="1">
    <cellStyle name="Normal" xfId="0" builtinId="0"/>
  </cellStyles>
  <dxfs count="1">
    <dxf>
      <font>
        <color auto="1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03"/>
  <sheetViews>
    <sheetView tabSelected="1" topLeftCell="A2" zoomScaleNormal="100" workbookViewId="0">
      <selection activeCell="R21" sqref="R21"/>
    </sheetView>
  </sheetViews>
  <sheetFormatPr baseColWidth="10" defaultRowHeight="12.75"/>
  <cols>
    <col min="1" max="1" width="8.140625" customWidth="1"/>
    <col min="2" max="17" width="5" customWidth="1"/>
    <col min="18" max="18" width="3.5703125" customWidth="1"/>
    <col min="19" max="19" width="15.5703125" customWidth="1"/>
    <col min="20" max="20" width="3.42578125" hidden="1" customWidth="1"/>
    <col min="21" max="21" width="4.7109375" hidden="1" customWidth="1"/>
    <col min="22" max="22" width="4.42578125" hidden="1" customWidth="1"/>
    <col min="23" max="23" width="3" hidden="1" customWidth="1"/>
    <col min="24" max="24" width="3.85546875" hidden="1" customWidth="1"/>
    <col min="25" max="25" width="4.7109375" hidden="1" customWidth="1"/>
    <col min="26" max="27" width="4.85546875" hidden="1" customWidth="1"/>
    <col min="28" max="28" width="9" hidden="1" customWidth="1"/>
    <col min="29" max="29" width="9.85546875" hidden="1" customWidth="1"/>
    <col min="30" max="30" width="13.140625" hidden="1" customWidth="1"/>
    <col min="31" max="31" width="22.7109375" hidden="1" customWidth="1"/>
    <col min="32" max="32" width="4.42578125" hidden="1" customWidth="1"/>
    <col min="33" max="33" width="5.7109375" hidden="1" customWidth="1"/>
    <col min="34" max="34" width="10.140625" hidden="1" customWidth="1"/>
    <col min="35" max="35" width="11.85546875" hidden="1" customWidth="1"/>
    <col min="36" max="36" width="7.28515625" customWidth="1"/>
    <col min="37" max="37" width="7.140625" customWidth="1"/>
    <col min="38" max="38" width="6.7109375" customWidth="1"/>
    <col min="39" max="42" width="6.42578125" customWidth="1"/>
    <col min="43" max="44" width="6.7109375" customWidth="1"/>
    <col min="45" max="45" width="9.42578125" customWidth="1"/>
  </cols>
  <sheetData>
    <row r="1" spans="1:45" ht="13.5" thickBot="1">
      <c r="A1" s="15" t="s">
        <v>10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26"/>
      <c r="O1" s="14"/>
      <c r="P1" s="14"/>
      <c r="Q1" s="14"/>
      <c r="R1" s="1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17" t="s">
        <v>9</v>
      </c>
      <c r="AL1" s="18"/>
      <c r="AM1" s="18"/>
      <c r="AN1" s="18"/>
      <c r="AO1" s="18"/>
      <c r="AP1" s="18"/>
      <c r="AQ1" s="18"/>
      <c r="AR1" s="18"/>
      <c r="AS1" s="19"/>
    </row>
    <row r="2" spans="1:45" ht="59.25" customHeight="1">
      <c r="A2" s="25" t="s">
        <v>11</v>
      </c>
      <c r="B2" s="23" t="str">
        <f>A3</f>
        <v>NAHD</v>
      </c>
      <c r="C2" s="23" t="str">
        <f>A4</f>
        <v>MOB</v>
      </c>
      <c r="D2" s="23" t="str">
        <f>A5</f>
        <v>JSK</v>
      </c>
      <c r="E2" s="23" t="str">
        <f>A6</f>
        <v>JSS</v>
      </c>
      <c r="F2" s="23" t="str">
        <f>A7</f>
        <v>MCEE</v>
      </c>
      <c r="G2" s="23" t="str">
        <f>A8</f>
        <v>USMA</v>
      </c>
      <c r="H2" s="23" t="str">
        <f>A9</f>
        <v>MCA</v>
      </c>
      <c r="I2" s="23" t="str">
        <f>A10</f>
        <v>ASOC</v>
      </c>
      <c r="J2" s="23" t="str">
        <f>A11</f>
        <v>RCA</v>
      </c>
      <c r="K2" s="23" t="str">
        <f>A12</f>
        <v>ESS</v>
      </c>
      <c r="L2" s="23" t="str">
        <f>A13</f>
        <v>MCO</v>
      </c>
      <c r="M2" s="23" t="str">
        <f>A14</f>
        <v>ASMO</v>
      </c>
      <c r="N2" s="28" t="str">
        <f>A15</f>
        <v>USMH</v>
      </c>
      <c r="O2" s="23" t="str">
        <f>A16</f>
        <v>CRB</v>
      </c>
      <c r="P2" s="23" t="str">
        <f>A17</f>
        <v>USMBA</v>
      </c>
      <c r="Q2" s="24" t="str">
        <f>A18</f>
        <v>CSC</v>
      </c>
      <c r="R2" s="11" t="s">
        <v>31</v>
      </c>
      <c r="S2" s="2"/>
      <c r="T2" s="2" t="str">
        <f>A3</f>
        <v>NAHD</v>
      </c>
      <c r="U2" s="2" t="str">
        <f>A4</f>
        <v>MOB</v>
      </c>
      <c r="V2" s="2" t="str">
        <f>A5</f>
        <v>JSK</v>
      </c>
      <c r="W2" s="2" t="str">
        <f>A6</f>
        <v>JSS</v>
      </c>
      <c r="X2" s="2" t="str">
        <f>A7</f>
        <v>MCEE</v>
      </c>
      <c r="Y2" s="2" t="str">
        <f>A8</f>
        <v>USMA</v>
      </c>
      <c r="Z2" s="2" t="str">
        <f>A9</f>
        <v>MCA</v>
      </c>
      <c r="AA2" s="2" t="str">
        <f>A10</f>
        <v>ASOC</v>
      </c>
      <c r="AB2" s="2" t="str">
        <f>A11</f>
        <v>RCA</v>
      </c>
      <c r="AC2" s="2" t="str">
        <f>A12</f>
        <v>ESS</v>
      </c>
      <c r="AD2" s="2" t="str">
        <f>A13</f>
        <v>MCO</v>
      </c>
      <c r="AE2" s="2" t="str">
        <f>A14</f>
        <v>ASMO</v>
      </c>
      <c r="AF2" s="2" t="str">
        <f>A15</f>
        <v>USMH</v>
      </c>
      <c r="AG2" s="2" t="str">
        <f>A16</f>
        <v>CRB</v>
      </c>
      <c r="AH2" s="2" t="str">
        <f>A17</f>
        <v>USMBA</v>
      </c>
      <c r="AI2" s="2" t="str">
        <f>A18</f>
        <v>CSC</v>
      </c>
      <c r="AJ2" s="2"/>
      <c r="AK2" s="6"/>
      <c r="AL2" s="5" t="s">
        <v>2</v>
      </c>
      <c r="AM2" s="5" t="s">
        <v>8</v>
      </c>
      <c r="AN2" s="5" t="s">
        <v>3</v>
      </c>
      <c r="AO2" s="5" t="s">
        <v>4</v>
      </c>
      <c r="AP2" s="5" t="s">
        <v>5</v>
      </c>
      <c r="AQ2" s="5" t="s">
        <v>1</v>
      </c>
      <c r="AR2" s="5" t="s">
        <v>0</v>
      </c>
      <c r="AS2" s="7" t="s">
        <v>6</v>
      </c>
    </row>
    <row r="3" spans="1:45" ht="19.5" customHeight="1">
      <c r="A3" s="29" t="s">
        <v>32</v>
      </c>
      <c r="B3" s="30"/>
      <c r="C3" s="27" t="s">
        <v>48</v>
      </c>
      <c r="D3" s="27" t="s">
        <v>24</v>
      </c>
      <c r="E3" s="33"/>
      <c r="F3" s="27" t="s">
        <v>24</v>
      </c>
      <c r="G3" s="27" t="s">
        <v>19</v>
      </c>
      <c r="H3" s="27" t="s">
        <v>21</v>
      </c>
      <c r="I3" s="27" t="s">
        <v>13</v>
      </c>
      <c r="J3" s="27" t="s">
        <v>14</v>
      </c>
      <c r="K3" s="27" t="s">
        <v>19</v>
      </c>
      <c r="L3" s="27" t="s">
        <v>13</v>
      </c>
      <c r="M3" s="27" t="s">
        <v>23</v>
      </c>
      <c r="N3" s="27" t="s">
        <v>24</v>
      </c>
      <c r="O3" s="27" t="s">
        <v>13</v>
      </c>
      <c r="P3" s="27" t="s">
        <v>13</v>
      </c>
      <c r="Q3" s="27" t="s">
        <v>26</v>
      </c>
      <c r="R3" s="12"/>
      <c r="S3" s="2"/>
      <c r="T3" s="22"/>
      <c r="U3" s="4">
        <f>IF(C3="",0,1+IF(VALUE(MID(C3,1,SEARCH("-",C3)-1))&lt;VALUE(MID(C3,SEARCH("-",C3)+1,LEN(C3)-SEARCH("-",C3))),0.01,IF(VALUE(MID(C3,1,SEARCH("-",C3)-1))=VALUE(MID(C3,SEARCH("-",C3)+1,LEN(C3)-SEARCH("-",C3))),0.0001,0))+VALUE(MID(C3,1,SEARCH("-",C3)-1))*0.0000000001+VALUE(MID(C3,SEARCH("-",C3)+1,LEN(C3)-SEARCH("-",C3)))*0.0000001)</f>
        <v>1.0100001999999999</v>
      </c>
      <c r="V3" s="4">
        <f>IF(D3="",0,1+IF(VALUE(MID(D3,1,SEARCH("-",D3)-1))&lt;VALUE(MID(D3,SEARCH("-",D3)+1,LEN(D3)-SEARCH("-",D3))),0.01,IF(VALUE(MID(D3,1,SEARCH("-",D3)-1))=VALUE(MID(D3,SEARCH("-",D3)+1,LEN(D3)-SEARCH("-",D3))),0.0001,0))+VALUE(MID(D3,1,SEARCH("-",D3)-1))*0.0000000001+VALUE(MID(D3,SEARCH("-",D3)+1,LEN(D3)-SEARCH("-",D3)))*0.0000001)</f>
        <v>1.0100002000999999</v>
      </c>
      <c r="W3" s="4">
        <f t="shared" ref="V3:AI11" si="0">IF(E3="",0,1+IF(VALUE(MID(E3,1,SEARCH("-",E3)-1))&lt;VALUE(MID(E3,SEARCH("-",E3)+1,LEN(E3)-SEARCH("-",E3))),0.01,IF(VALUE(MID(E3,1,SEARCH("-",E3)-1))=VALUE(MID(E3,SEARCH("-",E3)+1,LEN(E3)-SEARCH("-",E3))),0.0001,0))+VALUE(MID(E3,1,SEARCH("-",E3)-1))*0.0000000001+VALUE(MID(E3,SEARCH("-",E3)+1,LEN(E3)-SEARCH("-",E3)))*0.0000001)</f>
        <v>0</v>
      </c>
      <c r="X3" s="4">
        <f t="shared" si="0"/>
        <v>1.0100002000999999</v>
      </c>
      <c r="Y3" s="4">
        <f t="shared" si="0"/>
        <v>1.0001</v>
      </c>
      <c r="Z3" s="4">
        <f t="shared" si="0"/>
        <v>1.0001001001000001</v>
      </c>
      <c r="AA3" s="4">
        <f t="shared" si="0"/>
        <v>1.0000000001</v>
      </c>
      <c r="AB3" s="4">
        <f t="shared" si="0"/>
        <v>1.0000000003</v>
      </c>
      <c r="AC3" s="4">
        <f t="shared" si="0"/>
        <v>1.0001</v>
      </c>
      <c r="AD3" s="4">
        <f t="shared" si="0"/>
        <v>1.0000000001</v>
      </c>
      <c r="AE3" s="4">
        <f t="shared" si="0"/>
        <v>1.0000001002000001</v>
      </c>
      <c r="AF3" s="4">
        <f t="shared" si="0"/>
        <v>1.0100002000999999</v>
      </c>
      <c r="AG3" s="4">
        <f t="shared" si="0"/>
        <v>1.0000000001</v>
      </c>
      <c r="AH3" s="4">
        <f>IF(P3="",0,1+IF(VALUE(MID(P3,1,SEARCH("-",P3)-1))&lt;VALUE(MID(P3,SEARCH("-",P3)+1,LEN(P3)-SEARCH("-",P3))),0.01,IF(VALUE(MID(P3,1,SEARCH("-",P3)-1))=VALUE(MID(P3,SEARCH("-",P3)+1,LEN(P3)-SEARCH("-",P3))),0.0001,0))+VALUE(MID(P3,1,SEARCH("-",P3)-1))*0.0000000001+VALUE(MID(P3,SEARCH("-",P3)+1,LEN(P3)-SEARCH("-",P3)))*0.0000001)</f>
        <v>1.0000000001</v>
      </c>
      <c r="AI3" s="4">
        <f>IF(Q3="",0,1+IF(VALUE(MID(Q3,1,SEARCH("-",Q3)-1))&lt;VALUE(MID(Q3,SEARCH("-",Q3)+1,LEN(Q3)-SEARCH("-",Q3))),0.01,IF(VALUE(MID(Q3,1,SEARCH("-",Q3)-1))=VALUE(MID(Q3,SEARCH("-",Q3)+1,LEN(Q3)-SEARCH("-",Q3))),0.0001,0))+VALUE(MID(Q3,1,SEARCH("-",Q3)-1))*0.0000000001+VALUE(MID(Q3,SEARCH("-",Q3)+1,LEN(Q3)-SEARCH("-",Q3)))*0.0000001)</f>
        <v>1.0000000002</v>
      </c>
      <c r="AJ3" s="35">
        <v>1</v>
      </c>
      <c r="AK3" s="34" t="str">
        <f>INDEX($A$86:$L$101,$AH86,A$102)</f>
        <v>ESS</v>
      </c>
      <c r="AL3" s="36">
        <f>INDEX($A$86:$L$101,$AH86,B$102)</f>
        <v>45</v>
      </c>
      <c r="AM3" s="37">
        <f>INDEX($A$86:$L$101,$AH86,C$102)</f>
        <v>28</v>
      </c>
      <c r="AN3" s="38">
        <f>INDEX($A$86:$L$101,$AH86,D$102)</f>
        <v>12</v>
      </c>
      <c r="AO3" s="37">
        <f>INDEX($A$86:$L$101,$AH86,E$102)</f>
        <v>9</v>
      </c>
      <c r="AP3" s="38">
        <f>INDEX($A$86:$L$101,$AH86,F$102)</f>
        <v>7</v>
      </c>
      <c r="AQ3" s="37">
        <f>INDEX($A$86:$L$101,$AH86,G$102)</f>
        <v>34</v>
      </c>
      <c r="AR3" s="38">
        <f>INDEX($A$86:$L$101,$AH86,H$102)</f>
        <v>26</v>
      </c>
      <c r="AS3" s="37">
        <f>INDEX($A$86:$L$101,$AH86,I$102)</f>
        <v>8</v>
      </c>
    </row>
    <row r="4" spans="1:45" ht="19.5" customHeight="1">
      <c r="A4" s="29" t="s">
        <v>33</v>
      </c>
      <c r="B4" s="27" t="s">
        <v>19</v>
      </c>
      <c r="C4" s="30"/>
      <c r="D4" s="27" t="s">
        <v>12</v>
      </c>
      <c r="E4" s="27" t="s">
        <v>21</v>
      </c>
      <c r="F4" s="31"/>
      <c r="G4" s="27" t="s">
        <v>49</v>
      </c>
      <c r="H4" s="27" t="s">
        <v>18</v>
      </c>
      <c r="I4" s="27" t="s">
        <v>19</v>
      </c>
      <c r="J4" s="27" t="s">
        <v>26</v>
      </c>
      <c r="K4" s="27" t="s">
        <v>14</v>
      </c>
      <c r="L4" s="27" t="s">
        <v>19</v>
      </c>
      <c r="M4" s="27" t="s">
        <v>13</v>
      </c>
      <c r="N4" s="27" t="s">
        <v>49</v>
      </c>
      <c r="O4" s="27" t="s">
        <v>18</v>
      </c>
      <c r="P4" s="27" t="s">
        <v>13</v>
      </c>
      <c r="Q4" s="27" t="s">
        <v>26</v>
      </c>
      <c r="R4" s="12"/>
      <c r="S4" s="4"/>
      <c r="T4" s="4">
        <f>IF(B4="",0,1+IF(VALUE(MID(B4,1,SEARCH("-",B4)-1))&lt;VALUE(MID(B4,SEARCH("-",B4)+1,LEN(B4)-SEARCH("-",B4))),0.01,IF(VALUE(MID(B4,1,SEARCH("-",B4)-1))=VALUE(MID(B4,SEARCH("-",B4)+1,LEN(B4)-SEARCH("-",B4))),0.0001,0))+VALUE(MID(B4,1,SEARCH("-",B4)-1))*0.0000000001+VALUE(MID(B4,SEARCH("-",B4)+1,LEN(B4)-SEARCH("-",B4)))*0.0000001)</f>
        <v>1.0001</v>
      </c>
      <c r="U4" s="22"/>
      <c r="V4" s="4">
        <f>IF(D4="",0,1+IF(VALUE(MID(D4,1,SEARCH("-",D4)-1))&lt;VALUE(MID(D4,SEARCH("-",D4)+1,LEN(D4)-SEARCH("-",D4))),0.01,IF(VALUE(MID(D4,1,SEARCH("-",D4)-1))=VALUE(MID(D4,SEARCH("-",D4)+1,LEN(D4)-SEARCH("-",D4))),0.0001,0))+VALUE(MID(D4,1,SEARCH("-",D4)-1))*0.0000000001+VALUE(MID(D4,SEARCH("-",D4)+1,LEN(D4)-SEARCH("-",D4)))*0.0000001)</f>
        <v>1.0000001003000001</v>
      </c>
      <c r="W4" s="4">
        <f t="shared" si="0"/>
        <v>1.0001001001000001</v>
      </c>
      <c r="X4" s="4">
        <f t="shared" si="0"/>
        <v>0</v>
      </c>
      <c r="Y4" s="4">
        <f t="shared" si="0"/>
        <v>1.0100001000000001</v>
      </c>
      <c r="Z4" s="4">
        <f t="shared" si="0"/>
        <v>1.0001002001999999</v>
      </c>
      <c r="AA4" s="4">
        <f t="shared" si="0"/>
        <v>1.0001</v>
      </c>
      <c r="AB4" s="4">
        <f t="shared" si="0"/>
        <v>1.0000000002</v>
      </c>
      <c r="AC4" s="4">
        <f t="shared" si="0"/>
        <v>1.0000000003</v>
      </c>
      <c r="AD4" s="4">
        <f t="shared" ref="AD4:AD12" si="1">IF(L4="",0,1+IF(VALUE(MID(L4,1,SEARCH("-",L4)-1))&lt;VALUE(MID(L4,SEARCH("-",L4)+1,LEN(L4)-SEARCH("-",L4))),0.01,IF(VALUE(MID(L4,1,SEARCH("-",L4)-1))=VALUE(MID(L4,SEARCH("-",L4)+1,LEN(L4)-SEARCH("-",L4))),0.0001,0))+VALUE(MID(L4,1,SEARCH("-",L4)-1))*0.0000000001+VALUE(MID(L4,SEARCH("-",L4)+1,LEN(L4)-SEARCH("-",L4)))*0.0000001)</f>
        <v>1.0001</v>
      </c>
      <c r="AE4" s="4">
        <f t="shared" ref="AE4:AE13" si="2">IF(M4="",0,1+IF(VALUE(MID(M4,1,SEARCH("-",M4)-1))&lt;VALUE(MID(M4,SEARCH("-",M4)+1,LEN(M4)-SEARCH("-",M4))),0.01,IF(VALUE(MID(M4,1,SEARCH("-",M4)-1))=VALUE(MID(M4,SEARCH("-",M4)+1,LEN(M4)-SEARCH("-",M4))),0.0001,0))+VALUE(MID(M4,1,SEARCH("-",M4)-1))*0.0000000001+VALUE(MID(M4,SEARCH("-",M4)+1,LEN(M4)-SEARCH("-",M4)))*0.0000001)</f>
        <v>1.0000000001</v>
      </c>
      <c r="AF4" s="4">
        <f t="shared" ref="AF4:AF14" si="3">IF(N4="",0,1+IF(VALUE(MID(N4,1,SEARCH("-",N4)-1))&lt;VALUE(MID(N4,SEARCH("-",N4)+1,LEN(N4)-SEARCH("-",N4))),0.01,IF(VALUE(MID(N4,1,SEARCH("-",N4)-1))=VALUE(MID(N4,SEARCH("-",N4)+1,LEN(N4)-SEARCH("-",N4))),0.0001,0))+VALUE(MID(N4,1,SEARCH("-",N4)-1))*0.0000000001+VALUE(MID(N4,SEARCH("-",N4)+1,LEN(N4)-SEARCH("-",N4)))*0.0000001)</f>
        <v>1.0100001000000001</v>
      </c>
      <c r="AG4" s="4">
        <f t="shared" ref="AG4:AG15" si="4">IF(O4="",0,1+IF(VALUE(MID(O4,1,SEARCH("-",O4)-1))&lt;VALUE(MID(O4,SEARCH("-",O4)+1,LEN(O4)-SEARCH("-",O4))),0.01,IF(VALUE(MID(O4,1,SEARCH("-",O4)-1))=VALUE(MID(O4,SEARCH("-",O4)+1,LEN(O4)-SEARCH("-",O4))),0.0001,0))+VALUE(MID(O4,1,SEARCH("-",O4)-1))*0.0000000001+VALUE(MID(O4,SEARCH("-",O4)+1,LEN(O4)-SEARCH("-",O4)))*0.0000001)</f>
        <v>1.0001002001999999</v>
      </c>
      <c r="AH4" s="4">
        <f t="shared" ref="AH4:AI16" si="5">IF(P4="",0,1+IF(VALUE(MID(P4,1,SEARCH("-",P4)-1))&lt;VALUE(MID(P4,SEARCH("-",P4)+1,LEN(P4)-SEARCH("-",P4))),0.01,IF(VALUE(MID(P4,1,SEARCH("-",P4)-1))=VALUE(MID(P4,SEARCH("-",P4)+1,LEN(P4)-SEARCH("-",P4))),0.0001,0))+VALUE(MID(P4,1,SEARCH("-",P4)-1))*0.0000000001+VALUE(MID(P4,SEARCH("-",P4)+1,LEN(P4)-SEARCH("-",P4)))*0.0000001)</f>
        <v>1.0000000001</v>
      </c>
      <c r="AI4" s="4">
        <f t="shared" ref="AI4:AI17" si="6">IF(Q4="",0,1+IF(VALUE(MID(Q4,1,SEARCH("-",Q4)-1))&lt;VALUE(MID(Q4,SEARCH("-",Q4)+1,LEN(Q4)-SEARCH("-",Q4))),0.01,IF(VALUE(MID(Q4,1,SEARCH("-",Q4)-1))=VALUE(MID(Q4,SEARCH("-",Q4)+1,LEN(Q4)-SEARCH("-",Q4))),0.0001,0))+VALUE(MID(Q4,1,SEARCH("-",Q4)-1))*0.0000000001+VALUE(MID(Q4,SEARCH("-",Q4)+1,LEN(Q4)-SEARCH("-",Q4)))*0.0000001)</f>
        <v>1.0000000002</v>
      </c>
      <c r="AJ4" s="35">
        <v>2</v>
      </c>
      <c r="AK4" s="34" t="str">
        <f>INDEX($A$86:$L$101,$AH87,A$102)</f>
        <v>MOB</v>
      </c>
      <c r="AL4" s="36">
        <f>INDEX($A$86:$L$101,$AH87,B$102)</f>
        <v>41</v>
      </c>
      <c r="AM4" s="37">
        <f>INDEX($A$86:$L$101,$AH87,C$102)</f>
        <v>28</v>
      </c>
      <c r="AN4" s="38">
        <f>INDEX($A$86:$L$101,$AH87,D$102)</f>
        <v>10</v>
      </c>
      <c r="AO4" s="37">
        <f>INDEX($A$86:$L$101,$AH87,E$102)</f>
        <v>11</v>
      </c>
      <c r="AP4" s="38">
        <f>INDEX($A$86:$L$101,$AH87,F$102)</f>
        <v>7</v>
      </c>
      <c r="AQ4" s="37">
        <f>INDEX($A$86:$L$101,$AH87,G$102)</f>
        <v>30</v>
      </c>
      <c r="AR4" s="38">
        <f>INDEX($A$86:$L$101,$AH87,H$102)</f>
        <v>20</v>
      </c>
      <c r="AS4" s="37">
        <f>INDEX($A$86:$L$101,$AH87,I$102)</f>
        <v>10</v>
      </c>
    </row>
    <row r="5" spans="1:45" ht="19.5" customHeight="1">
      <c r="A5" s="29" t="s">
        <v>34</v>
      </c>
      <c r="B5" s="27" t="s">
        <v>13</v>
      </c>
      <c r="C5" s="27" t="s">
        <v>23</v>
      </c>
      <c r="D5" s="30"/>
      <c r="E5" s="27" t="s">
        <v>49</v>
      </c>
      <c r="F5" s="27" t="s">
        <v>13</v>
      </c>
      <c r="G5" s="27" t="s">
        <v>24</v>
      </c>
      <c r="H5" s="27" t="s">
        <v>24</v>
      </c>
      <c r="I5" s="27" t="s">
        <v>19</v>
      </c>
      <c r="J5" s="27" t="s">
        <v>23</v>
      </c>
      <c r="K5" s="27" t="s">
        <v>21</v>
      </c>
      <c r="L5" s="27" t="s">
        <v>49</v>
      </c>
      <c r="M5" s="27" t="s">
        <v>48</v>
      </c>
      <c r="N5" s="31"/>
      <c r="O5" s="27" t="s">
        <v>49</v>
      </c>
      <c r="P5" s="27" t="s">
        <v>49</v>
      </c>
      <c r="Q5" s="27" t="s">
        <v>23</v>
      </c>
      <c r="R5" s="12"/>
      <c r="S5" s="4"/>
      <c r="T5" s="4">
        <f t="shared" ref="T5:U14" si="7">IF(B5="",0,1+IF(VALUE(MID(B5,1,SEARCH("-",B5)-1))&lt;VALUE(MID(B5,SEARCH("-",B5)+1,LEN(B5)-SEARCH("-",B5))),0.01,IF(VALUE(MID(B5,1,SEARCH("-",B5)-1))=VALUE(MID(B5,SEARCH("-",B5)+1,LEN(B5)-SEARCH("-",B5))),0.0001,0))+VALUE(MID(B5,1,SEARCH("-",B5)-1))*0.0000000001+VALUE(MID(B5,SEARCH("-",B5)+1,LEN(B5)-SEARCH("-",B5)))*0.0000001)</f>
        <v>1.0000000001</v>
      </c>
      <c r="U5" s="4">
        <f t="shared" si="7"/>
        <v>1.0000001002000001</v>
      </c>
      <c r="V5" s="22"/>
      <c r="W5" s="4">
        <f t="shared" si="0"/>
        <v>1.0100001000000001</v>
      </c>
      <c r="X5" s="4">
        <f t="shared" si="0"/>
        <v>1.0000000001</v>
      </c>
      <c r="Y5" s="4">
        <f t="shared" si="0"/>
        <v>1.0100002000999999</v>
      </c>
      <c r="Z5" s="4">
        <f t="shared" si="0"/>
        <v>1.0100002000999999</v>
      </c>
      <c r="AA5" s="4">
        <f t="shared" si="0"/>
        <v>1.0001</v>
      </c>
      <c r="AB5" s="4">
        <f t="shared" si="0"/>
        <v>1.0000001002000001</v>
      </c>
      <c r="AC5" s="4">
        <f t="shared" si="0"/>
        <v>1.0001001001000001</v>
      </c>
      <c r="AD5" s="4">
        <f t="shared" si="1"/>
        <v>1.0100001000000001</v>
      </c>
      <c r="AE5" s="4">
        <f t="shared" si="2"/>
        <v>1.0100001999999999</v>
      </c>
      <c r="AF5" s="4">
        <f t="shared" si="3"/>
        <v>0</v>
      </c>
      <c r="AG5" s="4">
        <f t="shared" si="4"/>
        <v>1.0100001000000001</v>
      </c>
      <c r="AH5" s="4">
        <f t="shared" si="5"/>
        <v>1.0100001000000001</v>
      </c>
      <c r="AI5" s="4">
        <f t="shared" si="6"/>
        <v>1.0000001002000001</v>
      </c>
      <c r="AJ5" s="35">
        <v>3</v>
      </c>
      <c r="AK5" s="34" t="str">
        <f>INDEX($A$86:$L$101,$AH88,A$102)</f>
        <v>MCO</v>
      </c>
      <c r="AL5" s="36">
        <f>INDEX($A$86:$L$101,$AH88,B$102)</f>
        <v>41</v>
      </c>
      <c r="AM5" s="37">
        <f>INDEX($A$86:$L$101,$AH88,C$102)</f>
        <v>28</v>
      </c>
      <c r="AN5" s="38">
        <f>INDEX($A$86:$L$101,$AH88,D$102)</f>
        <v>10</v>
      </c>
      <c r="AO5" s="37">
        <f>INDEX($A$86:$L$101,$AH88,E$102)</f>
        <v>11</v>
      </c>
      <c r="AP5" s="38">
        <f>INDEX($A$86:$L$101,$AH88,F$102)</f>
        <v>7</v>
      </c>
      <c r="AQ5" s="37">
        <f>INDEX($A$86:$L$101,$AH88,G$102)</f>
        <v>17</v>
      </c>
      <c r="AR5" s="38">
        <f>INDEX($A$86:$L$101,$AH88,H$102)</f>
        <v>17</v>
      </c>
      <c r="AS5" s="37">
        <f>INDEX($A$86:$L$101,$AH88,I$102)</f>
        <v>0</v>
      </c>
    </row>
    <row r="6" spans="1:45" ht="19.5" customHeight="1">
      <c r="A6" s="29" t="s">
        <v>36</v>
      </c>
      <c r="B6" s="27" t="s">
        <v>13</v>
      </c>
      <c r="C6" s="27" t="s">
        <v>49</v>
      </c>
      <c r="D6" s="27" t="s">
        <v>23</v>
      </c>
      <c r="E6" s="30"/>
      <c r="F6" s="27" t="s">
        <v>13</v>
      </c>
      <c r="G6" s="27" t="s">
        <v>22</v>
      </c>
      <c r="H6" s="27" t="s">
        <v>23</v>
      </c>
      <c r="I6" s="27" t="s">
        <v>19</v>
      </c>
      <c r="J6" s="27" t="s">
        <v>23</v>
      </c>
      <c r="K6" s="27" t="s">
        <v>24</v>
      </c>
      <c r="L6" s="27" t="s">
        <v>19</v>
      </c>
      <c r="M6" s="27" t="s">
        <v>12</v>
      </c>
      <c r="N6" s="27" t="s">
        <v>13</v>
      </c>
      <c r="O6" s="27" t="s">
        <v>24</v>
      </c>
      <c r="P6" s="31"/>
      <c r="Q6" s="27" t="s">
        <v>21</v>
      </c>
      <c r="R6" s="12"/>
      <c r="S6" s="4"/>
      <c r="T6" s="4">
        <f t="shared" ref="T6:T18" si="8">IF(B6="",0,1+IF(VALUE(MID(B6,1,SEARCH("-",B6)-1))&lt;VALUE(MID(B6,SEARCH("-",B6)+1,LEN(B6)-SEARCH("-",B6))),0.01,IF(VALUE(MID(B6,1,SEARCH("-",B6)-1))=VALUE(MID(B6,SEARCH("-",B6)+1,LEN(B6)-SEARCH("-",B6))),0.0001,0))+VALUE(MID(B6,1,SEARCH("-",B6)-1))*0.0000000001+VALUE(MID(B6,SEARCH("-",B6)+1,LEN(B6)-SEARCH("-",B6)))*0.0000001)</f>
        <v>1.0000000001</v>
      </c>
      <c r="U6" s="4">
        <f t="shared" ref="U6:V18" si="9">IF(C6="",0,1+IF(VALUE(MID(C6,1,SEARCH("-",C6)-1))&lt;VALUE(MID(C6,SEARCH("-",C6)+1,LEN(C6)-SEARCH("-",C6))),0.01,IF(VALUE(MID(C6,1,SEARCH("-",C6)-1))=VALUE(MID(C6,SEARCH("-",C6)+1,LEN(C6)-SEARCH("-",C6))),0.0001,0))+VALUE(MID(C6,1,SEARCH("-",C6)-1))*0.0000000001+VALUE(MID(C6,SEARCH("-",C6)+1,LEN(C6)-SEARCH("-",C6)))*0.0000001)</f>
        <v>1.0100001000000001</v>
      </c>
      <c r="V6" s="4">
        <f t="shared" si="9"/>
        <v>1.0000001002000001</v>
      </c>
      <c r="W6" s="22"/>
      <c r="X6" s="4">
        <f t="shared" si="0"/>
        <v>1.0000000001</v>
      </c>
      <c r="Y6" s="4">
        <f t="shared" si="0"/>
        <v>1.0000002002999999</v>
      </c>
      <c r="Z6" s="4">
        <f t="shared" si="0"/>
        <v>1.0000001002000001</v>
      </c>
      <c r="AA6" s="4">
        <f t="shared" si="0"/>
        <v>1.0001</v>
      </c>
      <c r="AB6" s="4">
        <f t="shared" si="0"/>
        <v>1.0000001002000001</v>
      </c>
      <c r="AC6" s="4">
        <f t="shared" si="0"/>
        <v>1.0100002000999999</v>
      </c>
      <c r="AD6" s="4">
        <f t="shared" si="1"/>
        <v>1.0001</v>
      </c>
      <c r="AE6" s="4">
        <f t="shared" si="2"/>
        <v>1.0000001003000001</v>
      </c>
      <c r="AF6" s="4">
        <f t="shared" si="3"/>
        <v>1.0000000001</v>
      </c>
      <c r="AG6" s="4">
        <f t="shared" si="4"/>
        <v>1.0100002000999999</v>
      </c>
      <c r="AH6" s="4">
        <f t="shared" si="5"/>
        <v>0</v>
      </c>
      <c r="AI6" s="4">
        <f t="shared" si="6"/>
        <v>1.0001001001000001</v>
      </c>
      <c r="AJ6" s="35">
        <v>4</v>
      </c>
      <c r="AK6" s="34" t="str">
        <f>INDEX($A$86:$L$101,$AH89,A$102)</f>
        <v>CRB</v>
      </c>
      <c r="AL6" s="36">
        <f>INDEX($A$86:$L$101,$AH89,B$102)</f>
        <v>41</v>
      </c>
      <c r="AM6" s="37">
        <f>INDEX($A$86:$L$101,$AH89,C$102)</f>
        <v>28</v>
      </c>
      <c r="AN6" s="38">
        <f>INDEX($A$86:$L$101,$AH89,D$102)</f>
        <v>11</v>
      </c>
      <c r="AO6" s="37">
        <f>INDEX($A$86:$L$101,$AH89,E$102)</f>
        <v>8</v>
      </c>
      <c r="AP6" s="38">
        <f>INDEX($A$86:$L$101,$AH89,F$102)</f>
        <v>9</v>
      </c>
      <c r="AQ6" s="37">
        <f>INDEX($A$86:$L$101,$AH89,G$102)</f>
        <v>25</v>
      </c>
      <c r="AR6" s="38">
        <f>INDEX($A$86:$L$101,$AH89,H$102)</f>
        <v>31</v>
      </c>
      <c r="AS6" s="37">
        <f>INDEX($A$86:$L$101,$AH89,I$102)</f>
        <v>-6</v>
      </c>
    </row>
    <row r="7" spans="1:45" ht="19.5" customHeight="1">
      <c r="A7" s="29" t="s">
        <v>37</v>
      </c>
      <c r="B7" s="27" t="s">
        <v>26</v>
      </c>
      <c r="C7" s="27" t="s">
        <v>24</v>
      </c>
      <c r="D7" s="27" t="s">
        <v>22</v>
      </c>
      <c r="E7" s="27" t="s">
        <v>19</v>
      </c>
      <c r="F7" s="30"/>
      <c r="G7" s="27" t="s">
        <v>24</v>
      </c>
      <c r="H7" s="27" t="s">
        <v>23</v>
      </c>
      <c r="I7" s="27" t="s">
        <v>23</v>
      </c>
      <c r="J7" s="27" t="s">
        <v>26</v>
      </c>
      <c r="K7" s="27" t="s">
        <v>49</v>
      </c>
      <c r="L7" s="27" t="s">
        <v>49</v>
      </c>
      <c r="M7" s="33"/>
      <c r="N7" s="27" t="s">
        <v>27</v>
      </c>
      <c r="O7" s="27" t="s">
        <v>27</v>
      </c>
      <c r="P7" s="27" t="s">
        <v>13</v>
      </c>
      <c r="Q7" s="27" t="s">
        <v>14</v>
      </c>
      <c r="R7" s="12"/>
      <c r="S7" s="4"/>
      <c r="T7" s="4">
        <f t="shared" si="8"/>
        <v>1.0000000002</v>
      </c>
      <c r="U7" s="4">
        <f t="shared" si="9"/>
        <v>1.0100002000999999</v>
      </c>
      <c r="V7" s="4">
        <f t="shared" ref="V7:V18" si="10">IF(D7="",0,1+IF(VALUE(MID(D7,1,SEARCH("-",D7)-1))&lt;VALUE(MID(D7,SEARCH("-",D7)+1,LEN(D7)-SEARCH("-",D7))),0.01,IF(VALUE(MID(D7,1,SEARCH("-",D7)-1))=VALUE(MID(D7,SEARCH("-",D7)+1,LEN(D7)-SEARCH("-",D7))),0.0001,0))+VALUE(MID(D7,1,SEARCH("-",D7)-1))*0.0000000001+VALUE(MID(D7,SEARCH("-",D7)+1,LEN(D7)-SEARCH("-",D7)))*0.0000001)</f>
        <v>1.0000002002999999</v>
      </c>
      <c r="W7" s="4">
        <f t="shared" ref="W7:W18" si="11">IF(E7="",0,1+IF(VALUE(MID(E7,1,SEARCH("-",E7)-1))&lt;VALUE(MID(E7,SEARCH("-",E7)+1,LEN(E7)-SEARCH("-",E7))),0.01,IF(VALUE(MID(E7,1,SEARCH("-",E7)-1))=VALUE(MID(E7,SEARCH("-",E7)+1,LEN(E7)-SEARCH("-",E7))),0.0001,0))+VALUE(MID(E7,1,SEARCH("-",E7)-1))*0.0000000001+VALUE(MID(E7,SEARCH("-",E7)+1,LEN(E7)-SEARCH("-",E7)))*0.0000001)</f>
        <v>1.0001</v>
      </c>
      <c r="X7" s="22"/>
      <c r="Y7" s="4">
        <f t="shared" si="0"/>
        <v>1.0100002000999999</v>
      </c>
      <c r="Z7" s="4">
        <f t="shared" si="0"/>
        <v>1.0000001002000001</v>
      </c>
      <c r="AA7" s="4">
        <f t="shared" si="0"/>
        <v>1.0000001002000001</v>
      </c>
      <c r="AB7" s="4">
        <f t="shared" si="0"/>
        <v>1.0000000002</v>
      </c>
      <c r="AC7" s="4">
        <f t="shared" si="0"/>
        <v>1.0100001000000001</v>
      </c>
      <c r="AD7" s="4">
        <f t="shared" si="1"/>
        <v>1.0100001000000001</v>
      </c>
      <c r="AE7" s="4">
        <f t="shared" si="2"/>
        <v>0</v>
      </c>
      <c r="AF7" s="4">
        <f t="shared" si="3"/>
        <v>1.0000001004000001</v>
      </c>
      <c r="AG7" s="4">
        <f t="shared" si="4"/>
        <v>1.0000001004000001</v>
      </c>
      <c r="AH7" s="4">
        <f t="shared" si="5"/>
        <v>1.0000000001</v>
      </c>
      <c r="AI7" s="4">
        <f t="shared" si="6"/>
        <v>1.0000000003</v>
      </c>
      <c r="AJ7" s="35">
        <v>5</v>
      </c>
      <c r="AK7" s="34" t="str">
        <f>INDEX($A$86:$L$101,$AH90,A$102)</f>
        <v>USMH</v>
      </c>
      <c r="AL7" s="36">
        <f>INDEX($A$86:$L$101,$AH90,B$102)</f>
        <v>40</v>
      </c>
      <c r="AM7" s="37">
        <f>INDEX($A$86:$L$101,$AH90,C$102)</f>
        <v>28</v>
      </c>
      <c r="AN7" s="38">
        <f>INDEX($A$86:$L$101,$AH90,D$102)</f>
        <v>12</v>
      </c>
      <c r="AO7" s="37">
        <f>INDEX($A$86:$L$101,$AH90,E$102)</f>
        <v>4</v>
      </c>
      <c r="AP7" s="38">
        <f>INDEX($A$86:$L$101,$AH90,F$102)</f>
        <v>12</v>
      </c>
      <c r="AQ7" s="37">
        <f>INDEX($A$86:$L$101,$AH90,G$102)</f>
        <v>28</v>
      </c>
      <c r="AR7" s="38">
        <f>INDEX($A$86:$L$101,$AH90,H$102)</f>
        <v>30</v>
      </c>
      <c r="AS7" s="37">
        <f>INDEX($A$86:$L$101,$AH90,I$102)</f>
        <v>-2</v>
      </c>
    </row>
    <row r="8" spans="1:45" ht="19.5" customHeight="1">
      <c r="A8" s="29" t="s">
        <v>35</v>
      </c>
      <c r="B8" s="27" t="s">
        <v>19</v>
      </c>
      <c r="C8" s="27" t="s">
        <v>21</v>
      </c>
      <c r="D8" s="27" t="s">
        <v>21</v>
      </c>
      <c r="E8" s="27" t="s">
        <v>26</v>
      </c>
      <c r="F8" s="27" t="s">
        <v>21</v>
      </c>
      <c r="G8" s="30"/>
      <c r="H8" s="27" t="s">
        <v>19</v>
      </c>
      <c r="I8" s="33"/>
      <c r="J8" s="27" t="s">
        <v>20</v>
      </c>
      <c r="K8" s="27" t="s">
        <v>21</v>
      </c>
      <c r="L8" s="27" t="s">
        <v>21</v>
      </c>
      <c r="M8" s="27" t="s">
        <v>24</v>
      </c>
      <c r="N8" s="27" t="s">
        <v>49</v>
      </c>
      <c r="O8" s="27" t="s">
        <v>26</v>
      </c>
      <c r="P8" s="27" t="s">
        <v>26</v>
      </c>
      <c r="Q8" s="27" t="s">
        <v>26</v>
      </c>
      <c r="R8" s="12"/>
      <c r="S8" s="4"/>
      <c r="T8" s="4">
        <f t="shared" si="8"/>
        <v>1.0001</v>
      </c>
      <c r="U8" s="4">
        <f t="shared" si="9"/>
        <v>1.0001001001000001</v>
      </c>
      <c r="V8" s="4">
        <f t="shared" si="10"/>
        <v>1.0001001001000001</v>
      </c>
      <c r="W8" s="4">
        <f t="shared" si="11"/>
        <v>1.0000000002</v>
      </c>
      <c r="X8" s="4">
        <f t="shared" ref="X8:X18" si="12">IF(F8="",0,1+IF(VALUE(MID(F8,1,SEARCH("-",F8)-1))&lt;VALUE(MID(F8,SEARCH("-",F8)+1,LEN(F8)-SEARCH("-",F8))),0.01,IF(VALUE(MID(F8,1,SEARCH("-",F8)-1))=VALUE(MID(F8,SEARCH("-",F8)+1,LEN(F8)-SEARCH("-",F8))),0.0001,0))+VALUE(MID(F8,1,SEARCH("-",F8)-1))*0.0000000001+VALUE(MID(F8,SEARCH("-",F8)+1,LEN(F8)-SEARCH("-",F8)))*0.0000001)</f>
        <v>1.0001001001000001</v>
      </c>
      <c r="Y8" s="22"/>
      <c r="Z8" s="4">
        <f t="shared" si="0"/>
        <v>1.0001</v>
      </c>
      <c r="AA8" s="4">
        <f t="shared" si="0"/>
        <v>0</v>
      </c>
      <c r="AB8" s="4">
        <f t="shared" si="0"/>
        <v>1.0000001005000001</v>
      </c>
      <c r="AC8" s="4">
        <f t="shared" si="0"/>
        <v>1.0001001001000001</v>
      </c>
      <c r="AD8" s="4">
        <f t="shared" si="1"/>
        <v>1.0001001001000001</v>
      </c>
      <c r="AE8" s="4">
        <f t="shared" si="2"/>
        <v>1.0100002000999999</v>
      </c>
      <c r="AF8" s="4">
        <f t="shared" si="3"/>
        <v>1.0100001000000001</v>
      </c>
      <c r="AG8" s="4">
        <f t="shared" si="4"/>
        <v>1.0000000002</v>
      </c>
      <c r="AH8" s="4">
        <f t="shared" si="5"/>
        <v>1.0000000002</v>
      </c>
      <c r="AI8" s="4">
        <f t="shared" si="6"/>
        <v>1.0000000002</v>
      </c>
      <c r="AJ8" s="35">
        <v>6</v>
      </c>
      <c r="AK8" s="34" t="str">
        <f>INDEX($A$86:$L$101,$AH91,A$102)</f>
        <v>CSC</v>
      </c>
      <c r="AL8" s="36">
        <f>INDEX($A$86:$L$101,$AH91,B$102)</f>
        <v>39</v>
      </c>
      <c r="AM8" s="37">
        <f>INDEX($A$86:$L$101,$AH91,C$102)</f>
        <v>28</v>
      </c>
      <c r="AN8" s="38">
        <f>INDEX($A$86:$L$101,$AH91,D$102)</f>
        <v>10</v>
      </c>
      <c r="AO8" s="37">
        <f>INDEX($A$86:$L$101,$AH91,E$102)</f>
        <v>9</v>
      </c>
      <c r="AP8" s="38">
        <f>INDEX($A$86:$L$101,$AH91,F$102)</f>
        <v>9</v>
      </c>
      <c r="AQ8" s="37">
        <f>INDEX($A$86:$L$101,$AH91,G$102)</f>
        <v>29</v>
      </c>
      <c r="AR8" s="38">
        <f>INDEX($A$86:$L$101,$AH91,H$102)</f>
        <v>28</v>
      </c>
      <c r="AS8" s="37">
        <f>INDEX($A$86:$L$101,$AH91,I$102)</f>
        <v>1</v>
      </c>
    </row>
    <row r="9" spans="1:45" ht="19.5" customHeight="1">
      <c r="A9" s="29" t="s">
        <v>38</v>
      </c>
      <c r="B9" s="27" t="s">
        <v>13</v>
      </c>
      <c r="C9" s="27" t="s">
        <v>13</v>
      </c>
      <c r="D9" s="27" t="s">
        <v>28</v>
      </c>
      <c r="E9" s="27" t="s">
        <v>23</v>
      </c>
      <c r="F9" s="27" t="s">
        <v>15</v>
      </c>
      <c r="G9" s="27" t="s">
        <v>49</v>
      </c>
      <c r="H9" s="30"/>
      <c r="I9" s="27" t="s">
        <v>12</v>
      </c>
      <c r="J9" s="27" t="s">
        <v>48</v>
      </c>
      <c r="K9" s="27" t="s">
        <v>13</v>
      </c>
      <c r="L9" s="31"/>
      <c r="M9" s="27" t="s">
        <v>19</v>
      </c>
      <c r="N9" s="27" t="s">
        <v>21</v>
      </c>
      <c r="O9" s="27" t="s">
        <v>14</v>
      </c>
      <c r="P9" s="27" t="s">
        <v>13</v>
      </c>
      <c r="Q9" s="27" t="s">
        <v>19</v>
      </c>
      <c r="R9" s="12"/>
      <c r="S9" s="4"/>
      <c r="T9" s="4">
        <f t="shared" si="8"/>
        <v>1.0000000001</v>
      </c>
      <c r="U9" s="4">
        <f t="shared" si="9"/>
        <v>1.0000000001</v>
      </c>
      <c r="V9" s="4">
        <f t="shared" si="10"/>
        <v>1.0100004002</v>
      </c>
      <c r="W9" s="4">
        <f t="shared" si="11"/>
        <v>1.0000001002000001</v>
      </c>
      <c r="X9" s="4">
        <f t="shared" si="12"/>
        <v>1.0000000004</v>
      </c>
      <c r="Y9" s="4">
        <f t="shared" ref="Y9:Y18" si="13">IF(G9="",0,1+IF(VALUE(MID(G9,1,SEARCH("-",G9)-1))&lt;VALUE(MID(G9,SEARCH("-",G9)+1,LEN(G9)-SEARCH("-",G9))),0.01,IF(VALUE(MID(G9,1,SEARCH("-",G9)-1))=VALUE(MID(G9,SEARCH("-",G9)+1,LEN(G9)-SEARCH("-",G9))),0.0001,0))+VALUE(MID(G9,1,SEARCH("-",G9)-1))*0.0000000001+VALUE(MID(G9,SEARCH("-",G9)+1,LEN(G9)-SEARCH("-",G9)))*0.0000001)</f>
        <v>1.0100001000000001</v>
      </c>
      <c r="Z9" s="22"/>
      <c r="AA9" s="4">
        <f t="shared" si="0"/>
        <v>1.0000001003000001</v>
      </c>
      <c r="AB9" s="4">
        <f t="shared" si="0"/>
        <v>1.0100001999999999</v>
      </c>
      <c r="AC9" s="4">
        <f t="shared" si="0"/>
        <v>1.0000000001</v>
      </c>
      <c r="AD9" s="4">
        <f t="shared" si="1"/>
        <v>0</v>
      </c>
      <c r="AE9" s="4">
        <f t="shared" si="2"/>
        <v>1.0001</v>
      </c>
      <c r="AF9" s="4">
        <f t="shared" si="3"/>
        <v>1.0001001001000001</v>
      </c>
      <c r="AG9" s="4">
        <f t="shared" si="4"/>
        <v>1.0000000003</v>
      </c>
      <c r="AH9" s="4">
        <f t="shared" si="5"/>
        <v>1.0000000001</v>
      </c>
      <c r="AI9" s="4">
        <f t="shared" si="6"/>
        <v>1.0001</v>
      </c>
      <c r="AJ9" s="35">
        <v>7</v>
      </c>
      <c r="AK9" s="34" t="str">
        <f>INDEX($A$86:$L$101,$AH92,A$102)</f>
        <v>USMA</v>
      </c>
      <c r="AL9" s="36">
        <f>INDEX($A$86:$L$101,$AH92,B$102)</f>
        <v>38</v>
      </c>
      <c r="AM9" s="37">
        <f>INDEX($A$86:$L$101,$AH92,C$102)</f>
        <v>28</v>
      </c>
      <c r="AN9" s="38">
        <f>INDEX($A$86:$L$101,$AH92,D$102)</f>
        <v>9</v>
      </c>
      <c r="AO9" s="37">
        <f>INDEX($A$86:$L$101,$AH92,E$102)</f>
        <v>11</v>
      </c>
      <c r="AP9" s="38">
        <f>INDEX($A$86:$L$101,$AH92,F$102)</f>
        <v>8</v>
      </c>
      <c r="AQ9" s="37">
        <f>INDEX($A$86:$L$101,$AH92,G$102)</f>
        <v>31</v>
      </c>
      <c r="AR9" s="38">
        <f>INDEX($A$86:$L$101,$AH92,H$102)</f>
        <v>24</v>
      </c>
      <c r="AS9" s="37">
        <f>INDEX($A$86:$L$101,$AH92,I$102)</f>
        <v>7</v>
      </c>
    </row>
    <row r="10" spans="1:45" ht="19.5" customHeight="1">
      <c r="A10" s="29" t="s">
        <v>39</v>
      </c>
      <c r="B10" s="31"/>
      <c r="C10" s="27" t="s">
        <v>19</v>
      </c>
      <c r="D10" s="27" t="s">
        <v>21</v>
      </c>
      <c r="E10" s="27" t="s">
        <v>19</v>
      </c>
      <c r="F10" s="27" t="s">
        <v>23</v>
      </c>
      <c r="G10" s="27" t="s">
        <v>19</v>
      </c>
      <c r="H10" s="27" t="s">
        <v>19</v>
      </c>
      <c r="I10" s="30"/>
      <c r="J10" s="27" t="s">
        <v>26</v>
      </c>
      <c r="K10" s="27" t="s">
        <v>23</v>
      </c>
      <c r="L10" s="27" t="s">
        <v>14</v>
      </c>
      <c r="M10" s="27" t="s">
        <v>21</v>
      </c>
      <c r="N10" s="27" t="s">
        <v>23</v>
      </c>
      <c r="O10" s="27" t="s">
        <v>26</v>
      </c>
      <c r="P10" s="27" t="s">
        <v>21</v>
      </c>
      <c r="Q10" s="27" t="s">
        <v>16</v>
      </c>
      <c r="R10" s="12"/>
      <c r="S10" s="4"/>
      <c r="T10" s="4">
        <f t="shared" si="8"/>
        <v>0</v>
      </c>
      <c r="U10" s="4">
        <f t="shared" si="9"/>
        <v>1.0001</v>
      </c>
      <c r="V10" s="4">
        <f t="shared" si="10"/>
        <v>1.0001001001000001</v>
      </c>
      <c r="W10" s="4">
        <f t="shared" si="11"/>
        <v>1.0001</v>
      </c>
      <c r="X10" s="4">
        <f t="shared" si="12"/>
        <v>1.0000001002000001</v>
      </c>
      <c r="Y10" s="4">
        <f t="shared" si="13"/>
        <v>1.0001</v>
      </c>
      <c r="Z10" s="4">
        <f t="shared" ref="Z10:Z18" si="14">IF(H10="",0,1+IF(VALUE(MID(H10,1,SEARCH("-",H10)-1))&lt;VALUE(MID(H10,SEARCH("-",H10)+1,LEN(H10)-SEARCH("-",H10))),0.01,IF(VALUE(MID(H10,1,SEARCH("-",H10)-1))=VALUE(MID(H10,SEARCH("-",H10)+1,LEN(H10)-SEARCH("-",H10))),0.0001,0))+VALUE(MID(H10,1,SEARCH("-",H10)-1))*0.0000000001+VALUE(MID(H10,SEARCH("-",H10)+1,LEN(H10)-SEARCH("-",H10)))*0.0000001)</f>
        <v>1.0001</v>
      </c>
      <c r="AA10" s="22"/>
      <c r="AB10" s="4">
        <f t="shared" si="0"/>
        <v>1.0000000002</v>
      </c>
      <c r="AC10" s="4">
        <f t="shared" si="0"/>
        <v>1.0000001002000001</v>
      </c>
      <c r="AD10" s="4">
        <f t="shared" si="1"/>
        <v>1.0000000003</v>
      </c>
      <c r="AE10" s="4">
        <f t="shared" si="2"/>
        <v>1.0001001001000001</v>
      </c>
      <c r="AF10" s="4">
        <f t="shared" si="3"/>
        <v>1.0000001002000001</v>
      </c>
      <c r="AG10" s="4">
        <f t="shared" si="4"/>
        <v>1.0000000002</v>
      </c>
      <c r="AH10" s="4">
        <f t="shared" si="5"/>
        <v>1.0001001001000001</v>
      </c>
      <c r="AI10" s="4">
        <f t="shared" si="6"/>
        <v>1.0100003</v>
      </c>
      <c r="AJ10" s="35">
        <v>8</v>
      </c>
      <c r="AK10" s="34" t="str">
        <f>INDEX($A$86:$L$101,$AH93,A$102)</f>
        <v>ASMO</v>
      </c>
      <c r="AL10" s="36">
        <f>INDEX($A$86:$L$101,$AH93,B$102)</f>
        <v>38</v>
      </c>
      <c r="AM10" s="37">
        <f>INDEX($A$86:$L$101,$AH93,C$102)</f>
        <v>28</v>
      </c>
      <c r="AN10" s="38">
        <f>INDEX($A$86:$L$101,$AH93,D$102)</f>
        <v>10</v>
      </c>
      <c r="AO10" s="37">
        <f>INDEX($A$86:$L$101,$AH93,E$102)</f>
        <v>8</v>
      </c>
      <c r="AP10" s="38">
        <f>INDEX($A$86:$L$101,$AH93,F$102)</f>
        <v>10</v>
      </c>
      <c r="AQ10" s="37">
        <f>INDEX($A$86:$L$101,$AH93,G$102)</f>
        <v>32</v>
      </c>
      <c r="AR10" s="38">
        <f>INDEX($A$86:$L$101,$AH93,H$102)</f>
        <v>34</v>
      </c>
      <c r="AS10" s="37">
        <f>INDEX($A$86:$L$101,$AH93,I$102)</f>
        <v>-2</v>
      </c>
    </row>
    <row r="11" spans="1:45" ht="19.5" customHeight="1">
      <c r="A11" s="29" t="s">
        <v>40</v>
      </c>
      <c r="B11" s="27" t="s">
        <v>49</v>
      </c>
      <c r="C11" s="27" t="s">
        <v>13</v>
      </c>
      <c r="D11" s="27" t="s">
        <v>19</v>
      </c>
      <c r="E11" s="27" t="s">
        <v>23</v>
      </c>
      <c r="F11" s="27" t="s">
        <v>19</v>
      </c>
      <c r="G11" s="27" t="s">
        <v>26</v>
      </c>
      <c r="H11" s="33"/>
      <c r="I11" s="27" t="s">
        <v>12</v>
      </c>
      <c r="J11" s="30"/>
      <c r="K11" s="27" t="s">
        <v>21</v>
      </c>
      <c r="L11" s="27" t="s">
        <v>13</v>
      </c>
      <c r="M11" s="27" t="s">
        <v>13</v>
      </c>
      <c r="N11" s="27" t="s">
        <v>13</v>
      </c>
      <c r="O11" s="27" t="s">
        <v>26</v>
      </c>
      <c r="P11" s="27" t="s">
        <v>26</v>
      </c>
      <c r="Q11" s="27" t="s">
        <v>49</v>
      </c>
      <c r="R11" s="12"/>
      <c r="S11" s="4"/>
      <c r="T11" s="4">
        <f t="shared" si="8"/>
        <v>1.0100001000000001</v>
      </c>
      <c r="U11" s="4">
        <f t="shared" si="9"/>
        <v>1.0000000001</v>
      </c>
      <c r="V11" s="4">
        <f t="shared" si="10"/>
        <v>1.0001</v>
      </c>
      <c r="W11" s="4">
        <f t="shared" si="11"/>
        <v>1.0000001002000001</v>
      </c>
      <c r="X11" s="4">
        <f t="shared" si="12"/>
        <v>1.0001</v>
      </c>
      <c r="Y11" s="4">
        <f t="shared" si="13"/>
        <v>1.0000000002</v>
      </c>
      <c r="Z11" s="4">
        <f t="shared" si="14"/>
        <v>0</v>
      </c>
      <c r="AA11" s="4">
        <f t="shared" ref="AA11:AA18" si="15">IF(I11="",0,1+IF(VALUE(MID(I11,1,SEARCH("-",I11)-1))&lt;VALUE(MID(I11,SEARCH("-",I11)+1,LEN(I11)-SEARCH("-",I11))),0.01,IF(VALUE(MID(I11,1,SEARCH("-",I11)-1))=VALUE(MID(I11,SEARCH("-",I11)+1,LEN(I11)-SEARCH("-",I11))),0.0001,0))+VALUE(MID(I11,1,SEARCH("-",I11)-1))*0.0000000001+VALUE(MID(I11,SEARCH("-",I11)+1,LEN(I11)-SEARCH("-",I11)))*0.0000001)</f>
        <v>1.0000001003000001</v>
      </c>
      <c r="AB11" s="22"/>
      <c r="AC11" s="4">
        <f t="shared" si="0"/>
        <v>1.0001001001000001</v>
      </c>
      <c r="AD11" s="4">
        <f t="shared" si="1"/>
        <v>1.0000000001</v>
      </c>
      <c r="AE11" s="4">
        <f t="shared" si="2"/>
        <v>1.0000000001</v>
      </c>
      <c r="AF11" s="4">
        <f t="shared" si="3"/>
        <v>1.0000000001</v>
      </c>
      <c r="AG11" s="4">
        <f t="shared" si="4"/>
        <v>1.0000000002</v>
      </c>
      <c r="AH11" s="4">
        <f t="shared" si="5"/>
        <v>1.0000000002</v>
      </c>
      <c r="AI11" s="4">
        <f t="shared" si="6"/>
        <v>1.0100001000000001</v>
      </c>
      <c r="AJ11" s="35">
        <v>9</v>
      </c>
      <c r="AK11" s="34" t="str">
        <f>INDEX($A$86:$L$101,$AH94,A$102)</f>
        <v>MCA</v>
      </c>
      <c r="AL11" s="36">
        <f>INDEX($A$86:$L$101,$AH94,B$102)</f>
        <v>36</v>
      </c>
      <c r="AM11" s="37">
        <f>INDEX($A$86:$L$101,$AH94,C$102)</f>
        <v>28</v>
      </c>
      <c r="AN11" s="38">
        <f>INDEX($A$86:$L$101,$AH94,D$102)</f>
        <v>9</v>
      </c>
      <c r="AO11" s="37">
        <f>INDEX($A$86:$L$101,$AH94,E$102)</f>
        <v>9</v>
      </c>
      <c r="AP11" s="38">
        <f>INDEX($A$86:$L$101,$AH94,F$102)</f>
        <v>10</v>
      </c>
      <c r="AQ11" s="37">
        <f>INDEX($A$86:$L$101,$AH94,G$102)</f>
        <v>31</v>
      </c>
      <c r="AR11" s="38">
        <f>INDEX($A$86:$L$101,$AH94,H$102)</f>
        <v>29</v>
      </c>
      <c r="AS11" s="37">
        <f>INDEX($A$86:$L$101,$AH94,I$102)</f>
        <v>2</v>
      </c>
    </row>
    <row r="12" spans="1:45" ht="19.5" customHeight="1">
      <c r="A12" s="29" t="s">
        <v>41</v>
      </c>
      <c r="B12" s="27" t="s">
        <v>21</v>
      </c>
      <c r="C12" s="27" t="s">
        <v>21</v>
      </c>
      <c r="D12" s="27" t="s">
        <v>13</v>
      </c>
      <c r="E12" s="27" t="s">
        <v>14</v>
      </c>
      <c r="F12" s="27" t="s">
        <v>21</v>
      </c>
      <c r="G12" s="27" t="s">
        <v>22</v>
      </c>
      <c r="H12" s="27" t="s">
        <v>23</v>
      </c>
      <c r="I12" s="27" t="s">
        <v>49</v>
      </c>
      <c r="J12" s="27" t="s">
        <v>23</v>
      </c>
      <c r="K12" s="30"/>
      <c r="L12" s="27" t="s">
        <v>24</v>
      </c>
      <c r="M12" s="27" t="s">
        <v>30</v>
      </c>
      <c r="N12" s="27" t="s">
        <v>26</v>
      </c>
      <c r="O12" s="27" t="s">
        <v>13</v>
      </c>
      <c r="P12" s="27" t="s">
        <v>19</v>
      </c>
      <c r="Q12" s="31"/>
      <c r="R12" s="12"/>
      <c r="S12" s="4"/>
      <c r="T12" s="4">
        <f t="shared" si="8"/>
        <v>1.0001001001000001</v>
      </c>
      <c r="U12" s="4">
        <f t="shared" si="9"/>
        <v>1.0001001001000001</v>
      </c>
      <c r="V12" s="4">
        <f t="shared" si="10"/>
        <v>1.0000000001</v>
      </c>
      <c r="W12" s="4">
        <f t="shared" si="11"/>
        <v>1.0000000003</v>
      </c>
      <c r="X12" s="4">
        <f t="shared" si="12"/>
        <v>1.0001001001000001</v>
      </c>
      <c r="Y12" s="4">
        <f t="shared" si="13"/>
        <v>1.0000002002999999</v>
      </c>
      <c r="Z12" s="4">
        <f t="shared" si="14"/>
        <v>1.0000001002000001</v>
      </c>
      <c r="AA12" s="4">
        <f t="shared" si="15"/>
        <v>1.0100001000000001</v>
      </c>
      <c r="AB12" s="4">
        <f t="shared" ref="AB12:AB18" si="16">IF(J12="",0,1+IF(VALUE(MID(J12,1,SEARCH("-",J12)-1))&lt;VALUE(MID(J12,SEARCH("-",J12)+1,LEN(J12)-SEARCH("-",J12))),0.01,IF(VALUE(MID(J12,1,SEARCH("-",J12)-1))=VALUE(MID(J12,SEARCH("-",J12)+1,LEN(J12)-SEARCH("-",J12))),0.0001,0))+VALUE(MID(J12,1,SEARCH("-",J12)-1))*0.0000000001+VALUE(MID(J12,SEARCH("-",J12)+1,LEN(J12)-SEARCH("-",J12)))*0.0000001)</f>
        <v>1.0000001002000001</v>
      </c>
      <c r="AC12" s="22"/>
      <c r="AD12" s="4">
        <f t="shared" si="1"/>
        <v>1.0100002000999999</v>
      </c>
      <c r="AE12" s="4">
        <f t="shared" si="2"/>
        <v>1.0000002004999999</v>
      </c>
      <c r="AF12" s="4">
        <f t="shared" si="3"/>
        <v>1.0000000002</v>
      </c>
      <c r="AG12" s="4">
        <f t="shared" si="4"/>
        <v>1.0000000001</v>
      </c>
      <c r="AH12" s="4">
        <f t="shared" si="5"/>
        <v>1.0001</v>
      </c>
      <c r="AI12" s="4">
        <f t="shared" si="6"/>
        <v>0</v>
      </c>
      <c r="AJ12" s="35">
        <v>10</v>
      </c>
      <c r="AK12" s="34" t="str">
        <f>INDEX($A$86:$L$101,$AH95,A$102)</f>
        <v>NAHD</v>
      </c>
      <c r="AL12" s="36">
        <f>INDEX($A$86:$L$101,$AH95,B$102)</f>
        <v>36</v>
      </c>
      <c r="AM12" s="37">
        <f>INDEX($A$86:$L$101,$AH95,C$102)</f>
        <v>28</v>
      </c>
      <c r="AN12" s="38">
        <f>INDEX($A$86:$L$101,$AH95,D$102)</f>
        <v>9</v>
      </c>
      <c r="AO12" s="37">
        <f>INDEX($A$86:$L$101,$AH95,E$102)</f>
        <v>9</v>
      </c>
      <c r="AP12" s="38">
        <f>INDEX($A$86:$L$101,$AH95,F$102)</f>
        <v>10</v>
      </c>
      <c r="AQ12" s="37">
        <f>INDEX($A$86:$L$101,$AH95,G$102)</f>
        <v>22</v>
      </c>
      <c r="AR12" s="38">
        <f>INDEX($A$86:$L$101,$AH95,H$102)</f>
        <v>22</v>
      </c>
      <c r="AS12" s="37">
        <f>INDEX($A$86:$L$101,$AH95,I$102)</f>
        <v>0</v>
      </c>
    </row>
    <row r="13" spans="1:45" ht="19.5" customHeight="1">
      <c r="A13" s="29" t="s">
        <v>42</v>
      </c>
      <c r="B13" s="27" t="s">
        <v>13</v>
      </c>
      <c r="C13" s="27" t="s">
        <v>21</v>
      </c>
      <c r="D13" s="27" t="s">
        <v>48</v>
      </c>
      <c r="E13" s="27" t="s">
        <v>13</v>
      </c>
      <c r="F13" s="27" t="s">
        <v>23</v>
      </c>
      <c r="G13" s="27" t="s">
        <v>19</v>
      </c>
      <c r="H13" s="27" t="s">
        <v>21</v>
      </c>
      <c r="I13" s="27" t="s">
        <v>13</v>
      </c>
      <c r="J13" s="27" t="s">
        <v>26</v>
      </c>
      <c r="K13" s="33"/>
      <c r="L13" s="30"/>
      <c r="M13" s="27" t="s">
        <v>19</v>
      </c>
      <c r="N13" s="27" t="s">
        <v>13</v>
      </c>
      <c r="O13" s="27" t="s">
        <v>19</v>
      </c>
      <c r="P13" s="27" t="s">
        <v>19</v>
      </c>
      <c r="Q13" s="27" t="s">
        <v>23</v>
      </c>
      <c r="R13" s="12"/>
      <c r="S13" s="4"/>
      <c r="T13" s="4">
        <f t="shared" si="8"/>
        <v>1.0000000001</v>
      </c>
      <c r="U13" s="4">
        <f t="shared" si="9"/>
        <v>1.0001001001000001</v>
      </c>
      <c r="V13" s="4">
        <f t="shared" si="10"/>
        <v>1.0100001999999999</v>
      </c>
      <c r="W13" s="4">
        <f t="shared" si="11"/>
        <v>1.0000000001</v>
      </c>
      <c r="X13" s="4">
        <f t="shared" si="12"/>
        <v>1.0000001002000001</v>
      </c>
      <c r="Y13" s="4">
        <f t="shared" si="13"/>
        <v>1.0001</v>
      </c>
      <c r="Z13" s="4">
        <f t="shared" si="14"/>
        <v>1.0001001001000001</v>
      </c>
      <c r="AA13" s="4">
        <f t="shared" si="15"/>
        <v>1.0000000001</v>
      </c>
      <c r="AB13" s="4">
        <f t="shared" si="16"/>
        <v>1.0000000002</v>
      </c>
      <c r="AC13" s="4">
        <f t="shared" ref="AC13:AC18" si="17">IF(K13="",0,1+IF(VALUE(MID(K13,1,SEARCH("-",K13)-1))&lt;VALUE(MID(K13,SEARCH("-",K13)+1,LEN(K13)-SEARCH("-",K13))),0.01,IF(VALUE(MID(K13,1,SEARCH("-",K13)-1))=VALUE(MID(K13,SEARCH("-",K13)+1,LEN(K13)-SEARCH("-",K13))),0.0001,0))+VALUE(MID(K13,1,SEARCH("-",K13)-1))*0.0000000001+VALUE(MID(K13,SEARCH("-",K13)+1,LEN(K13)-SEARCH("-",K13)))*0.0000001)</f>
        <v>0</v>
      </c>
      <c r="AD13" s="22"/>
      <c r="AE13" s="4">
        <f t="shared" si="2"/>
        <v>1.0001</v>
      </c>
      <c r="AF13" s="4">
        <f t="shared" si="3"/>
        <v>1.0000000001</v>
      </c>
      <c r="AG13" s="4">
        <f t="shared" si="4"/>
        <v>1.0001</v>
      </c>
      <c r="AH13" s="4">
        <f t="shared" si="5"/>
        <v>1.0001</v>
      </c>
      <c r="AI13" s="4">
        <f t="shared" si="6"/>
        <v>1.0000001002000001</v>
      </c>
      <c r="AJ13" s="35">
        <v>11</v>
      </c>
      <c r="AK13" s="34" t="str">
        <f>INDEX($A$86:$L$101,$AH96,A$102)</f>
        <v>JSK</v>
      </c>
      <c r="AL13" s="36">
        <f>INDEX($A$86:$L$101,$AH96,B$102)</f>
        <v>36</v>
      </c>
      <c r="AM13" s="37">
        <f>INDEX($A$86:$L$101,$AH96,C$102)</f>
        <v>28</v>
      </c>
      <c r="AN13" s="38">
        <f>INDEX($A$86:$L$101,$AH96,D$102)</f>
        <v>10</v>
      </c>
      <c r="AO13" s="37">
        <f>INDEX($A$86:$L$101,$AH96,E$102)</f>
        <v>6</v>
      </c>
      <c r="AP13" s="38">
        <f>INDEX($A$86:$L$101,$AH96,F$102)</f>
        <v>12</v>
      </c>
      <c r="AQ13" s="37">
        <f>INDEX($A$86:$L$101,$AH96,G$102)</f>
        <v>31</v>
      </c>
      <c r="AR13" s="38">
        <f>INDEX($A$86:$L$101,$AH96,H$102)</f>
        <v>32</v>
      </c>
      <c r="AS13" s="37">
        <f>INDEX($A$86:$L$101,$AH96,I$102)</f>
        <v>-1</v>
      </c>
    </row>
    <row r="14" spans="1:45" ht="19.5" customHeight="1">
      <c r="A14" s="29" t="s">
        <v>43</v>
      </c>
      <c r="B14" s="27" t="s">
        <v>23</v>
      </c>
      <c r="C14" s="27" t="s">
        <v>21</v>
      </c>
      <c r="D14" s="27" t="s">
        <v>25</v>
      </c>
      <c r="E14" s="27" t="s">
        <v>13</v>
      </c>
      <c r="F14" s="27" t="s">
        <v>13</v>
      </c>
      <c r="G14" s="31"/>
      <c r="H14" s="27" t="s">
        <v>23</v>
      </c>
      <c r="I14" s="27" t="s">
        <v>26</v>
      </c>
      <c r="J14" s="27" t="s">
        <v>22</v>
      </c>
      <c r="K14" s="27" t="s">
        <v>13</v>
      </c>
      <c r="L14" s="27" t="s">
        <v>19</v>
      </c>
      <c r="M14" s="30"/>
      <c r="N14" s="32" t="s">
        <v>17</v>
      </c>
      <c r="O14" s="32" t="s">
        <v>19</v>
      </c>
      <c r="P14" s="32" t="s">
        <v>23</v>
      </c>
      <c r="Q14" s="32" t="s">
        <v>49</v>
      </c>
      <c r="R14" s="12"/>
      <c r="S14" s="4"/>
      <c r="T14" s="4">
        <f t="shared" si="8"/>
        <v>1.0000001002000001</v>
      </c>
      <c r="U14" s="4">
        <f t="shared" si="9"/>
        <v>1.0001001001000001</v>
      </c>
      <c r="V14" s="4">
        <f t="shared" si="10"/>
        <v>1.0100003002</v>
      </c>
      <c r="W14" s="4">
        <f t="shared" si="11"/>
        <v>1.0000000001</v>
      </c>
      <c r="X14" s="4">
        <f t="shared" si="12"/>
        <v>1.0000000001</v>
      </c>
      <c r="Y14" s="4">
        <f t="shared" si="13"/>
        <v>0</v>
      </c>
      <c r="Z14" s="4">
        <f t="shared" si="14"/>
        <v>1.0000001002000001</v>
      </c>
      <c r="AA14" s="4">
        <f t="shared" si="15"/>
        <v>1.0000000002</v>
      </c>
      <c r="AB14" s="4">
        <f t="shared" si="16"/>
        <v>1.0000002002999999</v>
      </c>
      <c r="AC14" s="4">
        <f t="shared" si="17"/>
        <v>1.0000000001</v>
      </c>
      <c r="AD14" s="4">
        <f t="shared" ref="AD14:AD18" si="18">IF(L14="",0,1+IF(VALUE(MID(L14,1,SEARCH("-",L14)-1))&lt;VALUE(MID(L14,SEARCH("-",L14)+1,LEN(L14)-SEARCH("-",L14))),0.01,IF(VALUE(MID(L14,1,SEARCH("-",L14)-1))=VALUE(MID(L14,SEARCH("-",L14)+1,LEN(L14)-SEARCH("-",L14))),0.0001,0))+VALUE(MID(L14,1,SEARCH("-",L14)-1))*0.0000000001+VALUE(MID(L14,SEARCH("-",L14)+1,LEN(L14)-SEARCH("-",L14)))*0.0000001)</f>
        <v>1.0001</v>
      </c>
      <c r="AE14" s="22"/>
      <c r="AF14" s="4">
        <f t="shared" si="3"/>
        <v>1.0100003001</v>
      </c>
      <c r="AG14" s="4">
        <f t="shared" si="4"/>
        <v>1.0001</v>
      </c>
      <c r="AH14" s="4">
        <f t="shared" si="5"/>
        <v>1.0000001002000001</v>
      </c>
      <c r="AI14" s="4">
        <f t="shared" si="6"/>
        <v>1.0100001000000001</v>
      </c>
      <c r="AJ14" s="35">
        <v>12</v>
      </c>
      <c r="AK14" s="34" t="str">
        <f>INDEX($A$86:$L$101,$AH97,A$102)</f>
        <v>JSS</v>
      </c>
      <c r="AL14" s="36">
        <f>INDEX($A$86:$L$101,$AH97,B$102)</f>
        <v>36</v>
      </c>
      <c r="AM14" s="37">
        <f>INDEX($A$86:$L$101,$AH97,C$102)</f>
        <v>28</v>
      </c>
      <c r="AN14" s="38">
        <f>INDEX($A$86:$L$101,$AH97,D$102)</f>
        <v>9</v>
      </c>
      <c r="AO14" s="37">
        <f>INDEX($A$86:$L$101,$AH97,E$102)</f>
        <v>9</v>
      </c>
      <c r="AP14" s="38">
        <f>INDEX($A$86:$L$101,$AH97,F$102)</f>
        <v>10</v>
      </c>
      <c r="AQ14" s="37">
        <f>INDEX($A$86:$L$101,$AH97,G$102)</f>
        <v>24</v>
      </c>
      <c r="AR14" s="38">
        <f>INDEX($A$86:$L$101,$AH97,H$102)</f>
        <v>27</v>
      </c>
      <c r="AS14" s="37">
        <f>INDEX($A$86:$L$101,$AH97,I$102)</f>
        <v>-3</v>
      </c>
    </row>
    <row r="15" spans="1:45" ht="19.5" customHeight="1">
      <c r="A15" s="29" t="s">
        <v>44</v>
      </c>
      <c r="B15" s="27" t="s">
        <v>24</v>
      </c>
      <c r="C15" s="27" t="s">
        <v>23</v>
      </c>
      <c r="D15" s="27" t="s">
        <v>19</v>
      </c>
      <c r="E15" s="27" t="s">
        <v>13</v>
      </c>
      <c r="F15" s="27" t="s">
        <v>23</v>
      </c>
      <c r="G15" s="27" t="s">
        <v>19</v>
      </c>
      <c r="H15" s="27" t="s">
        <v>13</v>
      </c>
      <c r="I15" s="27" t="s">
        <v>49</v>
      </c>
      <c r="J15" s="27" t="s">
        <v>49</v>
      </c>
      <c r="K15" s="27" t="s">
        <v>13</v>
      </c>
      <c r="L15" s="27" t="s">
        <v>26</v>
      </c>
      <c r="M15" s="27" t="s">
        <v>29</v>
      </c>
      <c r="N15" s="30"/>
      <c r="O15" s="39"/>
      <c r="P15" s="27" t="s">
        <v>26</v>
      </c>
      <c r="Q15" s="27" t="s">
        <v>13</v>
      </c>
      <c r="R15" s="9"/>
      <c r="S15" s="4"/>
      <c r="T15" s="4">
        <f t="shared" si="8"/>
        <v>1.0100002000999999</v>
      </c>
      <c r="U15" s="4">
        <f t="shared" si="9"/>
        <v>1.0000001002000001</v>
      </c>
      <c r="V15" s="4">
        <f t="shared" si="10"/>
        <v>1.0001</v>
      </c>
      <c r="W15" s="4">
        <f t="shared" si="11"/>
        <v>1.0000000001</v>
      </c>
      <c r="X15" s="4">
        <f t="shared" si="12"/>
        <v>1.0000001002000001</v>
      </c>
      <c r="Y15" s="4">
        <f t="shared" si="13"/>
        <v>1.0001</v>
      </c>
      <c r="Z15" s="4">
        <f t="shared" si="14"/>
        <v>1.0000000001</v>
      </c>
      <c r="AA15" s="4">
        <f t="shared" si="15"/>
        <v>1.0100001000000001</v>
      </c>
      <c r="AB15" s="4">
        <f t="shared" si="16"/>
        <v>1.0100001000000001</v>
      </c>
      <c r="AC15" s="4">
        <f t="shared" si="17"/>
        <v>1.0000000001</v>
      </c>
      <c r="AD15" s="4">
        <f t="shared" si="18"/>
        <v>1.0000000002</v>
      </c>
      <c r="AE15" s="4">
        <f t="shared" ref="AE15:AE18" si="19">IF(M15="",0,1+IF(VALUE(MID(M15,1,SEARCH("-",M15)-1))&lt;VALUE(MID(M15,SEARCH("-",M15)+1,LEN(M15)-SEARCH("-",M15))),0.01,IF(VALUE(MID(M15,1,SEARCH("-",M15)-1))=VALUE(MID(M15,SEARCH("-",M15)+1,LEN(M15)-SEARCH("-",M15))),0.0001,0))+VALUE(MID(M15,1,SEARCH("-",M15)-1))*0.0000000001+VALUE(MID(M15,SEARCH("-",M15)+1,LEN(M15)-SEARCH("-",M15)))*0.0000001)</f>
        <v>1.0001003003</v>
      </c>
      <c r="AF15" s="22"/>
      <c r="AG15" s="4">
        <f t="shared" si="4"/>
        <v>0</v>
      </c>
      <c r="AH15" s="4">
        <f t="shared" si="5"/>
        <v>1.0000000002</v>
      </c>
      <c r="AI15" s="4">
        <f t="shared" si="6"/>
        <v>1.0000000001</v>
      </c>
      <c r="AJ15" s="35">
        <v>13</v>
      </c>
      <c r="AK15" s="34" t="str">
        <f>INDEX($A$86:$L$101,$AH98,A$102)</f>
        <v>RCA</v>
      </c>
      <c r="AL15" s="36">
        <f>INDEX($A$86:$L$101,$AH98,B$102)</f>
        <v>36</v>
      </c>
      <c r="AM15" s="37">
        <f>INDEX($A$86:$L$101,$AH98,C$102)</f>
        <v>28</v>
      </c>
      <c r="AN15" s="38">
        <f>INDEX($A$86:$L$101,$AH98,D$102)</f>
        <v>11</v>
      </c>
      <c r="AO15" s="37">
        <f>INDEX($A$86:$L$101,$AH98,E$102)</f>
        <v>3</v>
      </c>
      <c r="AP15" s="38">
        <f>INDEX($A$86:$L$101,$AH98,F$102)</f>
        <v>14</v>
      </c>
      <c r="AQ15" s="37">
        <f>INDEX($A$86:$L$101,$AH98,G$102)</f>
        <v>25</v>
      </c>
      <c r="AR15" s="38">
        <f>INDEX($A$86:$L$101,$AH98,H$102)</f>
        <v>33</v>
      </c>
      <c r="AS15" s="37">
        <f>INDEX($A$86:$L$101,$AH98,I$102)</f>
        <v>-8</v>
      </c>
    </row>
    <row r="16" spans="1:45" ht="19.5" customHeight="1">
      <c r="A16" s="29" t="s">
        <v>45</v>
      </c>
      <c r="B16" s="27" t="s">
        <v>19</v>
      </c>
      <c r="C16" s="27" t="s">
        <v>48</v>
      </c>
      <c r="D16" s="27" t="s">
        <v>23</v>
      </c>
      <c r="E16" s="27" t="s">
        <v>21</v>
      </c>
      <c r="F16" s="27" t="s">
        <v>13</v>
      </c>
      <c r="G16" s="27" t="s">
        <v>23</v>
      </c>
      <c r="H16" s="27" t="s">
        <v>26</v>
      </c>
      <c r="I16" s="27" t="s">
        <v>22</v>
      </c>
      <c r="J16" s="31"/>
      <c r="K16" s="27" t="s">
        <v>19</v>
      </c>
      <c r="L16" s="27" t="s">
        <v>13</v>
      </c>
      <c r="M16" s="27" t="s">
        <v>23</v>
      </c>
      <c r="N16" s="27" t="s">
        <v>13</v>
      </c>
      <c r="O16" s="30"/>
      <c r="P16" s="27" t="s">
        <v>21</v>
      </c>
      <c r="Q16" s="27" t="s">
        <v>21</v>
      </c>
      <c r="R16" s="9"/>
      <c r="S16" s="4"/>
      <c r="T16" s="4">
        <f t="shared" si="8"/>
        <v>1.0001</v>
      </c>
      <c r="U16" s="4">
        <f t="shared" si="9"/>
        <v>1.0100001999999999</v>
      </c>
      <c r="V16" s="4">
        <f t="shared" si="10"/>
        <v>1.0000001002000001</v>
      </c>
      <c r="W16" s="4">
        <f t="shared" si="11"/>
        <v>1.0001001001000001</v>
      </c>
      <c r="X16" s="4">
        <f t="shared" si="12"/>
        <v>1.0000000001</v>
      </c>
      <c r="Y16" s="4">
        <f t="shared" si="13"/>
        <v>1.0000001002000001</v>
      </c>
      <c r="Z16" s="4">
        <f t="shared" si="14"/>
        <v>1.0000000002</v>
      </c>
      <c r="AA16" s="4">
        <f t="shared" si="15"/>
        <v>1.0000002002999999</v>
      </c>
      <c r="AB16" s="4">
        <f t="shared" si="16"/>
        <v>0</v>
      </c>
      <c r="AC16" s="4">
        <f t="shared" si="17"/>
        <v>1.0001</v>
      </c>
      <c r="AD16" s="4">
        <f t="shared" si="18"/>
        <v>1.0000000001</v>
      </c>
      <c r="AE16" s="4">
        <f t="shared" si="19"/>
        <v>1.0000001002000001</v>
      </c>
      <c r="AF16" s="4">
        <f t="shared" ref="AF16:AH18" si="20">IF(N16="",0,1+IF(VALUE(MID(N16,1,SEARCH("-",N16)-1))&lt;VALUE(MID(N16,SEARCH("-",N16)+1,LEN(N16)-SEARCH("-",N16))),0.01,IF(VALUE(MID(N16,1,SEARCH("-",N16)-1))=VALUE(MID(N16,SEARCH("-",N16)+1,LEN(N16)-SEARCH("-",N16))),0.0001,0))+VALUE(MID(N16,1,SEARCH("-",N16)-1))*0.0000000001+VALUE(MID(N16,SEARCH("-",N16)+1,LEN(N16)-SEARCH("-",N16)))*0.0000001)</f>
        <v>1.0000000001</v>
      </c>
      <c r="AG16" s="22"/>
      <c r="AH16" s="4">
        <f t="shared" si="5"/>
        <v>1.0001001001000001</v>
      </c>
      <c r="AI16" s="4">
        <f t="shared" si="6"/>
        <v>1.0001001001000001</v>
      </c>
      <c r="AJ16" s="41">
        <v>14</v>
      </c>
      <c r="AK16" s="42" t="str">
        <f>INDEX($A$86:$L$101,$AH99,A$102)</f>
        <v>MCEE</v>
      </c>
      <c r="AL16" s="43">
        <f>INDEX($A$86:$L$101,$AH99,B$102)</f>
        <v>35</v>
      </c>
      <c r="AM16" s="44">
        <f>INDEX($A$86:$L$101,$AH99,C$102)</f>
        <v>28</v>
      </c>
      <c r="AN16" s="44">
        <f>INDEX($A$86:$L$101,$AH99,D$102)</f>
        <v>10</v>
      </c>
      <c r="AO16" s="44">
        <f>INDEX($A$86:$L$101,$AH99,E$102)</f>
        <v>5</v>
      </c>
      <c r="AP16" s="44">
        <f>INDEX($A$86:$L$101,$AH99,F$102)</f>
        <v>13</v>
      </c>
      <c r="AQ16" s="44">
        <f>INDEX($A$86:$L$101,$AH99,G$102)</f>
        <v>35</v>
      </c>
      <c r="AR16" s="44">
        <f>INDEX($A$86:$L$101,$AH99,H$102)</f>
        <v>33</v>
      </c>
      <c r="AS16" s="44">
        <f>INDEX($A$86:$L$101,$AH99,I$102)</f>
        <v>2</v>
      </c>
    </row>
    <row r="17" spans="1:45" ht="19.5" customHeight="1">
      <c r="A17" s="29" t="s">
        <v>46</v>
      </c>
      <c r="B17" s="27" t="s">
        <v>19</v>
      </c>
      <c r="C17" s="33"/>
      <c r="D17" s="27" t="s">
        <v>48</v>
      </c>
      <c r="E17" s="27" t="s">
        <v>21</v>
      </c>
      <c r="F17" s="27" t="s">
        <v>23</v>
      </c>
      <c r="G17" s="27" t="s">
        <v>13</v>
      </c>
      <c r="H17" s="27" t="s">
        <v>23</v>
      </c>
      <c r="I17" s="27" t="s">
        <v>19</v>
      </c>
      <c r="J17" s="27" t="s">
        <v>13</v>
      </c>
      <c r="K17" s="27" t="s">
        <v>24</v>
      </c>
      <c r="L17" s="27" t="s">
        <v>13</v>
      </c>
      <c r="M17" s="27" t="s">
        <v>21</v>
      </c>
      <c r="N17" s="27" t="s">
        <v>23</v>
      </c>
      <c r="O17" s="27" t="s">
        <v>49</v>
      </c>
      <c r="P17" s="30"/>
      <c r="Q17" s="27" t="s">
        <v>26</v>
      </c>
      <c r="R17" s="9"/>
      <c r="S17" s="4"/>
      <c r="T17" s="4">
        <f t="shared" si="8"/>
        <v>1.0001</v>
      </c>
      <c r="U17" s="4">
        <f t="shared" si="9"/>
        <v>0</v>
      </c>
      <c r="V17" s="4">
        <f t="shared" si="10"/>
        <v>1.0100001999999999</v>
      </c>
      <c r="W17" s="4">
        <f t="shared" si="11"/>
        <v>1.0001001001000001</v>
      </c>
      <c r="X17" s="4">
        <f t="shared" si="12"/>
        <v>1.0000001002000001</v>
      </c>
      <c r="Y17" s="4">
        <f t="shared" si="13"/>
        <v>1.0000000001</v>
      </c>
      <c r="Z17" s="4">
        <f t="shared" si="14"/>
        <v>1.0000001002000001</v>
      </c>
      <c r="AA17" s="4">
        <f t="shared" si="15"/>
        <v>1.0001</v>
      </c>
      <c r="AB17" s="4">
        <f t="shared" si="16"/>
        <v>1.0000000001</v>
      </c>
      <c r="AC17" s="4">
        <f t="shared" si="17"/>
        <v>1.0100002000999999</v>
      </c>
      <c r="AD17" s="4">
        <f t="shared" si="18"/>
        <v>1.0000000001</v>
      </c>
      <c r="AE17" s="4">
        <f t="shared" si="19"/>
        <v>1.0001001001000001</v>
      </c>
      <c r="AF17" s="4">
        <f t="shared" si="20"/>
        <v>1.0000001002000001</v>
      </c>
      <c r="AG17" s="4">
        <f t="shared" si="20"/>
        <v>1.0100001000000001</v>
      </c>
      <c r="AH17" s="22"/>
      <c r="AI17" s="4">
        <f t="shared" si="6"/>
        <v>1.0000000002</v>
      </c>
      <c r="AJ17" s="41">
        <v>15</v>
      </c>
      <c r="AK17" s="42" t="str">
        <f>INDEX($A$86:$L$101,$AH100,A$102)</f>
        <v>ASOC</v>
      </c>
      <c r="AL17" s="43">
        <f>INDEX($A$86:$L$101,$AH100,B$102)</f>
        <v>35</v>
      </c>
      <c r="AM17" s="44">
        <f>INDEX($A$86:$L$101,$AH100,C$102)</f>
        <v>28</v>
      </c>
      <c r="AN17" s="44">
        <f>INDEX($A$86:$L$101,$AH100,D$102)</f>
        <v>8</v>
      </c>
      <c r="AO17" s="44">
        <f>INDEX($A$86:$L$101,$AH100,E$102)</f>
        <v>11</v>
      </c>
      <c r="AP17" s="44">
        <f>INDEX($A$86:$L$101,$AH100,F$102)</f>
        <v>9</v>
      </c>
      <c r="AQ17" s="44">
        <f>INDEX($A$86:$L$101,$AH100,G$102)</f>
        <v>23</v>
      </c>
      <c r="AR17" s="44">
        <f>INDEX($A$86:$L$101,$AH100,H$102)</f>
        <v>25</v>
      </c>
      <c r="AS17" s="44">
        <f>INDEX($A$86:$L$101,$AH100,I$102)</f>
        <v>-2</v>
      </c>
    </row>
    <row r="18" spans="1:45" ht="19.5" customHeight="1">
      <c r="A18" s="29" t="s">
        <v>47</v>
      </c>
      <c r="B18" s="27" t="s">
        <v>18</v>
      </c>
      <c r="C18" s="27" t="s">
        <v>13</v>
      </c>
      <c r="D18" s="39"/>
      <c r="E18" s="27" t="s">
        <v>19</v>
      </c>
      <c r="F18" s="27" t="s">
        <v>18</v>
      </c>
      <c r="G18" s="27" t="s">
        <v>23</v>
      </c>
      <c r="H18" s="27" t="s">
        <v>21</v>
      </c>
      <c r="I18" s="27" t="s">
        <v>13</v>
      </c>
      <c r="J18" s="27" t="s">
        <v>26</v>
      </c>
      <c r="K18" s="27" t="s">
        <v>24</v>
      </c>
      <c r="L18" s="27" t="s">
        <v>19</v>
      </c>
      <c r="M18" s="27" t="s">
        <v>13</v>
      </c>
      <c r="N18" s="27" t="s">
        <v>27</v>
      </c>
      <c r="O18" s="27" t="s">
        <v>12</v>
      </c>
      <c r="P18" s="27" t="s">
        <v>19</v>
      </c>
      <c r="Q18" s="30"/>
      <c r="R18" s="9"/>
      <c r="S18" s="4"/>
      <c r="T18" s="4">
        <f t="shared" si="8"/>
        <v>1.0001002001999999</v>
      </c>
      <c r="U18" s="4">
        <f t="shared" si="9"/>
        <v>1.0000000001</v>
      </c>
      <c r="V18" s="4">
        <f t="shared" si="10"/>
        <v>0</v>
      </c>
      <c r="W18" s="4">
        <f t="shared" si="11"/>
        <v>1.0001</v>
      </c>
      <c r="X18" s="4">
        <f t="shared" si="12"/>
        <v>1.0001002001999999</v>
      </c>
      <c r="Y18" s="4">
        <f t="shared" si="13"/>
        <v>1.0000001002000001</v>
      </c>
      <c r="Z18" s="4">
        <f t="shared" si="14"/>
        <v>1.0001001001000001</v>
      </c>
      <c r="AA18" s="4">
        <f t="shared" si="15"/>
        <v>1.0000000001</v>
      </c>
      <c r="AB18" s="4">
        <f t="shared" si="16"/>
        <v>1.0000000002</v>
      </c>
      <c r="AC18" s="4">
        <f t="shared" si="17"/>
        <v>1.0100002000999999</v>
      </c>
      <c r="AD18" s="4">
        <f t="shared" si="18"/>
        <v>1.0001</v>
      </c>
      <c r="AE18" s="4">
        <f t="shared" si="19"/>
        <v>1.0000000001</v>
      </c>
      <c r="AF18" s="4">
        <f t="shared" si="20"/>
        <v>1.0000001004000001</v>
      </c>
      <c r="AG18" s="4">
        <f t="shared" si="20"/>
        <v>1.0000001003000001</v>
      </c>
      <c r="AH18" s="4">
        <f t="shared" si="20"/>
        <v>1.0001</v>
      </c>
      <c r="AI18" s="22"/>
      <c r="AJ18" s="41">
        <v>16</v>
      </c>
      <c r="AK18" s="42" t="str">
        <f>INDEX($A$86:$L$101,$AH101,A$102)</f>
        <v>USMBA</v>
      </c>
      <c r="AL18" s="43">
        <f>INDEX($A$86:$L$101,$AH101,B$102)</f>
        <v>33</v>
      </c>
      <c r="AM18" s="44">
        <f>INDEX($A$86:$L$101,$AH101,C$102)</f>
        <v>28</v>
      </c>
      <c r="AN18" s="44">
        <f>INDEX($A$86:$L$101,$AH101,D$102)</f>
        <v>8</v>
      </c>
      <c r="AO18" s="44">
        <f>INDEX($A$86:$L$101,$AH101,E$102)</f>
        <v>9</v>
      </c>
      <c r="AP18" s="44">
        <f>INDEX($A$86:$L$101,$AH101,F$102)</f>
        <v>11</v>
      </c>
      <c r="AQ18" s="44">
        <f>INDEX($A$86:$L$101,$AH101,G$102)</f>
        <v>18</v>
      </c>
      <c r="AR18" s="44">
        <f>INDEX($A$86:$L$101,$AH101,H$102)</f>
        <v>24</v>
      </c>
      <c r="AS18" s="44">
        <f>INDEX($A$86:$L$101,$AH101,I$102)</f>
        <v>-6</v>
      </c>
    </row>
    <row r="19" spans="1:45" ht="19.5" customHeight="1">
      <c r="A19" s="10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2"/>
      <c r="AJ19" s="2"/>
      <c r="AK19" s="8"/>
      <c r="AL19" s="5"/>
      <c r="AM19" s="5"/>
      <c r="AN19" s="5"/>
      <c r="AO19" s="5"/>
      <c r="AP19" s="5"/>
      <c r="AQ19" s="5"/>
      <c r="AR19" s="5"/>
      <c r="AS19" s="5"/>
    </row>
    <row r="20" spans="1:45" ht="19.5" customHeight="1">
      <c r="A20" s="10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20"/>
      <c r="P20" s="9"/>
      <c r="Q20" s="9"/>
      <c r="R20" s="9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2"/>
      <c r="AJ20" s="2"/>
      <c r="AK20" s="8"/>
      <c r="AL20" s="5"/>
      <c r="AM20" s="5"/>
      <c r="AN20" s="5"/>
      <c r="AO20" s="5"/>
      <c r="AP20" s="5"/>
      <c r="AQ20" s="5"/>
      <c r="AR20" s="5"/>
      <c r="AS20" s="5"/>
    </row>
    <row r="21" spans="1:45" ht="19.5" customHeight="1">
      <c r="A21" s="10"/>
      <c r="B21" s="9"/>
      <c r="C21" s="31"/>
      <c r="D21" s="21" t="s">
        <v>50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2"/>
      <c r="AJ21" s="2"/>
      <c r="AK21" s="40"/>
      <c r="AL21" s="5"/>
      <c r="AM21" s="5"/>
      <c r="AN21" s="5"/>
      <c r="AO21" s="5"/>
      <c r="AP21" s="5"/>
      <c r="AQ21" s="5"/>
      <c r="AR21" s="5"/>
      <c r="AS21" s="5"/>
    </row>
    <row r="22" spans="1:45" ht="19.5" customHeight="1">
      <c r="A22" s="10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2"/>
      <c r="AJ22" s="2"/>
      <c r="AK22" s="8"/>
      <c r="AL22" s="5"/>
      <c r="AM22" s="5"/>
      <c r="AN22" s="5"/>
      <c r="AO22" s="5"/>
      <c r="AP22" s="5"/>
      <c r="AQ22" s="5"/>
      <c r="AR22" s="5"/>
      <c r="AS22" s="5"/>
    </row>
    <row r="23" spans="1:45" ht="19.5" customHeight="1">
      <c r="A23" s="10"/>
      <c r="B23" s="9"/>
      <c r="C23" s="33"/>
      <c r="D23" s="21" t="s">
        <v>51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2"/>
      <c r="AJ23" s="2"/>
      <c r="AK23" s="8"/>
      <c r="AL23" s="5"/>
      <c r="AM23" s="5"/>
      <c r="AN23" s="5"/>
      <c r="AO23" s="5"/>
      <c r="AP23" s="5"/>
      <c r="AQ23" s="5"/>
      <c r="AR23" s="5"/>
      <c r="AS23" s="5"/>
    </row>
    <row r="24" spans="1:45" ht="19.5" customHeight="1">
      <c r="A24" s="10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2"/>
      <c r="AJ24" s="2"/>
      <c r="AK24" s="8"/>
      <c r="AL24" s="5"/>
      <c r="AM24" s="5"/>
      <c r="AN24" s="5"/>
      <c r="AO24" s="5"/>
      <c r="AP24" s="5"/>
      <c r="AQ24" s="5"/>
      <c r="AR24" s="5"/>
      <c r="AS24" s="5"/>
    </row>
    <row r="25" spans="1:45" ht="19.5" customHeight="1">
      <c r="A25" s="10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2"/>
      <c r="AJ25" s="2"/>
      <c r="AK25" s="8"/>
      <c r="AL25" s="5"/>
      <c r="AM25" s="5"/>
      <c r="AN25" s="5"/>
      <c r="AO25" s="5"/>
      <c r="AP25" s="5"/>
      <c r="AQ25" s="5"/>
      <c r="AR25" s="5"/>
      <c r="AS25" s="5"/>
    </row>
    <row r="26" spans="1:45" ht="19.5" customHeight="1">
      <c r="A26" s="10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2"/>
      <c r="AJ26" s="2"/>
      <c r="AK26" s="8"/>
      <c r="AL26" s="5"/>
      <c r="AM26" s="5"/>
      <c r="AN26" s="5"/>
      <c r="AO26" s="5"/>
      <c r="AP26" s="5"/>
      <c r="AQ26" s="5"/>
      <c r="AR26" s="5"/>
      <c r="AS26" s="5"/>
    </row>
    <row r="27" spans="1:45" ht="19.5" customHeight="1">
      <c r="A27" s="10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2"/>
      <c r="AJ27" s="2"/>
      <c r="AK27" s="8"/>
      <c r="AL27" s="5"/>
      <c r="AM27" s="5"/>
      <c r="AN27" s="5"/>
      <c r="AO27" s="5"/>
      <c r="AP27" s="5"/>
      <c r="AQ27" s="5"/>
      <c r="AR27" s="5"/>
      <c r="AS27" s="5"/>
    </row>
    <row r="28" spans="1:45" ht="19.5" customHeight="1">
      <c r="A28" s="10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2"/>
      <c r="AJ28" s="2"/>
      <c r="AK28" s="8"/>
      <c r="AL28" s="5"/>
      <c r="AM28" s="5"/>
      <c r="AN28" s="5"/>
      <c r="AO28" s="5"/>
      <c r="AP28" s="5"/>
      <c r="AQ28" s="5"/>
      <c r="AR28" s="5"/>
      <c r="AS28" s="5"/>
    </row>
    <row r="29" spans="1:45" ht="19.5" customHeight="1">
      <c r="A29" s="10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2"/>
      <c r="AJ29" s="2"/>
      <c r="AK29" s="8"/>
      <c r="AL29" s="5"/>
      <c r="AM29" s="5"/>
      <c r="AN29" s="5"/>
      <c r="AO29" s="5"/>
      <c r="AP29" s="5"/>
      <c r="AQ29" s="5"/>
      <c r="AR29" s="5"/>
      <c r="AS29" s="5"/>
    </row>
    <row r="30" spans="1:45" ht="19.5" customHeight="1">
      <c r="A30" s="10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2"/>
      <c r="AJ30" s="2"/>
      <c r="AK30" s="8"/>
      <c r="AL30" s="5"/>
      <c r="AM30" s="5"/>
      <c r="AN30" s="5"/>
      <c r="AO30" s="5"/>
      <c r="AP30" s="5"/>
      <c r="AQ30" s="5"/>
      <c r="AR30" s="5"/>
      <c r="AS30" s="5"/>
    </row>
    <row r="31" spans="1:45" ht="19.5" customHeight="1">
      <c r="A31" s="10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2"/>
      <c r="AJ31" s="2"/>
      <c r="AK31" s="8"/>
      <c r="AL31" s="5"/>
      <c r="AM31" s="5"/>
      <c r="AN31" s="5"/>
      <c r="AO31" s="5"/>
      <c r="AP31" s="5"/>
      <c r="AQ31" s="5"/>
      <c r="AR31" s="5"/>
      <c r="AS31" s="5"/>
    </row>
    <row r="32" spans="1:45" ht="19.5" customHeight="1">
      <c r="A32" s="10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2"/>
      <c r="AJ32" s="2"/>
      <c r="AK32" s="8"/>
      <c r="AL32" s="5"/>
      <c r="AM32" s="5"/>
      <c r="AN32" s="5"/>
      <c r="AO32" s="5"/>
      <c r="AP32" s="5"/>
      <c r="AQ32" s="5"/>
      <c r="AR32" s="5"/>
      <c r="AS32" s="5"/>
    </row>
    <row r="33" spans="1:45" ht="19.5" customHeight="1">
      <c r="A33" s="10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2"/>
      <c r="AJ33" s="2"/>
      <c r="AK33" s="8"/>
      <c r="AL33" s="5"/>
      <c r="AM33" s="5"/>
      <c r="AN33" s="5"/>
      <c r="AO33" s="5"/>
      <c r="AP33" s="5"/>
      <c r="AQ33" s="5"/>
      <c r="AR33" s="5"/>
      <c r="AS33" s="5"/>
    </row>
    <row r="34" spans="1:45" ht="19.5" customHeight="1">
      <c r="A34" s="10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2"/>
      <c r="AJ34" s="2"/>
      <c r="AK34" s="8"/>
      <c r="AL34" s="5"/>
      <c r="AM34" s="5"/>
      <c r="AN34" s="5"/>
      <c r="AO34" s="5"/>
      <c r="AP34" s="5"/>
      <c r="AQ34" s="5"/>
      <c r="AR34" s="5"/>
      <c r="AS34" s="5"/>
    </row>
    <row r="35" spans="1:45" ht="19.5" customHeight="1">
      <c r="A35" s="10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2"/>
      <c r="AJ35" s="2"/>
      <c r="AK35" s="8"/>
      <c r="AL35" s="5"/>
      <c r="AM35" s="5"/>
      <c r="AN35" s="5"/>
      <c r="AO35" s="5"/>
      <c r="AP35" s="5"/>
      <c r="AQ35" s="5"/>
      <c r="AR35" s="5"/>
      <c r="AS35" s="5"/>
    </row>
    <row r="36" spans="1:45" ht="12.75" customHeight="1">
      <c r="A36" s="10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2"/>
      <c r="AJ36" s="2"/>
      <c r="AK36" s="8"/>
      <c r="AL36" s="5"/>
      <c r="AM36" s="5"/>
      <c r="AN36" s="5"/>
      <c r="AO36" s="5"/>
      <c r="AP36" s="5"/>
      <c r="AQ36" s="5"/>
      <c r="AR36" s="5"/>
      <c r="AS36" s="5"/>
    </row>
    <row r="37" spans="1:45" ht="19.5" hidden="1" customHeight="1">
      <c r="A37" s="10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2"/>
      <c r="AJ37" s="2"/>
      <c r="AK37" s="8"/>
      <c r="AL37" s="5"/>
      <c r="AM37" s="5"/>
      <c r="AN37" s="5"/>
      <c r="AO37" s="5"/>
      <c r="AP37" s="5"/>
      <c r="AQ37" s="5"/>
      <c r="AR37" s="5"/>
      <c r="AS37" s="5"/>
    </row>
    <row r="38" spans="1:45" ht="9.75" hidden="1" customHeight="1">
      <c r="A38" s="10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2"/>
      <c r="AJ38" s="2"/>
      <c r="AK38" s="8"/>
      <c r="AL38" s="5"/>
      <c r="AM38" s="5"/>
      <c r="AN38" s="5"/>
      <c r="AO38" s="5"/>
      <c r="AP38" s="5"/>
      <c r="AQ38" s="5"/>
      <c r="AR38" s="5"/>
      <c r="AS38" s="5"/>
    </row>
    <row r="39" spans="1:45" ht="19.5" hidden="1" customHeight="1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2"/>
      <c r="AJ39" s="2"/>
      <c r="AK39" s="8"/>
      <c r="AL39" s="5"/>
      <c r="AM39" s="5"/>
      <c r="AN39" s="5"/>
      <c r="AO39" s="5"/>
      <c r="AP39" s="5"/>
      <c r="AQ39" s="5"/>
      <c r="AR39" s="5"/>
      <c r="AS39" s="5"/>
    </row>
    <row r="40" spans="1:45" ht="19.5" hidden="1" customHeight="1">
      <c r="A40" s="10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2"/>
      <c r="AJ40" s="2"/>
      <c r="AK40" s="8"/>
      <c r="AL40" s="5"/>
      <c r="AM40" s="5"/>
      <c r="AN40" s="5"/>
      <c r="AO40" s="5"/>
      <c r="AP40" s="5"/>
      <c r="AQ40" s="5"/>
      <c r="AR40" s="5"/>
      <c r="AS40" s="5"/>
    </row>
    <row r="41" spans="1:45" ht="19.5" hidden="1" customHeight="1">
      <c r="A41" s="10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2"/>
      <c r="AJ41" s="2"/>
      <c r="AK41" s="8"/>
      <c r="AL41" s="5"/>
      <c r="AM41" s="5"/>
      <c r="AN41" s="5"/>
      <c r="AO41" s="5"/>
      <c r="AP41" s="5"/>
      <c r="AQ41" s="5"/>
      <c r="AR41" s="5"/>
      <c r="AS41" s="5"/>
    </row>
    <row r="42" spans="1:45" ht="19.5" hidden="1" customHeight="1">
      <c r="A42" s="10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2"/>
      <c r="AJ42" s="2"/>
      <c r="AK42" s="8"/>
      <c r="AL42" s="5"/>
      <c r="AM42" s="5"/>
      <c r="AN42" s="5"/>
      <c r="AO42" s="5"/>
      <c r="AP42" s="5"/>
      <c r="AQ42" s="5"/>
      <c r="AR42" s="5"/>
      <c r="AS42" s="5"/>
    </row>
    <row r="43" spans="1:45" ht="19.5" hidden="1" customHeight="1">
      <c r="A43" s="10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2"/>
      <c r="AJ43" s="2"/>
      <c r="AK43" s="8"/>
      <c r="AL43" s="5"/>
      <c r="AM43" s="5"/>
      <c r="AN43" s="5"/>
      <c r="AO43" s="5"/>
      <c r="AP43" s="5"/>
      <c r="AQ43" s="5"/>
      <c r="AR43" s="5"/>
      <c r="AS43" s="5"/>
    </row>
    <row r="44" spans="1:45" ht="19.5" hidden="1" customHeight="1">
      <c r="A44" s="10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2"/>
      <c r="AJ44" s="2"/>
      <c r="AK44" s="8"/>
      <c r="AL44" s="5"/>
      <c r="AM44" s="5"/>
      <c r="AN44" s="5"/>
      <c r="AO44" s="5"/>
      <c r="AP44" s="5"/>
      <c r="AQ44" s="5"/>
      <c r="AR44" s="5"/>
      <c r="AS44" s="5"/>
    </row>
    <row r="45" spans="1:45" ht="19.5" hidden="1" customHeight="1">
      <c r="A45" s="10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2"/>
      <c r="AJ45" s="2"/>
      <c r="AK45" s="8"/>
      <c r="AL45" s="5"/>
      <c r="AM45" s="5"/>
      <c r="AN45" s="5"/>
      <c r="AO45" s="5"/>
      <c r="AP45" s="5"/>
      <c r="AQ45" s="5"/>
      <c r="AR45" s="5"/>
      <c r="AS45" s="5"/>
    </row>
    <row r="46" spans="1:45" ht="19.5" hidden="1" customHeight="1">
      <c r="A46" s="10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2"/>
      <c r="AJ46" s="2"/>
      <c r="AK46" s="8"/>
      <c r="AL46" s="5"/>
      <c r="AM46" s="5"/>
      <c r="AN46" s="5"/>
      <c r="AO46" s="5"/>
      <c r="AP46" s="5"/>
      <c r="AQ46" s="5"/>
      <c r="AR46" s="5"/>
      <c r="AS46" s="5"/>
    </row>
    <row r="47" spans="1:45" ht="19.5" hidden="1" customHeight="1">
      <c r="A47" s="10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2"/>
      <c r="AJ47" s="2"/>
      <c r="AK47" s="8"/>
      <c r="AL47" s="5"/>
      <c r="AM47" s="5"/>
      <c r="AN47" s="5"/>
      <c r="AO47" s="5"/>
      <c r="AP47" s="5"/>
      <c r="AQ47" s="5"/>
      <c r="AR47" s="5"/>
      <c r="AS47" s="5"/>
    </row>
    <row r="48" spans="1:45" ht="19.5" hidden="1" customHeight="1">
      <c r="A48" s="10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2"/>
      <c r="AJ48" s="2"/>
      <c r="AK48" s="8"/>
      <c r="AL48" s="5"/>
      <c r="AM48" s="5"/>
      <c r="AN48" s="5"/>
      <c r="AO48" s="5"/>
      <c r="AP48" s="5"/>
      <c r="AQ48" s="5"/>
      <c r="AR48" s="5"/>
      <c r="AS48" s="5"/>
    </row>
    <row r="49" spans="1:45" ht="19.5" hidden="1" customHeight="1">
      <c r="A49" s="10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2"/>
      <c r="AJ49" s="2"/>
      <c r="AK49" s="8"/>
      <c r="AL49" s="5"/>
      <c r="AM49" s="5"/>
      <c r="AN49" s="5"/>
      <c r="AO49" s="5"/>
      <c r="AP49" s="5"/>
      <c r="AQ49" s="5"/>
      <c r="AR49" s="5"/>
      <c r="AS49" s="5"/>
    </row>
    <row r="50" spans="1:45" ht="19.5" hidden="1" customHeight="1">
      <c r="A50" s="10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2"/>
      <c r="AJ50" s="2"/>
      <c r="AK50" s="8"/>
      <c r="AL50" s="5"/>
      <c r="AM50" s="5"/>
      <c r="AN50" s="5"/>
      <c r="AO50" s="5"/>
      <c r="AP50" s="5"/>
      <c r="AQ50" s="5"/>
      <c r="AR50" s="5"/>
      <c r="AS50" s="5"/>
    </row>
    <row r="51" spans="1:45" ht="19.5" hidden="1" customHeight="1">
      <c r="A51" s="10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2"/>
      <c r="AJ51" s="2"/>
      <c r="AK51" s="8"/>
      <c r="AL51" s="5"/>
      <c r="AM51" s="5"/>
      <c r="AN51" s="5"/>
      <c r="AO51" s="5"/>
      <c r="AP51" s="5"/>
      <c r="AQ51" s="5"/>
      <c r="AR51" s="5"/>
      <c r="AS51" s="5"/>
    </row>
    <row r="52" spans="1:45" ht="19.5" hidden="1" customHeight="1">
      <c r="A52" s="10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2"/>
      <c r="AJ52" s="2"/>
      <c r="AK52" s="8"/>
      <c r="AL52" s="5"/>
      <c r="AM52" s="5"/>
      <c r="AN52" s="5"/>
      <c r="AO52" s="5"/>
      <c r="AP52" s="5"/>
      <c r="AQ52" s="5"/>
      <c r="AR52" s="5"/>
      <c r="AS52" s="5"/>
    </row>
    <row r="53" spans="1:45" ht="19.5" hidden="1" customHeight="1">
      <c r="A53" s="10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2"/>
      <c r="AJ53" s="2"/>
      <c r="AK53" s="8"/>
      <c r="AL53" s="5"/>
      <c r="AM53" s="5"/>
      <c r="AN53" s="5"/>
      <c r="AO53" s="5"/>
      <c r="AP53" s="5"/>
      <c r="AQ53" s="5"/>
      <c r="AR53" s="5"/>
      <c r="AS53" s="5"/>
    </row>
    <row r="54" spans="1:45" ht="19.5" hidden="1" customHeight="1">
      <c r="A54" s="10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2"/>
      <c r="AJ54" s="2"/>
      <c r="AK54" s="8"/>
      <c r="AL54" s="5"/>
      <c r="AM54" s="5"/>
      <c r="AN54" s="5"/>
      <c r="AO54" s="5"/>
      <c r="AP54" s="5"/>
      <c r="AQ54" s="5"/>
      <c r="AR54" s="5"/>
      <c r="AS54" s="5"/>
    </row>
    <row r="55" spans="1:45" ht="19.5" hidden="1" customHeight="1">
      <c r="A55" s="10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2"/>
      <c r="AJ55" s="2"/>
      <c r="AK55" s="8"/>
      <c r="AL55" s="5"/>
      <c r="AM55" s="5"/>
      <c r="AN55" s="5"/>
      <c r="AO55" s="5"/>
      <c r="AP55" s="5"/>
      <c r="AQ55" s="5"/>
      <c r="AR55" s="5"/>
      <c r="AS55" s="5"/>
    </row>
    <row r="56" spans="1:45" ht="19.5" hidden="1" customHeight="1">
      <c r="A56" s="10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2"/>
      <c r="AJ56" s="2"/>
      <c r="AK56" s="8"/>
      <c r="AL56" s="5"/>
      <c r="AM56" s="5"/>
      <c r="AN56" s="5"/>
      <c r="AO56" s="5"/>
      <c r="AP56" s="5"/>
      <c r="AQ56" s="5"/>
      <c r="AR56" s="5"/>
      <c r="AS56" s="5"/>
    </row>
    <row r="57" spans="1:45" ht="19.5" customHeight="1">
      <c r="A57" s="10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2"/>
      <c r="AJ57" s="2"/>
      <c r="AK57" s="8"/>
      <c r="AL57" s="5"/>
      <c r="AM57" s="5"/>
      <c r="AN57" s="5"/>
      <c r="AO57" s="5"/>
      <c r="AP57" s="5"/>
      <c r="AQ57" s="5"/>
      <c r="AR57" s="5"/>
      <c r="AS57" s="5"/>
    </row>
    <row r="58" spans="1:45" ht="198" customHeight="1">
      <c r="A58" s="10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2"/>
      <c r="AJ58" s="2"/>
      <c r="AK58" s="8"/>
      <c r="AL58" s="5"/>
      <c r="AM58" s="5"/>
      <c r="AN58" s="5"/>
      <c r="AO58" s="5"/>
      <c r="AP58" s="5"/>
      <c r="AQ58" s="5"/>
      <c r="AR58" s="5"/>
      <c r="AS58" s="5"/>
    </row>
    <row r="59" spans="1:45" ht="19.5" hidden="1" customHeight="1">
      <c r="A59" s="10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2"/>
      <c r="AJ59" s="2"/>
      <c r="AK59" s="8"/>
      <c r="AL59" s="5"/>
      <c r="AM59" s="5"/>
      <c r="AN59" s="5"/>
      <c r="AO59" s="5"/>
      <c r="AP59" s="5"/>
      <c r="AQ59" s="5"/>
      <c r="AR59" s="5"/>
      <c r="AS59" s="5"/>
    </row>
    <row r="60" spans="1:45" ht="19.5" hidden="1" customHeight="1">
      <c r="A60" s="10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2"/>
      <c r="AJ60" s="2"/>
      <c r="AK60" s="8"/>
      <c r="AL60" s="5"/>
      <c r="AM60" s="5"/>
      <c r="AN60" s="5"/>
      <c r="AO60" s="5"/>
      <c r="AP60" s="5"/>
      <c r="AQ60" s="5"/>
      <c r="AR60" s="5"/>
      <c r="AS60" s="5"/>
    </row>
    <row r="61" spans="1:45" ht="19.5" hidden="1" customHeight="1">
      <c r="A61" s="10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2"/>
      <c r="AJ61" s="2"/>
      <c r="AK61" s="8"/>
      <c r="AL61" s="5"/>
      <c r="AM61" s="5"/>
      <c r="AN61" s="5"/>
      <c r="AO61" s="5"/>
      <c r="AP61" s="5"/>
      <c r="AQ61" s="5"/>
      <c r="AR61" s="5"/>
      <c r="AS61" s="5"/>
    </row>
    <row r="62" spans="1:45" ht="19.5" hidden="1" customHeight="1">
      <c r="A62" s="10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2"/>
      <c r="AJ62" s="2"/>
      <c r="AK62" s="8"/>
      <c r="AL62" s="5"/>
      <c r="AM62" s="5"/>
      <c r="AN62" s="5"/>
      <c r="AO62" s="5"/>
      <c r="AP62" s="5"/>
      <c r="AQ62" s="5"/>
      <c r="AR62" s="5"/>
      <c r="AS62" s="5"/>
    </row>
    <row r="63" spans="1:45" ht="19.5" hidden="1" customHeight="1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2"/>
      <c r="AJ63" s="2"/>
      <c r="AK63" s="8"/>
      <c r="AL63" s="5"/>
      <c r="AM63" s="5"/>
      <c r="AN63" s="5"/>
      <c r="AO63" s="5"/>
      <c r="AP63" s="5"/>
      <c r="AQ63" s="5"/>
      <c r="AR63" s="5"/>
      <c r="AS63" s="5"/>
    </row>
    <row r="64" spans="1:45" ht="19.5" hidden="1" customHeight="1">
      <c r="A64" s="10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2"/>
      <c r="AJ64" s="2"/>
      <c r="AK64" s="8"/>
      <c r="AL64" s="5"/>
      <c r="AM64" s="5"/>
      <c r="AN64" s="5"/>
      <c r="AO64" s="5"/>
      <c r="AP64" s="5"/>
      <c r="AQ64" s="5"/>
      <c r="AR64" s="5"/>
      <c r="AS64" s="5"/>
    </row>
    <row r="65" spans="1:45" ht="19.5" hidden="1" customHeight="1">
      <c r="A65" s="10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2"/>
      <c r="AJ65" s="2"/>
      <c r="AK65" s="8"/>
      <c r="AL65" s="5"/>
      <c r="AM65" s="5"/>
      <c r="AN65" s="5"/>
      <c r="AO65" s="5"/>
      <c r="AP65" s="5"/>
      <c r="AQ65" s="5"/>
      <c r="AR65" s="5"/>
      <c r="AS65" s="5"/>
    </row>
    <row r="66" spans="1:45" ht="19.5" hidden="1" customHeight="1">
      <c r="A66" s="10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2"/>
      <c r="AJ66" s="2"/>
      <c r="AK66" s="8"/>
      <c r="AL66" s="5"/>
      <c r="AM66" s="5"/>
      <c r="AN66" s="5"/>
      <c r="AO66" s="5"/>
      <c r="AP66" s="5"/>
      <c r="AQ66" s="5"/>
      <c r="AR66" s="5"/>
      <c r="AS66" s="5"/>
    </row>
    <row r="67" spans="1:45" ht="12.75" customHeight="1">
      <c r="A67" s="10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2"/>
      <c r="AJ67" s="2"/>
      <c r="AK67" s="8"/>
      <c r="AL67" s="5"/>
      <c r="AM67" s="5"/>
      <c r="AN67" s="5"/>
      <c r="AO67" s="5"/>
      <c r="AP67" s="5"/>
      <c r="AQ67" s="5"/>
      <c r="AR67" s="5"/>
      <c r="AS67" s="5"/>
    </row>
    <row r="68" spans="1:45" ht="231" customHeight="1"/>
    <row r="69" spans="1:45" ht="12" customHeight="1">
      <c r="A69" s="2" t="str">
        <f>A3</f>
        <v>NAHD</v>
      </c>
      <c r="B69" s="2">
        <v>0</v>
      </c>
      <c r="C69" s="1">
        <f t="shared" ref="C69:P69" si="21">IF(C3="",0,1+IF(VALUE(MID(C3,1,SEARCH("-",C3)-1))&gt;VALUE(MID(C3,SEARCH("-",C3)+1,LEN(C3)-SEARCH("-",C3))),0.01,IF(VALUE(MID(C3,1,SEARCH("-",C3)-1))=VALUE(MID(C3,SEARCH("-",C3)+1,LEN(C3)-SEARCH("-",C3))),0.0001,0))+VALUE(MID(C3,1,SEARCH("-",C3)-1))*0.0000001+VALUE(MID(C3,SEARCH("-",C3)+1,LEN(C3)-SEARCH("-",C3)))*0.0000000001)</f>
        <v>1.0000000002</v>
      </c>
      <c r="D69" s="1">
        <f t="shared" si="21"/>
        <v>1.0000001002000001</v>
      </c>
      <c r="E69" s="1">
        <f t="shared" si="21"/>
        <v>0</v>
      </c>
      <c r="F69" s="1">
        <f t="shared" si="21"/>
        <v>1.0000001002000001</v>
      </c>
      <c r="G69" s="1">
        <f t="shared" si="21"/>
        <v>1.0001</v>
      </c>
      <c r="H69" s="1">
        <f t="shared" si="21"/>
        <v>1.0001001001000001</v>
      </c>
      <c r="I69" s="1">
        <f t="shared" si="21"/>
        <v>1.0100001000000001</v>
      </c>
      <c r="J69" s="1">
        <f t="shared" si="21"/>
        <v>1.0100003</v>
      </c>
      <c r="K69" s="1">
        <f t="shared" si="21"/>
        <v>1.0001</v>
      </c>
      <c r="L69" s="1">
        <f t="shared" si="21"/>
        <v>1.0100001000000001</v>
      </c>
      <c r="M69" s="1">
        <f t="shared" si="21"/>
        <v>1.0100002000999999</v>
      </c>
      <c r="N69" s="1">
        <f t="shared" si="21"/>
        <v>1.0000001002000001</v>
      </c>
      <c r="O69" s="1">
        <f t="shared" si="21"/>
        <v>1.0100001000000001</v>
      </c>
      <c r="P69" s="1">
        <f t="shared" si="21"/>
        <v>1.0100001000000001</v>
      </c>
      <c r="Q69" s="1">
        <f>IF(Q3="",0,1+IF(VALUE(MID(Q3,1,SEARCH("-",Q3)-1))&gt;VALUE(MID(Q3,SEARCH("-",Q3)+1,LEN(Q3)-SEARCH("-",Q3))),0.01,IF(VALUE(MID(Q3,1,SEARCH("-",Q3)-1))=VALUE(MID(Q3,SEARCH("-",Q3)+1,LEN(Q3)-SEARCH("-",Q3))),0.0001,0))+VALUE(MID(Q3,1,SEARCH("-",Q3)-1))*0.0000001+VALUE(MID(Q3,SEARCH("-",Q3)+1,LEN(Q3)-SEARCH("-",Q3)))*0.0000000001)</f>
        <v>1.0100001999999999</v>
      </c>
      <c r="R69" s="1"/>
      <c r="S69">
        <f>IF(S$2=$A69,SUM(S$3:S$18),0)</f>
        <v>0</v>
      </c>
      <c r="T69">
        <f>IF(T$2=$A69,SUM(T$3:T$18),0)</f>
        <v>14.020600701199999</v>
      </c>
      <c r="U69">
        <f>IF(U$2=$A69,SUM(U$3:U$18),0)</f>
        <v>0</v>
      </c>
      <c r="V69">
        <f>IF(V$2=$A69,SUM(V$3:V$18),0)</f>
        <v>0</v>
      </c>
      <c r="W69">
        <f>IF(W$2=$A69,SUM(W$3:W$18),0)</f>
        <v>0</v>
      </c>
      <c r="X69">
        <f>IF(X$2=$A69,SUM(X$3:X$18),0)</f>
        <v>0</v>
      </c>
      <c r="Y69">
        <f>IF(Y$2=$A69,SUM(Y$3:Y$18),0)</f>
        <v>0</v>
      </c>
      <c r="Z69">
        <f>IF(Z$2=$A69,SUM(Z$3:Z$18),0)</f>
        <v>0</v>
      </c>
      <c r="AA69">
        <f>IF(AA$2=$A69,SUM(AA$3:AA$18),0)</f>
        <v>0</v>
      </c>
      <c r="AB69">
        <f>IF(AB$2=$A69,SUM(AB$3:AB$18),0)</f>
        <v>0</v>
      </c>
      <c r="AC69">
        <f>IF(AC$2=$A69,SUM(AC$3:AC$18),0)</f>
        <v>0</v>
      </c>
      <c r="AD69">
        <f t="shared" ref="AD69:AG84" si="22">IF(AD$2=$A69,SUM(AD$3:AD$18),0)</f>
        <v>0</v>
      </c>
      <c r="AE69">
        <f t="shared" si="22"/>
        <v>0</v>
      </c>
      <c r="AF69">
        <f t="shared" si="22"/>
        <v>0</v>
      </c>
      <c r="AG69">
        <f t="shared" si="22"/>
        <v>0</v>
      </c>
      <c r="AH69">
        <f>IF(AH$2=$A69,SUM(AH$3:AH$18),0)</f>
        <v>0</v>
      </c>
      <c r="AI69">
        <f>IF(AI$2=$A69,SUM(AI$3:AI$18),0)</f>
        <v>0</v>
      </c>
      <c r="AK69">
        <f>SUM(B69:AI69)</f>
        <v>28.090902202199999</v>
      </c>
    </row>
    <row r="70" spans="1:45" ht="10.5" customHeight="1">
      <c r="A70" t="str">
        <f>A4</f>
        <v>MOB</v>
      </c>
      <c r="B70" s="1">
        <f t="shared" ref="B70:Q84" si="23">IF(B4="",0,1+IF(VALUE(MID(B4,1,SEARCH("-",B4)-1))&gt;VALUE(MID(B4,SEARCH("-",B4)+1,LEN(B4)-SEARCH("-",B4))),0.01,IF(VALUE(MID(B4,1,SEARCH("-",B4)-1))=VALUE(MID(B4,SEARCH("-",B4)+1,LEN(B4)-SEARCH("-",B4))),0.0001,0))+VALUE(MID(B4,1,SEARCH("-",B4)-1))*0.0000001+VALUE(MID(B4,SEARCH("-",B4)+1,LEN(B4)-SEARCH("-",B4)))*0.0000000001)</f>
        <v>1.0001</v>
      </c>
      <c r="C70" s="1">
        <v>0</v>
      </c>
      <c r="D70" s="1">
        <f t="shared" si="23"/>
        <v>1.0100003001</v>
      </c>
      <c r="E70" s="1">
        <f t="shared" si="23"/>
        <v>1.0001001001000001</v>
      </c>
      <c r="F70" s="1">
        <f t="shared" si="23"/>
        <v>0</v>
      </c>
      <c r="G70" s="1">
        <f t="shared" si="23"/>
        <v>1.0000000001</v>
      </c>
      <c r="H70" s="1">
        <f t="shared" si="23"/>
        <v>1.0001002001999999</v>
      </c>
      <c r="I70" s="1">
        <f t="shared" si="23"/>
        <v>1.0001</v>
      </c>
      <c r="J70" s="1">
        <f t="shared" si="23"/>
        <v>1.0100001999999999</v>
      </c>
      <c r="K70" s="1">
        <f t="shared" si="23"/>
        <v>1.0100003</v>
      </c>
      <c r="L70" s="1">
        <f t="shared" si="23"/>
        <v>1.0001</v>
      </c>
      <c r="M70" s="1">
        <f t="shared" si="23"/>
        <v>1.0100001000000001</v>
      </c>
      <c r="N70" s="1">
        <f t="shared" si="23"/>
        <v>1.0000000001</v>
      </c>
      <c r="O70" s="1">
        <f t="shared" si="23"/>
        <v>1.0001002001999999</v>
      </c>
      <c r="P70" s="1">
        <f t="shared" si="23"/>
        <v>1.0100001000000001</v>
      </c>
      <c r="Q70" s="1">
        <f t="shared" si="23"/>
        <v>1.0100001999999999</v>
      </c>
      <c r="R70" s="1"/>
      <c r="S70">
        <f t="shared" ref="S70:V84" si="24">IF(S$2=$A70,SUM(S$3:S$18),0)</f>
        <v>0</v>
      </c>
      <c r="T70">
        <f t="shared" si="24"/>
        <v>0</v>
      </c>
      <c r="U70">
        <f t="shared" si="24"/>
        <v>14.040501301199996</v>
      </c>
      <c r="V70">
        <f t="shared" si="24"/>
        <v>0</v>
      </c>
      <c r="W70">
        <f t="shared" ref="W70:W84" si="25">IF(W$2=$A70,SUM(W$3:W$18),0)</f>
        <v>0</v>
      </c>
      <c r="X70">
        <f t="shared" ref="X70:X84" si="26">IF(X$2=$A70,SUM(X$3:X$18),0)</f>
        <v>0</v>
      </c>
      <c r="Y70">
        <f t="shared" ref="Y70:Y84" si="27">IF(Y$2=$A70,SUM(Y$3:Y$18),0)</f>
        <v>0</v>
      </c>
      <c r="Z70">
        <f t="shared" ref="Z70:AI84" si="28">IF(Z$2=$A70,SUM(Z$3:Z$18),0)</f>
        <v>0</v>
      </c>
      <c r="AA70">
        <f t="shared" si="28"/>
        <v>0</v>
      </c>
      <c r="AB70">
        <f t="shared" si="28"/>
        <v>0</v>
      </c>
      <c r="AC70">
        <f t="shared" si="28"/>
        <v>0</v>
      </c>
      <c r="AD70">
        <f t="shared" si="22"/>
        <v>0</v>
      </c>
      <c r="AE70">
        <f t="shared" si="22"/>
        <v>0</v>
      </c>
      <c r="AF70">
        <f t="shared" si="22"/>
        <v>0</v>
      </c>
      <c r="AG70">
        <f t="shared" si="22"/>
        <v>0</v>
      </c>
      <c r="AH70">
        <f t="shared" si="28"/>
        <v>0</v>
      </c>
      <c r="AI70">
        <f t="shared" si="28"/>
        <v>0</v>
      </c>
      <c r="AK70">
        <f t="shared" ref="AK70:AK84" si="29">SUM(B70:AI70)</f>
        <v>28.101103001999995</v>
      </c>
    </row>
    <row r="71" spans="1:45" ht="12" customHeight="1">
      <c r="A71" t="str">
        <f>A5</f>
        <v>JSK</v>
      </c>
      <c r="B71" s="1">
        <f t="shared" si="23"/>
        <v>1.0100001000000001</v>
      </c>
      <c r="C71" s="1">
        <f t="shared" si="23"/>
        <v>1.0100002000999999</v>
      </c>
      <c r="D71" s="1">
        <v>0</v>
      </c>
      <c r="E71" s="1">
        <f t="shared" si="23"/>
        <v>1.0000000001</v>
      </c>
      <c r="F71" s="1">
        <f t="shared" si="23"/>
        <v>1.0100001000000001</v>
      </c>
      <c r="G71" s="1">
        <f t="shared" si="23"/>
        <v>1.0000001002000001</v>
      </c>
      <c r="H71" s="1">
        <f t="shared" si="23"/>
        <v>1.0000001002000001</v>
      </c>
      <c r="I71" s="1">
        <f t="shared" si="23"/>
        <v>1.0001</v>
      </c>
      <c r="J71" s="1">
        <f t="shared" si="23"/>
        <v>1.0100002000999999</v>
      </c>
      <c r="K71" s="1">
        <f t="shared" si="23"/>
        <v>1.0001001001000001</v>
      </c>
      <c r="L71" s="1">
        <f t="shared" si="23"/>
        <v>1.0000000001</v>
      </c>
      <c r="M71" s="1">
        <f t="shared" si="23"/>
        <v>1.0000000002</v>
      </c>
      <c r="N71" s="1">
        <f t="shared" si="23"/>
        <v>0</v>
      </c>
      <c r="O71" s="1">
        <f t="shared" si="23"/>
        <v>1.0000000001</v>
      </c>
      <c r="P71" s="1">
        <f t="shared" si="23"/>
        <v>1.0000000001</v>
      </c>
      <c r="Q71" s="1">
        <f t="shared" si="23"/>
        <v>1.0100002000999999</v>
      </c>
      <c r="R71" s="1"/>
      <c r="S71">
        <f t="shared" si="24"/>
        <v>0</v>
      </c>
      <c r="T71">
        <f t="shared" si="24"/>
        <v>0</v>
      </c>
      <c r="U71">
        <f t="shared" si="24"/>
        <v>0</v>
      </c>
      <c r="V71">
        <f t="shared" si="24"/>
        <v>14.0504020018</v>
      </c>
      <c r="W71">
        <f t="shared" si="25"/>
        <v>0</v>
      </c>
      <c r="X71">
        <f t="shared" si="26"/>
        <v>0</v>
      </c>
      <c r="Y71">
        <f t="shared" si="27"/>
        <v>0</v>
      </c>
      <c r="Z71">
        <f t="shared" si="28"/>
        <v>0</v>
      </c>
      <c r="AA71">
        <f t="shared" si="28"/>
        <v>0</v>
      </c>
      <c r="AB71">
        <f t="shared" si="28"/>
        <v>0</v>
      </c>
      <c r="AC71">
        <f t="shared" si="28"/>
        <v>0</v>
      </c>
      <c r="AD71">
        <f t="shared" si="22"/>
        <v>0</v>
      </c>
      <c r="AE71">
        <f t="shared" si="22"/>
        <v>0</v>
      </c>
      <c r="AF71">
        <f t="shared" si="22"/>
        <v>0</v>
      </c>
      <c r="AG71">
        <f t="shared" si="22"/>
        <v>0</v>
      </c>
      <c r="AH71">
        <f t="shared" si="28"/>
        <v>0</v>
      </c>
      <c r="AI71">
        <f t="shared" si="28"/>
        <v>0</v>
      </c>
      <c r="AK71">
        <f t="shared" si="29"/>
        <v>28.100603103200001</v>
      </c>
    </row>
    <row r="72" spans="1:45" ht="10.5" customHeight="1">
      <c r="A72" t="str">
        <f>A6</f>
        <v>JSS</v>
      </c>
      <c r="B72" s="1">
        <f t="shared" si="23"/>
        <v>1.0100001000000001</v>
      </c>
      <c r="C72" s="1">
        <f t="shared" si="23"/>
        <v>1.0000000001</v>
      </c>
      <c r="D72" s="1">
        <f t="shared" si="23"/>
        <v>1.0100002000999999</v>
      </c>
      <c r="E72" s="1">
        <v>0</v>
      </c>
      <c r="F72" s="1">
        <f t="shared" si="23"/>
        <v>1.0100001000000001</v>
      </c>
      <c r="G72" s="1">
        <f t="shared" si="23"/>
        <v>1.0100003002</v>
      </c>
      <c r="H72" s="1">
        <f t="shared" si="23"/>
        <v>1.0100002000999999</v>
      </c>
      <c r="I72" s="1">
        <f t="shared" si="23"/>
        <v>1.0001</v>
      </c>
      <c r="J72" s="1">
        <f t="shared" si="23"/>
        <v>1.0100002000999999</v>
      </c>
      <c r="K72" s="1">
        <f t="shared" si="23"/>
        <v>1.0000001002000001</v>
      </c>
      <c r="L72" s="1">
        <f t="shared" si="23"/>
        <v>1.0001</v>
      </c>
      <c r="M72" s="1">
        <f t="shared" si="23"/>
        <v>1.0100003001</v>
      </c>
      <c r="N72" s="1">
        <f t="shared" si="23"/>
        <v>1.0100001000000001</v>
      </c>
      <c r="O72" s="1">
        <f t="shared" si="23"/>
        <v>1.0000001002000001</v>
      </c>
      <c r="P72" s="1">
        <f t="shared" si="23"/>
        <v>0</v>
      </c>
      <c r="Q72" s="1">
        <f t="shared" si="23"/>
        <v>1.0001001001000001</v>
      </c>
      <c r="R72" s="1"/>
      <c r="S72">
        <f t="shared" si="24"/>
        <v>0</v>
      </c>
      <c r="T72">
        <f t="shared" si="24"/>
        <v>0</v>
      </c>
      <c r="U72">
        <f t="shared" si="24"/>
        <v>0</v>
      </c>
      <c r="V72">
        <f t="shared" si="24"/>
        <v>0</v>
      </c>
      <c r="W72">
        <f t="shared" si="25"/>
        <v>14.010600601499998</v>
      </c>
      <c r="X72">
        <f t="shared" si="26"/>
        <v>0</v>
      </c>
      <c r="Y72">
        <f t="shared" si="27"/>
        <v>0</v>
      </c>
      <c r="Z72">
        <f t="shared" si="28"/>
        <v>0</v>
      </c>
      <c r="AA72">
        <f t="shared" si="28"/>
        <v>0</v>
      </c>
      <c r="AB72">
        <f t="shared" si="28"/>
        <v>0</v>
      </c>
      <c r="AC72">
        <f t="shared" si="28"/>
        <v>0</v>
      </c>
      <c r="AD72">
        <f t="shared" si="22"/>
        <v>0</v>
      </c>
      <c r="AE72">
        <f t="shared" si="22"/>
        <v>0</v>
      </c>
      <c r="AF72">
        <f t="shared" si="22"/>
        <v>0</v>
      </c>
      <c r="AG72">
        <f t="shared" si="22"/>
        <v>0</v>
      </c>
      <c r="AH72">
        <f t="shared" si="28"/>
        <v>0</v>
      </c>
      <c r="AI72">
        <f t="shared" si="28"/>
        <v>0</v>
      </c>
      <c r="AK72">
        <f t="shared" si="29"/>
        <v>28.090902402699999</v>
      </c>
    </row>
    <row r="73" spans="1:45" ht="12" customHeight="1">
      <c r="A73" t="str">
        <f t="shared" ref="A73:A79" si="30">A7</f>
        <v>MCEE</v>
      </c>
      <c r="B73" s="1">
        <f t="shared" si="23"/>
        <v>1.0100001999999999</v>
      </c>
      <c r="C73" s="1">
        <f t="shared" si="23"/>
        <v>1.0000001002000001</v>
      </c>
      <c r="D73" s="1">
        <f t="shared" si="23"/>
        <v>1.0100003002</v>
      </c>
      <c r="E73" s="1">
        <f t="shared" si="23"/>
        <v>1.0001</v>
      </c>
      <c r="F73" s="1">
        <v>0</v>
      </c>
      <c r="G73" s="1">
        <f t="shared" si="23"/>
        <v>1.0000001002000001</v>
      </c>
      <c r="H73" s="1">
        <f t="shared" si="23"/>
        <v>1.0100002000999999</v>
      </c>
      <c r="I73" s="1">
        <f t="shared" si="23"/>
        <v>1.0100002000999999</v>
      </c>
      <c r="J73" s="1">
        <f t="shared" si="23"/>
        <v>1.0100001999999999</v>
      </c>
      <c r="K73" s="1">
        <f t="shared" si="23"/>
        <v>1.0000000001</v>
      </c>
      <c r="L73" s="1">
        <f t="shared" si="23"/>
        <v>1.0000000001</v>
      </c>
      <c r="M73" s="1">
        <f t="shared" si="23"/>
        <v>0</v>
      </c>
      <c r="N73" s="1">
        <f t="shared" si="23"/>
        <v>1.0100004001</v>
      </c>
      <c r="O73" s="1">
        <f t="shared" si="23"/>
        <v>1.0100004001</v>
      </c>
      <c r="P73" s="1">
        <f t="shared" si="23"/>
        <v>1.0100001000000001</v>
      </c>
      <c r="Q73" s="1">
        <f t="shared" si="23"/>
        <v>1.0100003</v>
      </c>
      <c r="R73" s="1"/>
      <c r="S73">
        <f t="shared" si="24"/>
        <v>0</v>
      </c>
      <c r="T73">
        <f t="shared" si="24"/>
        <v>0</v>
      </c>
      <c r="U73">
        <f t="shared" si="24"/>
        <v>0</v>
      </c>
      <c r="V73">
        <f t="shared" si="24"/>
        <v>0</v>
      </c>
      <c r="W73">
        <f t="shared" si="25"/>
        <v>0</v>
      </c>
      <c r="X73">
        <f t="shared" si="26"/>
        <v>14.010401002099998</v>
      </c>
      <c r="Y73">
        <f t="shared" si="27"/>
        <v>0</v>
      </c>
      <c r="Z73">
        <f t="shared" si="28"/>
        <v>0</v>
      </c>
      <c r="AA73">
        <f t="shared" si="28"/>
        <v>0</v>
      </c>
      <c r="AB73">
        <f t="shared" si="28"/>
        <v>0</v>
      </c>
      <c r="AC73">
        <f t="shared" si="28"/>
        <v>0</v>
      </c>
      <c r="AD73">
        <f t="shared" si="22"/>
        <v>0</v>
      </c>
      <c r="AE73">
        <f t="shared" si="22"/>
        <v>0</v>
      </c>
      <c r="AF73">
        <f t="shared" si="22"/>
        <v>0</v>
      </c>
      <c r="AG73">
        <f t="shared" si="22"/>
        <v>0</v>
      </c>
      <c r="AH73">
        <f t="shared" si="28"/>
        <v>0</v>
      </c>
      <c r="AI73">
        <f t="shared" si="28"/>
        <v>0</v>
      </c>
      <c r="AK73">
        <f t="shared" si="29"/>
        <v>28.100503503299997</v>
      </c>
    </row>
    <row r="74" spans="1:45" ht="15" customHeight="1">
      <c r="A74" t="str">
        <f t="shared" si="30"/>
        <v>USMA</v>
      </c>
      <c r="B74" s="1">
        <f t="shared" si="23"/>
        <v>1.0001</v>
      </c>
      <c r="C74" s="1">
        <f t="shared" si="23"/>
        <v>1.0001001001000001</v>
      </c>
      <c r="D74" s="1">
        <f t="shared" si="23"/>
        <v>1.0001001001000001</v>
      </c>
      <c r="E74" s="1">
        <f t="shared" si="23"/>
        <v>1.0100001999999999</v>
      </c>
      <c r="F74" s="1">
        <f t="shared" si="23"/>
        <v>1.0001001001000001</v>
      </c>
      <c r="G74" s="1">
        <v>0</v>
      </c>
      <c r="H74" s="1">
        <f t="shared" si="23"/>
        <v>1.0001</v>
      </c>
      <c r="I74" s="1">
        <f t="shared" si="23"/>
        <v>0</v>
      </c>
      <c r="J74" s="1">
        <f t="shared" si="23"/>
        <v>1.0100005001000001</v>
      </c>
      <c r="K74" s="1">
        <f t="shared" si="23"/>
        <v>1.0001001001000001</v>
      </c>
      <c r="L74" s="1">
        <f t="shared" si="23"/>
        <v>1.0001001001000001</v>
      </c>
      <c r="M74" s="1">
        <f t="shared" si="23"/>
        <v>1.0000001002000001</v>
      </c>
      <c r="N74" s="1">
        <f t="shared" si="23"/>
        <v>1.0000000001</v>
      </c>
      <c r="O74" s="1">
        <f t="shared" si="23"/>
        <v>1.0100001999999999</v>
      </c>
      <c r="P74" s="1">
        <f t="shared" si="23"/>
        <v>1.0100001999999999</v>
      </c>
      <c r="Q74" s="1">
        <f t="shared" si="23"/>
        <v>1.0100001999999999</v>
      </c>
      <c r="R74" s="1"/>
      <c r="S74">
        <f t="shared" si="24"/>
        <v>0</v>
      </c>
      <c r="T74">
        <f t="shared" si="24"/>
        <v>0</v>
      </c>
      <c r="U74">
        <f t="shared" si="24"/>
        <v>0</v>
      </c>
      <c r="V74">
        <f t="shared" si="24"/>
        <v>0</v>
      </c>
      <c r="W74">
        <f t="shared" si="25"/>
        <v>0</v>
      </c>
      <c r="X74">
        <f t="shared" si="26"/>
        <v>0</v>
      </c>
      <c r="Y74">
        <f t="shared" si="27"/>
        <v>14.040401201499998</v>
      </c>
      <c r="Z74">
        <f t="shared" si="28"/>
        <v>0</v>
      </c>
      <c r="AA74">
        <f t="shared" si="28"/>
        <v>0</v>
      </c>
      <c r="AB74">
        <f t="shared" si="28"/>
        <v>0</v>
      </c>
      <c r="AC74">
        <f t="shared" si="28"/>
        <v>0</v>
      </c>
      <c r="AD74">
        <f t="shared" si="22"/>
        <v>0</v>
      </c>
      <c r="AE74">
        <f t="shared" si="22"/>
        <v>0</v>
      </c>
      <c r="AF74">
        <f t="shared" si="22"/>
        <v>0</v>
      </c>
      <c r="AG74">
        <f t="shared" si="22"/>
        <v>0</v>
      </c>
      <c r="AH74">
        <f t="shared" si="28"/>
        <v>0</v>
      </c>
      <c r="AI74">
        <f t="shared" si="28"/>
        <v>0</v>
      </c>
      <c r="AK74">
        <f t="shared" si="29"/>
        <v>28.091103102399998</v>
      </c>
    </row>
    <row r="75" spans="1:45" ht="11.25" customHeight="1">
      <c r="A75" t="str">
        <f t="shared" si="30"/>
        <v>MCA</v>
      </c>
      <c r="B75" s="1">
        <f t="shared" si="23"/>
        <v>1.0100001000000001</v>
      </c>
      <c r="C75" s="1">
        <f t="shared" si="23"/>
        <v>1.0100001000000001</v>
      </c>
      <c r="D75" s="1">
        <f t="shared" si="23"/>
        <v>1.0000002003999999</v>
      </c>
      <c r="E75" s="1">
        <f t="shared" si="23"/>
        <v>1.0100002000999999</v>
      </c>
      <c r="F75" s="1">
        <f t="shared" si="23"/>
        <v>1.0100004</v>
      </c>
      <c r="G75" s="1">
        <f t="shared" si="23"/>
        <v>1.0000000001</v>
      </c>
      <c r="H75" s="1">
        <v>0</v>
      </c>
      <c r="I75" s="1">
        <f t="shared" si="23"/>
        <v>1.0100003001</v>
      </c>
      <c r="J75" s="1">
        <f t="shared" si="23"/>
        <v>1.0000000002</v>
      </c>
      <c r="K75" s="1">
        <f t="shared" si="23"/>
        <v>1.0100001000000001</v>
      </c>
      <c r="L75" s="1">
        <f t="shared" si="23"/>
        <v>0</v>
      </c>
      <c r="M75" s="1">
        <f t="shared" si="23"/>
        <v>1.0001</v>
      </c>
      <c r="N75" s="1">
        <f t="shared" si="23"/>
        <v>1.0001001001000001</v>
      </c>
      <c r="O75" s="1">
        <f t="shared" si="23"/>
        <v>1.0100003</v>
      </c>
      <c r="P75" s="1">
        <f t="shared" si="23"/>
        <v>1.0100001000000001</v>
      </c>
      <c r="Q75" s="1">
        <f t="shared" si="23"/>
        <v>1.0001</v>
      </c>
      <c r="R75" s="1"/>
      <c r="S75">
        <f t="shared" si="24"/>
        <v>0</v>
      </c>
      <c r="T75">
        <f t="shared" si="24"/>
        <v>0</v>
      </c>
      <c r="U75">
        <f t="shared" si="24"/>
        <v>0</v>
      </c>
      <c r="V75">
        <f t="shared" si="24"/>
        <v>0</v>
      </c>
      <c r="W75">
        <f t="shared" si="25"/>
        <v>0</v>
      </c>
      <c r="X75">
        <f t="shared" si="26"/>
        <v>0</v>
      </c>
      <c r="Y75">
        <f t="shared" si="27"/>
        <v>0</v>
      </c>
      <c r="Z75">
        <f t="shared" si="28"/>
        <v>14.010601201899998</v>
      </c>
      <c r="AA75">
        <f t="shared" si="28"/>
        <v>0</v>
      </c>
      <c r="AB75">
        <f t="shared" si="28"/>
        <v>0</v>
      </c>
      <c r="AC75">
        <f t="shared" si="28"/>
        <v>0</v>
      </c>
      <c r="AD75">
        <f t="shared" si="22"/>
        <v>0</v>
      </c>
      <c r="AE75">
        <f t="shared" si="22"/>
        <v>0</v>
      </c>
      <c r="AF75">
        <f t="shared" si="22"/>
        <v>0</v>
      </c>
      <c r="AG75">
        <f t="shared" si="22"/>
        <v>0</v>
      </c>
      <c r="AH75">
        <f t="shared" si="28"/>
        <v>0</v>
      </c>
      <c r="AI75">
        <f t="shared" si="28"/>
        <v>0</v>
      </c>
      <c r="AK75">
        <f t="shared" si="29"/>
        <v>28.090903102899997</v>
      </c>
    </row>
    <row r="76" spans="1:45" ht="18.75" customHeight="1">
      <c r="A76" t="str">
        <f t="shared" si="30"/>
        <v>ASOC</v>
      </c>
      <c r="B76" s="1">
        <f t="shared" si="23"/>
        <v>0</v>
      </c>
      <c r="C76" s="1">
        <f t="shared" si="23"/>
        <v>1.0001</v>
      </c>
      <c r="D76" s="1">
        <f t="shared" si="23"/>
        <v>1.0001001001000001</v>
      </c>
      <c r="E76" s="1">
        <f t="shared" si="23"/>
        <v>1.0001</v>
      </c>
      <c r="F76" s="1">
        <f t="shared" si="23"/>
        <v>1.0100002000999999</v>
      </c>
      <c r="G76" s="1">
        <f t="shared" si="23"/>
        <v>1.0001</v>
      </c>
      <c r="H76" s="1">
        <f t="shared" si="23"/>
        <v>1.0001</v>
      </c>
      <c r="I76" s="1">
        <v>0</v>
      </c>
      <c r="J76" s="1">
        <f t="shared" si="23"/>
        <v>1.0100001999999999</v>
      </c>
      <c r="K76" s="1">
        <f t="shared" si="23"/>
        <v>1.0100002000999999</v>
      </c>
      <c r="L76" s="1">
        <f t="shared" si="23"/>
        <v>1.0100003</v>
      </c>
      <c r="M76" s="1">
        <f t="shared" si="23"/>
        <v>1.0001001001000001</v>
      </c>
      <c r="N76" s="1">
        <f t="shared" si="23"/>
        <v>1.0100002000999999</v>
      </c>
      <c r="O76" s="1">
        <f t="shared" si="23"/>
        <v>1.0100001999999999</v>
      </c>
      <c r="P76" s="1">
        <f t="shared" si="23"/>
        <v>1.0001001001000001</v>
      </c>
      <c r="Q76" s="1">
        <f t="shared" si="23"/>
        <v>1.0000000003</v>
      </c>
      <c r="R76" s="1"/>
      <c r="S76">
        <f t="shared" si="24"/>
        <v>0</v>
      </c>
      <c r="T76">
        <f t="shared" si="24"/>
        <v>0</v>
      </c>
      <c r="U76">
        <f t="shared" si="24"/>
        <v>0</v>
      </c>
      <c r="V76">
        <f t="shared" si="24"/>
        <v>0</v>
      </c>
      <c r="W76">
        <f t="shared" si="25"/>
        <v>0</v>
      </c>
      <c r="X76">
        <f t="shared" si="26"/>
        <v>0</v>
      </c>
      <c r="Y76">
        <f t="shared" si="27"/>
        <v>0</v>
      </c>
      <c r="Z76">
        <f t="shared" si="28"/>
        <v>0</v>
      </c>
      <c r="AA76">
        <f t="shared" si="28"/>
        <v>14.020400701600002</v>
      </c>
      <c r="AB76">
        <f t="shared" si="28"/>
        <v>0</v>
      </c>
      <c r="AC76">
        <f t="shared" si="28"/>
        <v>0</v>
      </c>
      <c r="AD76">
        <f t="shared" si="22"/>
        <v>0</v>
      </c>
      <c r="AE76">
        <f t="shared" si="22"/>
        <v>0</v>
      </c>
      <c r="AF76">
        <f t="shared" si="22"/>
        <v>0</v>
      </c>
      <c r="AG76">
        <f t="shared" si="22"/>
        <v>0</v>
      </c>
      <c r="AH76">
        <f t="shared" si="28"/>
        <v>0</v>
      </c>
      <c r="AI76">
        <f t="shared" si="28"/>
        <v>0</v>
      </c>
      <c r="AK76">
        <f t="shared" si="29"/>
        <v>28.081102302500003</v>
      </c>
    </row>
    <row r="77" spans="1:45" ht="14.25" customHeight="1">
      <c r="A77" t="str">
        <f t="shared" si="30"/>
        <v>RCA</v>
      </c>
      <c r="B77" s="1">
        <f t="shared" si="23"/>
        <v>1.0000000001</v>
      </c>
      <c r="C77" s="1">
        <f t="shared" si="23"/>
        <v>1.0100001000000001</v>
      </c>
      <c r="D77" s="1">
        <f t="shared" si="23"/>
        <v>1.0001</v>
      </c>
      <c r="E77" s="1">
        <f t="shared" si="23"/>
        <v>1.0100002000999999</v>
      </c>
      <c r="F77" s="1">
        <f t="shared" si="23"/>
        <v>1.0001</v>
      </c>
      <c r="G77" s="1">
        <f t="shared" si="23"/>
        <v>1.0100001999999999</v>
      </c>
      <c r="H77" s="1">
        <f t="shared" si="23"/>
        <v>0</v>
      </c>
      <c r="I77" s="1">
        <f t="shared" si="23"/>
        <v>1.0100003001</v>
      </c>
      <c r="J77" s="1">
        <v>0</v>
      </c>
      <c r="K77" s="1">
        <f t="shared" si="23"/>
        <v>1.0001001001000001</v>
      </c>
      <c r="L77" s="1">
        <f t="shared" si="23"/>
        <v>1.0100001000000001</v>
      </c>
      <c r="M77" s="1">
        <f t="shared" si="23"/>
        <v>1.0100001000000001</v>
      </c>
      <c r="N77" s="1">
        <f t="shared" si="23"/>
        <v>1.0100001000000001</v>
      </c>
      <c r="O77" s="1">
        <f t="shared" si="23"/>
        <v>1.0100001999999999</v>
      </c>
      <c r="P77" s="1">
        <f t="shared" si="23"/>
        <v>1.0100001999999999</v>
      </c>
      <c r="Q77" s="1">
        <f t="shared" si="23"/>
        <v>1.0000000001</v>
      </c>
      <c r="R77" s="1"/>
      <c r="S77">
        <f t="shared" si="24"/>
        <v>0</v>
      </c>
      <c r="T77">
        <f t="shared" si="24"/>
        <v>0</v>
      </c>
      <c r="U77">
        <f t="shared" si="24"/>
        <v>0</v>
      </c>
      <c r="V77">
        <f t="shared" si="24"/>
        <v>0</v>
      </c>
      <c r="W77">
        <f t="shared" si="25"/>
        <v>0</v>
      </c>
      <c r="X77">
        <f t="shared" si="26"/>
        <v>0</v>
      </c>
      <c r="Y77">
        <f t="shared" si="27"/>
        <v>0</v>
      </c>
      <c r="Z77">
        <f t="shared" si="28"/>
        <v>0</v>
      </c>
      <c r="AA77">
        <f t="shared" si="28"/>
        <v>0</v>
      </c>
      <c r="AB77">
        <f t="shared" si="28"/>
        <v>14.020000902800001</v>
      </c>
      <c r="AC77">
        <f t="shared" si="28"/>
        <v>0</v>
      </c>
      <c r="AD77">
        <f t="shared" si="22"/>
        <v>0</v>
      </c>
      <c r="AE77">
        <f t="shared" si="22"/>
        <v>0</v>
      </c>
      <c r="AF77">
        <f t="shared" si="22"/>
        <v>0</v>
      </c>
      <c r="AG77">
        <f t="shared" si="22"/>
        <v>0</v>
      </c>
      <c r="AH77">
        <f t="shared" si="28"/>
        <v>0</v>
      </c>
      <c r="AI77">
        <f t="shared" si="28"/>
        <v>0</v>
      </c>
      <c r="AK77">
        <f t="shared" si="29"/>
        <v>28.110302503299998</v>
      </c>
    </row>
    <row r="78" spans="1:45" ht="13.5" customHeight="1">
      <c r="A78" t="str">
        <f t="shared" si="30"/>
        <v>ESS</v>
      </c>
      <c r="B78" s="1">
        <f t="shared" si="23"/>
        <v>1.0001001001000001</v>
      </c>
      <c r="C78" s="1">
        <f t="shared" si="23"/>
        <v>1.0001001001000001</v>
      </c>
      <c r="D78" s="1">
        <f t="shared" si="23"/>
        <v>1.0100001000000001</v>
      </c>
      <c r="E78" s="1">
        <f t="shared" si="23"/>
        <v>1.0100003</v>
      </c>
      <c r="F78" s="1">
        <f t="shared" si="23"/>
        <v>1.0001001001000001</v>
      </c>
      <c r="G78" s="1">
        <f t="shared" si="23"/>
        <v>1.0100003002</v>
      </c>
      <c r="H78" s="1">
        <f t="shared" si="23"/>
        <v>1.0100002000999999</v>
      </c>
      <c r="I78" s="1">
        <f t="shared" si="23"/>
        <v>1.0000000001</v>
      </c>
      <c r="J78" s="1">
        <f t="shared" si="23"/>
        <v>1.0100002000999999</v>
      </c>
      <c r="K78" s="1">
        <v>0</v>
      </c>
      <c r="L78" s="1">
        <f t="shared" si="23"/>
        <v>1.0000001002000001</v>
      </c>
      <c r="M78" s="1">
        <f t="shared" si="23"/>
        <v>1.0100005002000001</v>
      </c>
      <c r="N78" s="1">
        <f t="shared" si="23"/>
        <v>1.0100001999999999</v>
      </c>
      <c r="O78" s="1">
        <f t="shared" si="23"/>
        <v>1.0100001000000001</v>
      </c>
      <c r="P78" s="1">
        <f t="shared" si="23"/>
        <v>1.0001</v>
      </c>
      <c r="Q78" s="1">
        <f t="shared" si="23"/>
        <v>0</v>
      </c>
      <c r="R78" s="1"/>
      <c r="S78">
        <f t="shared" si="24"/>
        <v>0</v>
      </c>
      <c r="T78">
        <f t="shared" si="24"/>
        <v>0</v>
      </c>
      <c r="U78">
        <f t="shared" si="24"/>
        <v>0</v>
      </c>
      <c r="V78">
        <f t="shared" si="24"/>
        <v>0</v>
      </c>
      <c r="W78">
        <f t="shared" si="25"/>
        <v>0</v>
      </c>
      <c r="X78">
        <f t="shared" si="26"/>
        <v>0</v>
      </c>
      <c r="Y78">
        <f t="shared" si="27"/>
        <v>0</v>
      </c>
      <c r="Z78">
        <f t="shared" si="28"/>
        <v>0</v>
      </c>
      <c r="AA78">
        <f t="shared" si="28"/>
        <v>0</v>
      </c>
      <c r="AB78">
        <f t="shared" si="28"/>
        <v>0</v>
      </c>
      <c r="AC78">
        <f t="shared" si="28"/>
        <v>14.0405011014</v>
      </c>
      <c r="AD78">
        <f t="shared" si="22"/>
        <v>0</v>
      </c>
      <c r="AE78">
        <f t="shared" si="22"/>
        <v>0</v>
      </c>
      <c r="AF78">
        <f t="shared" si="22"/>
        <v>0</v>
      </c>
      <c r="AG78">
        <f t="shared" si="22"/>
        <v>0</v>
      </c>
      <c r="AH78">
        <f t="shared" si="28"/>
        <v>0</v>
      </c>
      <c r="AI78">
        <f t="shared" si="28"/>
        <v>0</v>
      </c>
      <c r="AK78">
        <f t="shared" si="29"/>
        <v>28.1209034026</v>
      </c>
    </row>
    <row r="79" spans="1:45" ht="12.75" customHeight="1">
      <c r="A79" t="str">
        <f t="shared" si="30"/>
        <v>MCO</v>
      </c>
      <c r="B79" s="1">
        <f t="shared" si="23"/>
        <v>1.0100001000000001</v>
      </c>
      <c r="C79" s="1">
        <f t="shared" si="23"/>
        <v>1.0001001001000001</v>
      </c>
      <c r="D79" s="1">
        <f t="shared" si="23"/>
        <v>1.0000000002</v>
      </c>
      <c r="E79" s="1">
        <f t="shared" si="23"/>
        <v>1.0100001000000001</v>
      </c>
      <c r="F79" s="1">
        <f t="shared" si="23"/>
        <v>1.0100002000999999</v>
      </c>
      <c r="G79" s="1">
        <f t="shared" si="23"/>
        <v>1.0001</v>
      </c>
      <c r="H79" s="1">
        <f t="shared" si="23"/>
        <v>1.0001001001000001</v>
      </c>
      <c r="I79" s="1">
        <f t="shared" si="23"/>
        <v>1.0100001000000001</v>
      </c>
      <c r="J79" s="1">
        <f t="shared" si="23"/>
        <v>1.0100001999999999</v>
      </c>
      <c r="K79" s="1">
        <f t="shared" si="23"/>
        <v>0</v>
      </c>
      <c r="L79" s="1">
        <v>0</v>
      </c>
      <c r="M79" s="1">
        <f t="shared" si="23"/>
        <v>1.0001</v>
      </c>
      <c r="N79" s="1">
        <f t="shared" si="23"/>
        <v>1.0100001000000001</v>
      </c>
      <c r="O79" s="1">
        <f t="shared" si="23"/>
        <v>1.0001</v>
      </c>
      <c r="P79" s="1">
        <f t="shared" si="23"/>
        <v>1.0001</v>
      </c>
      <c r="Q79" s="1">
        <f t="shared" si="23"/>
        <v>1.0100002000999999</v>
      </c>
      <c r="R79" s="1"/>
      <c r="S79">
        <f t="shared" si="24"/>
        <v>0</v>
      </c>
      <c r="T79">
        <f t="shared" si="24"/>
        <v>0</v>
      </c>
      <c r="U79">
        <f t="shared" si="24"/>
        <v>0</v>
      </c>
      <c r="V79">
        <f t="shared" si="24"/>
        <v>0</v>
      </c>
      <c r="W79">
        <f t="shared" si="25"/>
        <v>0</v>
      </c>
      <c r="X79">
        <f t="shared" si="26"/>
        <v>0</v>
      </c>
      <c r="Y79">
        <f t="shared" si="27"/>
        <v>0</v>
      </c>
      <c r="Z79">
        <f t="shared" si="28"/>
        <v>0</v>
      </c>
      <c r="AA79">
        <f t="shared" si="28"/>
        <v>0</v>
      </c>
      <c r="AB79">
        <f t="shared" si="28"/>
        <v>0</v>
      </c>
      <c r="AC79">
        <f t="shared" si="28"/>
        <v>0</v>
      </c>
      <c r="AD79">
        <f t="shared" si="22"/>
        <v>14.030500501099999</v>
      </c>
      <c r="AE79">
        <f t="shared" si="22"/>
        <v>0</v>
      </c>
      <c r="AF79">
        <f t="shared" si="22"/>
        <v>0</v>
      </c>
      <c r="AG79">
        <f t="shared" si="22"/>
        <v>0</v>
      </c>
      <c r="AH79">
        <f t="shared" si="28"/>
        <v>0</v>
      </c>
      <c r="AI79">
        <f t="shared" si="28"/>
        <v>0</v>
      </c>
      <c r="AK79">
        <f t="shared" si="29"/>
        <v>28.101101701699999</v>
      </c>
    </row>
    <row r="80" spans="1:45" ht="12.75" customHeight="1">
      <c r="A80" t="str">
        <f>A14</f>
        <v>ASMO</v>
      </c>
      <c r="B80" s="1">
        <f t="shared" si="23"/>
        <v>1.0100002000999999</v>
      </c>
      <c r="C80" s="1">
        <f t="shared" si="23"/>
        <v>1.0001001001000001</v>
      </c>
      <c r="D80" s="1">
        <f t="shared" si="23"/>
        <v>1.0000002002999999</v>
      </c>
      <c r="E80" s="1">
        <f t="shared" si="23"/>
        <v>1.0100001000000001</v>
      </c>
      <c r="F80" s="1">
        <f t="shared" si="23"/>
        <v>1.0100001000000001</v>
      </c>
      <c r="G80" s="1">
        <f t="shared" si="23"/>
        <v>0</v>
      </c>
      <c r="H80" s="1">
        <f t="shared" si="23"/>
        <v>1.0100002000999999</v>
      </c>
      <c r="I80" s="1">
        <f t="shared" si="23"/>
        <v>1.0100001999999999</v>
      </c>
      <c r="J80" s="1">
        <f t="shared" si="23"/>
        <v>1.0100003002</v>
      </c>
      <c r="K80" s="1">
        <f t="shared" si="23"/>
        <v>1.0100001000000001</v>
      </c>
      <c r="L80" s="1">
        <f t="shared" si="23"/>
        <v>1.0001</v>
      </c>
      <c r="M80" s="1">
        <v>0</v>
      </c>
      <c r="N80" s="1">
        <f t="shared" si="23"/>
        <v>1.0000001003000001</v>
      </c>
      <c r="O80" s="1">
        <f t="shared" si="23"/>
        <v>1.0001</v>
      </c>
      <c r="P80" s="1">
        <f t="shared" si="23"/>
        <v>1.0100002000999999</v>
      </c>
      <c r="Q80" s="1">
        <f t="shared" si="23"/>
        <v>1.0000000001</v>
      </c>
      <c r="R80" s="1"/>
      <c r="S80">
        <f t="shared" si="24"/>
        <v>0</v>
      </c>
      <c r="T80">
        <f t="shared" si="24"/>
        <v>0</v>
      </c>
      <c r="U80">
        <f t="shared" si="24"/>
        <v>0</v>
      </c>
      <c r="V80">
        <f t="shared" si="24"/>
        <v>0</v>
      </c>
      <c r="W80">
        <f t="shared" si="25"/>
        <v>0</v>
      </c>
      <c r="X80">
        <f t="shared" si="26"/>
        <v>0</v>
      </c>
      <c r="Y80">
        <f t="shared" si="27"/>
        <v>0</v>
      </c>
      <c r="Z80">
        <f t="shared" si="28"/>
        <v>0</v>
      </c>
      <c r="AA80">
        <f t="shared" si="28"/>
        <v>0</v>
      </c>
      <c r="AB80">
        <f t="shared" si="28"/>
        <v>0</v>
      </c>
      <c r="AC80">
        <f t="shared" si="28"/>
        <v>0</v>
      </c>
      <c r="AD80">
        <f t="shared" si="22"/>
        <v>0</v>
      </c>
      <c r="AE80">
        <f t="shared" si="22"/>
        <v>14.020501402099997</v>
      </c>
      <c r="AF80">
        <f t="shared" si="22"/>
        <v>0</v>
      </c>
      <c r="AG80">
        <f t="shared" si="22"/>
        <v>0</v>
      </c>
      <c r="AH80">
        <f t="shared" si="28"/>
        <v>0</v>
      </c>
      <c r="AI80">
        <f t="shared" si="28"/>
        <v>0</v>
      </c>
      <c r="AK80">
        <f t="shared" si="29"/>
        <v>28.100803203399998</v>
      </c>
    </row>
    <row r="81" spans="1:37" ht="12.75" customHeight="1">
      <c r="A81" t="str">
        <f>A15</f>
        <v>USMH</v>
      </c>
      <c r="B81" s="1">
        <f t="shared" si="23"/>
        <v>1.0000001002000001</v>
      </c>
      <c r="C81" s="1">
        <f t="shared" si="23"/>
        <v>1.0100002000999999</v>
      </c>
      <c r="D81" s="1">
        <f t="shared" si="23"/>
        <v>1.0001</v>
      </c>
      <c r="E81" s="1">
        <f t="shared" si="23"/>
        <v>1.0100001000000001</v>
      </c>
      <c r="F81" s="1">
        <f t="shared" si="23"/>
        <v>1.0100002000999999</v>
      </c>
      <c r="G81" s="1">
        <f t="shared" si="23"/>
        <v>1.0001</v>
      </c>
      <c r="H81" s="1">
        <f t="shared" si="23"/>
        <v>1.0100001000000001</v>
      </c>
      <c r="I81" s="1">
        <f t="shared" si="23"/>
        <v>1.0000000001</v>
      </c>
      <c r="J81" s="1">
        <f t="shared" si="23"/>
        <v>1.0000000001</v>
      </c>
      <c r="K81" s="1">
        <f t="shared" si="23"/>
        <v>1.0100001000000001</v>
      </c>
      <c r="L81" s="1">
        <f t="shared" si="23"/>
        <v>1.0100001999999999</v>
      </c>
      <c r="M81" s="1">
        <f t="shared" si="23"/>
        <v>1.0001003003</v>
      </c>
      <c r="N81" s="1">
        <v>0</v>
      </c>
      <c r="O81" s="1">
        <f t="shared" si="23"/>
        <v>0</v>
      </c>
      <c r="P81" s="1">
        <f t="shared" si="23"/>
        <v>1.0100001999999999</v>
      </c>
      <c r="Q81" s="1">
        <f t="shared" si="23"/>
        <v>1.0100001000000001</v>
      </c>
      <c r="R81" s="1"/>
      <c r="S81">
        <f t="shared" si="24"/>
        <v>0</v>
      </c>
      <c r="T81">
        <f t="shared" si="24"/>
        <v>0</v>
      </c>
      <c r="U81">
        <f t="shared" si="24"/>
        <v>0</v>
      </c>
      <c r="V81">
        <f t="shared" si="24"/>
        <v>0</v>
      </c>
      <c r="W81">
        <f t="shared" si="25"/>
        <v>0</v>
      </c>
      <c r="X81">
        <f t="shared" si="26"/>
        <v>0</v>
      </c>
      <c r="Y81">
        <f t="shared" si="27"/>
        <v>0</v>
      </c>
      <c r="Z81">
        <f t="shared" si="28"/>
        <v>0</v>
      </c>
      <c r="AA81">
        <f t="shared" si="28"/>
        <v>0</v>
      </c>
      <c r="AB81">
        <f t="shared" si="28"/>
        <v>0</v>
      </c>
      <c r="AC81">
        <f t="shared" si="28"/>
        <v>0</v>
      </c>
      <c r="AD81">
        <f t="shared" si="22"/>
        <v>0</v>
      </c>
      <c r="AE81">
        <f t="shared" si="22"/>
        <v>0</v>
      </c>
      <c r="AF81">
        <f t="shared" si="22"/>
        <v>14.040101202099999</v>
      </c>
      <c r="AG81">
        <f t="shared" si="22"/>
        <v>0</v>
      </c>
      <c r="AH81">
        <f t="shared" si="28"/>
        <v>0</v>
      </c>
      <c r="AI81">
        <f t="shared" si="28"/>
        <v>0</v>
      </c>
      <c r="AK81">
        <f t="shared" si="29"/>
        <v>28.120402802999998</v>
      </c>
    </row>
    <row r="82" spans="1:37" ht="12.75" customHeight="1">
      <c r="A82" t="str">
        <f t="shared" ref="A82:A84" si="31">A16</f>
        <v>CRB</v>
      </c>
      <c r="B82" s="1">
        <f t="shared" si="23"/>
        <v>1.0001</v>
      </c>
      <c r="C82" s="1">
        <f t="shared" si="23"/>
        <v>1.0000000002</v>
      </c>
      <c r="D82" s="1">
        <f t="shared" si="23"/>
        <v>1.0100002000999999</v>
      </c>
      <c r="E82" s="1">
        <f t="shared" si="23"/>
        <v>1.0001001001000001</v>
      </c>
      <c r="F82" s="1">
        <f t="shared" si="23"/>
        <v>1.0100001000000001</v>
      </c>
      <c r="G82" s="1">
        <f t="shared" si="23"/>
        <v>1.0100002000999999</v>
      </c>
      <c r="H82" s="1">
        <f t="shared" si="23"/>
        <v>1.0100001999999999</v>
      </c>
      <c r="I82" s="1">
        <f t="shared" si="23"/>
        <v>1.0100003002</v>
      </c>
      <c r="J82" s="1">
        <f t="shared" si="23"/>
        <v>0</v>
      </c>
      <c r="K82" s="1">
        <f t="shared" si="23"/>
        <v>1.0001</v>
      </c>
      <c r="L82" s="1">
        <f t="shared" si="23"/>
        <v>1.0100001000000001</v>
      </c>
      <c r="M82" s="1">
        <f t="shared" si="23"/>
        <v>1.0100002000999999</v>
      </c>
      <c r="N82" s="1">
        <f t="shared" si="23"/>
        <v>1.0100001000000001</v>
      </c>
      <c r="O82" s="1">
        <v>0</v>
      </c>
      <c r="P82" s="1">
        <f t="shared" si="23"/>
        <v>1.0001001001000001</v>
      </c>
      <c r="Q82" s="1">
        <f t="shared" si="23"/>
        <v>1.0001001001000001</v>
      </c>
      <c r="R82" s="1"/>
      <c r="S82">
        <f t="shared" si="24"/>
        <v>0</v>
      </c>
      <c r="T82">
        <f t="shared" si="24"/>
        <v>0</v>
      </c>
      <c r="U82">
        <f t="shared" si="24"/>
        <v>0</v>
      </c>
      <c r="V82">
        <f t="shared" si="24"/>
        <v>0</v>
      </c>
      <c r="W82">
        <f t="shared" si="25"/>
        <v>0</v>
      </c>
      <c r="X82">
        <f t="shared" si="26"/>
        <v>0</v>
      </c>
      <c r="Y82">
        <f t="shared" si="27"/>
        <v>0</v>
      </c>
      <c r="Z82">
        <f t="shared" si="28"/>
        <v>0</v>
      </c>
      <c r="AA82">
        <f t="shared" si="28"/>
        <v>0</v>
      </c>
      <c r="AB82">
        <f t="shared" si="28"/>
        <v>0</v>
      </c>
      <c r="AC82">
        <f t="shared" si="28"/>
        <v>0</v>
      </c>
      <c r="AD82">
        <f t="shared" si="22"/>
        <v>0</v>
      </c>
      <c r="AE82">
        <f t="shared" si="22"/>
        <v>0</v>
      </c>
      <c r="AF82">
        <f t="shared" si="22"/>
        <v>0</v>
      </c>
      <c r="AG82">
        <f t="shared" si="22"/>
        <v>14.030300802100001</v>
      </c>
      <c r="AH82">
        <f t="shared" si="28"/>
        <v>0</v>
      </c>
      <c r="AI82">
        <f t="shared" si="28"/>
        <v>0</v>
      </c>
      <c r="AK82">
        <f t="shared" si="29"/>
        <v>28.1108025031</v>
      </c>
    </row>
    <row r="83" spans="1:37" ht="12.75" customHeight="1">
      <c r="A83" t="str">
        <f t="shared" si="31"/>
        <v>USMBA</v>
      </c>
      <c r="B83" s="1">
        <f t="shared" si="23"/>
        <v>1.0001</v>
      </c>
      <c r="C83" s="1">
        <f t="shared" si="23"/>
        <v>0</v>
      </c>
      <c r="D83" s="1">
        <f t="shared" si="23"/>
        <v>1.0000000002</v>
      </c>
      <c r="E83" s="1">
        <f t="shared" si="23"/>
        <v>1.0001001001000001</v>
      </c>
      <c r="F83" s="1">
        <f t="shared" si="23"/>
        <v>1.0100002000999999</v>
      </c>
      <c r="G83" s="1">
        <f t="shared" si="23"/>
        <v>1.0100001000000001</v>
      </c>
      <c r="H83" s="1">
        <f t="shared" si="23"/>
        <v>1.0100002000999999</v>
      </c>
      <c r="I83" s="1">
        <f t="shared" si="23"/>
        <v>1.0001</v>
      </c>
      <c r="J83" s="1">
        <f t="shared" si="23"/>
        <v>1.0100001000000001</v>
      </c>
      <c r="K83" s="1">
        <f t="shared" si="23"/>
        <v>1.0000001002000001</v>
      </c>
      <c r="L83" s="1">
        <f t="shared" si="23"/>
        <v>1.0100001000000001</v>
      </c>
      <c r="M83" s="1">
        <f t="shared" si="23"/>
        <v>1.0001001001000001</v>
      </c>
      <c r="N83" s="1">
        <f t="shared" si="23"/>
        <v>1.0100002000999999</v>
      </c>
      <c r="O83" s="1">
        <f t="shared" si="23"/>
        <v>1.0000000001</v>
      </c>
      <c r="P83" s="1">
        <v>0</v>
      </c>
      <c r="Q83" s="1">
        <f t="shared" si="23"/>
        <v>1.0100001999999999</v>
      </c>
      <c r="R83" s="1"/>
      <c r="S83">
        <f t="shared" si="24"/>
        <v>0</v>
      </c>
      <c r="T83">
        <f t="shared" si="24"/>
        <v>0</v>
      </c>
      <c r="U83">
        <f t="shared" si="24"/>
        <v>0</v>
      </c>
      <c r="V83">
        <f t="shared" si="24"/>
        <v>0</v>
      </c>
      <c r="W83">
        <f t="shared" si="25"/>
        <v>0</v>
      </c>
      <c r="X83">
        <f t="shared" si="26"/>
        <v>0</v>
      </c>
      <c r="Y83">
        <f t="shared" si="27"/>
        <v>0</v>
      </c>
      <c r="Z83">
        <f t="shared" si="28"/>
        <v>0</v>
      </c>
      <c r="AA83">
        <f t="shared" si="28"/>
        <v>0</v>
      </c>
      <c r="AB83">
        <f t="shared" si="28"/>
        <v>0</v>
      </c>
      <c r="AC83">
        <f t="shared" si="28"/>
        <v>0</v>
      </c>
      <c r="AD83">
        <f t="shared" si="22"/>
        <v>0</v>
      </c>
      <c r="AE83">
        <f t="shared" si="22"/>
        <v>0</v>
      </c>
      <c r="AF83">
        <f t="shared" si="22"/>
        <v>0</v>
      </c>
      <c r="AG83">
        <f t="shared" si="22"/>
        <v>0</v>
      </c>
      <c r="AH83">
        <f t="shared" si="28"/>
        <v>14.010500401399998</v>
      </c>
      <c r="AI83">
        <f t="shared" si="28"/>
        <v>0</v>
      </c>
      <c r="AK83">
        <f t="shared" si="29"/>
        <v>28.080901802399996</v>
      </c>
    </row>
    <row r="84" spans="1:37" ht="12.75" customHeight="1">
      <c r="A84" t="str">
        <f t="shared" si="31"/>
        <v>CSC</v>
      </c>
      <c r="B84" s="1">
        <f t="shared" si="23"/>
        <v>1.0001002001999999</v>
      </c>
      <c r="C84" s="1">
        <f t="shared" si="23"/>
        <v>1.0100001000000001</v>
      </c>
      <c r="D84" s="1">
        <f t="shared" si="23"/>
        <v>0</v>
      </c>
      <c r="E84" s="1">
        <f t="shared" si="23"/>
        <v>1.0001</v>
      </c>
      <c r="F84" s="1">
        <f t="shared" si="23"/>
        <v>1.0001002001999999</v>
      </c>
      <c r="G84" s="1">
        <f t="shared" si="23"/>
        <v>1.0100002000999999</v>
      </c>
      <c r="H84" s="1">
        <f t="shared" si="23"/>
        <v>1.0001001001000001</v>
      </c>
      <c r="I84" s="1">
        <f t="shared" si="23"/>
        <v>1.0100001000000001</v>
      </c>
      <c r="J84" s="1">
        <f t="shared" si="23"/>
        <v>1.0100001999999999</v>
      </c>
      <c r="K84" s="1">
        <f t="shared" si="23"/>
        <v>1.0000001002000001</v>
      </c>
      <c r="L84" s="1">
        <f t="shared" si="23"/>
        <v>1.0001</v>
      </c>
      <c r="M84" s="1">
        <f t="shared" si="23"/>
        <v>1.0100001000000001</v>
      </c>
      <c r="N84" s="1">
        <f t="shared" si="23"/>
        <v>1.0100004001</v>
      </c>
      <c r="O84" s="1">
        <f t="shared" si="23"/>
        <v>1.0100003001</v>
      </c>
      <c r="P84" s="1">
        <f t="shared" si="23"/>
        <v>1.0001</v>
      </c>
      <c r="Q84" s="1">
        <v>0</v>
      </c>
      <c r="R84" s="1"/>
      <c r="S84">
        <f t="shared" si="24"/>
        <v>0</v>
      </c>
      <c r="T84">
        <f t="shared" si="24"/>
        <v>0</v>
      </c>
      <c r="U84">
        <f t="shared" si="24"/>
        <v>0</v>
      </c>
      <c r="V84">
        <f t="shared" si="24"/>
        <v>0</v>
      </c>
      <c r="W84">
        <f t="shared" si="25"/>
        <v>0</v>
      </c>
      <c r="X84">
        <f t="shared" si="26"/>
        <v>0</v>
      </c>
      <c r="Y84">
        <f t="shared" si="27"/>
        <v>0</v>
      </c>
      <c r="Z84">
        <f t="shared" si="28"/>
        <v>0</v>
      </c>
      <c r="AA84">
        <f t="shared" si="28"/>
        <v>0</v>
      </c>
      <c r="AB84">
        <f t="shared" si="28"/>
        <v>0</v>
      </c>
      <c r="AC84">
        <f t="shared" si="28"/>
        <v>0</v>
      </c>
      <c r="AD84">
        <f t="shared" si="22"/>
        <v>0</v>
      </c>
      <c r="AE84">
        <f t="shared" si="22"/>
        <v>0</v>
      </c>
      <c r="AF84">
        <f t="shared" si="22"/>
        <v>0</v>
      </c>
      <c r="AG84">
        <f t="shared" si="22"/>
        <v>0</v>
      </c>
      <c r="AH84">
        <f t="shared" si="28"/>
        <v>0</v>
      </c>
      <c r="AI84">
        <f t="shared" si="28"/>
        <v>14.0303009018</v>
      </c>
      <c r="AK84">
        <f t="shared" si="29"/>
        <v>28.100902902800001</v>
      </c>
    </row>
    <row r="85" spans="1:37" ht="30" customHeight="1">
      <c r="B85" t="s">
        <v>2</v>
      </c>
      <c r="C85" t="s">
        <v>8</v>
      </c>
      <c r="D85" t="s">
        <v>3</v>
      </c>
      <c r="E85" t="s">
        <v>4</v>
      </c>
      <c r="F85" t="s">
        <v>5</v>
      </c>
      <c r="G85" t="s">
        <v>1</v>
      </c>
      <c r="H85" t="s">
        <v>0</v>
      </c>
      <c r="I85" t="s">
        <v>6</v>
      </c>
      <c r="L85" t="s">
        <v>7</v>
      </c>
    </row>
    <row r="86" spans="1:37" ht="12" customHeight="1">
      <c r="A86" s="2" t="str">
        <f>A69</f>
        <v>NAHD</v>
      </c>
      <c r="B86">
        <f>D86*3+E86*1+0</f>
        <v>36</v>
      </c>
      <c r="C86">
        <f>INT(AK69)</f>
        <v>28</v>
      </c>
      <c r="D86">
        <f>INT((AK69-INT(AK69))*100)</f>
        <v>9</v>
      </c>
      <c r="E86">
        <f>INT(((AK69*100)-INT(AK69*100))*100)</f>
        <v>9</v>
      </c>
      <c r="F86">
        <f>INT(AK69)-D86-E86</f>
        <v>10</v>
      </c>
      <c r="G86">
        <f>INT(ROUND(((AK69*10000)-INT(AK69*10000)),3)*1000)</f>
        <v>22</v>
      </c>
      <c r="H86">
        <f>ROUND(AK69*10000000-INT(AK69*10000000),3)*1000</f>
        <v>22</v>
      </c>
      <c r="I86">
        <f>G86-H86</f>
        <v>0</v>
      </c>
      <c r="K86">
        <v>16</v>
      </c>
      <c r="L86" s="1">
        <f>B86+(I86*0.01+G86*0.00001)+(K86/100000000000000)</f>
        <v>36.000220000000162</v>
      </c>
      <c r="M86">
        <f>IF(L86=M$102,-1,L86)</f>
        <v>36.000220000000162</v>
      </c>
      <c r="S86">
        <f>IF(M86=S$102,-2,M86)</f>
        <v>36.000220000000162</v>
      </c>
      <c r="T86">
        <f>IF(S86=T$102,-3,S86)</f>
        <v>36.000220000000162</v>
      </c>
      <c r="U86">
        <f>IF(T86=U$102,-4,T86)</f>
        <v>36.000220000000162</v>
      </c>
      <c r="V86">
        <f>IF(U86=V$102,-5,U86)</f>
        <v>36.000220000000162</v>
      </c>
      <c r="W86">
        <f>IF(V86=W$102,-6,V86)</f>
        <v>36.000220000000162</v>
      </c>
      <c r="X86">
        <f>IF(W86=X$102,-7,W86)</f>
        <v>36.000220000000162</v>
      </c>
      <c r="Y86">
        <f>IF(X86=Y$102,-8,X86)</f>
        <v>36.000220000000162</v>
      </c>
      <c r="Z86">
        <f>IF(Y86=Z$102,-9,Y86)</f>
        <v>36.000220000000162</v>
      </c>
      <c r="AA86">
        <f>IF(Z86=AA$102,-10,Z86)</f>
        <v>-10</v>
      </c>
      <c r="AB86">
        <f>IF(AA86=AB$102,-11,AA86)</f>
        <v>-10</v>
      </c>
      <c r="AC86">
        <f>IF(AB86=AC$102,-12,AB86)</f>
        <v>-10</v>
      </c>
      <c r="AD86">
        <f>IF(AC86=AD$102,-13,AC86)</f>
        <v>-10</v>
      </c>
      <c r="AE86">
        <f>IF(AD86=AE$102,-14,AD86)</f>
        <v>-10</v>
      </c>
      <c r="AF86">
        <f>IF(AE86=AF$102,-15,AE86)</f>
        <v>-10</v>
      </c>
      <c r="AG86">
        <f>IF(AF86=AG$102,-16,AF86)</f>
        <v>-10</v>
      </c>
      <c r="AH86">
        <f>MATCH(-1,M86:M101,0)</f>
        <v>10</v>
      </c>
    </row>
    <row r="87" spans="1:37" ht="26.25" customHeight="1">
      <c r="A87" t="str">
        <f>A70</f>
        <v>MOB</v>
      </c>
      <c r="B87">
        <f t="shared" ref="B87:B101" si="32">D87*3+E87*1+0</f>
        <v>41</v>
      </c>
      <c r="C87">
        <f>INT(AK70)</f>
        <v>28</v>
      </c>
      <c r="D87">
        <f>INT((AK70-INT(AK70))*100)</f>
        <v>10</v>
      </c>
      <c r="E87">
        <f>INT(((AK70*100)-INT(AK70*100))*100)</f>
        <v>11</v>
      </c>
      <c r="F87">
        <f>INT(AK70)-D87-E87</f>
        <v>7</v>
      </c>
      <c r="G87">
        <f>INT(ROUND(((AK70*10000)-INT(AK70*10000)),3)*1000)</f>
        <v>30</v>
      </c>
      <c r="H87">
        <f>ROUND(AK70*10000000-INT(AK70*10000000),3)*1000</f>
        <v>20</v>
      </c>
      <c r="I87">
        <f>G87-H87</f>
        <v>10</v>
      </c>
      <c r="K87">
        <v>15</v>
      </c>
      <c r="L87" s="1">
        <f>B87+(I87*0.01+G87*0.00001)+(K87/100000000000000)</f>
        <v>41.100300000000146</v>
      </c>
      <c r="M87">
        <f>IF(L87=M$102,-1,L87)</f>
        <v>41.100300000000146</v>
      </c>
      <c r="S87">
        <f>IF(M87=S$102,-2,M87)</f>
        <v>-2</v>
      </c>
      <c r="T87">
        <f>IF(S87=T$102,-3,S87)</f>
        <v>-2</v>
      </c>
      <c r="U87">
        <f>IF(T87=U$102,-4,T87)</f>
        <v>-2</v>
      </c>
      <c r="V87">
        <f>IF(U87=V$102,-5,U87)</f>
        <v>-2</v>
      </c>
      <c r="W87">
        <f>IF(V87=W$102,-6,V87)</f>
        <v>-2</v>
      </c>
      <c r="X87">
        <f>IF(W87=X$102,-7,W87)</f>
        <v>-2</v>
      </c>
      <c r="Y87">
        <f>IF(X87=Y$102,-8,X87)</f>
        <v>-2</v>
      </c>
      <c r="Z87">
        <f>IF(Y87=Z$102,-9,Y87)</f>
        <v>-2</v>
      </c>
      <c r="AA87">
        <f>IF(Z87=AA$102,-10,Z87)</f>
        <v>-2</v>
      </c>
      <c r="AB87">
        <f>IF(AA87=AB$102,-11,AA87)</f>
        <v>-2</v>
      </c>
      <c r="AC87">
        <f t="shared" ref="AC87:AC102" si="33">IF(AB87=AC$102,-12,AB87)</f>
        <v>-2</v>
      </c>
      <c r="AD87">
        <f t="shared" ref="AD87:AD102" si="34">IF(AC87=AD$102,-13,AC87)</f>
        <v>-2</v>
      </c>
      <c r="AE87">
        <f t="shared" ref="AE87:AE102" si="35">IF(AD87=AE$102,-14,AD87)</f>
        <v>-2</v>
      </c>
      <c r="AF87">
        <f t="shared" ref="AF87:AF102" si="36">IF(AE87=AF$102,-15,AE87)</f>
        <v>-2</v>
      </c>
      <c r="AG87">
        <f t="shared" ref="AG87:AG102" si="37">IF(AF87=AG$102,-16,AF87)</f>
        <v>-2</v>
      </c>
      <c r="AH87">
        <f>MATCH(-2,S86:S101,0)</f>
        <v>2</v>
      </c>
    </row>
    <row r="88" spans="1:37" ht="18.75" customHeight="1">
      <c r="A88" t="str">
        <f>A71</f>
        <v>JSK</v>
      </c>
      <c r="B88">
        <f t="shared" si="32"/>
        <v>36</v>
      </c>
      <c r="C88">
        <f>INT(AK71)</f>
        <v>28</v>
      </c>
      <c r="D88">
        <f>INT((AK71-INT(AK71))*100)</f>
        <v>10</v>
      </c>
      <c r="E88">
        <f>INT(((AK71*100)-INT(AK71*100))*100)</f>
        <v>6</v>
      </c>
      <c r="F88">
        <f>INT(AK71)-D88-E88</f>
        <v>12</v>
      </c>
      <c r="G88">
        <f>INT(ROUND(((AK71*10000)-INT(AK71*10000)),3)*1000)</f>
        <v>31</v>
      </c>
      <c r="H88">
        <f>ROUND(AK71*10000000-INT(AK71*10000000),3)*1000</f>
        <v>32</v>
      </c>
      <c r="I88">
        <f>G88-H88</f>
        <v>-1</v>
      </c>
      <c r="K88">
        <v>14</v>
      </c>
      <c r="L88" s="1">
        <f>B88+(I88*0.01+G88*0.00001)+(K88/100000000000000)</f>
        <v>35.990310000000143</v>
      </c>
      <c r="M88">
        <f>IF(L88=M$102,-1,L88)</f>
        <v>35.990310000000143</v>
      </c>
      <c r="S88">
        <f>IF(M88=S$102,-2,M88)</f>
        <v>35.990310000000143</v>
      </c>
      <c r="T88">
        <f>IF(S88=T$102,-3,S88)</f>
        <v>35.990310000000143</v>
      </c>
      <c r="U88">
        <f>IF(T88=U$102,-4,T88)</f>
        <v>35.990310000000143</v>
      </c>
      <c r="V88">
        <f>IF(U88=V$102,-5,U88)</f>
        <v>35.990310000000143</v>
      </c>
      <c r="W88">
        <f>IF(V88=W$102,-6,V88)</f>
        <v>35.990310000000143</v>
      </c>
      <c r="X88">
        <f>IF(W88=X$102,-7,W88)</f>
        <v>35.990310000000143</v>
      </c>
      <c r="Y88">
        <f>IF(X88=Y$102,-8,X88)</f>
        <v>35.990310000000143</v>
      </c>
      <c r="Z88">
        <f>IF(Y88=Z$102,-9,Y88)</f>
        <v>35.990310000000143</v>
      </c>
      <c r="AA88">
        <f>IF(Z88=AA$102,-10,Z88)</f>
        <v>35.990310000000143</v>
      </c>
      <c r="AB88">
        <f>IF(AA88=AB$102,-11,AA88)</f>
        <v>-11</v>
      </c>
      <c r="AC88">
        <f t="shared" si="33"/>
        <v>-11</v>
      </c>
      <c r="AD88">
        <f t="shared" si="34"/>
        <v>-11</v>
      </c>
      <c r="AE88">
        <f t="shared" si="35"/>
        <v>-11</v>
      </c>
      <c r="AF88">
        <f t="shared" si="36"/>
        <v>-11</v>
      </c>
      <c r="AG88">
        <f t="shared" si="37"/>
        <v>-11</v>
      </c>
      <c r="AH88">
        <f>MATCH(-3,T86:T101,0)</f>
        <v>11</v>
      </c>
    </row>
    <row r="89" spans="1:37" ht="15.75" customHeight="1">
      <c r="A89" t="str">
        <f>A72</f>
        <v>JSS</v>
      </c>
      <c r="B89">
        <f t="shared" si="32"/>
        <v>36</v>
      </c>
      <c r="C89">
        <f>INT(AK72)</f>
        <v>28</v>
      </c>
      <c r="D89">
        <f>INT((AK72-INT(AK72))*100)</f>
        <v>9</v>
      </c>
      <c r="E89">
        <f>INT(((AK72*100)-INT(AK72*100))*100)</f>
        <v>9</v>
      </c>
      <c r="F89">
        <f>INT(AK72)-D89-E89</f>
        <v>10</v>
      </c>
      <c r="G89">
        <f>INT(ROUND(((AK72*10000)-INT(AK72*10000)),3)*1000)</f>
        <v>24</v>
      </c>
      <c r="H89">
        <f>ROUND(AK72*10000000-INT(AK72*10000000),3)*1000</f>
        <v>27</v>
      </c>
      <c r="I89">
        <f>G89-H89</f>
        <v>-3</v>
      </c>
      <c r="K89">
        <v>13</v>
      </c>
      <c r="L89" s="1">
        <f>B89+(I89*0.01+G89*0.00001)+(K89/100000000000000)</f>
        <v>35.970240000000125</v>
      </c>
      <c r="M89">
        <f>IF(L89=M$102,-1,L89)</f>
        <v>35.970240000000125</v>
      </c>
      <c r="S89">
        <f>IF(M89=S$102,-2,M89)</f>
        <v>35.970240000000125</v>
      </c>
      <c r="T89">
        <f>IF(S89=T$102,-3,S89)</f>
        <v>35.970240000000125</v>
      </c>
      <c r="U89">
        <f>IF(T89=U$102,-4,T89)</f>
        <v>35.970240000000125</v>
      </c>
      <c r="V89">
        <f>IF(U89=V$102,-5,U89)</f>
        <v>35.970240000000125</v>
      </c>
      <c r="W89">
        <f>IF(V89=W$102,-6,V89)</f>
        <v>35.970240000000125</v>
      </c>
      <c r="X89">
        <f>IF(W89=X$102,-7,W89)</f>
        <v>35.970240000000125</v>
      </c>
      <c r="Y89">
        <f>IF(X89=Y$102,-8,X89)</f>
        <v>35.970240000000125</v>
      </c>
      <c r="Z89">
        <f>IF(Y89=Z$102,-9,Y89)</f>
        <v>35.970240000000125</v>
      </c>
      <c r="AA89">
        <f>IF(Z89=AA$102,-10,Z89)</f>
        <v>35.970240000000125</v>
      </c>
      <c r="AB89">
        <f>IF(AA89=AB$102,-11,AA89)</f>
        <v>35.970240000000125</v>
      </c>
      <c r="AC89">
        <f t="shared" si="33"/>
        <v>-12</v>
      </c>
      <c r="AD89">
        <f t="shared" si="34"/>
        <v>-12</v>
      </c>
      <c r="AE89">
        <f t="shared" si="35"/>
        <v>-12</v>
      </c>
      <c r="AF89">
        <f t="shared" si="36"/>
        <v>-12</v>
      </c>
      <c r="AG89">
        <f t="shared" si="37"/>
        <v>-12</v>
      </c>
      <c r="AH89">
        <f>MATCH(-4,U$86:U$101,0)</f>
        <v>14</v>
      </c>
    </row>
    <row r="90" spans="1:37" ht="27" customHeight="1">
      <c r="A90" t="str">
        <f>A73</f>
        <v>MCEE</v>
      </c>
      <c r="B90">
        <f t="shared" si="32"/>
        <v>35</v>
      </c>
      <c r="C90">
        <f t="shared" ref="C90:C96" si="38">INT(AK73)</f>
        <v>28</v>
      </c>
      <c r="D90">
        <f t="shared" ref="D90:D96" si="39">INT((AK73-INT(AK73))*100)</f>
        <v>10</v>
      </c>
      <c r="E90">
        <f t="shared" ref="E90:E96" si="40">INT(((AK73*100)-INT(AK73*100))*100)</f>
        <v>5</v>
      </c>
      <c r="F90">
        <f>INT(AK73)-D90-E90</f>
        <v>13</v>
      </c>
      <c r="G90">
        <f t="shared" ref="G90:G96" si="41">INT(ROUND(((AK73*10000)-INT(AK73*10000)),3)*1000)</f>
        <v>35</v>
      </c>
      <c r="H90">
        <f t="shared" ref="H90:H96" si="42">ROUND(AK73*10000000-INT(AK73*10000000),3)*1000</f>
        <v>33</v>
      </c>
      <c r="I90">
        <f t="shared" ref="I90:I101" si="43">G90-H90</f>
        <v>2</v>
      </c>
      <c r="K90">
        <v>12</v>
      </c>
      <c r="L90" s="1">
        <f t="shared" ref="L90:L101" si="44">B90+(I90*0.01+G90*0.00001)+(K90/100000000000000)</f>
        <v>35.020350000000121</v>
      </c>
      <c r="M90">
        <f>IF(L90=M$102,-1,L90)</f>
        <v>35.020350000000121</v>
      </c>
      <c r="S90">
        <f>IF(M90=S$102,-2,M90)</f>
        <v>35.020350000000121</v>
      </c>
      <c r="T90">
        <f>IF(S90=T$102,-3,S90)</f>
        <v>35.020350000000121</v>
      </c>
      <c r="U90">
        <f>IF(T90=U$102,-4,T90)</f>
        <v>35.020350000000121</v>
      </c>
      <c r="V90">
        <f>IF(U90=V$102,-5,U90)</f>
        <v>35.020350000000121</v>
      </c>
      <c r="W90">
        <f>IF(V90=W$102,-6,V90)</f>
        <v>35.020350000000121</v>
      </c>
      <c r="X90">
        <f>IF(W90=X$102,-7,W90)</f>
        <v>35.020350000000121</v>
      </c>
      <c r="Y90">
        <f>IF(X90=Y$102,-8,X90)</f>
        <v>35.020350000000121</v>
      </c>
      <c r="Z90">
        <f>IF(Y90=Z$102,-9,Y90)</f>
        <v>35.020350000000121</v>
      </c>
      <c r="AA90">
        <f>IF(Z90=AA$102,-10,Z90)</f>
        <v>35.020350000000121</v>
      </c>
      <c r="AB90">
        <f>IF(AA90=AB$102,-11,AA90)</f>
        <v>35.020350000000121</v>
      </c>
      <c r="AC90">
        <f t="shared" si="33"/>
        <v>35.020350000000121</v>
      </c>
      <c r="AD90">
        <f t="shared" si="34"/>
        <v>35.020350000000121</v>
      </c>
      <c r="AE90">
        <f t="shared" si="35"/>
        <v>-14</v>
      </c>
      <c r="AF90">
        <f t="shared" si="36"/>
        <v>-14</v>
      </c>
      <c r="AG90">
        <f t="shared" si="37"/>
        <v>-14</v>
      </c>
      <c r="AH90">
        <f>MATCH(-5,V86:V101,0)</f>
        <v>13</v>
      </c>
    </row>
    <row r="91" spans="1:37" ht="21.75" customHeight="1">
      <c r="A91" t="str">
        <f>A74</f>
        <v>USMA</v>
      </c>
      <c r="B91">
        <f t="shared" si="32"/>
        <v>38</v>
      </c>
      <c r="C91">
        <f t="shared" si="38"/>
        <v>28</v>
      </c>
      <c r="D91">
        <f t="shared" si="39"/>
        <v>9</v>
      </c>
      <c r="E91">
        <f t="shared" si="40"/>
        <v>11</v>
      </c>
      <c r="F91">
        <f>INT(AK74)-D91-E91</f>
        <v>8</v>
      </c>
      <c r="G91">
        <f t="shared" si="41"/>
        <v>31</v>
      </c>
      <c r="H91">
        <f t="shared" si="42"/>
        <v>24</v>
      </c>
      <c r="I91">
        <f t="shared" si="43"/>
        <v>7</v>
      </c>
      <c r="K91">
        <v>11</v>
      </c>
      <c r="L91" s="1">
        <f t="shared" si="44"/>
        <v>38.070310000000106</v>
      </c>
      <c r="M91">
        <f>IF(L91=M$102,-1,L91)</f>
        <v>38.070310000000106</v>
      </c>
      <c r="S91">
        <f>IF(M91=S$102,-2,M91)</f>
        <v>38.070310000000106</v>
      </c>
      <c r="T91">
        <f>IF(S91=T$102,-3,S91)</f>
        <v>38.070310000000106</v>
      </c>
      <c r="U91">
        <f>IF(T91=U$102,-4,T91)</f>
        <v>38.070310000000106</v>
      </c>
      <c r="V91">
        <f>IF(U91=V$102,-5,U91)</f>
        <v>38.070310000000106</v>
      </c>
      <c r="W91">
        <f>IF(V91=W$102,-6,V91)</f>
        <v>38.070310000000106</v>
      </c>
      <c r="X91">
        <f>IF(W91=X$102,-7,W91)</f>
        <v>-7</v>
      </c>
      <c r="Y91">
        <f>IF(X91=Y$102,-8,X91)</f>
        <v>-7</v>
      </c>
      <c r="Z91">
        <f>IF(Y91=Z$102,-9,Y91)</f>
        <v>-7</v>
      </c>
      <c r="AA91">
        <f>IF(Z91=AA$102,-10,Z91)</f>
        <v>-7</v>
      </c>
      <c r="AB91">
        <f>IF(AA91=AB$102,-11,AA91)</f>
        <v>-7</v>
      </c>
      <c r="AC91">
        <f t="shared" si="33"/>
        <v>-7</v>
      </c>
      <c r="AD91">
        <f t="shared" si="34"/>
        <v>-7</v>
      </c>
      <c r="AE91">
        <f t="shared" si="35"/>
        <v>-7</v>
      </c>
      <c r="AF91">
        <f t="shared" si="36"/>
        <v>-7</v>
      </c>
      <c r="AG91">
        <f t="shared" si="37"/>
        <v>-7</v>
      </c>
      <c r="AH91">
        <f>MATCH(-6,W86:W101,0)</f>
        <v>16</v>
      </c>
    </row>
    <row r="92" spans="1:37" ht="14.25" customHeight="1">
      <c r="A92" t="str">
        <f>A75</f>
        <v>MCA</v>
      </c>
      <c r="B92">
        <f t="shared" si="32"/>
        <v>36</v>
      </c>
      <c r="C92">
        <f t="shared" si="38"/>
        <v>28</v>
      </c>
      <c r="D92">
        <f t="shared" si="39"/>
        <v>9</v>
      </c>
      <c r="E92">
        <f t="shared" si="40"/>
        <v>9</v>
      </c>
      <c r="F92">
        <f>INT(AK75)-D92-E92</f>
        <v>10</v>
      </c>
      <c r="G92">
        <f t="shared" si="41"/>
        <v>31</v>
      </c>
      <c r="H92">
        <f t="shared" si="42"/>
        <v>29</v>
      </c>
      <c r="I92">
        <f t="shared" si="43"/>
        <v>2</v>
      </c>
      <c r="K92">
        <v>10</v>
      </c>
      <c r="L92" s="1">
        <f t="shared" si="44"/>
        <v>36.020310000000102</v>
      </c>
      <c r="M92">
        <f>IF(L92=M$102,-1,L92)</f>
        <v>36.020310000000102</v>
      </c>
      <c r="S92">
        <f>IF(M92=S$102,-2,M92)</f>
        <v>36.020310000000102</v>
      </c>
      <c r="T92">
        <f>IF(S92=T$102,-3,S92)</f>
        <v>36.020310000000102</v>
      </c>
      <c r="U92">
        <f>IF(T92=U$102,-4,T92)</f>
        <v>36.020310000000102</v>
      </c>
      <c r="V92">
        <f>IF(U92=V$102,-5,U92)</f>
        <v>36.020310000000102</v>
      </c>
      <c r="W92">
        <f>IF(V92=W$102,-6,V92)</f>
        <v>36.020310000000102</v>
      </c>
      <c r="X92">
        <f>IF(W92=X$102,-7,W92)</f>
        <v>36.020310000000102</v>
      </c>
      <c r="Y92">
        <f>IF(X92=Y$102,-8,X92)</f>
        <v>36.020310000000102</v>
      </c>
      <c r="Z92">
        <f>IF(Y92=Z$102,-9,Y92)</f>
        <v>-9</v>
      </c>
      <c r="AA92">
        <f>IF(Z92=AA$102,-10,Z92)</f>
        <v>-9</v>
      </c>
      <c r="AB92">
        <f>IF(AA92=AB$102,-11,AA92)</f>
        <v>-9</v>
      </c>
      <c r="AC92">
        <f t="shared" si="33"/>
        <v>-9</v>
      </c>
      <c r="AD92">
        <f t="shared" si="34"/>
        <v>-9</v>
      </c>
      <c r="AE92">
        <f t="shared" si="35"/>
        <v>-9</v>
      </c>
      <c r="AF92">
        <f t="shared" si="36"/>
        <v>-9</v>
      </c>
      <c r="AG92">
        <f t="shared" si="37"/>
        <v>-9</v>
      </c>
      <c r="AH92">
        <f>MATCH(-7,X86:X101,0)</f>
        <v>6</v>
      </c>
    </row>
    <row r="93" spans="1:37" ht="17.25" customHeight="1">
      <c r="A93" t="str">
        <f>A76</f>
        <v>ASOC</v>
      </c>
      <c r="B93">
        <f t="shared" si="32"/>
        <v>35</v>
      </c>
      <c r="C93">
        <f t="shared" si="38"/>
        <v>28</v>
      </c>
      <c r="D93">
        <f t="shared" si="39"/>
        <v>8</v>
      </c>
      <c r="E93">
        <f t="shared" si="40"/>
        <v>11</v>
      </c>
      <c r="F93">
        <f>INT(AK76)-D93-E93</f>
        <v>9</v>
      </c>
      <c r="G93">
        <f t="shared" si="41"/>
        <v>23</v>
      </c>
      <c r="H93">
        <f t="shared" si="42"/>
        <v>25</v>
      </c>
      <c r="I93">
        <f t="shared" si="43"/>
        <v>-2</v>
      </c>
      <c r="K93">
        <v>9</v>
      </c>
      <c r="L93" s="1">
        <f t="shared" si="44"/>
        <v>34.980230000000091</v>
      </c>
      <c r="M93">
        <f>IF(L93=M$102,-1,L93)</f>
        <v>34.980230000000091</v>
      </c>
      <c r="S93">
        <f>IF(M93=S$102,-2,M93)</f>
        <v>34.980230000000091</v>
      </c>
      <c r="T93">
        <f>IF(S93=T$102,-3,S93)</f>
        <v>34.980230000000091</v>
      </c>
      <c r="U93">
        <f>IF(T93=U$102,-4,T93)</f>
        <v>34.980230000000091</v>
      </c>
      <c r="V93">
        <f>IF(U93=V$102,-5,U93)</f>
        <v>34.980230000000091</v>
      </c>
      <c r="W93">
        <f>IF(V93=W$102,-6,V93)</f>
        <v>34.980230000000091</v>
      </c>
      <c r="X93">
        <f>IF(W93=X$102,-7,W93)</f>
        <v>34.980230000000091</v>
      </c>
      <c r="Y93">
        <f>IF(X93=Y$102,-8,X93)</f>
        <v>34.980230000000091</v>
      </c>
      <c r="Z93">
        <f>IF(Y93=Z$102,-9,Y93)</f>
        <v>34.980230000000091</v>
      </c>
      <c r="AA93">
        <f>IF(Z93=AA$102,-10,Z93)</f>
        <v>34.980230000000091</v>
      </c>
      <c r="AB93">
        <f>IF(AA93=AB$102,-11,AA93)</f>
        <v>34.980230000000091</v>
      </c>
      <c r="AC93">
        <f t="shared" si="33"/>
        <v>34.980230000000091</v>
      </c>
      <c r="AD93">
        <f t="shared" si="34"/>
        <v>34.980230000000091</v>
      </c>
      <c r="AE93">
        <f t="shared" si="35"/>
        <v>34.980230000000091</v>
      </c>
      <c r="AF93">
        <f t="shared" si="36"/>
        <v>-15</v>
      </c>
      <c r="AG93">
        <f t="shared" si="37"/>
        <v>-15</v>
      </c>
      <c r="AH93">
        <f>MATCH(-8,Y86:Y101,0)</f>
        <v>12</v>
      </c>
    </row>
    <row r="94" spans="1:37" ht="20.25" customHeight="1">
      <c r="A94" t="str">
        <f>A77</f>
        <v>RCA</v>
      </c>
      <c r="B94">
        <f t="shared" si="32"/>
        <v>36</v>
      </c>
      <c r="C94">
        <f t="shared" si="38"/>
        <v>28</v>
      </c>
      <c r="D94">
        <f t="shared" si="39"/>
        <v>11</v>
      </c>
      <c r="E94">
        <f t="shared" si="40"/>
        <v>3</v>
      </c>
      <c r="F94">
        <f>INT(AK77)-D94-E94</f>
        <v>14</v>
      </c>
      <c r="G94">
        <f t="shared" si="41"/>
        <v>25</v>
      </c>
      <c r="H94">
        <f t="shared" si="42"/>
        <v>33</v>
      </c>
      <c r="I94">
        <f t="shared" si="43"/>
        <v>-8</v>
      </c>
      <c r="K94">
        <v>8</v>
      </c>
      <c r="L94" s="1">
        <f t="shared" si="44"/>
        <v>35.920250000000081</v>
      </c>
      <c r="M94">
        <f>IF(L94=M$102,-1,L94)</f>
        <v>35.920250000000081</v>
      </c>
      <c r="S94">
        <f>IF(M94=S$102,-2,M94)</f>
        <v>35.920250000000081</v>
      </c>
      <c r="T94">
        <f>IF(S94=T$102,-3,S94)</f>
        <v>35.920250000000081</v>
      </c>
      <c r="U94">
        <f>IF(T94=U$102,-4,T94)</f>
        <v>35.920250000000081</v>
      </c>
      <c r="V94">
        <f>IF(U94=V$102,-5,U94)</f>
        <v>35.920250000000081</v>
      </c>
      <c r="W94">
        <f>IF(V94=W$102,-6,V94)</f>
        <v>35.920250000000081</v>
      </c>
      <c r="X94">
        <f>IF(W94=X$102,-7,W94)</f>
        <v>35.920250000000081</v>
      </c>
      <c r="Y94">
        <f>IF(X94=Y$102,-8,X94)</f>
        <v>35.920250000000081</v>
      </c>
      <c r="Z94">
        <f>IF(Y94=Z$102,-9,Y94)</f>
        <v>35.920250000000081</v>
      </c>
      <c r="AA94">
        <f>IF(Z94=AA$102,-10,Z94)</f>
        <v>35.920250000000081</v>
      </c>
      <c r="AB94">
        <f>IF(AA94=AB$102,-11,AA94)</f>
        <v>35.920250000000081</v>
      </c>
      <c r="AC94">
        <f t="shared" si="33"/>
        <v>35.920250000000081</v>
      </c>
      <c r="AD94">
        <f t="shared" si="34"/>
        <v>-13</v>
      </c>
      <c r="AE94">
        <f t="shared" si="35"/>
        <v>-13</v>
      </c>
      <c r="AF94">
        <f t="shared" si="36"/>
        <v>-13</v>
      </c>
      <c r="AG94">
        <f t="shared" si="37"/>
        <v>-13</v>
      </c>
      <c r="AH94">
        <f>MATCH(-9,Z86:Z101,0)</f>
        <v>7</v>
      </c>
    </row>
    <row r="95" spans="1:37" ht="22.5" customHeight="1">
      <c r="A95" t="str">
        <f>A78</f>
        <v>ESS</v>
      </c>
      <c r="B95">
        <f t="shared" si="32"/>
        <v>45</v>
      </c>
      <c r="C95">
        <f t="shared" si="38"/>
        <v>28</v>
      </c>
      <c r="D95">
        <f t="shared" si="39"/>
        <v>12</v>
      </c>
      <c r="E95">
        <f t="shared" si="40"/>
        <v>9</v>
      </c>
      <c r="F95">
        <f>INT(AK78)-D95-E95</f>
        <v>7</v>
      </c>
      <c r="G95">
        <f t="shared" si="41"/>
        <v>34</v>
      </c>
      <c r="H95">
        <f t="shared" si="42"/>
        <v>26</v>
      </c>
      <c r="I95">
        <f t="shared" si="43"/>
        <v>8</v>
      </c>
      <c r="K95">
        <v>7</v>
      </c>
      <c r="L95" s="1">
        <f t="shared" si="44"/>
        <v>45.080340000000071</v>
      </c>
      <c r="M95">
        <f>IF(L95=M$102,-1,L95)</f>
        <v>-1</v>
      </c>
      <c r="S95">
        <f>IF(M95=S$102,-2,M95)</f>
        <v>-1</v>
      </c>
      <c r="T95">
        <f>IF(S95=T$102,-3,S95)</f>
        <v>-1</v>
      </c>
      <c r="U95">
        <f>IF(T95=U$102,-4,T95)</f>
        <v>-1</v>
      </c>
      <c r="V95">
        <f>IF(U95=V$102,-5,U95)</f>
        <v>-1</v>
      </c>
      <c r="W95">
        <f>IF(V95=W$102,-6,V95)</f>
        <v>-1</v>
      </c>
      <c r="X95">
        <f>IF(W95=X$102,-7,W95)</f>
        <v>-1</v>
      </c>
      <c r="Y95">
        <f t="shared" ref="Y95:Y101" si="45">IF(X95=Y$102,-8,X95)</f>
        <v>-1</v>
      </c>
      <c r="Z95">
        <f>IF(Y95=Z$102,-9,Y95)</f>
        <v>-1</v>
      </c>
      <c r="AA95">
        <f t="shared" ref="AA95:AA101" si="46">IF(Z95=AA$102,-10,Z95)</f>
        <v>-1</v>
      </c>
      <c r="AB95">
        <f t="shared" ref="AB95:AB101" si="47">IF(AA95=AB$102,-11,AA95)</f>
        <v>-1</v>
      </c>
      <c r="AC95">
        <f t="shared" si="33"/>
        <v>-1</v>
      </c>
      <c r="AD95">
        <f t="shared" si="34"/>
        <v>-1</v>
      </c>
      <c r="AE95">
        <f t="shared" si="35"/>
        <v>-1</v>
      </c>
      <c r="AF95">
        <f t="shared" si="36"/>
        <v>-1</v>
      </c>
      <c r="AG95">
        <f t="shared" si="37"/>
        <v>-1</v>
      </c>
      <c r="AH95">
        <f>MATCH(-10,AA86:AA101,0)</f>
        <v>1</v>
      </c>
    </row>
    <row r="96" spans="1:37" ht="37.5" customHeight="1">
      <c r="A96" t="str">
        <f t="shared" ref="A96:A100" si="48">A79</f>
        <v>MCO</v>
      </c>
      <c r="B96">
        <f t="shared" si="32"/>
        <v>41</v>
      </c>
      <c r="C96">
        <f t="shared" si="38"/>
        <v>28</v>
      </c>
      <c r="D96">
        <f t="shared" si="39"/>
        <v>10</v>
      </c>
      <c r="E96">
        <f t="shared" si="40"/>
        <v>11</v>
      </c>
      <c r="F96">
        <f>INT(AK79)-D96-E96</f>
        <v>7</v>
      </c>
      <c r="G96">
        <f t="shared" si="41"/>
        <v>17</v>
      </c>
      <c r="H96">
        <f t="shared" si="42"/>
        <v>17</v>
      </c>
      <c r="I96">
        <f t="shared" si="43"/>
        <v>0</v>
      </c>
      <c r="K96">
        <v>6</v>
      </c>
      <c r="L96" s="1">
        <f t="shared" si="44"/>
        <v>41.000170000000054</v>
      </c>
      <c r="M96">
        <f>IF(L96=M$102,-1,L96)</f>
        <v>41.000170000000054</v>
      </c>
      <c r="S96">
        <f>IF(M96=S$102,-2,M96)</f>
        <v>41.000170000000054</v>
      </c>
      <c r="T96">
        <f>IF(S96=T$102,-3,S96)</f>
        <v>-3</v>
      </c>
      <c r="U96">
        <f>IF(T96=U$102,-4,T96)</f>
        <v>-3</v>
      </c>
      <c r="V96">
        <f>IF(U96=V$102,-5,U96)</f>
        <v>-3</v>
      </c>
      <c r="W96">
        <f>IF(V96=W$102,-6,V96)</f>
        <v>-3</v>
      </c>
      <c r="X96">
        <f>IF(W96=X$102,-7,W96)</f>
        <v>-3</v>
      </c>
      <c r="Y96">
        <f t="shared" si="45"/>
        <v>-3</v>
      </c>
      <c r="Z96">
        <f>IF(Y96=Z$102,-9,Y96)</f>
        <v>-3</v>
      </c>
      <c r="AA96">
        <f t="shared" si="46"/>
        <v>-3</v>
      </c>
      <c r="AB96">
        <f t="shared" si="47"/>
        <v>-3</v>
      </c>
      <c r="AC96">
        <f t="shared" si="33"/>
        <v>-3</v>
      </c>
      <c r="AD96">
        <f t="shared" si="34"/>
        <v>-3</v>
      </c>
      <c r="AE96">
        <f t="shared" si="35"/>
        <v>-3</v>
      </c>
      <c r="AF96">
        <f t="shared" si="36"/>
        <v>-3</v>
      </c>
      <c r="AG96">
        <f t="shared" si="37"/>
        <v>-3</v>
      </c>
      <c r="AH96">
        <f>MATCH(-11,AB86:AB101,0)</f>
        <v>3</v>
      </c>
    </row>
    <row r="97" spans="1:34" ht="37.5" customHeight="1">
      <c r="A97" t="str">
        <f t="shared" si="48"/>
        <v>ASMO</v>
      </c>
      <c r="B97">
        <f t="shared" si="32"/>
        <v>38</v>
      </c>
      <c r="C97">
        <f t="shared" ref="C97:C100" si="49">INT(AK80)</f>
        <v>28</v>
      </c>
      <c r="D97">
        <f t="shared" ref="D97:D100" si="50">INT((AK80-INT(AK80))*100)</f>
        <v>10</v>
      </c>
      <c r="E97">
        <f t="shared" ref="E97:E100" si="51">INT(((AK80*100)-INT(AK80*100))*100)</f>
        <v>8</v>
      </c>
      <c r="F97">
        <f>INT(AK80)-D97-E97</f>
        <v>10</v>
      </c>
      <c r="G97">
        <f t="shared" ref="G97:G100" si="52">INT(ROUND(((AK80*10000)-INT(AK80*10000)),3)*1000)</f>
        <v>32</v>
      </c>
      <c r="H97">
        <f t="shared" ref="H97:H100" si="53">ROUND(AK80*10000000-INT(AK80*10000000),3)*1000</f>
        <v>34</v>
      </c>
      <c r="I97">
        <f t="shared" ref="I97:I100" si="54">G97-H97</f>
        <v>-2</v>
      </c>
      <c r="K97">
        <v>5</v>
      </c>
      <c r="L97" s="1">
        <f t="shared" ref="L97:L100" si="55">B97+(I97*0.01+G97*0.00001)+(K97/100000000000000)</f>
        <v>37.980320000000049</v>
      </c>
      <c r="M97">
        <f t="shared" ref="M97:M100" si="56">IF(L97=M$102,-1,L97)</f>
        <v>37.980320000000049</v>
      </c>
      <c r="S97">
        <f t="shared" ref="S97:S100" si="57">IF(M97=S$102,-2,M97)</f>
        <v>37.980320000000049</v>
      </c>
      <c r="T97">
        <f t="shared" ref="T97:T100" si="58">IF(S97=T$102,-3,S97)</f>
        <v>37.980320000000049</v>
      </c>
      <c r="U97">
        <f t="shared" ref="U97:U100" si="59">IF(T97=U$102,-4,T97)</f>
        <v>37.980320000000049</v>
      </c>
      <c r="V97">
        <f t="shared" ref="V97:V100" si="60">IF(U97=V$102,-5,U97)</f>
        <v>37.980320000000049</v>
      </c>
      <c r="W97">
        <f t="shared" ref="W97:W100" si="61">IF(V97=W$102,-6,V97)</f>
        <v>37.980320000000049</v>
      </c>
      <c r="X97">
        <f t="shared" ref="X97:X100" si="62">IF(W97=X$102,-7,W97)</f>
        <v>37.980320000000049</v>
      </c>
      <c r="Y97">
        <f t="shared" si="45"/>
        <v>-8</v>
      </c>
      <c r="Z97">
        <f>IF(Y97=Z$102,-9,Y97)</f>
        <v>-8</v>
      </c>
      <c r="AA97">
        <f t="shared" si="46"/>
        <v>-8</v>
      </c>
      <c r="AB97">
        <f t="shared" si="47"/>
        <v>-8</v>
      </c>
      <c r="AC97">
        <f t="shared" si="33"/>
        <v>-8</v>
      </c>
      <c r="AD97">
        <f t="shared" si="34"/>
        <v>-8</v>
      </c>
      <c r="AE97">
        <f t="shared" si="35"/>
        <v>-8</v>
      </c>
      <c r="AF97">
        <f t="shared" si="36"/>
        <v>-8</v>
      </c>
      <c r="AG97">
        <f t="shared" si="37"/>
        <v>-8</v>
      </c>
      <c r="AH97">
        <f>MATCH(-12,AC86:AC101,0)</f>
        <v>4</v>
      </c>
    </row>
    <row r="98" spans="1:34" ht="37.5" customHeight="1">
      <c r="A98" t="str">
        <f t="shared" si="48"/>
        <v>USMH</v>
      </c>
      <c r="B98">
        <f t="shared" si="32"/>
        <v>40</v>
      </c>
      <c r="C98">
        <f t="shared" si="49"/>
        <v>28</v>
      </c>
      <c r="D98">
        <f t="shared" si="50"/>
        <v>12</v>
      </c>
      <c r="E98">
        <f t="shared" si="51"/>
        <v>4</v>
      </c>
      <c r="F98">
        <f>INT(AK81)-D98-E98</f>
        <v>12</v>
      </c>
      <c r="G98">
        <f t="shared" si="52"/>
        <v>28</v>
      </c>
      <c r="H98">
        <f t="shared" si="53"/>
        <v>30</v>
      </c>
      <c r="I98">
        <f t="shared" si="54"/>
        <v>-2</v>
      </c>
      <c r="K98">
        <v>4</v>
      </c>
      <c r="L98" s="1">
        <f t="shared" si="55"/>
        <v>39.980280000000043</v>
      </c>
      <c r="M98">
        <f t="shared" si="56"/>
        <v>39.980280000000043</v>
      </c>
      <c r="S98">
        <f t="shared" si="57"/>
        <v>39.980280000000043</v>
      </c>
      <c r="T98">
        <f t="shared" si="58"/>
        <v>39.980280000000043</v>
      </c>
      <c r="U98">
        <f t="shared" si="59"/>
        <v>39.980280000000043</v>
      </c>
      <c r="V98">
        <f t="shared" si="60"/>
        <v>-5</v>
      </c>
      <c r="W98">
        <f t="shared" si="61"/>
        <v>-5</v>
      </c>
      <c r="X98">
        <f t="shared" si="62"/>
        <v>-5</v>
      </c>
      <c r="Y98">
        <f t="shared" si="45"/>
        <v>-5</v>
      </c>
      <c r="Z98">
        <f>IF(Y98=Z$102,-9,Y98)</f>
        <v>-5</v>
      </c>
      <c r="AA98">
        <f t="shared" si="46"/>
        <v>-5</v>
      </c>
      <c r="AB98">
        <f t="shared" si="47"/>
        <v>-5</v>
      </c>
      <c r="AC98">
        <f t="shared" si="33"/>
        <v>-5</v>
      </c>
      <c r="AD98">
        <f t="shared" si="34"/>
        <v>-5</v>
      </c>
      <c r="AE98">
        <f t="shared" si="35"/>
        <v>-5</v>
      </c>
      <c r="AF98">
        <f t="shared" si="36"/>
        <v>-5</v>
      </c>
      <c r="AG98">
        <f t="shared" si="37"/>
        <v>-5</v>
      </c>
      <c r="AH98">
        <f>MATCH(-13,AD86:AD101,0)</f>
        <v>9</v>
      </c>
    </row>
    <row r="99" spans="1:34" ht="37.5" customHeight="1">
      <c r="A99" t="str">
        <f t="shared" si="48"/>
        <v>CRB</v>
      </c>
      <c r="B99">
        <f t="shared" si="32"/>
        <v>41</v>
      </c>
      <c r="C99">
        <f t="shared" si="49"/>
        <v>28</v>
      </c>
      <c r="D99">
        <f t="shared" si="50"/>
        <v>11</v>
      </c>
      <c r="E99">
        <f t="shared" si="51"/>
        <v>8</v>
      </c>
      <c r="F99">
        <f>INT(AK82)-D99-E99</f>
        <v>9</v>
      </c>
      <c r="G99">
        <f t="shared" si="52"/>
        <v>25</v>
      </c>
      <c r="H99">
        <f t="shared" si="53"/>
        <v>31</v>
      </c>
      <c r="I99">
        <f t="shared" si="54"/>
        <v>-6</v>
      </c>
      <c r="K99">
        <v>3</v>
      </c>
      <c r="L99" s="1">
        <f t="shared" si="55"/>
        <v>40.940250000000027</v>
      </c>
      <c r="M99">
        <f t="shared" si="56"/>
        <v>40.940250000000027</v>
      </c>
      <c r="S99">
        <f t="shared" si="57"/>
        <v>40.940250000000027</v>
      </c>
      <c r="T99">
        <f t="shared" si="58"/>
        <v>40.940250000000027</v>
      </c>
      <c r="U99">
        <f t="shared" si="59"/>
        <v>-4</v>
      </c>
      <c r="V99">
        <f t="shared" si="60"/>
        <v>-4</v>
      </c>
      <c r="W99">
        <f t="shared" si="61"/>
        <v>-4</v>
      </c>
      <c r="X99">
        <f t="shared" si="62"/>
        <v>-4</v>
      </c>
      <c r="Y99">
        <f t="shared" si="45"/>
        <v>-4</v>
      </c>
      <c r="Z99">
        <f>IF(Y99=Z$102,-9,Y99)</f>
        <v>-4</v>
      </c>
      <c r="AA99">
        <f t="shared" si="46"/>
        <v>-4</v>
      </c>
      <c r="AB99">
        <f t="shared" si="47"/>
        <v>-4</v>
      </c>
      <c r="AC99">
        <f t="shared" si="33"/>
        <v>-4</v>
      </c>
      <c r="AD99">
        <f t="shared" si="34"/>
        <v>-4</v>
      </c>
      <c r="AE99">
        <f t="shared" si="35"/>
        <v>-4</v>
      </c>
      <c r="AF99">
        <f t="shared" si="36"/>
        <v>-4</v>
      </c>
      <c r="AG99">
        <f t="shared" si="37"/>
        <v>-4</v>
      </c>
      <c r="AH99">
        <f>MATCH(-14,AE86:AE101,0)</f>
        <v>5</v>
      </c>
    </row>
    <row r="100" spans="1:34" ht="37.5" customHeight="1">
      <c r="A100" t="str">
        <f t="shared" si="48"/>
        <v>USMBA</v>
      </c>
      <c r="B100">
        <f t="shared" si="32"/>
        <v>33</v>
      </c>
      <c r="C100">
        <f t="shared" si="49"/>
        <v>28</v>
      </c>
      <c r="D100">
        <f t="shared" si="50"/>
        <v>8</v>
      </c>
      <c r="E100">
        <f t="shared" si="51"/>
        <v>9</v>
      </c>
      <c r="F100">
        <f>INT(AK83)-D100-E100</f>
        <v>11</v>
      </c>
      <c r="G100">
        <f t="shared" si="52"/>
        <v>18</v>
      </c>
      <c r="H100">
        <f t="shared" si="53"/>
        <v>24</v>
      </c>
      <c r="I100">
        <f t="shared" si="54"/>
        <v>-6</v>
      </c>
      <c r="K100">
        <v>2</v>
      </c>
      <c r="L100" s="1">
        <f t="shared" si="55"/>
        <v>32.940180000000019</v>
      </c>
      <c r="M100">
        <f t="shared" si="56"/>
        <v>32.940180000000019</v>
      </c>
      <c r="S100">
        <f t="shared" si="57"/>
        <v>32.940180000000019</v>
      </c>
      <c r="T100">
        <f t="shared" si="58"/>
        <v>32.940180000000019</v>
      </c>
      <c r="U100">
        <f t="shared" si="59"/>
        <v>32.940180000000019</v>
      </c>
      <c r="V100">
        <f t="shared" si="60"/>
        <v>32.940180000000019</v>
      </c>
      <c r="W100">
        <f t="shared" si="61"/>
        <v>32.940180000000019</v>
      </c>
      <c r="X100">
        <f t="shared" si="62"/>
        <v>32.940180000000019</v>
      </c>
      <c r="Y100">
        <f t="shared" si="45"/>
        <v>32.940180000000019</v>
      </c>
      <c r="Z100">
        <f>IF(Y100=Z$102,-9,Y100)</f>
        <v>32.940180000000019</v>
      </c>
      <c r="AA100">
        <f t="shared" si="46"/>
        <v>32.940180000000019</v>
      </c>
      <c r="AB100">
        <f t="shared" si="47"/>
        <v>32.940180000000019</v>
      </c>
      <c r="AC100">
        <f t="shared" si="33"/>
        <v>32.940180000000019</v>
      </c>
      <c r="AD100">
        <f t="shared" si="34"/>
        <v>32.940180000000019</v>
      </c>
      <c r="AE100">
        <f t="shared" si="35"/>
        <v>32.940180000000019</v>
      </c>
      <c r="AF100">
        <f t="shared" si="36"/>
        <v>32.940180000000019</v>
      </c>
      <c r="AG100">
        <f t="shared" si="37"/>
        <v>-16</v>
      </c>
      <c r="AH100">
        <f>MATCH(-15,AF86:AF101,0)</f>
        <v>8</v>
      </c>
    </row>
    <row r="101" spans="1:34" ht="30" customHeight="1">
      <c r="A101" t="str">
        <f>A84</f>
        <v>CSC</v>
      </c>
      <c r="B101">
        <f t="shared" si="32"/>
        <v>39</v>
      </c>
      <c r="C101">
        <f>INT(AK84)</f>
        <v>28</v>
      </c>
      <c r="D101">
        <f>INT((AK84-INT(AK84))*100)</f>
        <v>10</v>
      </c>
      <c r="E101">
        <f>INT(((AK84*100)-INT(AK84*100))*100)</f>
        <v>9</v>
      </c>
      <c r="F101">
        <f>INT(AK84)-D101-E101</f>
        <v>9</v>
      </c>
      <c r="G101">
        <f>INT(ROUND(((AK84*10000)-INT(AK84*10000)),3)*1000)</f>
        <v>29</v>
      </c>
      <c r="H101">
        <f>ROUND(AK84*10000000-INT(AK84*10000000),3)*1000</f>
        <v>28</v>
      </c>
      <c r="I101">
        <f t="shared" si="43"/>
        <v>1</v>
      </c>
      <c r="K101">
        <v>1</v>
      </c>
      <c r="L101" s="1">
        <f t="shared" si="44"/>
        <v>39.010290000000005</v>
      </c>
      <c r="M101">
        <f>IF(L101=M$102,-1,L101)</f>
        <v>39.010290000000005</v>
      </c>
      <c r="S101">
        <f>IF(M101=S$102,-2,M101)</f>
        <v>39.010290000000005</v>
      </c>
      <c r="T101">
        <f>IF(S101=T$102,-3,S101)</f>
        <v>39.010290000000005</v>
      </c>
      <c r="U101">
        <f>IF(T101=U$102,-4,T101)</f>
        <v>39.010290000000005</v>
      </c>
      <c r="V101">
        <f>IF(U101=V$102,-5,U101)</f>
        <v>39.010290000000005</v>
      </c>
      <c r="W101">
        <f>IF(V101=W$102,-6,V101)</f>
        <v>-6</v>
      </c>
      <c r="X101">
        <f>IF(W101=X$102,-7,W101)</f>
        <v>-6</v>
      </c>
      <c r="Y101">
        <f t="shared" si="45"/>
        <v>-6</v>
      </c>
      <c r="Z101">
        <f>IF(Y101=Z$102,-9,Y101)</f>
        <v>-6</v>
      </c>
      <c r="AA101">
        <f t="shared" si="46"/>
        <v>-6</v>
      </c>
      <c r="AB101">
        <f t="shared" si="47"/>
        <v>-6</v>
      </c>
      <c r="AC101">
        <f t="shared" si="33"/>
        <v>-6</v>
      </c>
      <c r="AD101">
        <f t="shared" si="34"/>
        <v>-6</v>
      </c>
      <c r="AE101">
        <f t="shared" si="35"/>
        <v>-6</v>
      </c>
      <c r="AF101">
        <f t="shared" si="36"/>
        <v>-6</v>
      </c>
      <c r="AG101">
        <f t="shared" si="37"/>
        <v>-6</v>
      </c>
      <c r="AH101">
        <f>MATCH(-16,AG86:AG101,0)</f>
        <v>15</v>
      </c>
    </row>
    <row r="102" spans="1:34" ht="30.75" customHeight="1">
      <c r="A102">
        <v>1</v>
      </c>
      <c r="B102">
        <v>2</v>
      </c>
      <c r="C102">
        <v>3</v>
      </c>
      <c r="D102">
        <v>4</v>
      </c>
      <c r="E102">
        <v>5</v>
      </c>
      <c r="F102">
        <v>6</v>
      </c>
      <c r="G102">
        <v>7</v>
      </c>
      <c r="H102">
        <v>8</v>
      </c>
      <c r="I102">
        <v>9</v>
      </c>
      <c r="M102">
        <f>MAX(L86:L101)</f>
        <v>45.080340000000071</v>
      </c>
      <c r="S102">
        <f>MAX(M86:M101)</f>
        <v>41.100300000000146</v>
      </c>
      <c r="T102">
        <f>MAX(S86:S101)</f>
        <v>41.000170000000054</v>
      </c>
      <c r="U102">
        <f>MAX(T86:T101)</f>
        <v>40.940250000000027</v>
      </c>
      <c r="V102">
        <f>MAX(U86:U101)</f>
        <v>39.980280000000043</v>
      </c>
      <c r="W102">
        <f>MAX(V86:V101)</f>
        <v>39.010290000000005</v>
      </c>
      <c r="X102">
        <f>MAX(W86:W101)</f>
        <v>38.070310000000106</v>
      </c>
      <c r="Y102">
        <f>MAX(X86:X101)</f>
        <v>37.980320000000049</v>
      </c>
      <c r="Z102">
        <f>MAX(Y86:Y101)</f>
        <v>36.020310000000102</v>
      </c>
      <c r="AA102">
        <f>MAX(Z86:Z101)</f>
        <v>36.000220000000162</v>
      </c>
      <c r="AB102">
        <f>MAX(AA86:AA101)</f>
        <v>35.990310000000143</v>
      </c>
      <c r="AC102">
        <f t="shared" ref="AC102:AG102" si="63">MAX(AB86:AB101)</f>
        <v>35.970240000000125</v>
      </c>
      <c r="AD102">
        <f t="shared" si="63"/>
        <v>35.920250000000081</v>
      </c>
      <c r="AE102">
        <f t="shared" si="63"/>
        <v>35.020350000000121</v>
      </c>
      <c r="AF102">
        <f t="shared" si="63"/>
        <v>34.980230000000091</v>
      </c>
      <c r="AG102">
        <f t="shared" si="63"/>
        <v>32.940180000000019</v>
      </c>
    </row>
    <row r="103" spans="1:34" ht="29.25" customHeight="1"/>
  </sheetData>
  <mergeCells count="2">
    <mergeCell ref="A1:M1"/>
    <mergeCell ref="AK1:AS1"/>
  </mergeCells>
  <phoneticPr fontId="0" type="noConversion"/>
  <conditionalFormatting sqref="AJ16:AS18">
    <cfRule type="cellIs" dxfId="0" priority="1" stopIfTrue="1" operator="greaterThan">
      <formula>14</formula>
    </cfRule>
  </conditionalFormatting>
  <printOptions horizontalCentered="1" verticalCentered="1" gridLines="1"/>
  <pageMargins left="0.63" right="0.49" top="0.98425196850393704" bottom="0.98425196850393704" header="0.51181102362204722" footer="0.51181102362204722"/>
  <pageSetup paperSize="8" scale="141" orientation="landscape" r:id="rId1"/>
  <headerFooter alignWithMargins="0">
    <oddHeader>&amp;C&amp;"Arial,Gras"&amp;16SAISON 1999 / 2000
SENIORS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Foot</vt:lpstr>
      <vt:lpstr>Feuil1</vt:lpstr>
      <vt:lpstr>Foot!Zone_d_impression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rayane</dc:creator>
  <cp:lastModifiedBy>rayane</cp:lastModifiedBy>
  <cp:lastPrinted>1999-11-15T15:12:01Z</cp:lastPrinted>
  <dcterms:created xsi:type="dcterms:W3CDTF">1998-11-05T07:26:31Z</dcterms:created>
  <dcterms:modified xsi:type="dcterms:W3CDTF">2015-05-17T22:36:59Z</dcterms:modified>
</cp:coreProperties>
</file>