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tables/table1.xml" ContentType="application/vnd.openxmlformats-officedocument.spreadsheetml.table+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D:\KrosMaster\"/>
    </mc:Choice>
  </mc:AlternateContent>
  <bookViews>
    <workbookView xWindow="120" yWindow="240" windowWidth="11880" windowHeight="5385"/>
  </bookViews>
  <sheets>
    <sheet name="Résumé" sheetId="3" r:id="rId1"/>
    <sheet name="Équipes" sheetId="7" r:id="rId2"/>
    <sheet name="Collection" sheetId="2" r:id="rId3"/>
    <sheet name="Besoins" sheetId="8" r:id="rId4"/>
    <sheet name="Recherche" sheetId="6" r:id="rId5"/>
    <sheet name="Glossaire" sheetId="5" r:id="rId6"/>
    <sheet name="Base de données" sheetId="4" r:id="rId7"/>
  </sheets>
  <definedNames>
    <definedName name="_xlnm._FilterDatabase" localSheetId="6" hidden="1">'Base de données'!$A$1:$AV$180</definedName>
    <definedName name="_xlnm._FilterDatabase" localSheetId="3" hidden="1">Besoins!$A$3:$A$31</definedName>
    <definedName name="bdrech">'Base de données'!$A$1:$AV$610</definedName>
    <definedName name="besoins">Collection!$A$2:$J$613</definedName>
    <definedName name="check">#REF!</definedName>
    <definedName name="collection">Tableau1[#All]</definedName>
    <definedName name="_xlnm.Criteria" localSheetId="4">Recherche!$B$16:$C$17</definedName>
    <definedName name="données2">'Base de données'!$B$1:$AV$106</definedName>
    <definedName name="_xlnm.Extract" localSheetId="4">Recherche!$B$19:$AW$19</definedName>
    <definedName name="image">Collection!$B$1:$B$137</definedName>
    <definedName name="_xlnm.Print_Titles" localSheetId="3">Besoins!$1:$3</definedName>
    <definedName name="_xlnm.Print_Titles" localSheetId="2">Collection!$1:$1</definedName>
    <definedName name="nomcollect">Tableau1[[#All],[Nom]]</definedName>
    <definedName name="numérorecherche">Recherche!$B$8</definedName>
    <definedName name="référence">'Base de données'!$B$1:$AV$610</definedName>
    <definedName name="_xlnm.Print_Area" localSheetId="6">'Base de données'!$A$1:$AV$610</definedName>
    <definedName name="_xlnm.Print_Area" localSheetId="3">Besoins!$A$1:$E$200</definedName>
    <definedName name="_xlnm.Print_Area" localSheetId="2">Tableau1[#All]</definedName>
    <definedName name="_xlnm.Print_Area" localSheetId="1">Équipes!$A$1:$K$59</definedName>
    <definedName name="_xlnm.Print_Area" localSheetId="5">Glossaire!$A$1:$C$124</definedName>
    <definedName name="_xlnm.Print_Area" localSheetId="4">Recherche!$A$1:$I$46</definedName>
    <definedName name="_xlnm.Print_Area" localSheetId="0">Résumé!$A$1:$I$34</definedName>
  </definedNames>
  <calcPr calcId="152511"/>
</workbook>
</file>

<file path=xl/calcChain.xml><?xml version="1.0" encoding="utf-8"?>
<calcChain xmlns="http://schemas.openxmlformats.org/spreadsheetml/2006/main">
  <c r="C12" i="3" l="1"/>
  <c r="K601" i="8" l="1"/>
  <c r="K600" i="8"/>
  <c r="K599" i="8"/>
  <c r="K598" i="8"/>
  <c r="K597" i="8"/>
  <c r="K596" i="8"/>
  <c r="K595" i="8"/>
  <c r="K594" i="8"/>
  <c r="K593" i="8"/>
  <c r="K592" i="8"/>
  <c r="K591" i="8"/>
  <c r="K590" i="8"/>
  <c r="K589" i="8"/>
  <c r="K588" i="8"/>
  <c r="K587" i="8"/>
  <c r="K586" i="8"/>
  <c r="K585" i="8"/>
  <c r="K584" i="8"/>
  <c r="K583" i="8"/>
  <c r="K582" i="8"/>
  <c r="K581" i="8"/>
  <c r="K580" i="8"/>
  <c r="K579" i="8"/>
  <c r="K578" i="8"/>
  <c r="K577" i="8"/>
  <c r="K576" i="8"/>
  <c r="K575" i="8"/>
  <c r="K574" i="8"/>
  <c r="K573" i="8"/>
  <c r="K572" i="8"/>
  <c r="K571" i="8"/>
  <c r="K570" i="8"/>
  <c r="K569" i="8"/>
  <c r="K568" i="8"/>
  <c r="K567" i="8"/>
  <c r="K566" i="8"/>
  <c r="K565" i="8"/>
  <c r="K564" i="8"/>
  <c r="K563" i="8"/>
  <c r="K562" i="8"/>
  <c r="K561" i="8"/>
  <c r="K560" i="8"/>
  <c r="K559" i="8"/>
  <c r="K558" i="8"/>
  <c r="K557" i="8"/>
  <c r="K556" i="8"/>
  <c r="K555" i="8"/>
  <c r="K554" i="8"/>
  <c r="K553" i="8"/>
  <c r="K552" i="8"/>
  <c r="K551" i="8"/>
  <c r="K550" i="8"/>
  <c r="K549" i="8"/>
  <c r="K548" i="8"/>
  <c r="K547" i="8"/>
  <c r="K546" i="8"/>
  <c r="K545" i="8"/>
  <c r="K544" i="8"/>
  <c r="K543" i="8"/>
  <c r="K542" i="8"/>
  <c r="K541" i="8"/>
  <c r="K540" i="8"/>
  <c r="K539" i="8"/>
  <c r="K538" i="8"/>
  <c r="K537" i="8"/>
  <c r="K536" i="8"/>
  <c r="K535" i="8"/>
  <c r="K534" i="8"/>
  <c r="K533" i="8"/>
  <c r="K532" i="8"/>
  <c r="K531" i="8"/>
  <c r="K530" i="8"/>
  <c r="K529" i="8"/>
  <c r="K528" i="8"/>
  <c r="K527" i="8"/>
  <c r="K526" i="8"/>
  <c r="K525" i="8"/>
  <c r="K524" i="8"/>
  <c r="K523" i="8"/>
  <c r="K522" i="8"/>
  <c r="K521" i="8"/>
  <c r="K520" i="8"/>
  <c r="K519" i="8"/>
  <c r="K518" i="8"/>
  <c r="K517" i="8"/>
  <c r="K516" i="8"/>
  <c r="K515" i="8"/>
  <c r="K514" i="8"/>
  <c r="K513" i="8"/>
  <c r="K512" i="8"/>
  <c r="K511" i="8"/>
  <c r="K510" i="8"/>
  <c r="K509" i="8"/>
  <c r="K508" i="8"/>
  <c r="K507" i="8"/>
  <c r="K506" i="8"/>
  <c r="K505" i="8"/>
  <c r="K504" i="8"/>
  <c r="K503" i="8"/>
  <c r="K502" i="8"/>
  <c r="K501" i="8"/>
  <c r="K500" i="8"/>
  <c r="K499" i="8"/>
  <c r="K498" i="8"/>
  <c r="K497" i="8"/>
  <c r="K496" i="8"/>
  <c r="K495" i="8"/>
  <c r="K494" i="8"/>
  <c r="K493" i="8"/>
  <c r="K492" i="8"/>
  <c r="K491" i="8"/>
  <c r="K490" i="8"/>
  <c r="K489" i="8"/>
  <c r="K488" i="8"/>
  <c r="K487" i="8"/>
  <c r="K486" i="8"/>
  <c r="K485" i="8"/>
  <c r="K484" i="8"/>
  <c r="K483" i="8"/>
  <c r="K482" i="8"/>
  <c r="K481" i="8"/>
  <c r="K480" i="8"/>
  <c r="K479" i="8"/>
  <c r="K478" i="8"/>
  <c r="K477" i="8"/>
  <c r="K476" i="8"/>
  <c r="K475" i="8"/>
  <c r="K474" i="8"/>
  <c r="K473" i="8"/>
  <c r="K472" i="8"/>
  <c r="K471" i="8"/>
  <c r="K470" i="8"/>
  <c r="K469" i="8"/>
  <c r="K468" i="8"/>
  <c r="K467" i="8"/>
  <c r="K466" i="8"/>
  <c r="K465" i="8"/>
  <c r="K464" i="8"/>
  <c r="K463" i="8"/>
  <c r="K462" i="8"/>
  <c r="K461" i="8"/>
  <c r="K460" i="8"/>
  <c r="K459" i="8"/>
  <c r="K458" i="8"/>
  <c r="K457" i="8"/>
  <c r="K456" i="8"/>
  <c r="K455" i="8"/>
  <c r="K454" i="8"/>
  <c r="K453" i="8"/>
  <c r="K452" i="8"/>
  <c r="K451" i="8"/>
  <c r="K450" i="8"/>
  <c r="K449" i="8"/>
  <c r="K448" i="8"/>
  <c r="K447" i="8"/>
  <c r="K446" i="8"/>
  <c r="K445" i="8"/>
  <c r="K444" i="8"/>
  <c r="K443" i="8"/>
  <c r="K442" i="8"/>
  <c r="K441" i="8"/>
  <c r="K440" i="8"/>
  <c r="K439" i="8"/>
  <c r="K438" i="8"/>
  <c r="K437" i="8"/>
  <c r="K436" i="8"/>
  <c r="K435" i="8"/>
  <c r="K434" i="8"/>
  <c r="K433" i="8"/>
  <c r="K432" i="8"/>
  <c r="K431" i="8"/>
  <c r="K430" i="8"/>
  <c r="K429" i="8"/>
  <c r="K428" i="8"/>
  <c r="K427" i="8"/>
  <c r="K426" i="8"/>
  <c r="K425" i="8"/>
  <c r="K424" i="8"/>
  <c r="K423" i="8"/>
  <c r="K422" i="8"/>
  <c r="K421" i="8"/>
  <c r="K420" i="8"/>
  <c r="K419" i="8"/>
  <c r="K418" i="8"/>
  <c r="K417" i="8"/>
  <c r="K416" i="8"/>
  <c r="K415" i="8"/>
  <c r="K414" i="8"/>
  <c r="K413" i="8"/>
  <c r="K412" i="8"/>
  <c r="K411" i="8"/>
  <c r="K410" i="8"/>
  <c r="K409" i="8"/>
  <c r="K408" i="8"/>
  <c r="K407" i="8"/>
  <c r="K406" i="8"/>
  <c r="K405" i="8"/>
  <c r="K404" i="8"/>
  <c r="K403" i="8"/>
  <c r="K402" i="8"/>
  <c r="K401" i="8"/>
  <c r="K400" i="8"/>
  <c r="K399" i="8"/>
  <c r="K398" i="8"/>
  <c r="K397" i="8"/>
  <c r="K396" i="8"/>
  <c r="K395" i="8"/>
  <c r="K394" i="8"/>
  <c r="K393" i="8"/>
  <c r="K392" i="8"/>
  <c r="K391" i="8"/>
  <c r="K390" i="8"/>
  <c r="K389" i="8"/>
  <c r="K388" i="8"/>
  <c r="K387" i="8"/>
  <c r="K386" i="8"/>
  <c r="K385" i="8"/>
  <c r="K384" i="8"/>
  <c r="K383" i="8"/>
  <c r="K382" i="8"/>
  <c r="K381" i="8"/>
  <c r="K380" i="8"/>
  <c r="K379" i="8"/>
  <c r="K378" i="8"/>
  <c r="K377" i="8"/>
  <c r="K376" i="8"/>
  <c r="K375" i="8"/>
  <c r="K374" i="8"/>
  <c r="K373" i="8"/>
  <c r="K372" i="8"/>
  <c r="K371" i="8"/>
  <c r="K370" i="8"/>
  <c r="K369" i="8"/>
  <c r="K368" i="8"/>
  <c r="K367" i="8"/>
  <c r="K366" i="8"/>
  <c r="K365" i="8"/>
  <c r="K364" i="8"/>
  <c r="K363" i="8"/>
  <c r="K362" i="8"/>
  <c r="K361" i="8"/>
  <c r="K360" i="8"/>
  <c r="K359" i="8"/>
  <c r="K358" i="8"/>
  <c r="K357" i="8"/>
  <c r="K356" i="8"/>
  <c r="K355" i="8"/>
  <c r="K354" i="8"/>
  <c r="K353" i="8"/>
  <c r="K352" i="8"/>
  <c r="K351" i="8"/>
  <c r="K350" i="8"/>
  <c r="K349" i="8"/>
  <c r="K348" i="8"/>
  <c r="K347" i="8"/>
  <c r="K346" i="8"/>
  <c r="K345" i="8"/>
  <c r="K344" i="8"/>
  <c r="K343" i="8"/>
  <c r="K342" i="8"/>
  <c r="K341" i="8"/>
  <c r="K340" i="8"/>
  <c r="K339" i="8"/>
  <c r="K338" i="8"/>
  <c r="K337" i="8"/>
  <c r="K336" i="8"/>
  <c r="K335" i="8"/>
  <c r="K334" i="8"/>
  <c r="K333" i="8"/>
  <c r="K332" i="8"/>
  <c r="K331" i="8"/>
  <c r="K330" i="8"/>
  <c r="K329" i="8"/>
  <c r="K328" i="8"/>
  <c r="K327" i="8"/>
  <c r="K326" i="8"/>
  <c r="K325" i="8"/>
  <c r="K324" i="8"/>
  <c r="K323" i="8"/>
  <c r="K322" i="8"/>
  <c r="K321" i="8"/>
  <c r="K320" i="8"/>
  <c r="K319" i="8"/>
  <c r="K318" i="8"/>
  <c r="K317" i="8"/>
  <c r="K316" i="8"/>
  <c r="K315" i="8"/>
  <c r="K314" i="8"/>
  <c r="K313" i="8"/>
  <c r="K312" i="8"/>
  <c r="K311" i="8"/>
  <c r="K310" i="8"/>
  <c r="K309" i="8"/>
  <c r="K308" i="8"/>
  <c r="K307" i="8"/>
  <c r="K306" i="8"/>
  <c r="K305" i="8"/>
  <c r="K304" i="8"/>
  <c r="K303" i="8"/>
  <c r="K302" i="8"/>
  <c r="K301" i="8"/>
  <c r="K300" i="8"/>
  <c r="K299" i="8"/>
  <c r="K298" i="8"/>
  <c r="K297" i="8"/>
  <c r="K296" i="8"/>
  <c r="K295" i="8"/>
  <c r="K294" i="8"/>
  <c r="K293" i="8"/>
  <c r="K292" i="8"/>
  <c r="K291" i="8"/>
  <c r="K290" i="8"/>
  <c r="K289" i="8"/>
  <c r="K288" i="8"/>
  <c r="K287" i="8"/>
  <c r="K286" i="8"/>
  <c r="K285" i="8"/>
  <c r="K284" i="8"/>
  <c r="K283" i="8"/>
  <c r="K282" i="8"/>
  <c r="K281" i="8"/>
  <c r="K280" i="8"/>
  <c r="K279" i="8"/>
  <c r="K278" i="8"/>
  <c r="K277" i="8"/>
  <c r="K276" i="8"/>
  <c r="K275" i="8"/>
  <c r="K274" i="8"/>
  <c r="K273" i="8"/>
  <c r="K272" i="8"/>
  <c r="K271" i="8"/>
  <c r="K270" i="8"/>
  <c r="K269" i="8"/>
  <c r="K268" i="8"/>
  <c r="K267" i="8"/>
  <c r="K266" i="8"/>
  <c r="K265" i="8"/>
  <c r="K264" i="8"/>
  <c r="K263" i="8"/>
  <c r="K262" i="8"/>
  <c r="K261" i="8"/>
  <c r="K260" i="8"/>
  <c r="K259" i="8"/>
  <c r="K258" i="8"/>
  <c r="K257" i="8"/>
  <c r="K256" i="8"/>
  <c r="K255" i="8"/>
  <c r="K254" i="8"/>
  <c r="K253" i="8"/>
  <c r="K252" i="8"/>
  <c r="K251" i="8"/>
  <c r="K250" i="8"/>
  <c r="K249" i="8"/>
  <c r="K248" i="8"/>
  <c r="K247" i="8"/>
  <c r="K246" i="8"/>
  <c r="K245" i="8"/>
  <c r="K244" i="8"/>
  <c r="K243" i="8"/>
  <c r="K242" i="8"/>
  <c r="K241" i="8"/>
  <c r="K240" i="8"/>
  <c r="K239" i="8"/>
  <c r="K238" i="8"/>
  <c r="K237" i="8"/>
  <c r="K236" i="8"/>
  <c r="K235" i="8"/>
  <c r="K234" i="8"/>
  <c r="K233" i="8"/>
  <c r="K232" i="8"/>
  <c r="K231" i="8"/>
  <c r="K230" i="8"/>
  <c r="K229" i="8"/>
  <c r="K228" i="8"/>
  <c r="K227" i="8"/>
  <c r="K226" i="8"/>
  <c r="K225" i="8"/>
  <c r="K224" i="8"/>
  <c r="K223" i="8"/>
  <c r="K222" i="8"/>
  <c r="K221" i="8"/>
  <c r="K220" i="8"/>
  <c r="K219" i="8"/>
  <c r="K218" i="8"/>
  <c r="K217" i="8"/>
  <c r="K216" i="8"/>
  <c r="K215" i="8"/>
  <c r="K214" i="8"/>
  <c r="K213" i="8"/>
  <c r="K212" i="8"/>
  <c r="K211" i="8"/>
  <c r="K210" i="8"/>
  <c r="K209" i="8"/>
  <c r="K208" i="8"/>
  <c r="K207" i="8"/>
  <c r="K206" i="8"/>
  <c r="K205" i="8"/>
  <c r="K204" i="8"/>
  <c r="K203" i="8"/>
  <c r="K202" i="8"/>
  <c r="K201" i="8"/>
  <c r="K200" i="8"/>
  <c r="K199" i="8"/>
  <c r="K198" i="8"/>
  <c r="K197" i="8"/>
  <c r="K196" i="8"/>
  <c r="K195" i="8"/>
  <c r="K194" i="8"/>
  <c r="K193" i="8"/>
  <c r="K192" i="8"/>
  <c r="K191" i="8"/>
  <c r="K190" i="8"/>
  <c r="K189" i="8"/>
  <c r="K188" i="8"/>
  <c r="K187" i="8"/>
  <c r="K186" i="8"/>
  <c r="K185" i="8"/>
  <c r="K184" i="8"/>
  <c r="K183" i="8"/>
  <c r="K182" i="8"/>
  <c r="K181" i="8"/>
  <c r="K180" i="8"/>
  <c r="K179" i="8"/>
  <c r="K178" i="8"/>
  <c r="K177" i="8"/>
  <c r="K176" i="8"/>
  <c r="K175" i="8"/>
  <c r="K174" i="8"/>
  <c r="K173" i="8"/>
  <c r="K172" i="8"/>
  <c r="K171" i="8"/>
  <c r="K170" i="8"/>
  <c r="K169" i="8"/>
  <c r="K168" i="8"/>
  <c r="K167" i="8"/>
  <c r="K166" i="8"/>
  <c r="K165" i="8"/>
  <c r="K164" i="8"/>
  <c r="K163" i="8"/>
  <c r="K162" i="8"/>
  <c r="K161" i="8"/>
  <c r="K160" i="8"/>
  <c r="K159" i="8"/>
  <c r="K158" i="8"/>
  <c r="K157" i="8"/>
  <c r="K156" i="8"/>
  <c r="K155" i="8"/>
  <c r="K154" i="8"/>
  <c r="K153" i="8"/>
  <c r="K152" i="8"/>
  <c r="K151" i="8"/>
  <c r="K150" i="8"/>
  <c r="K149" i="8"/>
  <c r="K148" i="8"/>
  <c r="K147" i="8"/>
  <c r="K146" i="8"/>
  <c r="K145" i="8"/>
  <c r="K144" i="8"/>
  <c r="K143" i="8"/>
  <c r="K142" i="8"/>
  <c r="K141" i="8"/>
  <c r="K140" i="8"/>
  <c r="K139" i="8"/>
  <c r="K138" i="8"/>
  <c r="K137" i="8"/>
  <c r="K136" i="8"/>
  <c r="K135" i="8"/>
  <c r="K134" i="8"/>
  <c r="K133" i="8"/>
  <c r="K132" i="8"/>
  <c r="K131" i="8"/>
  <c r="K130" i="8"/>
  <c r="K129" i="8"/>
  <c r="K128" i="8"/>
  <c r="K127" i="8"/>
  <c r="K126" i="8"/>
  <c r="K125" i="8"/>
  <c r="K124" i="8"/>
  <c r="K123" i="8"/>
  <c r="K122" i="8"/>
  <c r="K121" i="8"/>
  <c r="K120" i="8"/>
  <c r="K119" i="8"/>
  <c r="K118" i="8"/>
  <c r="K117" i="8"/>
  <c r="K116" i="8"/>
  <c r="K115" i="8"/>
  <c r="K114" i="8"/>
  <c r="K113" i="8"/>
  <c r="K112" i="8"/>
  <c r="K111" i="8"/>
  <c r="K110" i="8"/>
  <c r="K109" i="8"/>
  <c r="K108" i="8"/>
  <c r="K107" i="8"/>
  <c r="K106" i="8"/>
  <c r="K105" i="8"/>
  <c r="K104" i="8"/>
  <c r="K103" i="8"/>
  <c r="K102" i="8"/>
  <c r="K101" i="8"/>
  <c r="K100" i="8"/>
  <c r="K99" i="8"/>
  <c r="K98" i="8"/>
  <c r="K97" i="8"/>
  <c r="K96" i="8"/>
  <c r="K95" i="8"/>
  <c r="K94" i="8"/>
  <c r="K93" i="8"/>
  <c r="K92" i="8"/>
  <c r="K91" i="8"/>
  <c r="K90" i="8"/>
  <c r="K89" i="8"/>
  <c r="K88" i="8"/>
  <c r="K87" i="8"/>
  <c r="K86" i="8"/>
  <c r="K85" i="8"/>
  <c r="K84" i="8"/>
  <c r="K83" i="8"/>
  <c r="K82" i="8"/>
  <c r="K81" i="8"/>
  <c r="K80" i="8"/>
  <c r="K79" i="8"/>
  <c r="K78" i="8"/>
  <c r="K77" i="8"/>
  <c r="K76" i="8"/>
  <c r="K75" i="8"/>
  <c r="K74" i="8"/>
  <c r="K73" i="8"/>
  <c r="K72" i="8"/>
  <c r="K71" i="8"/>
  <c r="K70" i="8"/>
  <c r="K69" i="8"/>
  <c r="K68" i="8"/>
  <c r="K67" i="8"/>
  <c r="K66" i="8"/>
  <c r="K65" i="8"/>
  <c r="K64" i="8"/>
  <c r="K63" i="8"/>
  <c r="K62" i="8"/>
  <c r="K61" i="8"/>
  <c r="K60" i="8"/>
  <c r="K59" i="8"/>
  <c r="K58" i="8"/>
  <c r="K57" i="8"/>
  <c r="K56" i="8"/>
  <c r="K55" i="8"/>
  <c r="K54" i="8"/>
  <c r="K53" i="8"/>
  <c r="K52" i="8"/>
  <c r="K51" i="8"/>
  <c r="K50" i="8"/>
  <c r="K49" i="8"/>
  <c r="K48" i="8"/>
  <c r="K47" i="8"/>
  <c r="K46" i="8"/>
  <c r="K45" i="8"/>
  <c r="K44" i="8"/>
  <c r="K43" i="8"/>
  <c r="K42" i="8"/>
  <c r="K41" i="8"/>
  <c r="K40" i="8"/>
  <c r="K39" i="8"/>
  <c r="K38" i="8"/>
  <c r="K37" i="8"/>
  <c r="K36" i="8"/>
  <c r="K35" i="8"/>
  <c r="K34" i="8"/>
  <c r="K33" i="8"/>
  <c r="K32" i="8"/>
  <c r="K31" i="8"/>
  <c r="K30" i="8"/>
  <c r="K29" i="8"/>
  <c r="K28" i="8"/>
  <c r="K27" i="8"/>
  <c r="K26" i="8"/>
  <c r="K25" i="8"/>
  <c r="K24" i="8"/>
  <c r="K23" i="8"/>
  <c r="K22" i="8"/>
  <c r="K21" i="8"/>
  <c r="K20" i="8"/>
  <c r="K19" i="8"/>
  <c r="K18" i="8"/>
  <c r="K17" i="8"/>
  <c r="K16" i="8"/>
  <c r="K15" i="8"/>
  <c r="K14" i="8"/>
  <c r="K13" i="8"/>
  <c r="K12" i="8"/>
  <c r="K11" i="8"/>
  <c r="K10" i="8"/>
  <c r="K9" i="8"/>
  <c r="K8" i="8"/>
  <c r="K7" i="8"/>
  <c r="K6" i="8"/>
  <c r="K5" i="8"/>
  <c r="K4" i="8"/>
  <c r="I4" i="8"/>
  <c r="I601" i="8"/>
  <c r="I600" i="8"/>
  <c r="I599" i="8"/>
  <c r="I598" i="8"/>
  <c r="I597" i="8"/>
  <c r="I596" i="8"/>
  <c r="I595" i="8"/>
  <c r="I594" i="8"/>
  <c r="I593" i="8"/>
  <c r="I592" i="8"/>
  <c r="I591" i="8"/>
  <c r="I590" i="8"/>
  <c r="I589" i="8"/>
  <c r="I588" i="8"/>
  <c r="I587" i="8"/>
  <c r="I586" i="8"/>
  <c r="I585" i="8"/>
  <c r="I584" i="8"/>
  <c r="I583" i="8"/>
  <c r="I582" i="8"/>
  <c r="I581" i="8"/>
  <c r="I580" i="8"/>
  <c r="I579" i="8"/>
  <c r="I578" i="8"/>
  <c r="I577" i="8"/>
  <c r="I576" i="8"/>
  <c r="I575" i="8"/>
  <c r="I574" i="8"/>
  <c r="I573" i="8"/>
  <c r="I572" i="8"/>
  <c r="I571" i="8"/>
  <c r="I570" i="8"/>
  <c r="I569" i="8"/>
  <c r="I568" i="8"/>
  <c r="I567" i="8"/>
  <c r="I566" i="8"/>
  <c r="I565" i="8"/>
  <c r="I564" i="8"/>
  <c r="I563" i="8"/>
  <c r="I562" i="8"/>
  <c r="I561" i="8"/>
  <c r="I560" i="8"/>
  <c r="I559" i="8"/>
  <c r="I558" i="8"/>
  <c r="I557" i="8"/>
  <c r="I556" i="8"/>
  <c r="I555" i="8"/>
  <c r="I554" i="8"/>
  <c r="I553" i="8"/>
  <c r="I552" i="8"/>
  <c r="I551" i="8"/>
  <c r="I550" i="8"/>
  <c r="I549" i="8"/>
  <c r="I548" i="8"/>
  <c r="I547" i="8"/>
  <c r="I546" i="8"/>
  <c r="I545" i="8"/>
  <c r="I544" i="8"/>
  <c r="I543" i="8"/>
  <c r="I542" i="8"/>
  <c r="I541" i="8"/>
  <c r="I540" i="8"/>
  <c r="I539" i="8"/>
  <c r="I538" i="8"/>
  <c r="I537" i="8"/>
  <c r="I536" i="8"/>
  <c r="I535" i="8"/>
  <c r="I534" i="8"/>
  <c r="I533" i="8"/>
  <c r="I532" i="8"/>
  <c r="I531" i="8"/>
  <c r="I530" i="8"/>
  <c r="I529" i="8"/>
  <c r="I528" i="8"/>
  <c r="I527" i="8"/>
  <c r="I526" i="8"/>
  <c r="I525" i="8"/>
  <c r="I524" i="8"/>
  <c r="I523" i="8"/>
  <c r="I522" i="8"/>
  <c r="I521" i="8"/>
  <c r="I520" i="8"/>
  <c r="I519" i="8"/>
  <c r="I518" i="8"/>
  <c r="I517" i="8"/>
  <c r="I516" i="8"/>
  <c r="I515" i="8"/>
  <c r="I514" i="8"/>
  <c r="I513" i="8"/>
  <c r="I512" i="8"/>
  <c r="I511" i="8"/>
  <c r="I510" i="8"/>
  <c r="I509" i="8"/>
  <c r="I508" i="8"/>
  <c r="I507" i="8"/>
  <c r="I506" i="8"/>
  <c r="I505" i="8"/>
  <c r="I504" i="8"/>
  <c r="I503" i="8"/>
  <c r="I502" i="8"/>
  <c r="I501" i="8"/>
  <c r="I500" i="8"/>
  <c r="I499" i="8"/>
  <c r="I498" i="8"/>
  <c r="I497" i="8"/>
  <c r="I496" i="8"/>
  <c r="I495" i="8"/>
  <c r="I494" i="8"/>
  <c r="I493" i="8"/>
  <c r="I492" i="8"/>
  <c r="I491" i="8"/>
  <c r="I490" i="8"/>
  <c r="I489" i="8"/>
  <c r="I488" i="8"/>
  <c r="I487" i="8"/>
  <c r="I486" i="8"/>
  <c r="I485" i="8"/>
  <c r="I484" i="8"/>
  <c r="I483" i="8"/>
  <c r="I482" i="8"/>
  <c r="I481" i="8"/>
  <c r="I480" i="8"/>
  <c r="I479" i="8"/>
  <c r="I478" i="8"/>
  <c r="I477" i="8"/>
  <c r="I476" i="8"/>
  <c r="I475" i="8"/>
  <c r="I474" i="8"/>
  <c r="I473" i="8"/>
  <c r="I472" i="8"/>
  <c r="I471" i="8"/>
  <c r="I470" i="8"/>
  <c r="I469" i="8"/>
  <c r="I468" i="8"/>
  <c r="I467" i="8"/>
  <c r="I466" i="8"/>
  <c r="I465" i="8"/>
  <c r="I464" i="8"/>
  <c r="I463" i="8"/>
  <c r="I462" i="8"/>
  <c r="I461" i="8"/>
  <c r="I460" i="8"/>
  <c r="I459" i="8"/>
  <c r="I458" i="8"/>
  <c r="I457" i="8"/>
  <c r="I456" i="8"/>
  <c r="I455" i="8"/>
  <c r="I454" i="8"/>
  <c r="I453" i="8"/>
  <c r="I452" i="8"/>
  <c r="I451" i="8"/>
  <c r="I450" i="8"/>
  <c r="I449" i="8"/>
  <c r="I448" i="8"/>
  <c r="I447" i="8"/>
  <c r="I446" i="8"/>
  <c r="I445" i="8"/>
  <c r="I444" i="8"/>
  <c r="I443" i="8"/>
  <c r="I442" i="8"/>
  <c r="I441" i="8"/>
  <c r="I440" i="8"/>
  <c r="I439" i="8"/>
  <c r="I438" i="8"/>
  <c r="I437" i="8"/>
  <c r="I436" i="8"/>
  <c r="I435" i="8"/>
  <c r="I434" i="8"/>
  <c r="I433" i="8"/>
  <c r="I432" i="8"/>
  <c r="I431" i="8"/>
  <c r="I430" i="8"/>
  <c r="I429" i="8"/>
  <c r="I428" i="8"/>
  <c r="I427" i="8"/>
  <c r="I426" i="8"/>
  <c r="I425" i="8"/>
  <c r="I424" i="8"/>
  <c r="I423" i="8"/>
  <c r="I422" i="8"/>
  <c r="I421" i="8"/>
  <c r="I420" i="8"/>
  <c r="I419" i="8"/>
  <c r="I418" i="8"/>
  <c r="I417" i="8"/>
  <c r="I416" i="8"/>
  <c r="I415" i="8"/>
  <c r="I414" i="8"/>
  <c r="I413" i="8"/>
  <c r="I412" i="8"/>
  <c r="I411" i="8"/>
  <c r="I410" i="8"/>
  <c r="I409" i="8"/>
  <c r="I408" i="8"/>
  <c r="I407" i="8"/>
  <c r="I406" i="8"/>
  <c r="I405" i="8"/>
  <c r="I404" i="8"/>
  <c r="I403" i="8"/>
  <c r="I402" i="8"/>
  <c r="I401" i="8"/>
  <c r="I400" i="8"/>
  <c r="I399" i="8"/>
  <c r="I398" i="8"/>
  <c r="I397" i="8"/>
  <c r="I396" i="8"/>
  <c r="I395" i="8"/>
  <c r="I394" i="8"/>
  <c r="I393" i="8"/>
  <c r="I392" i="8"/>
  <c r="I391" i="8"/>
  <c r="I390" i="8"/>
  <c r="I389" i="8"/>
  <c r="I388" i="8"/>
  <c r="I387" i="8"/>
  <c r="I386" i="8"/>
  <c r="I385" i="8"/>
  <c r="I384" i="8"/>
  <c r="I383" i="8"/>
  <c r="I382" i="8"/>
  <c r="I381" i="8"/>
  <c r="I380" i="8"/>
  <c r="I379" i="8"/>
  <c r="I378" i="8"/>
  <c r="I377" i="8"/>
  <c r="I376" i="8"/>
  <c r="I375" i="8"/>
  <c r="I374" i="8"/>
  <c r="I373" i="8"/>
  <c r="I372" i="8"/>
  <c r="I371" i="8"/>
  <c r="I370" i="8"/>
  <c r="I369" i="8"/>
  <c r="I368" i="8"/>
  <c r="I367" i="8"/>
  <c r="I366" i="8"/>
  <c r="I365" i="8"/>
  <c r="I364" i="8"/>
  <c r="I363" i="8"/>
  <c r="I362" i="8"/>
  <c r="I361" i="8"/>
  <c r="I360" i="8"/>
  <c r="I359" i="8"/>
  <c r="I358" i="8"/>
  <c r="I357" i="8"/>
  <c r="I356" i="8"/>
  <c r="I355" i="8"/>
  <c r="I354" i="8"/>
  <c r="I353" i="8"/>
  <c r="I352" i="8"/>
  <c r="I351" i="8"/>
  <c r="I350" i="8"/>
  <c r="I349" i="8"/>
  <c r="I348" i="8"/>
  <c r="I347" i="8"/>
  <c r="I346" i="8"/>
  <c r="I345" i="8"/>
  <c r="I344" i="8"/>
  <c r="I343" i="8"/>
  <c r="I342" i="8"/>
  <c r="I341" i="8"/>
  <c r="I340" i="8"/>
  <c r="I339" i="8"/>
  <c r="I338" i="8"/>
  <c r="I337" i="8"/>
  <c r="I336" i="8"/>
  <c r="I335" i="8"/>
  <c r="I334" i="8"/>
  <c r="I333" i="8"/>
  <c r="I332" i="8"/>
  <c r="I331" i="8"/>
  <c r="I330" i="8"/>
  <c r="I329" i="8"/>
  <c r="I328" i="8"/>
  <c r="I327" i="8"/>
  <c r="I326" i="8"/>
  <c r="I325" i="8"/>
  <c r="I324" i="8"/>
  <c r="I323" i="8"/>
  <c r="I322" i="8"/>
  <c r="I321" i="8"/>
  <c r="I320" i="8"/>
  <c r="I319" i="8"/>
  <c r="I318" i="8"/>
  <c r="I317" i="8"/>
  <c r="I316" i="8"/>
  <c r="I315" i="8"/>
  <c r="I314" i="8"/>
  <c r="I313" i="8"/>
  <c r="I312" i="8"/>
  <c r="I311" i="8"/>
  <c r="I310" i="8"/>
  <c r="I309" i="8"/>
  <c r="I308" i="8"/>
  <c r="I307" i="8"/>
  <c r="I306" i="8"/>
  <c r="I305" i="8"/>
  <c r="I304" i="8"/>
  <c r="I303" i="8"/>
  <c r="I302" i="8"/>
  <c r="I301" i="8"/>
  <c r="I300" i="8"/>
  <c r="I299" i="8"/>
  <c r="I298" i="8"/>
  <c r="I297" i="8"/>
  <c r="I296" i="8"/>
  <c r="I295" i="8"/>
  <c r="I294" i="8"/>
  <c r="I293" i="8"/>
  <c r="I292" i="8"/>
  <c r="I291" i="8"/>
  <c r="I290" i="8"/>
  <c r="I289" i="8"/>
  <c r="I288" i="8"/>
  <c r="I287" i="8"/>
  <c r="I286" i="8"/>
  <c r="I285" i="8"/>
  <c r="I284" i="8"/>
  <c r="I283" i="8"/>
  <c r="I282" i="8"/>
  <c r="I281" i="8"/>
  <c r="I280" i="8"/>
  <c r="I279" i="8"/>
  <c r="I278" i="8"/>
  <c r="I277" i="8"/>
  <c r="I276" i="8"/>
  <c r="I275" i="8"/>
  <c r="I274" i="8"/>
  <c r="I273" i="8"/>
  <c r="I272" i="8"/>
  <c r="I271" i="8"/>
  <c r="I270" i="8"/>
  <c r="I269" i="8"/>
  <c r="I268" i="8"/>
  <c r="I267" i="8"/>
  <c r="I266" i="8"/>
  <c r="I265" i="8"/>
  <c r="I264" i="8"/>
  <c r="I263" i="8"/>
  <c r="I262" i="8"/>
  <c r="I261" i="8"/>
  <c r="I260" i="8"/>
  <c r="I259" i="8"/>
  <c r="I258" i="8"/>
  <c r="I257" i="8"/>
  <c r="I256" i="8"/>
  <c r="I255" i="8"/>
  <c r="I254" i="8"/>
  <c r="I253" i="8"/>
  <c r="I252" i="8"/>
  <c r="I251" i="8"/>
  <c r="I250" i="8"/>
  <c r="I249" i="8"/>
  <c r="I248" i="8"/>
  <c r="I247" i="8"/>
  <c r="I246" i="8"/>
  <c r="I245" i="8"/>
  <c r="I244" i="8"/>
  <c r="I243" i="8"/>
  <c r="I242" i="8"/>
  <c r="I241" i="8"/>
  <c r="I240" i="8"/>
  <c r="I239" i="8"/>
  <c r="I238" i="8"/>
  <c r="I237" i="8"/>
  <c r="I236" i="8"/>
  <c r="I235" i="8"/>
  <c r="I234" i="8"/>
  <c r="I233" i="8"/>
  <c r="I232" i="8"/>
  <c r="I231" i="8"/>
  <c r="I230" i="8"/>
  <c r="I229" i="8"/>
  <c r="I228" i="8"/>
  <c r="I227" i="8"/>
  <c r="I226" i="8"/>
  <c r="I225" i="8"/>
  <c r="I224" i="8"/>
  <c r="I223" i="8"/>
  <c r="I222" i="8"/>
  <c r="I221" i="8"/>
  <c r="I220" i="8"/>
  <c r="I219" i="8"/>
  <c r="I218" i="8"/>
  <c r="I217" i="8"/>
  <c r="I216" i="8"/>
  <c r="I215" i="8"/>
  <c r="I214" i="8"/>
  <c r="I213" i="8"/>
  <c r="I212" i="8"/>
  <c r="I211" i="8"/>
  <c r="I210" i="8"/>
  <c r="I209" i="8"/>
  <c r="I208" i="8"/>
  <c r="I207" i="8"/>
  <c r="I206" i="8"/>
  <c r="I205" i="8"/>
  <c r="I204" i="8"/>
  <c r="I203" i="8"/>
  <c r="I202" i="8"/>
  <c r="I201" i="8"/>
  <c r="I200" i="8"/>
  <c r="I199" i="8"/>
  <c r="I198" i="8"/>
  <c r="I197" i="8"/>
  <c r="I196" i="8"/>
  <c r="I195" i="8"/>
  <c r="I194" i="8"/>
  <c r="I193" i="8"/>
  <c r="I192" i="8"/>
  <c r="I191" i="8"/>
  <c r="I190" i="8"/>
  <c r="I189" i="8"/>
  <c r="I188" i="8"/>
  <c r="I187" i="8"/>
  <c r="I186" i="8"/>
  <c r="I185" i="8"/>
  <c r="I184" i="8"/>
  <c r="I183" i="8"/>
  <c r="I182" i="8"/>
  <c r="I181" i="8"/>
  <c r="I180" i="8"/>
  <c r="I179" i="8"/>
  <c r="I178" i="8"/>
  <c r="I177" i="8"/>
  <c r="I176" i="8"/>
  <c r="I175" i="8"/>
  <c r="I174" i="8"/>
  <c r="I173" i="8"/>
  <c r="I172" i="8"/>
  <c r="I171" i="8"/>
  <c r="I170" i="8"/>
  <c r="I169" i="8"/>
  <c r="I168" i="8"/>
  <c r="I167" i="8"/>
  <c r="I166" i="8"/>
  <c r="I165" i="8"/>
  <c r="I164" i="8"/>
  <c r="I163" i="8"/>
  <c r="I162" i="8"/>
  <c r="I161" i="8"/>
  <c r="I160" i="8"/>
  <c r="I159" i="8"/>
  <c r="I158" i="8"/>
  <c r="I157" i="8"/>
  <c r="I156" i="8"/>
  <c r="I155" i="8"/>
  <c r="I154" i="8"/>
  <c r="I153" i="8"/>
  <c r="I152" i="8"/>
  <c r="I151" i="8"/>
  <c r="I150" i="8"/>
  <c r="I149" i="8"/>
  <c r="I148" i="8"/>
  <c r="I147" i="8"/>
  <c r="I146" i="8"/>
  <c r="I145" i="8"/>
  <c r="I144" i="8"/>
  <c r="I143" i="8"/>
  <c r="I142" i="8"/>
  <c r="I141" i="8"/>
  <c r="I140" i="8"/>
  <c r="I139" i="8"/>
  <c r="I138" i="8"/>
  <c r="I137" i="8"/>
  <c r="I136" i="8"/>
  <c r="I135" i="8"/>
  <c r="I134" i="8"/>
  <c r="I133" i="8"/>
  <c r="I132" i="8"/>
  <c r="I131" i="8"/>
  <c r="I130" i="8"/>
  <c r="I129" i="8"/>
  <c r="I128" i="8"/>
  <c r="I127" i="8"/>
  <c r="I126" i="8"/>
  <c r="I125" i="8"/>
  <c r="I124" i="8"/>
  <c r="I123" i="8"/>
  <c r="I122" i="8"/>
  <c r="I121" i="8"/>
  <c r="I120" i="8"/>
  <c r="I119" i="8"/>
  <c r="I118" i="8"/>
  <c r="I117" i="8"/>
  <c r="I116" i="8"/>
  <c r="I115" i="8"/>
  <c r="I114" i="8"/>
  <c r="I113" i="8"/>
  <c r="I112" i="8"/>
  <c r="I111" i="8"/>
  <c r="I110" i="8"/>
  <c r="I109" i="8"/>
  <c r="I108" i="8"/>
  <c r="I107" i="8"/>
  <c r="I106" i="8"/>
  <c r="I105" i="8"/>
  <c r="I104" i="8"/>
  <c r="I103" i="8"/>
  <c r="I102" i="8"/>
  <c r="I101" i="8"/>
  <c r="I100" i="8"/>
  <c r="I99" i="8"/>
  <c r="I98" i="8"/>
  <c r="I97" i="8"/>
  <c r="I96" i="8"/>
  <c r="I95" i="8"/>
  <c r="I94" i="8"/>
  <c r="I93" i="8"/>
  <c r="I92" i="8"/>
  <c r="I91" i="8"/>
  <c r="I90" i="8"/>
  <c r="I89" i="8"/>
  <c r="I88" i="8"/>
  <c r="I87" i="8"/>
  <c r="I86" i="8"/>
  <c r="I85" i="8"/>
  <c r="I84" i="8"/>
  <c r="I83" i="8"/>
  <c r="I82" i="8"/>
  <c r="I81" i="8"/>
  <c r="I80" i="8"/>
  <c r="I79" i="8"/>
  <c r="I78" i="8"/>
  <c r="I77" i="8"/>
  <c r="I76" i="8"/>
  <c r="I75" i="8"/>
  <c r="I74" i="8"/>
  <c r="I73" i="8"/>
  <c r="I72" i="8"/>
  <c r="I71" i="8"/>
  <c r="I70" i="8"/>
  <c r="I69" i="8"/>
  <c r="I68" i="8"/>
  <c r="I67" i="8"/>
  <c r="I66" i="8"/>
  <c r="I65" i="8"/>
  <c r="I64" i="8"/>
  <c r="I63" i="8"/>
  <c r="I62" i="8"/>
  <c r="I61" i="8"/>
  <c r="I60" i="8"/>
  <c r="I59" i="8"/>
  <c r="I58" i="8"/>
  <c r="I57" i="8"/>
  <c r="I56" i="8"/>
  <c r="I55" i="8"/>
  <c r="I54" i="8"/>
  <c r="I53" i="8"/>
  <c r="I52" i="8"/>
  <c r="I51" i="8"/>
  <c r="I50" i="8"/>
  <c r="I49" i="8"/>
  <c r="I48" i="8"/>
  <c r="I47" i="8"/>
  <c r="I46" i="8"/>
  <c r="I45" i="8"/>
  <c r="I44" i="8"/>
  <c r="I43" i="8"/>
  <c r="I42" i="8"/>
  <c r="I41" i="8"/>
  <c r="I40" i="8"/>
  <c r="I39" i="8"/>
  <c r="I38" i="8"/>
  <c r="I37" i="8"/>
  <c r="I36" i="8"/>
  <c r="I35" i="8"/>
  <c r="I34" i="8"/>
  <c r="I33" i="8"/>
  <c r="I32" i="8"/>
  <c r="I31" i="8"/>
  <c r="I30" i="8"/>
  <c r="I29" i="8"/>
  <c r="I28" i="8"/>
  <c r="I27" i="8"/>
  <c r="I26" i="8"/>
  <c r="I25" i="8"/>
  <c r="I24" i="8"/>
  <c r="I23" i="8"/>
  <c r="I22" i="8"/>
  <c r="I21" i="8"/>
  <c r="I20" i="8"/>
  <c r="I19" i="8"/>
  <c r="I18" i="8"/>
  <c r="I17" i="8"/>
  <c r="I16" i="8"/>
  <c r="I15" i="8"/>
  <c r="I14" i="8"/>
  <c r="I13" i="8"/>
  <c r="I12" i="8"/>
  <c r="I11" i="8"/>
  <c r="I10" i="8"/>
  <c r="I9" i="8"/>
  <c r="I8" i="8"/>
  <c r="I7" i="8"/>
  <c r="I6" i="8"/>
  <c r="I5" i="8"/>
  <c r="J601" i="8" l="1"/>
  <c r="J600" i="8"/>
  <c r="J599" i="8"/>
  <c r="J598" i="8"/>
  <c r="J597" i="8"/>
  <c r="J596" i="8"/>
  <c r="J595" i="8"/>
  <c r="J594" i="8"/>
  <c r="J593" i="8"/>
  <c r="J592" i="8"/>
  <c r="J591" i="8"/>
  <c r="J590" i="8"/>
  <c r="J589" i="8"/>
  <c r="J588" i="8"/>
  <c r="J587" i="8"/>
  <c r="J586" i="8"/>
  <c r="J585" i="8"/>
  <c r="J584" i="8"/>
  <c r="J583" i="8"/>
  <c r="J582" i="8"/>
  <c r="J581" i="8"/>
  <c r="J580" i="8"/>
  <c r="J579" i="8"/>
  <c r="J578" i="8"/>
  <c r="J577" i="8"/>
  <c r="J576" i="8"/>
  <c r="J575" i="8"/>
  <c r="J574" i="8"/>
  <c r="J573" i="8"/>
  <c r="J572" i="8"/>
  <c r="J571" i="8"/>
  <c r="J570" i="8"/>
  <c r="J569" i="8"/>
  <c r="J568" i="8"/>
  <c r="J567" i="8"/>
  <c r="J566" i="8"/>
  <c r="J565" i="8"/>
  <c r="J564" i="8"/>
  <c r="J563" i="8"/>
  <c r="J562" i="8"/>
  <c r="J561" i="8"/>
  <c r="J560" i="8"/>
  <c r="J559" i="8"/>
  <c r="J558" i="8"/>
  <c r="J557" i="8"/>
  <c r="J556" i="8"/>
  <c r="J555" i="8"/>
  <c r="J554" i="8"/>
  <c r="J553" i="8"/>
  <c r="J552" i="8"/>
  <c r="J551" i="8"/>
  <c r="J550" i="8"/>
  <c r="J549" i="8"/>
  <c r="J548" i="8"/>
  <c r="J547" i="8"/>
  <c r="J546" i="8"/>
  <c r="J545" i="8"/>
  <c r="J544" i="8"/>
  <c r="J543" i="8"/>
  <c r="J542" i="8"/>
  <c r="J541" i="8"/>
  <c r="J540" i="8"/>
  <c r="J539" i="8"/>
  <c r="J538" i="8"/>
  <c r="J537" i="8"/>
  <c r="J536" i="8"/>
  <c r="J535" i="8"/>
  <c r="J534" i="8"/>
  <c r="J533" i="8"/>
  <c r="J532" i="8"/>
  <c r="J531" i="8"/>
  <c r="J530" i="8"/>
  <c r="J529" i="8"/>
  <c r="J528" i="8"/>
  <c r="J527" i="8"/>
  <c r="J526" i="8"/>
  <c r="J525" i="8"/>
  <c r="J524" i="8"/>
  <c r="J523" i="8"/>
  <c r="J522" i="8"/>
  <c r="J521" i="8"/>
  <c r="J520" i="8"/>
  <c r="J519" i="8"/>
  <c r="J518" i="8"/>
  <c r="J517" i="8"/>
  <c r="J516" i="8"/>
  <c r="J515" i="8"/>
  <c r="J514" i="8"/>
  <c r="J513" i="8"/>
  <c r="J512" i="8"/>
  <c r="J511" i="8"/>
  <c r="J510" i="8"/>
  <c r="J509" i="8"/>
  <c r="J508" i="8"/>
  <c r="J507" i="8"/>
  <c r="J506" i="8"/>
  <c r="J505" i="8"/>
  <c r="J504" i="8"/>
  <c r="J503" i="8"/>
  <c r="J502" i="8"/>
  <c r="J501" i="8"/>
  <c r="J500" i="8"/>
  <c r="J499" i="8"/>
  <c r="J498" i="8"/>
  <c r="J497" i="8"/>
  <c r="J496" i="8"/>
  <c r="J495" i="8"/>
  <c r="J494" i="8"/>
  <c r="J493" i="8"/>
  <c r="J492" i="8"/>
  <c r="J491" i="8"/>
  <c r="J490" i="8"/>
  <c r="J489" i="8"/>
  <c r="J488" i="8"/>
  <c r="J487" i="8"/>
  <c r="J486" i="8"/>
  <c r="J485" i="8"/>
  <c r="J484" i="8"/>
  <c r="J483" i="8"/>
  <c r="J482" i="8"/>
  <c r="J481" i="8"/>
  <c r="J480" i="8"/>
  <c r="J479" i="8"/>
  <c r="J478" i="8"/>
  <c r="J477" i="8"/>
  <c r="J476" i="8"/>
  <c r="J475" i="8"/>
  <c r="J474" i="8"/>
  <c r="J473" i="8"/>
  <c r="J472" i="8"/>
  <c r="J471" i="8"/>
  <c r="J470" i="8"/>
  <c r="J469" i="8"/>
  <c r="J468" i="8"/>
  <c r="J467" i="8"/>
  <c r="J466" i="8"/>
  <c r="J465" i="8"/>
  <c r="J464" i="8"/>
  <c r="J463" i="8"/>
  <c r="J462" i="8"/>
  <c r="J461" i="8"/>
  <c r="J460" i="8"/>
  <c r="J459" i="8"/>
  <c r="J458" i="8"/>
  <c r="J457" i="8"/>
  <c r="J456" i="8"/>
  <c r="J455" i="8"/>
  <c r="J454" i="8"/>
  <c r="J453" i="8"/>
  <c r="J452" i="8"/>
  <c r="J451" i="8"/>
  <c r="J450" i="8"/>
  <c r="J449" i="8"/>
  <c r="J448" i="8"/>
  <c r="J447" i="8"/>
  <c r="J446" i="8"/>
  <c r="J445" i="8"/>
  <c r="J444" i="8"/>
  <c r="J443" i="8"/>
  <c r="J442" i="8"/>
  <c r="J441" i="8"/>
  <c r="J440" i="8"/>
  <c r="J439" i="8"/>
  <c r="J438" i="8"/>
  <c r="J437" i="8"/>
  <c r="J436" i="8"/>
  <c r="J435" i="8"/>
  <c r="J434" i="8"/>
  <c r="J433" i="8"/>
  <c r="J432" i="8"/>
  <c r="J431" i="8"/>
  <c r="J430" i="8"/>
  <c r="J429" i="8"/>
  <c r="J428" i="8"/>
  <c r="J427" i="8"/>
  <c r="J426" i="8"/>
  <c r="J425" i="8"/>
  <c r="J424" i="8"/>
  <c r="J423" i="8"/>
  <c r="J422" i="8"/>
  <c r="J421" i="8"/>
  <c r="J420" i="8"/>
  <c r="J419" i="8"/>
  <c r="J418" i="8"/>
  <c r="J417" i="8"/>
  <c r="J416" i="8"/>
  <c r="J415" i="8"/>
  <c r="J414" i="8"/>
  <c r="J413" i="8"/>
  <c r="J412" i="8"/>
  <c r="J411" i="8"/>
  <c r="J410" i="8"/>
  <c r="J409" i="8"/>
  <c r="J408" i="8"/>
  <c r="J407" i="8"/>
  <c r="J406" i="8"/>
  <c r="J405" i="8"/>
  <c r="J404" i="8"/>
  <c r="J403" i="8"/>
  <c r="J402" i="8"/>
  <c r="J401" i="8"/>
  <c r="J400" i="8"/>
  <c r="J399" i="8"/>
  <c r="J398" i="8"/>
  <c r="J397" i="8"/>
  <c r="J396" i="8"/>
  <c r="J395" i="8"/>
  <c r="J394" i="8"/>
  <c r="J393" i="8"/>
  <c r="J392" i="8"/>
  <c r="J391" i="8"/>
  <c r="J390" i="8"/>
  <c r="J389" i="8"/>
  <c r="J388" i="8"/>
  <c r="J387" i="8"/>
  <c r="J386" i="8"/>
  <c r="J385" i="8"/>
  <c r="J384" i="8"/>
  <c r="J383" i="8"/>
  <c r="J382" i="8"/>
  <c r="J381" i="8"/>
  <c r="J380" i="8"/>
  <c r="J379" i="8"/>
  <c r="J378" i="8"/>
  <c r="J377" i="8"/>
  <c r="J376" i="8"/>
  <c r="J375" i="8"/>
  <c r="J374" i="8"/>
  <c r="J373" i="8"/>
  <c r="J372" i="8"/>
  <c r="J371" i="8"/>
  <c r="J370" i="8"/>
  <c r="J369" i="8"/>
  <c r="J368" i="8"/>
  <c r="J367" i="8"/>
  <c r="J366" i="8"/>
  <c r="J365" i="8"/>
  <c r="J364" i="8"/>
  <c r="J363" i="8"/>
  <c r="J362" i="8"/>
  <c r="J361" i="8"/>
  <c r="J360" i="8"/>
  <c r="J359" i="8"/>
  <c r="J358" i="8"/>
  <c r="J357" i="8"/>
  <c r="J356" i="8"/>
  <c r="J355" i="8"/>
  <c r="J354" i="8"/>
  <c r="J353" i="8"/>
  <c r="J352" i="8"/>
  <c r="J351" i="8"/>
  <c r="J350" i="8"/>
  <c r="J349" i="8"/>
  <c r="J348" i="8"/>
  <c r="J347" i="8"/>
  <c r="J346" i="8"/>
  <c r="J345" i="8"/>
  <c r="J344" i="8"/>
  <c r="J343" i="8"/>
  <c r="J342" i="8"/>
  <c r="J341" i="8"/>
  <c r="J340" i="8"/>
  <c r="J339" i="8"/>
  <c r="J338" i="8"/>
  <c r="J337" i="8"/>
  <c r="J336" i="8"/>
  <c r="J335" i="8"/>
  <c r="J334" i="8"/>
  <c r="J333" i="8"/>
  <c r="J332" i="8"/>
  <c r="J331" i="8"/>
  <c r="J330" i="8"/>
  <c r="J329" i="8"/>
  <c r="J328" i="8"/>
  <c r="J327" i="8"/>
  <c r="J326" i="8"/>
  <c r="J325" i="8"/>
  <c r="J324" i="8"/>
  <c r="J323" i="8"/>
  <c r="J322" i="8"/>
  <c r="J321" i="8"/>
  <c r="J320" i="8"/>
  <c r="J319" i="8"/>
  <c r="J318" i="8"/>
  <c r="J317" i="8"/>
  <c r="J316" i="8"/>
  <c r="J315" i="8"/>
  <c r="J314" i="8"/>
  <c r="J313" i="8"/>
  <c r="J312" i="8"/>
  <c r="J311" i="8"/>
  <c r="J310" i="8"/>
  <c r="J309" i="8"/>
  <c r="J308" i="8"/>
  <c r="J307" i="8"/>
  <c r="J306" i="8"/>
  <c r="J305" i="8"/>
  <c r="J304" i="8"/>
  <c r="J303" i="8"/>
  <c r="J302" i="8"/>
  <c r="J301" i="8"/>
  <c r="J300" i="8"/>
  <c r="J299" i="8"/>
  <c r="J298" i="8"/>
  <c r="J297" i="8"/>
  <c r="J296" i="8"/>
  <c r="J295" i="8"/>
  <c r="J294" i="8"/>
  <c r="J293" i="8"/>
  <c r="J292" i="8"/>
  <c r="J291" i="8"/>
  <c r="J290" i="8"/>
  <c r="J289" i="8"/>
  <c r="J288" i="8"/>
  <c r="J287" i="8"/>
  <c r="J286" i="8"/>
  <c r="J285" i="8"/>
  <c r="J284" i="8"/>
  <c r="J283" i="8"/>
  <c r="J282" i="8"/>
  <c r="J281" i="8"/>
  <c r="J280" i="8"/>
  <c r="J279" i="8"/>
  <c r="J278" i="8"/>
  <c r="J277" i="8"/>
  <c r="J276" i="8"/>
  <c r="J275" i="8"/>
  <c r="J274" i="8"/>
  <c r="J273" i="8"/>
  <c r="J272" i="8"/>
  <c r="J271" i="8"/>
  <c r="J270" i="8"/>
  <c r="J269" i="8"/>
  <c r="J268" i="8"/>
  <c r="J267" i="8"/>
  <c r="J266" i="8"/>
  <c r="J265" i="8"/>
  <c r="J264" i="8"/>
  <c r="J263" i="8"/>
  <c r="J262" i="8"/>
  <c r="J261" i="8"/>
  <c r="J260" i="8"/>
  <c r="J259" i="8"/>
  <c r="J258" i="8"/>
  <c r="J257" i="8"/>
  <c r="J256" i="8"/>
  <c r="J255" i="8"/>
  <c r="J254" i="8"/>
  <c r="J253" i="8"/>
  <c r="J252" i="8"/>
  <c r="J251" i="8"/>
  <c r="J250" i="8"/>
  <c r="J249" i="8"/>
  <c r="J248" i="8"/>
  <c r="J247" i="8"/>
  <c r="J246" i="8"/>
  <c r="J245" i="8"/>
  <c r="J244" i="8"/>
  <c r="J243" i="8"/>
  <c r="J242" i="8"/>
  <c r="J241" i="8"/>
  <c r="J240" i="8"/>
  <c r="J239" i="8"/>
  <c r="J238" i="8"/>
  <c r="J237" i="8"/>
  <c r="J236" i="8"/>
  <c r="J235" i="8"/>
  <c r="J234" i="8"/>
  <c r="J233" i="8"/>
  <c r="J232" i="8"/>
  <c r="J231" i="8"/>
  <c r="J230" i="8"/>
  <c r="J229" i="8"/>
  <c r="J228" i="8"/>
  <c r="J227" i="8"/>
  <c r="J226" i="8"/>
  <c r="J225" i="8"/>
  <c r="J224" i="8"/>
  <c r="J223" i="8"/>
  <c r="J222" i="8"/>
  <c r="J221" i="8"/>
  <c r="J220" i="8"/>
  <c r="J219" i="8"/>
  <c r="J218" i="8"/>
  <c r="J217" i="8"/>
  <c r="J216" i="8"/>
  <c r="J215" i="8"/>
  <c r="J214" i="8"/>
  <c r="J213" i="8"/>
  <c r="J212" i="8"/>
  <c r="J211" i="8"/>
  <c r="J210" i="8"/>
  <c r="J209" i="8"/>
  <c r="J208" i="8"/>
  <c r="J207" i="8"/>
  <c r="J206" i="8"/>
  <c r="J205" i="8"/>
  <c r="J204" i="8"/>
  <c r="J203" i="8"/>
  <c r="J202" i="8"/>
  <c r="J201" i="8"/>
  <c r="J200" i="8"/>
  <c r="J199" i="8"/>
  <c r="J198" i="8"/>
  <c r="J197" i="8"/>
  <c r="J196" i="8"/>
  <c r="J195" i="8"/>
  <c r="J194" i="8"/>
  <c r="J193" i="8"/>
  <c r="J192" i="8"/>
  <c r="J191" i="8"/>
  <c r="J190" i="8"/>
  <c r="J189" i="8"/>
  <c r="J188" i="8"/>
  <c r="J187" i="8"/>
  <c r="J186" i="8"/>
  <c r="J185" i="8"/>
  <c r="J184" i="8"/>
  <c r="J183" i="8"/>
  <c r="J182" i="8"/>
  <c r="J181" i="8"/>
  <c r="J180" i="8"/>
  <c r="J179" i="8"/>
  <c r="J178" i="8"/>
  <c r="J177" i="8"/>
  <c r="J176" i="8"/>
  <c r="J175" i="8"/>
  <c r="J174" i="8"/>
  <c r="J173" i="8"/>
  <c r="J172" i="8"/>
  <c r="J171" i="8"/>
  <c r="J170" i="8"/>
  <c r="J169" i="8"/>
  <c r="J168" i="8"/>
  <c r="J167" i="8"/>
  <c r="J166" i="8"/>
  <c r="J165" i="8"/>
  <c r="J164" i="8"/>
  <c r="J163" i="8"/>
  <c r="J162" i="8"/>
  <c r="J161" i="8"/>
  <c r="J160" i="8"/>
  <c r="J159" i="8"/>
  <c r="J158" i="8"/>
  <c r="J157" i="8"/>
  <c r="J156" i="8"/>
  <c r="J155" i="8"/>
  <c r="J154" i="8"/>
  <c r="J153" i="8"/>
  <c r="J152" i="8"/>
  <c r="J151" i="8"/>
  <c r="J150" i="8"/>
  <c r="J149" i="8"/>
  <c r="J148" i="8"/>
  <c r="J147" i="8"/>
  <c r="J146" i="8"/>
  <c r="J145" i="8"/>
  <c r="J144" i="8"/>
  <c r="J143" i="8"/>
  <c r="J142" i="8"/>
  <c r="J141" i="8"/>
  <c r="J140" i="8"/>
  <c r="J139" i="8"/>
  <c r="J138" i="8"/>
  <c r="J137" i="8"/>
  <c r="J136" i="8"/>
  <c r="J135" i="8"/>
  <c r="J134" i="8"/>
  <c r="J133" i="8"/>
  <c r="J132" i="8"/>
  <c r="J131" i="8"/>
  <c r="J130" i="8"/>
  <c r="J129" i="8"/>
  <c r="J128" i="8"/>
  <c r="J127" i="8"/>
  <c r="J126" i="8"/>
  <c r="J125" i="8"/>
  <c r="J124" i="8"/>
  <c r="J123" i="8"/>
  <c r="J122" i="8"/>
  <c r="J121" i="8"/>
  <c r="J120" i="8"/>
  <c r="J119" i="8"/>
  <c r="J118" i="8"/>
  <c r="J117" i="8"/>
  <c r="J116" i="8"/>
  <c r="J115" i="8"/>
  <c r="J114" i="8"/>
  <c r="J113" i="8"/>
  <c r="J112" i="8"/>
  <c r="J111" i="8"/>
  <c r="J110" i="8"/>
  <c r="J109" i="8"/>
  <c r="J108" i="8"/>
  <c r="J107" i="8"/>
  <c r="J106" i="8"/>
  <c r="J105" i="8"/>
  <c r="J104" i="8"/>
  <c r="J103" i="8"/>
  <c r="J102" i="8"/>
  <c r="J101" i="8"/>
  <c r="J100" i="8"/>
  <c r="J99" i="8"/>
  <c r="J98" i="8"/>
  <c r="J97" i="8"/>
  <c r="J96" i="8"/>
  <c r="J95" i="8"/>
  <c r="J94" i="8"/>
  <c r="J93" i="8"/>
  <c r="J92" i="8"/>
  <c r="J91" i="8"/>
  <c r="J90" i="8"/>
  <c r="J89" i="8"/>
  <c r="J88" i="8"/>
  <c r="J87" i="8"/>
  <c r="J86" i="8"/>
  <c r="J85" i="8"/>
  <c r="J84" i="8"/>
  <c r="J83" i="8"/>
  <c r="J82" i="8"/>
  <c r="J81" i="8"/>
  <c r="J80" i="8"/>
  <c r="J79" i="8"/>
  <c r="J78" i="8"/>
  <c r="J77" i="8"/>
  <c r="J76" i="8"/>
  <c r="J75" i="8"/>
  <c r="J74" i="8"/>
  <c r="J73" i="8"/>
  <c r="J72" i="8"/>
  <c r="J71" i="8"/>
  <c r="J70" i="8"/>
  <c r="J69" i="8"/>
  <c r="J68" i="8"/>
  <c r="J67" i="8"/>
  <c r="J66" i="8"/>
  <c r="J65" i="8"/>
  <c r="J64" i="8"/>
  <c r="J63" i="8"/>
  <c r="J62" i="8"/>
  <c r="J61" i="8"/>
  <c r="J60" i="8"/>
  <c r="J59" i="8"/>
  <c r="J58" i="8"/>
  <c r="J57" i="8"/>
  <c r="J56" i="8"/>
  <c r="J55" i="8"/>
  <c r="J54" i="8"/>
  <c r="J53" i="8"/>
  <c r="J52" i="8"/>
  <c r="J51" i="8"/>
  <c r="J50" i="8"/>
  <c r="J49" i="8"/>
  <c r="J48" i="8"/>
  <c r="J47" i="8"/>
  <c r="J46" i="8"/>
  <c r="J45" i="8"/>
  <c r="J44" i="8"/>
  <c r="J43" i="8"/>
  <c r="J42" i="8"/>
  <c r="J41" i="8"/>
  <c r="J40" i="8"/>
  <c r="J39" i="8"/>
  <c r="J38" i="8"/>
  <c r="J37" i="8"/>
  <c r="J36" i="8"/>
  <c r="J35" i="8"/>
  <c r="J34" i="8"/>
  <c r="J33" i="8"/>
  <c r="J32" i="8"/>
  <c r="J31" i="8"/>
  <c r="J30" i="8"/>
  <c r="J29" i="8"/>
  <c r="J28" i="8"/>
  <c r="J27" i="8"/>
  <c r="J26" i="8"/>
  <c r="J25" i="8"/>
  <c r="J24" i="8"/>
  <c r="J23" i="8"/>
  <c r="J22" i="8"/>
  <c r="J21" i="8"/>
  <c r="J20" i="8"/>
  <c r="J19" i="8"/>
  <c r="J18" i="8"/>
  <c r="J17" i="8"/>
  <c r="J16" i="8"/>
  <c r="J15" i="8"/>
  <c r="J14" i="8"/>
  <c r="J13" i="8"/>
  <c r="J12" i="8"/>
  <c r="J11" i="8"/>
  <c r="J10" i="8"/>
  <c r="J9" i="8"/>
  <c r="J8" i="8"/>
  <c r="J6" i="8"/>
  <c r="D17" i="3" l="1"/>
  <c r="C17" i="3"/>
  <c r="J7" i="8" l="1"/>
  <c r="C23" i="3" l="1"/>
  <c r="C26" i="3"/>
  <c r="C16" i="3"/>
  <c r="C14" i="3"/>
  <c r="C13" i="3"/>
  <c r="C33" i="3"/>
  <c r="C32" i="3"/>
  <c r="C31" i="3"/>
  <c r="C28" i="3"/>
  <c r="C27" i="3"/>
  <c r="C22" i="3"/>
  <c r="C21" i="3"/>
  <c r="C20" i="3"/>
  <c r="H12" i="3" l="1"/>
  <c r="G17" i="3" l="1"/>
  <c r="G16" i="3"/>
  <c r="G15" i="3"/>
  <c r="H17" i="3"/>
  <c r="H16" i="3"/>
  <c r="H15" i="3"/>
  <c r="G12" i="3" l="1"/>
  <c r="E12" i="6"/>
  <c r="AW12" i="6"/>
  <c r="AV12" i="6"/>
  <c r="AU12" i="6"/>
  <c r="AT12" i="6"/>
  <c r="AS12" i="6"/>
  <c r="AR12" i="6"/>
  <c r="AQ12" i="6"/>
  <c r="AP12" i="6"/>
  <c r="AO12" i="6"/>
  <c r="AN12" i="6"/>
  <c r="AM12" i="6"/>
  <c r="AL12" i="6"/>
  <c r="AK12" i="6"/>
  <c r="AJ12" i="6"/>
  <c r="AI12" i="6"/>
  <c r="AH12" i="6"/>
  <c r="AG12" i="6"/>
  <c r="AF12" i="6"/>
  <c r="AE12" i="6"/>
  <c r="AD12" i="6"/>
  <c r="AC12" i="6"/>
  <c r="AB12" i="6"/>
  <c r="AA12" i="6"/>
  <c r="Z12" i="6"/>
  <c r="Y12" i="6"/>
  <c r="X12" i="6"/>
  <c r="W12" i="6"/>
  <c r="V12" i="6"/>
  <c r="U12" i="6"/>
  <c r="T12" i="6"/>
  <c r="S12" i="6"/>
  <c r="R12" i="6"/>
  <c r="Q12" i="6"/>
  <c r="P12" i="6"/>
  <c r="O12" i="6"/>
  <c r="N12" i="6"/>
  <c r="M12" i="6"/>
  <c r="L12" i="6"/>
  <c r="K12" i="6"/>
  <c r="J12" i="6"/>
  <c r="I12" i="6"/>
  <c r="H12" i="6"/>
  <c r="G12" i="6"/>
  <c r="F12" i="6"/>
  <c r="D12" i="6"/>
  <c r="C12" i="6"/>
  <c r="D28" i="3" l="1"/>
  <c r="D27" i="3"/>
  <c r="D26" i="3"/>
  <c r="D22" i="3"/>
  <c r="D21" i="3"/>
  <c r="D20" i="3"/>
  <c r="D12" i="3"/>
  <c r="D13" i="3"/>
  <c r="D16" i="3" l="1"/>
  <c r="R52" i="7" l="1"/>
  <c r="R38" i="7"/>
  <c r="R24" i="7"/>
  <c r="R10" i="7"/>
  <c r="R9" i="7"/>
  <c r="S48" i="7" l="1"/>
  <c r="S34" i="7"/>
  <c r="S20" i="7"/>
  <c r="S6" i="7"/>
  <c r="D14" i="3" l="1"/>
  <c r="D33" i="3"/>
  <c r="D32" i="3"/>
  <c r="D31" i="3"/>
  <c r="T37" i="7" l="1"/>
  <c r="T51" i="7"/>
  <c r="T23" i="7"/>
  <c r="T9" i="7"/>
  <c r="D8" i="7"/>
  <c r="D7" i="7"/>
  <c r="S35" i="7" l="1"/>
  <c r="S21" i="7"/>
  <c r="S49" i="7"/>
  <c r="S7" i="7"/>
  <c r="D9" i="7"/>
  <c r="S43" i="7" l="1"/>
  <c r="S29" i="7"/>
  <c r="S57" i="7"/>
  <c r="R48" i="7"/>
  <c r="J55" i="7"/>
  <c r="M55" i="7" s="1"/>
  <c r="N55" i="7" s="1"/>
  <c r="I55" i="7"/>
  <c r="H55" i="7"/>
  <c r="G55" i="7"/>
  <c r="F55" i="7"/>
  <c r="E55" i="7"/>
  <c r="D55" i="7"/>
  <c r="C55" i="7"/>
  <c r="J54" i="7"/>
  <c r="I54" i="7"/>
  <c r="H54" i="7"/>
  <c r="G54" i="7"/>
  <c r="F54" i="7"/>
  <c r="E54" i="7"/>
  <c r="D54" i="7"/>
  <c r="C54" i="7"/>
  <c r="Q54" i="7" s="1"/>
  <c r="J53" i="7"/>
  <c r="I53" i="7"/>
  <c r="H53" i="7"/>
  <c r="G53" i="7"/>
  <c r="F53" i="7"/>
  <c r="E53" i="7"/>
  <c r="D53" i="7"/>
  <c r="C53" i="7"/>
  <c r="Q53" i="7" s="1"/>
  <c r="J52" i="7"/>
  <c r="I52" i="7"/>
  <c r="H52" i="7"/>
  <c r="G52" i="7"/>
  <c r="F52" i="7"/>
  <c r="E52" i="7"/>
  <c r="D52" i="7"/>
  <c r="C52" i="7"/>
  <c r="Q52" i="7" s="1"/>
  <c r="R51" i="7"/>
  <c r="J51" i="7"/>
  <c r="I51" i="7"/>
  <c r="H51" i="7"/>
  <c r="G51" i="7"/>
  <c r="F51" i="7"/>
  <c r="E51" i="7"/>
  <c r="D51" i="7"/>
  <c r="C51" i="7"/>
  <c r="Q51" i="7" s="1"/>
  <c r="R50" i="7"/>
  <c r="J50" i="7"/>
  <c r="I50" i="7"/>
  <c r="H50" i="7"/>
  <c r="G50" i="7"/>
  <c r="F50" i="7"/>
  <c r="E50" i="7"/>
  <c r="D50" i="7"/>
  <c r="C50" i="7"/>
  <c r="R49" i="7"/>
  <c r="J49" i="7"/>
  <c r="I49" i="7"/>
  <c r="H49" i="7"/>
  <c r="G49" i="7"/>
  <c r="F49" i="7"/>
  <c r="E49" i="7"/>
  <c r="D49" i="7"/>
  <c r="C49" i="7"/>
  <c r="Q49" i="7" s="1"/>
  <c r="J48" i="7"/>
  <c r="M48" i="7" s="1"/>
  <c r="O48" i="7" s="1"/>
  <c r="I48" i="7"/>
  <c r="H48" i="7"/>
  <c r="G48" i="7"/>
  <c r="F48" i="7"/>
  <c r="E48" i="7"/>
  <c r="D48" i="7"/>
  <c r="C48" i="7"/>
  <c r="Q48" i="7" s="1"/>
  <c r="M51" i="7" l="1"/>
  <c r="N51" i="7" s="1"/>
  <c r="R57" i="7"/>
  <c r="E56" i="7"/>
  <c r="M53" i="7"/>
  <c r="O53" i="7" s="1"/>
  <c r="M54" i="7"/>
  <c r="P54" i="7" s="1"/>
  <c r="Q55" i="7"/>
  <c r="T48" i="7"/>
  <c r="M49" i="7"/>
  <c r="O49" i="7" s="1"/>
  <c r="M50" i="7"/>
  <c r="P50" i="7" s="1"/>
  <c r="Q50" i="7"/>
  <c r="T50" i="7"/>
  <c r="T49" i="7"/>
  <c r="D57" i="7"/>
  <c r="M52" i="7"/>
  <c r="N52" i="7" s="1"/>
  <c r="O55" i="7"/>
  <c r="N48" i="7"/>
  <c r="P51" i="7"/>
  <c r="P55" i="7"/>
  <c r="P48" i="7"/>
  <c r="R37" i="7"/>
  <c r="R36" i="7"/>
  <c r="R35" i="7"/>
  <c r="R34" i="7"/>
  <c r="R23" i="7"/>
  <c r="R21" i="7"/>
  <c r="R20" i="7"/>
  <c r="R8" i="7"/>
  <c r="R7" i="7"/>
  <c r="R6" i="7"/>
  <c r="R22" i="7"/>
  <c r="R15" i="7" l="1"/>
  <c r="R29" i="7"/>
  <c r="O51" i="7"/>
  <c r="R43" i="7"/>
  <c r="Q57" i="7"/>
  <c r="P53" i="7"/>
  <c r="N53" i="7"/>
  <c r="N54" i="7"/>
  <c r="O54" i="7"/>
  <c r="P49" i="7"/>
  <c r="N49" i="7"/>
  <c r="N50" i="7"/>
  <c r="O50" i="7"/>
  <c r="T57" i="7"/>
  <c r="P52" i="7"/>
  <c r="O52" i="7"/>
  <c r="B8" i="6"/>
  <c r="B12" i="6" s="1"/>
  <c r="D17" i="6"/>
  <c r="C9" i="7"/>
  <c r="Q9" i="7" s="1"/>
  <c r="C11" i="7"/>
  <c r="Q11" i="7" s="1"/>
  <c r="C6" i="7"/>
  <c r="Q6" i="7" s="1"/>
  <c r="C8" i="7"/>
  <c r="Q8" i="7" s="1"/>
  <c r="C7" i="7"/>
  <c r="O57" i="7" l="1"/>
  <c r="N57" i="7"/>
  <c r="P57" i="7"/>
  <c r="Q7" i="7"/>
  <c r="D21" i="7"/>
  <c r="D25" i="7"/>
  <c r="D37" i="7"/>
  <c r="D34" i="7"/>
  <c r="D23" i="7"/>
  <c r="D26" i="7"/>
  <c r="J41" i="7"/>
  <c r="M41" i="7" s="1"/>
  <c r="P41" i="7" s="1"/>
  <c r="J40" i="7"/>
  <c r="M40" i="7" s="1"/>
  <c r="O40" i="7" s="1"/>
  <c r="J39" i="7"/>
  <c r="J38" i="7"/>
  <c r="J37" i="7"/>
  <c r="J36" i="7"/>
  <c r="J35" i="7"/>
  <c r="J34" i="7"/>
  <c r="J27" i="7"/>
  <c r="M27" i="7" s="1"/>
  <c r="J26" i="7"/>
  <c r="M26" i="7" s="1"/>
  <c r="J25" i="7"/>
  <c r="J24" i="7"/>
  <c r="M24" i="7" s="1"/>
  <c r="J23" i="7"/>
  <c r="M23" i="7" s="1"/>
  <c r="J22" i="7"/>
  <c r="J21" i="7"/>
  <c r="J20" i="7"/>
  <c r="M20" i="7" s="1"/>
  <c r="O20" i="7" s="1"/>
  <c r="J7" i="7"/>
  <c r="J8" i="7"/>
  <c r="J9" i="7"/>
  <c r="J10" i="7"/>
  <c r="J11" i="7"/>
  <c r="J12" i="7"/>
  <c r="J13" i="7"/>
  <c r="J6" i="7"/>
  <c r="I6" i="7"/>
  <c r="D11" i="7"/>
  <c r="D6" i="7"/>
  <c r="D22" i="7"/>
  <c r="D10" i="7"/>
  <c r="D12" i="7"/>
  <c r="D40" i="7"/>
  <c r="E57" i="7" l="1"/>
  <c r="F57" i="7" s="1"/>
  <c r="M22" i="7"/>
  <c r="M34" i="7"/>
  <c r="O34" i="7" s="1"/>
  <c r="M8" i="7"/>
  <c r="N8" i="7" s="1"/>
  <c r="M9" i="7"/>
  <c r="P9" i="7" s="1"/>
  <c r="M25" i="7"/>
  <c r="N25" i="7" s="1"/>
  <c r="N41" i="7"/>
  <c r="N40" i="7"/>
  <c r="N20" i="7"/>
  <c r="P40" i="7"/>
  <c r="P20" i="7"/>
  <c r="O41" i="7"/>
  <c r="M21" i="7"/>
  <c r="M38" i="7"/>
  <c r="O38" i="7" s="1"/>
  <c r="M39" i="7"/>
  <c r="N39" i="7" s="1"/>
  <c r="M36" i="7"/>
  <c r="O36" i="7" s="1"/>
  <c r="M37" i="7"/>
  <c r="P37" i="7" s="1"/>
  <c r="M35" i="7"/>
  <c r="N35" i="7" s="1"/>
  <c r="O26" i="7"/>
  <c r="P23" i="7"/>
  <c r="M7" i="7"/>
  <c r="M12" i="7"/>
  <c r="P12" i="7" s="1"/>
  <c r="M13" i="7"/>
  <c r="N13" i="7" s="1"/>
  <c r="M10" i="7"/>
  <c r="N10" i="7" s="1"/>
  <c r="M6" i="7"/>
  <c r="N6" i="7" s="1"/>
  <c r="M11" i="7"/>
  <c r="O11" i="7" s="1"/>
  <c r="I41" i="7"/>
  <c r="H41" i="7"/>
  <c r="G41" i="7"/>
  <c r="F41" i="7"/>
  <c r="E41" i="7"/>
  <c r="D41" i="7"/>
  <c r="C41" i="7"/>
  <c r="Q41" i="7" s="1"/>
  <c r="I40" i="7"/>
  <c r="H40" i="7"/>
  <c r="G40" i="7"/>
  <c r="F40" i="7"/>
  <c r="E40" i="7"/>
  <c r="C40" i="7"/>
  <c r="Q40" i="7" s="1"/>
  <c r="I39" i="7"/>
  <c r="H39" i="7"/>
  <c r="G39" i="7"/>
  <c r="F39" i="7"/>
  <c r="E39" i="7"/>
  <c r="D39" i="7"/>
  <c r="C39" i="7"/>
  <c r="Q39" i="7" s="1"/>
  <c r="I38" i="7"/>
  <c r="H38" i="7"/>
  <c r="G38" i="7"/>
  <c r="F38" i="7"/>
  <c r="E38" i="7"/>
  <c r="D38" i="7"/>
  <c r="C38" i="7"/>
  <c r="Q38" i="7" s="1"/>
  <c r="I37" i="7"/>
  <c r="H37" i="7"/>
  <c r="G37" i="7"/>
  <c r="F37" i="7"/>
  <c r="E37" i="7"/>
  <c r="C37" i="7"/>
  <c r="Q37" i="7" s="1"/>
  <c r="I36" i="7"/>
  <c r="H36" i="7"/>
  <c r="G36" i="7"/>
  <c r="F36" i="7"/>
  <c r="E36" i="7"/>
  <c r="D36" i="7"/>
  <c r="C36" i="7"/>
  <c r="Q36" i="7" s="1"/>
  <c r="I35" i="7"/>
  <c r="H35" i="7"/>
  <c r="G35" i="7"/>
  <c r="F35" i="7"/>
  <c r="E35" i="7"/>
  <c r="D35" i="7"/>
  <c r="C35" i="7"/>
  <c r="Q35" i="7" s="1"/>
  <c r="I34" i="7"/>
  <c r="H34" i="7"/>
  <c r="G34" i="7"/>
  <c r="F34" i="7"/>
  <c r="E34" i="7"/>
  <c r="C34" i="7"/>
  <c r="H27" i="7"/>
  <c r="G27" i="7"/>
  <c r="F27" i="7"/>
  <c r="E27" i="7"/>
  <c r="D27" i="7"/>
  <c r="C27" i="7"/>
  <c r="Q27" i="7" s="1"/>
  <c r="I26" i="7"/>
  <c r="H26" i="7"/>
  <c r="G26" i="7"/>
  <c r="F26" i="7"/>
  <c r="E26" i="7"/>
  <c r="C26" i="7"/>
  <c r="Q26" i="7" s="1"/>
  <c r="I25" i="7"/>
  <c r="H25" i="7"/>
  <c r="G25" i="7"/>
  <c r="F25" i="7"/>
  <c r="E25" i="7"/>
  <c r="C25" i="7"/>
  <c r="Q25" i="7" s="1"/>
  <c r="I24" i="7"/>
  <c r="H24" i="7"/>
  <c r="G24" i="7"/>
  <c r="F24" i="7"/>
  <c r="E24" i="7"/>
  <c r="D24" i="7"/>
  <c r="C24" i="7"/>
  <c r="I23" i="7"/>
  <c r="H23" i="7"/>
  <c r="G23" i="7"/>
  <c r="F23" i="7"/>
  <c r="E23" i="7"/>
  <c r="C23" i="7"/>
  <c r="Q23" i="7" s="1"/>
  <c r="I22" i="7"/>
  <c r="H22" i="7"/>
  <c r="G22" i="7"/>
  <c r="F22" i="7"/>
  <c r="E22" i="7"/>
  <c r="C22" i="7"/>
  <c r="Q22" i="7" s="1"/>
  <c r="I21" i="7"/>
  <c r="H21" i="7"/>
  <c r="G21" i="7"/>
  <c r="F21" i="7"/>
  <c r="E21" i="7"/>
  <c r="C21" i="7"/>
  <c r="Q21" i="7" s="1"/>
  <c r="I20" i="7"/>
  <c r="H20" i="7"/>
  <c r="G20" i="7"/>
  <c r="F20" i="7"/>
  <c r="E20" i="7"/>
  <c r="D20" i="7"/>
  <c r="C20" i="7"/>
  <c r="E7" i="7"/>
  <c r="F7" i="7"/>
  <c r="G7" i="7"/>
  <c r="H7" i="7"/>
  <c r="I7" i="7"/>
  <c r="E8" i="7"/>
  <c r="F8" i="7"/>
  <c r="G8" i="7"/>
  <c r="H8" i="7"/>
  <c r="I8" i="7"/>
  <c r="E9" i="7"/>
  <c r="F9" i="7"/>
  <c r="G9" i="7"/>
  <c r="H9" i="7"/>
  <c r="I9" i="7"/>
  <c r="C10" i="7"/>
  <c r="E10" i="7"/>
  <c r="F10" i="7"/>
  <c r="G10" i="7"/>
  <c r="H10" i="7"/>
  <c r="I10" i="7"/>
  <c r="E11" i="7"/>
  <c r="F11" i="7"/>
  <c r="G11" i="7"/>
  <c r="H11" i="7"/>
  <c r="I11" i="7"/>
  <c r="C12" i="7"/>
  <c r="E12" i="7"/>
  <c r="F12" i="7"/>
  <c r="G12" i="7"/>
  <c r="H12" i="7"/>
  <c r="I12" i="7"/>
  <c r="C13" i="7"/>
  <c r="Q13" i="7" s="1"/>
  <c r="D13" i="7"/>
  <c r="T7" i="7" s="1"/>
  <c r="E13" i="7"/>
  <c r="F13" i="7"/>
  <c r="G13" i="7"/>
  <c r="H13" i="7"/>
  <c r="I13" i="7"/>
  <c r="H6" i="7"/>
  <c r="E6" i="7"/>
  <c r="F6" i="7"/>
  <c r="G6" i="7"/>
  <c r="E14" i="7" l="1"/>
  <c r="E28" i="7"/>
  <c r="P34" i="7"/>
  <c r="N34" i="7"/>
  <c r="E42" i="7"/>
  <c r="T35" i="7"/>
  <c r="D43" i="7"/>
  <c r="Q34" i="7"/>
  <c r="Q43" i="7" s="1"/>
  <c r="T34" i="7"/>
  <c r="T36" i="7"/>
  <c r="Q20" i="7"/>
  <c r="T22" i="7"/>
  <c r="T20" i="7"/>
  <c r="T21" i="7"/>
  <c r="D29" i="7"/>
  <c r="P8" i="7"/>
  <c r="O8" i="7"/>
  <c r="Q12" i="7"/>
  <c r="T8" i="7"/>
  <c r="T6" i="7"/>
  <c r="N9" i="7"/>
  <c r="O9" i="7"/>
  <c r="Q10" i="7"/>
  <c r="S15" i="7"/>
  <c r="Q24" i="7"/>
  <c r="O35" i="7"/>
  <c r="O37" i="7"/>
  <c r="O39" i="7"/>
  <c r="P38" i="7"/>
  <c r="N36" i="7"/>
  <c r="P36" i="7"/>
  <c r="P35" i="7"/>
  <c r="N37" i="7"/>
  <c r="P39" i="7"/>
  <c r="N38" i="7"/>
  <c r="N11" i="7"/>
  <c r="O27" i="7"/>
  <c r="P11" i="7"/>
  <c r="N21" i="7"/>
  <c r="P27" i="7"/>
  <c r="N23" i="7"/>
  <c r="O12" i="7"/>
  <c r="N12" i="7"/>
  <c r="O24" i="7"/>
  <c r="O13" i="7"/>
  <c r="P13" i="7"/>
  <c r="P26" i="7"/>
  <c r="P21" i="7"/>
  <c r="P24" i="7"/>
  <c r="N24" i="7"/>
  <c r="O22" i="7"/>
  <c r="O23" i="7"/>
  <c r="P25" i="7"/>
  <c r="N27" i="7"/>
  <c r="O25" i="7"/>
  <c r="N22" i="7"/>
  <c r="P22" i="7"/>
  <c r="O21" i="7"/>
  <c r="N26" i="7"/>
  <c r="P7" i="7"/>
  <c r="P10" i="7"/>
  <c r="O10" i="7"/>
  <c r="P6" i="7"/>
  <c r="O6" i="7"/>
  <c r="N7" i="7"/>
  <c r="O7" i="7"/>
  <c r="D15" i="7"/>
  <c r="Q29" i="7" l="1"/>
  <c r="T43" i="7"/>
  <c r="T29" i="7"/>
  <c r="T15" i="7"/>
  <c r="Q15" i="7"/>
  <c r="O15" i="7"/>
  <c r="O43" i="7"/>
  <c r="O29" i="7"/>
  <c r="P43" i="7"/>
  <c r="N43" i="7"/>
  <c r="N15" i="7"/>
  <c r="N29" i="7"/>
  <c r="P29" i="7"/>
  <c r="P15" i="7"/>
  <c r="E43" i="7" l="1"/>
  <c r="F43" i="7" s="1"/>
  <c r="E29" i="7"/>
  <c r="F29" i="7" s="1"/>
  <c r="E15" i="7"/>
  <c r="F15" i="7" s="1"/>
  <c r="F8" i="6" l="1"/>
  <c r="H8" i="6"/>
  <c r="G8" i="6"/>
  <c r="E8" i="6"/>
  <c r="D8" i="6"/>
</calcChain>
</file>

<file path=xl/comments1.xml><?xml version="1.0" encoding="utf-8"?>
<comments xmlns="http://schemas.openxmlformats.org/spreadsheetml/2006/main">
  <authors>
    <author>Maxlam</author>
  </authors>
  <commentList>
    <comment ref="B6" authorId="0" shapeId="0">
      <text>
        <r>
          <rPr>
            <b/>
            <sz val="9"/>
            <color indexed="81"/>
            <rFont val="Tahoma"/>
            <charset val="1"/>
          </rPr>
          <t>Inscrivez le nom des KrosMasters</t>
        </r>
        <r>
          <rPr>
            <sz val="9"/>
            <color indexed="81"/>
            <rFont val="Tahoma"/>
            <charset val="1"/>
          </rPr>
          <t xml:space="preserve">
</t>
        </r>
      </text>
    </comment>
  </commentList>
</comments>
</file>

<file path=xl/comments2.xml><?xml version="1.0" encoding="utf-8"?>
<comments xmlns="http://schemas.openxmlformats.org/spreadsheetml/2006/main">
  <authors>
    <author>Maxlam</author>
  </authors>
  <commentList>
    <comment ref="G2" authorId="0" shapeId="0">
      <text>
        <r>
          <rPr>
            <sz val="9"/>
            <color indexed="81"/>
            <rFont val="Tahoma"/>
            <charset val="1"/>
          </rPr>
          <t xml:space="preserve">Vide ou 0 si vous ne possédez pas
</t>
        </r>
      </text>
    </comment>
    <comment ref="J2" authorId="0" shapeId="0">
      <text>
        <r>
          <rPr>
            <sz val="9"/>
            <color indexed="81"/>
            <rFont val="Tahoma"/>
            <family val="2"/>
          </rPr>
          <t>Vide ou 0 si vous ne possédez pas</t>
        </r>
        <r>
          <rPr>
            <b/>
            <sz val="9"/>
            <color indexed="81"/>
            <rFont val="Tahoma"/>
            <charset val="1"/>
          </rPr>
          <t xml:space="preserve">
</t>
        </r>
      </text>
    </comment>
  </commentList>
</comments>
</file>

<file path=xl/comments3.xml><?xml version="1.0" encoding="utf-8"?>
<comments xmlns="http://schemas.openxmlformats.org/spreadsheetml/2006/main">
  <authors>
    <author>Maxlam</author>
  </authors>
  <commentList>
    <comment ref="G2" authorId="0" shapeId="0">
      <text>
        <r>
          <rPr>
            <b/>
            <sz val="9"/>
            <color indexed="81"/>
            <rFont val="Tahoma"/>
            <family val="2"/>
          </rPr>
          <t>Appuyez sur "Analyser"</t>
        </r>
      </text>
    </comment>
  </commentList>
</comments>
</file>

<file path=xl/comments4.xml><?xml version="1.0" encoding="utf-8"?>
<comments xmlns="http://schemas.openxmlformats.org/spreadsheetml/2006/main">
  <authors>
    <author>Maxlam</author>
  </authors>
  <commentList>
    <comment ref="F5" authorId="0" shapeId="0">
      <text>
        <r>
          <rPr>
            <b/>
            <sz val="9"/>
            <color indexed="81"/>
            <rFont val="Tahoma"/>
            <family val="2"/>
          </rPr>
          <t>Entrez le nom désiré</t>
        </r>
      </text>
    </comment>
    <comment ref="B17" authorId="0" shapeId="0">
      <text>
        <r>
          <rPr>
            <b/>
            <sz val="9"/>
            <color indexed="81"/>
            <rFont val="Tahoma"/>
            <family val="2"/>
          </rPr>
          <t>Entrez le niveau et la rareté désiré</t>
        </r>
      </text>
    </comment>
  </commentList>
</comments>
</file>

<file path=xl/sharedStrings.xml><?xml version="1.0" encoding="utf-8"?>
<sst xmlns="http://schemas.openxmlformats.org/spreadsheetml/2006/main" count="5500" uniqueCount="1472">
  <si>
    <t>Numéro</t>
  </si>
  <si>
    <t>Image</t>
  </si>
  <si>
    <t>Nom</t>
  </si>
  <si>
    <t>Collection</t>
  </si>
  <si>
    <t>Rareté</t>
  </si>
  <si>
    <t>Quantité</t>
  </si>
  <si>
    <t>Merkator</t>
  </si>
  <si>
    <t>Comte Harebourg</t>
  </si>
  <si>
    <t>Rare</t>
  </si>
  <si>
    <t>Captain Amakna</t>
  </si>
  <si>
    <t>Pack Multiman</t>
  </si>
  <si>
    <t>Korbax</t>
  </si>
  <si>
    <t>Scoreur</t>
  </si>
  <si>
    <t>Skale</t>
  </si>
  <si>
    <t>Masse</t>
  </si>
  <si>
    <t>Lumino</t>
  </si>
  <si>
    <t>Ombre</t>
  </si>
  <si>
    <t>KrosMaster Junior</t>
  </si>
  <si>
    <t>Saison</t>
  </si>
  <si>
    <t>Saison 1</t>
  </si>
  <si>
    <t>Mytik Tak</t>
  </si>
  <si>
    <t>Filo Komba</t>
  </si>
  <si>
    <t>Jayma Gourd</t>
  </si>
  <si>
    <t>Erik Rak</t>
  </si>
  <si>
    <t>Saison 2</t>
  </si>
  <si>
    <t>Arthur Bine</t>
  </si>
  <si>
    <t>Qilby - Traître</t>
  </si>
  <si>
    <t>Yugo - Jeune Roi</t>
  </si>
  <si>
    <t>Adamaï - Dragon</t>
  </si>
  <si>
    <t>Phaéris - Anéanti</t>
  </si>
  <si>
    <t>Tristepin - Tristecoeur</t>
  </si>
  <si>
    <t>Cléophée</t>
  </si>
  <si>
    <t>Hypergame Warriors</t>
  </si>
  <si>
    <t>Pack Kerubim</t>
  </si>
  <si>
    <t>Papycha</t>
  </si>
  <si>
    <t>Yugo</t>
  </si>
  <si>
    <t>Tristepin</t>
  </si>
  <si>
    <t>Ruel Stroud</t>
  </si>
  <si>
    <t>Nox</t>
  </si>
  <si>
    <t>Evangelyne</t>
  </si>
  <si>
    <t>Amalia</t>
  </si>
  <si>
    <t>Lou</t>
  </si>
  <si>
    <t>Kerubim Crépin</t>
  </si>
  <si>
    <t>Joris</t>
  </si>
  <si>
    <t>Terminatot Gaulde</t>
  </si>
  <si>
    <t>Terminatot Stasis</t>
  </si>
  <si>
    <t>Terminatot Wakfu</t>
  </si>
  <si>
    <t>Comte Frigost</t>
  </si>
  <si>
    <t>Goultard le Barbare</t>
  </si>
  <si>
    <t>Gaspard Fay</t>
  </si>
  <si>
    <t>Extension Frigost</t>
  </si>
  <si>
    <t>Duel Pack 1</t>
  </si>
  <si>
    <t>Flunch 2014</t>
  </si>
  <si>
    <t>Précommandes</t>
  </si>
  <si>
    <t>DVD Wakfu</t>
  </si>
  <si>
    <t>Pack Gaspard Fay</t>
  </si>
  <si>
    <t>Pack Confrérie du Tofu</t>
  </si>
  <si>
    <t>Tournois TOT</t>
  </si>
  <si>
    <t>Offre cadeau Ankama</t>
  </si>
  <si>
    <t>Commune</t>
  </si>
  <si>
    <t>Blind Box 2</t>
  </si>
  <si>
    <t>Elogio</t>
  </si>
  <si>
    <t>Diver Birel</t>
  </si>
  <si>
    <t>Edmond Dentier</t>
  </si>
  <si>
    <t>Hercul Eudla</t>
  </si>
  <si>
    <t>Pandalida</t>
  </si>
  <si>
    <t>Mali Bouh</t>
  </si>
  <si>
    <t>Poochan</t>
  </si>
  <si>
    <t>Gegard Laport</t>
  </si>
  <si>
    <t>Wally Failleur</t>
  </si>
  <si>
    <t>Blind Box 1</t>
  </si>
  <si>
    <t>KrosMaster Arena</t>
  </si>
  <si>
    <t>Makum Bah</t>
  </si>
  <si>
    <t>Srammy</t>
  </si>
  <si>
    <t>Morora</t>
  </si>
  <si>
    <t>Tony N. Truhan</t>
  </si>
  <si>
    <t>Guy Yomtella</t>
  </si>
  <si>
    <t>Opée Tissoin</t>
  </si>
  <si>
    <t>Bad Aboum</t>
  </si>
  <si>
    <t>Anna Tommy</t>
  </si>
  <si>
    <t>Oscar Nak</t>
  </si>
  <si>
    <t>Kréol Panikon</t>
  </si>
  <si>
    <t>Reine des Tofus</t>
  </si>
  <si>
    <t>Roi des Bouftous</t>
  </si>
  <si>
    <t>Jems Blond</t>
  </si>
  <si>
    <t>Alie Zèle</t>
  </si>
  <si>
    <t>Quentin Flush</t>
  </si>
  <si>
    <t>Dany Osheun</t>
  </si>
  <si>
    <t>Luk Ylook</t>
  </si>
  <si>
    <t>Chevalier Feuille</t>
  </si>
  <si>
    <t>Chevalier Flamme</t>
  </si>
  <si>
    <t>Chevalier Goutte</t>
  </si>
  <si>
    <t>Chevalier Nuage</t>
  </si>
  <si>
    <t>Chevalier Ténèbres</t>
  </si>
  <si>
    <t>Coa Gulay</t>
  </si>
  <si>
    <t>Globule la Crapule</t>
  </si>
  <si>
    <t>Klor Ofil</t>
  </si>
  <si>
    <t>Liane Zolie</t>
  </si>
  <si>
    <t>Zoubo l'Amiche</t>
  </si>
  <si>
    <t>Dokfa Talys</t>
  </si>
  <si>
    <t>Goultard</t>
  </si>
  <si>
    <t>Naz Raël</t>
  </si>
  <si>
    <t>Daïe Guéri</t>
  </si>
  <si>
    <t>Shak Shaka</t>
  </si>
  <si>
    <t>Percimol</t>
  </si>
  <si>
    <t>Remington Smisse</t>
  </si>
  <si>
    <t>Duc Rex</t>
  </si>
  <si>
    <t>Steamy Wonder</t>
  </si>
  <si>
    <t>Sarah Croche</t>
  </si>
  <si>
    <t>Sam Hyrrit</t>
  </si>
  <si>
    <t>Harry Saf</t>
  </si>
  <si>
    <t>Raoul Bak</t>
  </si>
  <si>
    <t>Henual</t>
  </si>
  <si>
    <t>Jerry Orlo</t>
  </si>
  <si>
    <t>Katsou Mee</t>
  </si>
  <si>
    <t>Gein</t>
  </si>
  <si>
    <t>Chloé Malette</t>
  </si>
  <si>
    <t>Emma Sacre</t>
  </si>
  <si>
    <t>Kitty Rage</t>
  </si>
  <si>
    <t>Thio</t>
  </si>
  <si>
    <t>Qilby</t>
  </si>
  <si>
    <t>Adamaï</t>
  </si>
  <si>
    <t>Riktus Elite</t>
  </si>
  <si>
    <t>Riktus Brakmar</t>
  </si>
  <si>
    <t>Riktus Sufokia</t>
  </si>
  <si>
    <t>Riktus Bonta</t>
  </si>
  <si>
    <t>Ayan</t>
  </si>
  <si>
    <t>Kivin</t>
  </si>
  <si>
    <t>Riktus Amakna</t>
  </si>
  <si>
    <t>Spéciale</t>
  </si>
  <si>
    <t>Pack Bombes 1</t>
  </si>
  <si>
    <t>Pack Monstres 1</t>
  </si>
  <si>
    <t>Pack Poupées 1</t>
  </si>
  <si>
    <t>Pack Décors 1</t>
  </si>
  <si>
    <t>GG Métal</t>
  </si>
  <si>
    <t>Tournois</t>
  </si>
  <si>
    <t>Poupée Sacrifiée</t>
  </si>
  <si>
    <t>Poupée Perdue</t>
  </si>
  <si>
    <t>Poupée Folle</t>
  </si>
  <si>
    <t>Poupée Bloqueuse</t>
  </si>
  <si>
    <t>Wabbit</t>
  </si>
  <si>
    <t>Piège Mortel</t>
  </si>
  <si>
    <t>Tofu</t>
  </si>
  <si>
    <t>Bombe Incendiaire</t>
  </si>
  <si>
    <t>Tornabombe</t>
  </si>
  <si>
    <t>Bombe à Eau</t>
  </si>
  <si>
    <t>Granduk</t>
  </si>
  <si>
    <t>Classe</t>
  </si>
  <si>
    <t>Initiative</t>
  </si>
  <si>
    <t>PM</t>
  </si>
  <si>
    <t>PA</t>
  </si>
  <si>
    <t>PV</t>
  </si>
  <si>
    <t>Niveau</t>
  </si>
  <si>
    <t>Pouvoirs</t>
  </si>
  <si>
    <t>Terme</t>
  </si>
  <si>
    <t>Détails</t>
  </si>
  <si>
    <t>Eniripsa</t>
  </si>
  <si>
    <t>Stimulation</t>
  </si>
  <si>
    <t>Habileté 1</t>
  </si>
  <si>
    <t>Mot vampirique</t>
  </si>
  <si>
    <t>Effet</t>
  </si>
  <si>
    <t>Vol de vie</t>
  </si>
  <si>
    <t>Coût</t>
  </si>
  <si>
    <t>4 PA</t>
  </si>
  <si>
    <t>Dégâts</t>
  </si>
  <si>
    <t>Élément</t>
  </si>
  <si>
    <t>Eau</t>
  </si>
  <si>
    <t>Portée</t>
  </si>
  <si>
    <t>1-4</t>
  </si>
  <si>
    <t>Non</t>
  </si>
  <si>
    <t>Oui</t>
  </si>
  <si>
    <t>Vision</t>
  </si>
  <si>
    <t>Normale</t>
  </si>
  <si>
    <t>Mot Revitalisant</t>
  </si>
  <si>
    <t>Zone Croix</t>
  </si>
  <si>
    <t>1-3</t>
  </si>
  <si>
    <t>3 PA</t>
  </si>
  <si>
    <t>Soin</t>
  </si>
  <si>
    <t>Habileté 2</t>
  </si>
  <si>
    <t>Habileté 3</t>
  </si>
  <si>
    <t>Habileté 4</t>
  </si>
  <si>
    <t>Chevalier - Tourmenteur</t>
  </si>
  <si>
    <t>Ignominie</t>
  </si>
  <si>
    <t>1</t>
  </si>
  <si>
    <t>Poing</t>
  </si>
  <si>
    <t>5 PA</t>
  </si>
  <si>
    <t>Terre</t>
  </si>
  <si>
    <t>Crapautage</t>
  </si>
  <si>
    <t>-1PM ou -2PM</t>
  </si>
  <si>
    <t>Zobal</t>
  </si>
  <si>
    <t>Furia</t>
  </si>
  <si>
    <t>Se rapproche 1</t>
  </si>
  <si>
    <t>1-2</t>
  </si>
  <si>
    <t>Droite</t>
  </si>
  <si>
    <t>2 PA</t>
  </si>
  <si>
    <t>Air</t>
  </si>
  <si>
    <t>Apathie</t>
  </si>
  <si>
    <t>-1 PM</t>
  </si>
  <si>
    <t>2-5</t>
  </si>
  <si>
    <t>Steamer</t>
  </si>
  <si>
    <t>Sonartillage</t>
  </si>
  <si>
    <t>Perce-Armure</t>
  </si>
  <si>
    <t>Serumphy</t>
  </si>
  <si>
    <t>0</t>
  </si>
  <si>
    <t>Soi-même</t>
  </si>
  <si>
    <t>Limite</t>
  </si>
  <si>
    <t>AA</t>
  </si>
  <si>
    <t>KickStarter 2013</t>
  </si>
  <si>
    <t>Arbre Frigost</t>
  </si>
  <si>
    <t>Tofus Givré</t>
  </si>
  <si>
    <t>Boufmouth</t>
  </si>
  <si>
    <t>Geyser Frigost</t>
  </si>
  <si>
    <t>Sapin Frigost</t>
  </si>
  <si>
    <t>Cube de Glace Frigost</t>
  </si>
  <si>
    <t>Givrefoux</t>
  </si>
  <si>
    <t>Yech'Ti</t>
  </si>
  <si>
    <t>Gélikan</t>
  </si>
  <si>
    <t>Timansot</t>
  </si>
  <si>
    <t>Shamansot</t>
  </si>
  <si>
    <t>Kama Métal</t>
  </si>
  <si>
    <t>AB</t>
  </si>
  <si>
    <t>Saison 1 :</t>
  </si>
  <si>
    <t>Saison 2 :</t>
  </si>
  <si>
    <t>Catégorie</t>
  </si>
  <si>
    <t>Habileté</t>
  </si>
  <si>
    <t>Base de données</t>
  </si>
  <si>
    <t>AC</t>
  </si>
  <si>
    <t>AD</t>
  </si>
  <si>
    <t>AE</t>
  </si>
  <si>
    <t>AF</t>
  </si>
  <si>
    <t>AG</t>
  </si>
  <si>
    <t>AH</t>
  </si>
  <si>
    <t>AI</t>
  </si>
  <si>
    <t>AJ</t>
  </si>
  <si>
    <t>AK</t>
  </si>
  <si>
    <t>AL</t>
  </si>
  <si>
    <t>AM</t>
  </si>
  <si>
    <t>AN</t>
  </si>
  <si>
    <t>AO</t>
  </si>
  <si>
    <t>AP</t>
  </si>
  <si>
    <t>AQ</t>
  </si>
  <si>
    <t>AR</t>
  </si>
  <si>
    <t>AS</t>
  </si>
  <si>
    <t>AT</t>
  </si>
  <si>
    <t>AU</t>
  </si>
  <si>
    <t>AV</t>
  </si>
  <si>
    <t>AW</t>
  </si>
  <si>
    <t>AX</t>
  </si>
  <si>
    <t>AY</t>
  </si>
  <si>
    <t>AZ</t>
  </si>
  <si>
    <t>BA</t>
  </si>
  <si>
    <t>BB</t>
  </si>
  <si>
    <t>Entrez le Nom</t>
  </si>
  <si>
    <t>Vision - Normale</t>
  </si>
  <si>
    <t>Vision - Poing</t>
  </si>
  <si>
    <t>Vision - Droite</t>
  </si>
  <si>
    <t>Tacle</t>
  </si>
  <si>
    <t>Aura de Rapidité</t>
  </si>
  <si>
    <t>Critique</t>
  </si>
  <si>
    <t>Critique, Tacle, Aura de Rapidité</t>
  </si>
  <si>
    <t>XX</t>
  </si>
  <si>
    <t>Erreur</t>
  </si>
  <si>
    <t>Kriss la Krass</t>
  </si>
  <si>
    <t>Djaul</t>
  </si>
  <si>
    <t>Corbeau Noir</t>
  </si>
  <si>
    <t>Dark Vlad</t>
  </si>
  <si>
    <t>Vampyro</t>
  </si>
  <si>
    <t>Katar</t>
  </si>
  <si>
    <t>Pack Dark Heroes</t>
  </si>
  <si>
    <t>Duel Pack 2</t>
  </si>
  <si>
    <t>Reine des Voleurs</t>
  </si>
  <si>
    <t>Roi Nidas</t>
  </si>
  <si>
    <t>Saison 3 :</t>
  </si>
  <si>
    <t>Saison 3</t>
  </si>
  <si>
    <t>Création d'équipes</t>
  </si>
  <si>
    <t>Équipe 1</t>
  </si>
  <si>
    <t>Équipe 2</t>
  </si>
  <si>
    <t>Équipe 3</t>
  </si>
  <si>
    <t>Résistance Terre</t>
  </si>
  <si>
    <t>Équipes</t>
  </si>
  <si>
    <t>Erreur001</t>
  </si>
  <si>
    <t>Erreur004</t>
  </si>
  <si>
    <t>Erreur003</t>
  </si>
  <si>
    <t>Erreur002</t>
  </si>
  <si>
    <t>Vous n'avez pas le bon nombre de niveaux</t>
  </si>
  <si>
    <t>Vous avez deux "Boss" dans votre équipe</t>
  </si>
  <si>
    <t>Rareté - Commune</t>
  </si>
  <si>
    <t>Rareté - Rare</t>
  </si>
  <si>
    <t>Peut se retrouver 2 fois dans une équipe</t>
  </si>
  <si>
    <t>Peut se retrouver 1 fois dans une équipe</t>
  </si>
  <si>
    <t>Peut se retrouver 3 fois dans une équipe</t>
  </si>
  <si>
    <t>À partir de la case ciblé, affecte les 4 cases adjacentes</t>
  </si>
  <si>
    <t>Les dégâts infligés sont convertis en soin sans excéder le maximum</t>
  </si>
  <si>
    <t>Lorsqu'il termine son tour, le porteur fait augmenter de 1 PM les alliés adjacents pour un tour</t>
  </si>
  <si>
    <t>Doit respecter les règles de vision</t>
  </si>
  <si>
    <t>Les quatre cases adjacentes</t>
  </si>
  <si>
    <t>Doit respecter les règles de vision en ligne droite</t>
  </si>
  <si>
    <t>Vision - Soi-même</t>
  </si>
  <si>
    <t>Ne peut être effectué que sur soi-même</t>
  </si>
  <si>
    <t>Vision - Libre</t>
  </si>
  <si>
    <t>N'a pas à respecter les règles de vision</t>
  </si>
  <si>
    <t>Une figurine est en double/triple alors qu'elle ne doit pas l'être</t>
  </si>
  <si>
    <t>Résultat :</t>
  </si>
  <si>
    <t>Boss</t>
  </si>
  <si>
    <t>Dévastation Incandescante</t>
  </si>
  <si>
    <t>Feu</t>
  </si>
  <si>
    <t>Fusion</t>
  </si>
  <si>
    <t>+2 PA ou +3 PA si autre Chevalier en Jeu</t>
  </si>
  <si>
    <t>1 PA 2 PV</t>
  </si>
  <si>
    <t>Aucun</t>
  </si>
  <si>
    <t>Résistance Feu</t>
  </si>
  <si>
    <t>Lourde Heure</t>
  </si>
  <si>
    <t xml:space="preserve"> -1 PA</t>
  </si>
  <si>
    <t>Restauration</t>
  </si>
  <si>
    <t>+1 Dégât Si un autre Chevalier est un jeu</t>
  </si>
  <si>
    <t>0-3</t>
  </si>
  <si>
    <t>Résistance Eau</t>
  </si>
  <si>
    <t>Tir d'un Bord</t>
  </si>
  <si>
    <t>1-5</t>
  </si>
  <si>
    <t xml:space="preserve">Air </t>
  </si>
  <si>
    <t>Discute en Fuite</t>
  </si>
  <si>
    <t>+1 PM ou +2 PM si autre Chevalier en jeu</t>
  </si>
  <si>
    <t>1/tour</t>
  </si>
  <si>
    <t>Résistance Air</t>
  </si>
  <si>
    <t>Tir Cruel</t>
  </si>
  <si>
    <t>Dévastation</t>
  </si>
  <si>
    <t>Vil Age</t>
  </si>
  <si>
    <t>-1 PA Chaque Coup Critique Comte double</t>
  </si>
  <si>
    <t>6 PA</t>
  </si>
  <si>
    <t>Infâmie</t>
  </si>
  <si>
    <t>-1 PM Vol de Vie</t>
  </si>
  <si>
    <t>7 PA</t>
  </si>
  <si>
    <t>Armure, Maître Chevalier</t>
  </si>
  <si>
    <t>Sacrieur</t>
  </si>
  <si>
    <t>Punition</t>
  </si>
  <si>
    <t>Mot Blessant</t>
  </si>
  <si>
    <t>Mot Doux</t>
  </si>
  <si>
    <t>Ecaflip</t>
  </si>
  <si>
    <t>Quitte ou Double</t>
  </si>
  <si>
    <t>Jouer à Pile ou Face; Pile : Dany perd tout ses PA/PM, Face : Dany gagne immédiatement 2 PA</t>
  </si>
  <si>
    <t>Neutre</t>
  </si>
  <si>
    <t>Pile ou Face</t>
  </si>
  <si>
    <t>50% de +3 dommages air</t>
  </si>
  <si>
    <t>Tacle, Esquive</t>
  </si>
  <si>
    <t>Pied du Sacrieur</t>
  </si>
  <si>
    <t>Folie Sanguinaire</t>
  </si>
  <si>
    <t>Vol de Vie, +2 dommages eau contre les alliés</t>
  </si>
  <si>
    <t>Transfert de Vie</t>
  </si>
  <si>
    <t>2-4</t>
  </si>
  <si>
    <t>5 Pa + 4 PV</t>
  </si>
  <si>
    <t>Démence</t>
  </si>
  <si>
    <t>Iop</t>
  </si>
  <si>
    <t>Epée Céleste</t>
  </si>
  <si>
    <t>Epée du Juste</t>
  </si>
  <si>
    <t>+5 dommages feu contre cibles lvl&gt;4</t>
  </si>
  <si>
    <t>Charge</t>
  </si>
  <si>
    <t>Se Rapproche de 2 cases du personnage ciblé</t>
  </si>
  <si>
    <t>Supercut</t>
  </si>
  <si>
    <t>-1 PA -1 PM</t>
  </si>
  <si>
    <t>1/partie</t>
  </si>
  <si>
    <t>Critique, Goultarminator</t>
  </si>
  <si>
    <t>Crâ</t>
  </si>
  <si>
    <t>Flèche Ardente</t>
  </si>
  <si>
    <t xml:space="preserve">Aucun </t>
  </si>
  <si>
    <t>2-6</t>
  </si>
  <si>
    <t>Flèche d'Immolation</t>
  </si>
  <si>
    <t>Flèche Explosive</t>
  </si>
  <si>
    <t>Zone Carré</t>
  </si>
  <si>
    <t>2-3</t>
  </si>
  <si>
    <t>Esquive, Résistance Feu</t>
  </si>
  <si>
    <t>Sadida</t>
  </si>
  <si>
    <t>Ronces Multiples</t>
  </si>
  <si>
    <t>Zone Carré, -1 PM</t>
  </si>
  <si>
    <t>3-4</t>
  </si>
  <si>
    <t>Graine de Folle (1)</t>
  </si>
  <si>
    <t>Met en jeu Poupée Folle dans la case ciblée</t>
  </si>
  <si>
    <t>Esquive</t>
  </si>
  <si>
    <t>Epines</t>
  </si>
  <si>
    <t>Graine de Bloqueuse (1)</t>
  </si>
  <si>
    <t>Met en jeu Poupée Bloqueuse dans la case ciblée</t>
  </si>
  <si>
    <t>Flèche Glacée</t>
  </si>
  <si>
    <t>-1 PM -1 PA</t>
  </si>
  <si>
    <t>Flèche Repoussante</t>
  </si>
  <si>
    <t>Repousse la cible de 2 cases</t>
  </si>
  <si>
    <t>Résistance Terre, Résistance Eau</t>
  </si>
  <si>
    <t>Larme Empoisonnée</t>
  </si>
  <si>
    <t>Graine de Sacrifiée (2)</t>
  </si>
  <si>
    <t>Met en jeu Poupée Sacrifiée dans la case ciblée</t>
  </si>
  <si>
    <t>Puissance Sylvestre</t>
  </si>
  <si>
    <t>Makum Bah perd tout ses PA/PM</t>
  </si>
  <si>
    <t>Critique, Résistance Terre</t>
  </si>
  <si>
    <t>Sram</t>
  </si>
  <si>
    <t>Attaque Mortelle</t>
  </si>
  <si>
    <t>Peur</t>
  </si>
  <si>
    <t>Repousse la cible de 1 case</t>
  </si>
  <si>
    <t>1 PA</t>
  </si>
  <si>
    <t>Pose de Piège Mortel (1)</t>
  </si>
  <si>
    <t>Met en jeu un Piège Mortel dans la case libre ciblée</t>
  </si>
  <si>
    <t>Tacle, Esquive, Résistance Air</t>
  </si>
  <si>
    <t>Puissante Epée d'Ha</t>
  </si>
  <si>
    <t>Bond du Félin</t>
  </si>
  <si>
    <t>Téléporte dans la case ciblée</t>
  </si>
  <si>
    <t>Résistance Feu, Coups de Griffes</t>
  </si>
  <si>
    <t>Flaqueux</t>
  </si>
  <si>
    <t>Flakatak</t>
  </si>
  <si>
    <t>Zone Marteau</t>
  </si>
  <si>
    <t>Stopator</t>
  </si>
  <si>
    <t>Accéléflaqueuse</t>
  </si>
  <si>
    <t>+6PA immédiats</t>
  </si>
  <si>
    <t>3 PM 1PA</t>
  </si>
  <si>
    <t>Résistance Eau, Flaquage</t>
  </si>
  <si>
    <t>Loterie</t>
  </si>
  <si>
    <t>Jouer 3 fois à Pile ou Face; Pile : Quentin subit -1PV, Face : +1 dommage eau</t>
  </si>
  <si>
    <t>Roublard</t>
  </si>
  <si>
    <t>Tir Performant</t>
  </si>
  <si>
    <t>Pulsar</t>
  </si>
  <si>
    <t>Inflige 1 dommage feu par PM/PA restant; Remington perd tous ses PM/PA</t>
  </si>
  <si>
    <t>2 PM 3PA</t>
  </si>
  <si>
    <t>Lancé : Bombe Incendiaire (2)</t>
  </si>
  <si>
    <t>Met en jeu une Bombe Incendiaire dans la case ciblée</t>
  </si>
  <si>
    <t>Esquive, Shushus à gogo, Bombes</t>
  </si>
  <si>
    <t>Roi des Robomates</t>
  </si>
  <si>
    <t>Insectes Robomatiques</t>
  </si>
  <si>
    <t>Toucher du Bois</t>
  </si>
  <si>
    <t>-1 PA, Jouer à pile ou face pour infliger +4  dommages terre</t>
  </si>
  <si>
    <t>Caprice</t>
  </si>
  <si>
    <t>Jouer à pile ou face pour gagner 5 PA</t>
  </si>
  <si>
    <t>Tacle, Canne Spray Fixateur</t>
  </si>
  <si>
    <t>Coup Sournois</t>
  </si>
  <si>
    <t>Invisibilité</t>
  </si>
  <si>
    <t>Tir X</t>
  </si>
  <si>
    <t>Lancé de Tornabombe (2)</t>
  </si>
  <si>
    <t>Met en jeu une Tornabombe dans la case libre ciblée</t>
  </si>
  <si>
    <t>Résistance Air, Bombes</t>
  </si>
  <si>
    <t>Appeau</t>
  </si>
  <si>
    <t>Vol de vie, Attire de 1 case</t>
  </si>
  <si>
    <t>Distance</t>
  </si>
  <si>
    <t>4-6</t>
  </si>
  <si>
    <t>Armure</t>
  </si>
  <si>
    <t>Justicier - Boss</t>
  </si>
  <si>
    <t>Biceps</t>
  </si>
  <si>
    <t>-1 PA pour le premier lancé du tour</t>
  </si>
  <si>
    <t>Kickmaster</t>
  </si>
  <si>
    <t>Captain se rapproche de 3 case, Perce-Armure</t>
  </si>
  <si>
    <t>Discoplace</t>
  </si>
  <si>
    <t>Mocalisation</t>
  </si>
  <si>
    <t>+2 PM au tour suivant, Met fin au tour</t>
  </si>
  <si>
    <t>Résistance Terre, Résistance Feu, Krosympa</t>
  </si>
  <si>
    <t>Steamer - Vilain - Boss</t>
  </si>
  <si>
    <t>Pulvérisation</t>
  </si>
  <si>
    <t>Zone Pelle, -1 PM, Merkator recule de 1 case</t>
  </si>
  <si>
    <t>Bouffée de Tapeur</t>
  </si>
  <si>
    <t>Zone Croix, Perce-Armure</t>
  </si>
  <si>
    <t>1PV 3 PA</t>
  </si>
  <si>
    <t>Vidange</t>
  </si>
  <si>
    <t>Bouton-Pression</t>
  </si>
  <si>
    <t>+1 PM +4 PA tour suivant, les sorts d'attaques lancé ce tour infligent +1 dommage eau et air</t>
  </si>
  <si>
    <t>5 PV</t>
  </si>
  <si>
    <t>Résistance Air, Résistance Eau, Krobalèze</t>
  </si>
  <si>
    <t>Iop - Possédé</t>
  </si>
  <si>
    <t>Secousse</t>
  </si>
  <si>
    <t>1 PV 4PA</t>
  </si>
  <si>
    <t>Epée Directe</t>
  </si>
  <si>
    <t>+2 dommages terre contre les cibles lvl &lt; 3</t>
  </si>
  <si>
    <t>2 PV 6 PA</t>
  </si>
  <si>
    <t>Vapeur Noire</t>
  </si>
  <si>
    <t>Attire la cible de 2 cases</t>
  </si>
  <si>
    <t>2 PV 2PA</t>
  </si>
  <si>
    <t>Sombre-Nuage</t>
  </si>
  <si>
    <t>Zone Carré, Perce Armure</t>
  </si>
  <si>
    <t>3 PV 1PA</t>
  </si>
  <si>
    <t>Armure, Portée Démoniaque</t>
  </si>
  <si>
    <t>Xelor - Boss</t>
  </si>
  <si>
    <t>Effet de Serre</t>
  </si>
  <si>
    <t>Vol de vie, Perce-Armure</t>
  </si>
  <si>
    <t>Comte Goutte</t>
  </si>
  <si>
    <t>3-8</t>
  </si>
  <si>
    <t>Appel de Granduk (3)</t>
  </si>
  <si>
    <t>Met en jeu un Granduk dans la case libre ciblée</t>
  </si>
  <si>
    <t>Oscillation</t>
  </si>
  <si>
    <t>Echange de Position avec le Granduk ciblé</t>
  </si>
  <si>
    <t>Insensible, Pendule</t>
  </si>
  <si>
    <t>Assaut</t>
  </si>
  <si>
    <t>Echange de position avec le personnage ciblé</t>
  </si>
  <si>
    <t>Transposition</t>
  </si>
  <si>
    <t>Echange de position avec le personnage allié ciblé</t>
  </si>
  <si>
    <t>Tir de Recul</t>
  </si>
  <si>
    <t>Bad Aboum recule de 1case</t>
  </si>
  <si>
    <t>Lancé de Bombe à Eau</t>
  </si>
  <si>
    <t>Met en jeu une Bombe à Eau dans la case libre ciblée</t>
  </si>
  <si>
    <t>Tacle, Esquive, Bombes</t>
  </si>
  <si>
    <t>Flèche Harcelante</t>
  </si>
  <si>
    <t>Tir à Distance</t>
  </si>
  <si>
    <t>Pour 1 tour, +3 PO et perd tout ses PM</t>
  </si>
  <si>
    <t>Dard Irritant</t>
  </si>
  <si>
    <t xml:space="preserve">1-5 </t>
  </si>
  <si>
    <t xml:space="preserve"> Feu</t>
  </si>
  <si>
    <t>Souflette</t>
  </si>
  <si>
    <t>Repousse de 3 cases</t>
  </si>
  <si>
    <t>Mot Interdit</t>
  </si>
  <si>
    <t>Mot Soignant</t>
  </si>
  <si>
    <t>Arnaque</t>
  </si>
  <si>
    <t>Sournoiserie</t>
  </si>
  <si>
    <t>Perce-armure</t>
  </si>
  <si>
    <t>Osamodas</t>
  </si>
  <si>
    <t>Dan To Fu</t>
  </si>
  <si>
    <t>+1 dommage air par Tofu adjacent à la cible</t>
  </si>
  <si>
    <t>Invocation de Tofu (3)</t>
  </si>
  <si>
    <t>Met en jeu un Tofu dans la case libre ciblée</t>
  </si>
  <si>
    <t>Critique, Esquive</t>
  </si>
  <si>
    <t>Bouftabaffe</t>
  </si>
  <si>
    <t>Inflige +2 dommages terre si Bouftou adjacent à la cible</t>
  </si>
  <si>
    <t>Invocation de Bouftou (1)</t>
  </si>
  <si>
    <t>Met en jeu un Bouftou dans la case libre ciblée</t>
  </si>
  <si>
    <t>Armure, Tacle</t>
  </si>
  <si>
    <t>Sadida- Confrérie du Tofu</t>
  </si>
  <si>
    <t>Ronces Défensives</t>
  </si>
  <si>
    <t>Attachement</t>
  </si>
  <si>
    <t>Atture l'allié ciblé de 1 case</t>
  </si>
  <si>
    <t>Bénédiction de Sadida</t>
  </si>
  <si>
    <t>Crâ - Confrérire du Tofu</t>
  </si>
  <si>
    <t>Flèche Magique</t>
  </si>
  <si>
    <t>Flèche Destructrice</t>
  </si>
  <si>
    <t>4-5</t>
  </si>
  <si>
    <t>Tir de Couverture</t>
  </si>
  <si>
    <t>Xélor</t>
  </si>
  <si>
    <t>Epée Aiguille</t>
  </si>
  <si>
    <t>Vol du Temps</t>
  </si>
  <si>
    <t>Vole 1PA (qui sera donné au tour suivant) à la cible</t>
  </si>
  <si>
    <t>Rayon d'Energie Destructrice</t>
  </si>
  <si>
    <t>5 Pa</t>
  </si>
  <si>
    <t>Dérive Temporelle</t>
  </si>
  <si>
    <t>Déplace Nox dans la case inocupée ciblé</t>
  </si>
  <si>
    <t>Armure, Maître de l'Eliacube</t>
  </si>
  <si>
    <t>Enutrof - Confrérie du Tofu</t>
  </si>
  <si>
    <t>Pelle Fantôme</t>
  </si>
  <si>
    <t>Roulage de Pelle</t>
  </si>
  <si>
    <t>Vole 1PM à la cible</t>
  </si>
  <si>
    <t>Vieux de la Vieille</t>
  </si>
  <si>
    <t>Epée Shushu</t>
  </si>
  <si>
    <t>Bond</t>
  </si>
  <si>
    <t>Déplace Tristepin dans la case inoccupée ciblée</t>
  </si>
  <si>
    <t>Fougue de Rubilax</t>
  </si>
  <si>
    <t>Eliatrope</t>
  </si>
  <si>
    <t>Projection de Wakfu</t>
  </si>
  <si>
    <t>Disque de Transfert</t>
  </si>
  <si>
    <t>Déplace Yugo ou un allié adjacent à lui dans la case inoccupée ciblée</t>
  </si>
  <si>
    <t>Inspiration Héroïque</t>
  </si>
  <si>
    <t>+2 PA Prochain tour</t>
  </si>
  <si>
    <t>Chatouilles</t>
  </si>
  <si>
    <t>+2 dommages neutre contre les bandits</t>
  </si>
  <si>
    <t>Insensible, Immunisé</t>
  </si>
  <si>
    <t>Griffe de Céangal</t>
  </si>
  <si>
    <t>-1 PA</t>
  </si>
  <si>
    <t>Jackpot</t>
  </si>
  <si>
    <t>Jouer 3 fois à pile ou face, inflige +7 dommages feu si le tirage indique 3 faces</t>
  </si>
  <si>
    <t>Griffe Joueuse</t>
  </si>
  <si>
    <t>Zone Aiguille</t>
  </si>
  <si>
    <t>Seconde Chance d'Ecaflip</t>
  </si>
  <si>
    <t>Ouginak</t>
  </si>
  <si>
    <t>Martifouette</t>
  </si>
  <si>
    <t>Perce-Armure, +1 PM + 2 PA</t>
  </si>
  <si>
    <t>Dressage</t>
  </si>
  <si>
    <t>Vieux Réflexes</t>
  </si>
  <si>
    <t>Destin d'Ecaflip</t>
  </si>
  <si>
    <t>Repousse la cible de 2 cases, -2PM</t>
  </si>
  <si>
    <t>Félinpourlotre</t>
  </si>
  <si>
    <t>Repousse la cible de 2 cases; un ennemi subit 2 et papycha se soigne de 2, un allié est soigné de 3</t>
  </si>
  <si>
    <t>Trésors de Kérubim</t>
  </si>
  <si>
    <t>Xélor - Boss</t>
  </si>
  <si>
    <t>Avalanche</t>
  </si>
  <si>
    <t>Harebourrasque</t>
  </si>
  <si>
    <t>Tournée des Granduks (4)</t>
  </si>
  <si>
    <t>Zone Marteau, Met en jeu un Granduk dans chaque case libre ciblée</t>
  </si>
  <si>
    <t>12 PA</t>
  </si>
  <si>
    <t>Blizarma</t>
  </si>
  <si>
    <t>8 PA</t>
  </si>
  <si>
    <t>Insensible, Rolbak</t>
  </si>
  <si>
    <t>Dragon - Confrérie du Tofu</t>
  </si>
  <si>
    <t>Duo Dynamite</t>
  </si>
  <si>
    <t>+1 dommage feu si Yugo adjacent à la cible</t>
  </si>
  <si>
    <t>Coup de Main du Dragon</t>
  </si>
  <si>
    <t>Soigne +1 si Yugo est adjacent à la cible</t>
  </si>
  <si>
    <t>1/cible</t>
  </si>
  <si>
    <t>Métamorphose</t>
  </si>
  <si>
    <t>Remplace cet Adamaï par un autre</t>
  </si>
  <si>
    <t>Soutien Draconique</t>
  </si>
  <si>
    <t>Brûlure de Wakfu</t>
  </si>
  <si>
    <t>Tunnel de Wakfu</t>
  </si>
  <si>
    <t>Déplace Ayan dans la case libre ciblée</t>
  </si>
  <si>
    <t>Farmeur, Intelligence</t>
  </si>
  <si>
    <t>Flibuste</t>
  </si>
  <si>
    <t>Perce-Armure, +2 PA à la Tourelle ciblée</t>
  </si>
  <si>
    <t>Pose d'Harponneuse (2)</t>
  </si>
  <si>
    <t>Met en jeu une Harponneuse dans la case libre ciblée</t>
  </si>
  <si>
    <t>Armure, Sagesse</t>
  </si>
  <si>
    <t>Enutrof</t>
  </si>
  <si>
    <t>Pelle du Jugement</t>
  </si>
  <si>
    <t>Invocation de Pelle Animée (1)</t>
  </si>
  <si>
    <t>Met en jeu une Pelle Animée dans la case libre ciblée</t>
  </si>
  <si>
    <t>Esquive, Farmeur</t>
  </si>
  <si>
    <t>Féca</t>
  </si>
  <si>
    <t>Retour du Bâton</t>
  </si>
  <si>
    <t>Les prochains sorts lancés par Duc Rex inflige +1 dommage Terre ce tour</t>
  </si>
  <si>
    <t>Aveuglement</t>
  </si>
  <si>
    <t>-1 PA -1 PO</t>
  </si>
  <si>
    <t>Téléportation</t>
  </si>
  <si>
    <t>Déplace Duc Rex dans la case libe ciblée</t>
  </si>
  <si>
    <t>Tacle, Bouclier Féca</t>
  </si>
  <si>
    <t>Clé Réductrice</t>
  </si>
  <si>
    <t>-1 PO</t>
  </si>
  <si>
    <t>3-6</t>
  </si>
  <si>
    <t>Prospection</t>
  </si>
  <si>
    <t>Griffe Cinglante</t>
  </si>
  <si>
    <t>1-6</t>
  </si>
  <si>
    <t>Frappe du Craqueleur</t>
  </si>
  <si>
    <t>Zone Carré, +2 dommages Terre à la case centrale</t>
  </si>
  <si>
    <t>Met en jeu un Craqueboule dans la case libre ciblée</t>
  </si>
  <si>
    <t>Résistance Terre, Crafteur</t>
  </si>
  <si>
    <t>Epée de Iop</t>
  </si>
  <si>
    <t>Colère de Iop</t>
  </si>
  <si>
    <t>Précipitation</t>
  </si>
  <si>
    <t>-2 PA au prochain tour, Emma Sacre gagne immédiatement 4 PA</t>
  </si>
  <si>
    <t>Critique, Tacle, Compulsion</t>
  </si>
  <si>
    <t>Attaque Nuageuse</t>
  </si>
  <si>
    <t>Bulle</t>
  </si>
  <si>
    <t>Sagesse, Renvoi de Sort</t>
  </si>
  <si>
    <t>Fourvoiement</t>
  </si>
  <si>
    <t>Cibles Multiples</t>
  </si>
  <si>
    <t>Insecticide</t>
  </si>
  <si>
    <t>+2 dommages Terre au Mob ciblé</t>
  </si>
  <si>
    <t>Pose de Piège Sournois (4)</t>
  </si>
  <si>
    <t>Met en jeu un Piège Sournois dans la case libre ciblée</t>
  </si>
  <si>
    <t>Pulsion de Chakra</t>
  </si>
  <si>
    <t>Gein gagne immédiatement 3PA, Gein gagne Critique jusqu'à la fin du combat</t>
  </si>
  <si>
    <t>0 PA</t>
  </si>
  <si>
    <t>Armure, Force, Agilité</t>
  </si>
  <si>
    <t>Corbeau</t>
  </si>
  <si>
    <t>Piqûre Motivante</t>
  </si>
  <si>
    <t>+1 PA ou +2 PA si cible = mob</t>
  </si>
  <si>
    <t>Met en jeu une Dragoune Rose dans la case libre ciblée</t>
  </si>
  <si>
    <t>Farmeur, Prospection, Résistance Naturelle</t>
  </si>
  <si>
    <t>Flétrissement</t>
  </si>
  <si>
    <t>Dévouement</t>
  </si>
  <si>
    <t>Cibles Multiples, +2 PA aux cibles sans marqueurs + PA</t>
  </si>
  <si>
    <t>Pelle Massacrante</t>
  </si>
  <si>
    <t>Maladresse</t>
  </si>
  <si>
    <t>Accélération</t>
  </si>
  <si>
    <t>+2 PM à la cible sans marqueur + PM</t>
  </si>
  <si>
    <t>0-4</t>
  </si>
  <si>
    <t>Résistance Eau, Prospection, Chance</t>
  </si>
  <si>
    <t>Poussière Temporelle</t>
  </si>
  <si>
    <t>Zone Carré, -1 PA</t>
  </si>
  <si>
    <t>Epée du Destin</t>
  </si>
  <si>
    <t>+2 dommages feu si Katsou Mee à déjà blessé la cible ce tour</t>
  </si>
  <si>
    <t>Sentence</t>
  </si>
  <si>
    <t>Vol de Vie</t>
  </si>
  <si>
    <t>Crafteur, Agilité</t>
  </si>
  <si>
    <t>Tempête de Puissance</t>
  </si>
  <si>
    <t>Couper</t>
  </si>
  <si>
    <t>Zone Aiguille, -1 PM</t>
  </si>
  <si>
    <t>Mutilation Ardente</t>
  </si>
  <si>
    <t>Les sorts de Kitty Rage infligent +1 dommage feu ce tour</t>
  </si>
  <si>
    <t>1 PV 2 PA</t>
  </si>
  <si>
    <t>Feinte de Wakfu</t>
  </si>
  <si>
    <t>Fuite de Walfu</t>
  </si>
  <si>
    <t>Déplace Kivin dans la case libre ciblée</t>
  </si>
  <si>
    <t>Sagesse</t>
  </si>
  <si>
    <t>Pandawa</t>
  </si>
  <si>
    <t>Picole</t>
  </si>
  <si>
    <t>Recul 1, Maki Bouh se soigne de 1</t>
  </si>
  <si>
    <t>Lait de Bambou</t>
  </si>
  <si>
    <t>Retire les marqueurs PA/PM/PO de la cible</t>
  </si>
  <si>
    <t>Chamrak</t>
  </si>
  <si>
    <t>Déplace le personnage adverse adjacent dans la case libre ciblée. Ce personnage subit -1 PV</t>
  </si>
  <si>
    <t>Souillure</t>
  </si>
  <si>
    <t>Souffle Enflammé</t>
  </si>
  <si>
    <t>Zone Souffle</t>
  </si>
  <si>
    <t>1 PV 4 PA</t>
  </si>
  <si>
    <t>Gueule de Bois</t>
  </si>
  <si>
    <t>Repousse de 1, Rapproche 1 du personnage ciblé</t>
  </si>
  <si>
    <t>Tacle, Force, Intelligence</t>
  </si>
  <si>
    <t>Coups de Bambou</t>
  </si>
  <si>
    <t>Karcham</t>
  </si>
  <si>
    <t>Déplace l'allié adjacent non-Boss dans la case libre ciblée. Ce personnage subit -1PV</t>
  </si>
  <si>
    <t>Rempart</t>
  </si>
  <si>
    <t>Zone Baton, -1 PA -1 PM -1 PO</t>
  </si>
  <si>
    <t>Mauvais Présage</t>
  </si>
  <si>
    <t>Binocles</t>
  </si>
  <si>
    <t>+2 PO</t>
  </si>
  <si>
    <t>0-2</t>
  </si>
  <si>
    <t>Trahison</t>
  </si>
  <si>
    <t>S'il est le seul allié en jeu, remplacer Qilby par un autre</t>
  </si>
  <si>
    <t>Prospection, Beuzeur</t>
  </si>
  <si>
    <t>Horloge</t>
  </si>
  <si>
    <t>Vole 1 PA</t>
  </si>
  <si>
    <t>Ralentissement</t>
  </si>
  <si>
    <t>Critique, Chance</t>
  </si>
  <si>
    <t>Bandit</t>
  </si>
  <si>
    <t>Claymore d'Amakna</t>
  </si>
  <si>
    <t>Muscu</t>
  </si>
  <si>
    <t>-1 PM si la cible a déjà été blessée par un Bandit durant votre tour</t>
  </si>
  <si>
    <t>Force</t>
  </si>
  <si>
    <t>Voûte de Bonta</t>
  </si>
  <si>
    <t>Torsion</t>
  </si>
  <si>
    <t>-1 PO si la cible a déjà été blessée par un Bandit durant votre tour</t>
  </si>
  <si>
    <t>Agilité</t>
  </si>
  <si>
    <t>Cognée de Brakmar</t>
  </si>
  <si>
    <t>Ruse</t>
  </si>
  <si>
    <t>+1 Dommage feu si la cible a déjà été blessée par un bandit durant votre tour</t>
  </si>
  <si>
    <t>Intelligence</t>
  </si>
  <si>
    <t>Marre-Tôt</t>
  </si>
  <si>
    <t>Marre-Shukrut</t>
  </si>
  <si>
    <t>+1 PM au bandit ciblé</t>
  </si>
  <si>
    <t>Marre-Ôdeur</t>
  </si>
  <si>
    <t>+2 PA au bandit ciblé</t>
  </si>
  <si>
    <t>Insensible, Chef de Bande</t>
  </si>
  <si>
    <t>Torche de Sufokia</t>
  </si>
  <si>
    <t>Zone Pelle</t>
  </si>
  <si>
    <t>Apnée</t>
  </si>
  <si>
    <t>-1 PA si la cible a déjà été blessée par un Bandit durant votre tour</t>
  </si>
  <si>
    <t>Chance</t>
  </si>
  <si>
    <t>Fouet</t>
  </si>
  <si>
    <t>Inflige +2 dommages terre au Mob ciblé</t>
  </si>
  <si>
    <t>Met en jeu un Pespic dans la case libre ciblée</t>
  </si>
  <si>
    <t>Vapor</t>
  </si>
  <si>
    <t>Recul 1, +2 PA à la tourelle ciblée</t>
  </si>
  <si>
    <t>Ecume</t>
  </si>
  <si>
    <t>Zone Croix, +1 PO aux Tourelles ciblées</t>
  </si>
  <si>
    <t>Pose de Tactirelle</t>
  </si>
  <si>
    <t>Met en jeu une Tactirelle dans la case ciblée</t>
  </si>
  <si>
    <t>Esquive, Crafteur</t>
  </si>
  <si>
    <t>Courant</t>
  </si>
  <si>
    <t>+2 PA à la Tourelle ciblée</t>
  </si>
  <si>
    <t>Pose de Gardienne (1)</t>
  </si>
  <si>
    <t>Met en jeu une Gardienne dans la case libre ciblée</t>
  </si>
  <si>
    <t>Butoir Wakfu</t>
  </si>
  <si>
    <t>Rapproche 1</t>
  </si>
  <si>
    <t>Wakfu Vampirique</t>
  </si>
  <si>
    <t>Vol de Vie, Perce-Armure</t>
  </si>
  <si>
    <t>Transfert Groupé</t>
  </si>
  <si>
    <t>Zone Croix, Déplace Thio ainsi que tous les Krosmaster alliés adjacents à lui dansles cases libres ciblées, en conservant la même disposition</t>
  </si>
  <si>
    <t>Insensible, Recyclage de Wakfu</t>
  </si>
  <si>
    <t>Attaque Naturelle</t>
  </si>
  <si>
    <t>Mise en Garde</t>
  </si>
  <si>
    <t>Double Dragon</t>
  </si>
  <si>
    <t>-1 PA si Yugo est adjacent à la cible</t>
  </si>
  <si>
    <t>Tchise</t>
  </si>
  <si>
    <t>Rapproche de 2 si Yugo est adjacent à la cible</t>
  </si>
  <si>
    <t>Culbute</t>
  </si>
  <si>
    <t>Déplace Cléophée dans une des cases libres adjacentes au personnage adverse ciblé</t>
  </si>
  <si>
    <t>Tir Impétueux</t>
  </si>
  <si>
    <t>Perd 1 dommage air par case de distance à la cible</t>
  </si>
  <si>
    <t>Esquive, Dynamo</t>
  </si>
  <si>
    <t>Dragon</t>
  </si>
  <si>
    <t>Bastion</t>
  </si>
  <si>
    <t>Phaéris se soigne de 2</t>
  </si>
  <si>
    <t>Protecteur de Griffes Pourpres</t>
  </si>
  <si>
    <t>Eliatrope - Boss</t>
  </si>
  <si>
    <t>Déluge de Wakfu</t>
  </si>
  <si>
    <t>Déflagration de Wakfu</t>
  </si>
  <si>
    <t>Repousse 4</t>
  </si>
  <si>
    <t>Noon</t>
  </si>
  <si>
    <t>Faux-Derche</t>
  </si>
  <si>
    <t>+3 PA à la cible</t>
  </si>
  <si>
    <t>Faux-Pas</t>
  </si>
  <si>
    <t>Déplace Qilby dans une case libe adjacente à lui, Qilby gagne +1 PA au prochain tour</t>
  </si>
  <si>
    <t>Insensible, Faux-Frère</t>
  </si>
  <si>
    <t>Iop - Possédé - Confrérie du Tofu</t>
  </si>
  <si>
    <t>Mandale</t>
  </si>
  <si>
    <t>+ 1 dommage Terre contre les Boss</t>
  </si>
  <si>
    <t>Shushutage</t>
  </si>
  <si>
    <t>+6 dommages Terre aux cibles lvl&gt;5</t>
  </si>
  <si>
    <t>Bond Rubilesque</t>
  </si>
  <si>
    <t>Déplace Tristepin dans la case libre ciblée</t>
  </si>
  <si>
    <t>Force, Chasse au Gros</t>
  </si>
  <si>
    <t>Eliatrope - Confrérie du Tofu</t>
  </si>
  <si>
    <t>Wakfurie</t>
  </si>
  <si>
    <t>+2 dommages feu si Yugo a perdu 6 PV ou plus</t>
  </si>
  <si>
    <t>Disque d'Assaut</t>
  </si>
  <si>
    <t>Déplace Yugo dans la case linre ciblée, puisil inflige -1 PV à chaque personnage adjacent à lui</t>
  </si>
  <si>
    <t>1 PM 3 PA</t>
  </si>
  <si>
    <t>Genti Tawa</t>
  </si>
  <si>
    <t>Inflige -1 Dommage neutre pour chaque autre Eliatrope allié en jeu</t>
  </si>
  <si>
    <t>Wakfougue</t>
  </si>
  <si>
    <t>Déferlante</t>
  </si>
  <si>
    <t>Arrimage</t>
  </si>
  <si>
    <t>+1 PM</t>
  </si>
  <si>
    <t>2 PM</t>
  </si>
  <si>
    <t>Pelle Tueuse</t>
  </si>
  <si>
    <t>Aumône</t>
  </si>
  <si>
    <t>Verdict</t>
  </si>
  <si>
    <t>Epée Puissante</t>
  </si>
  <si>
    <t>Repousse 2</t>
  </si>
  <si>
    <t>Pandatak</t>
  </si>
  <si>
    <t>Vague à Lame</t>
  </si>
  <si>
    <t>Gelure</t>
  </si>
  <si>
    <t>Rayon Nébuleux</t>
  </si>
  <si>
    <t>3-5</t>
  </si>
  <si>
    <t>Terminatot - Boss</t>
  </si>
  <si>
    <t>Frappe de Stasis</t>
  </si>
  <si>
    <t>Incursion</t>
  </si>
  <si>
    <t>0-1</t>
  </si>
  <si>
    <t>Critique, Tacle</t>
  </si>
  <si>
    <t>Frappe de Wakfu</t>
  </si>
  <si>
    <t>Toucher du Boss</t>
  </si>
  <si>
    <t>+1 PA</t>
  </si>
  <si>
    <t>Armure, Esquive</t>
  </si>
  <si>
    <t>Justicier - Multiman</t>
  </si>
  <si>
    <t>Nimbo Stratus</t>
  </si>
  <si>
    <t>Vindicte 2 : -1 PM</t>
  </si>
  <si>
    <t>Souitche</t>
  </si>
  <si>
    <t>Echange de position avec le Multiman ciblé</t>
  </si>
  <si>
    <t>Sang de Corbac</t>
  </si>
  <si>
    <t>Kazam</t>
  </si>
  <si>
    <t>Vindicte 6 : Zone Croix, Perce-Armure</t>
  </si>
  <si>
    <t>Tambourino</t>
  </si>
  <si>
    <t>Soigne +2 au multiman ciblé</t>
  </si>
  <si>
    <t>Sang de Firefoux</t>
  </si>
  <si>
    <t>Marbus Fractus</t>
  </si>
  <si>
    <t>Vindicte 2 : Zone Pelle, Attire la cible de 1 case</t>
  </si>
  <si>
    <t>Déflorage</t>
  </si>
  <si>
    <t>+2 PM au multiman ciblé</t>
  </si>
  <si>
    <t>1 PM 5 PA</t>
  </si>
  <si>
    <t>Sang d'Abraknyde</t>
  </si>
  <si>
    <t>Vilain - Multiman</t>
  </si>
  <si>
    <t>Cartilage</t>
  </si>
  <si>
    <t>Revanche 2 : Zone bâton, Vol de Vie</t>
  </si>
  <si>
    <t>Diabolo Chiste</t>
  </si>
  <si>
    <t>Inflige +2 dommages neutre au justicier ciblé</t>
  </si>
  <si>
    <t>Sang des Ténèbres</t>
  </si>
  <si>
    <t>Asphalte</t>
  </si>
  <si>
    <t>Vindicte 3 : -1 PA</t>
  </si>
  <si>
    <t>1 PV 3 PA</t>
  </si>
  <si>
    <t>Scorification</t>
  </si>
  <si>
    <t>+3 PA au Multiman ciblé</t>
  </si>
  <si>
    <t>2 PV 5 PA</t>
  </si>
  <si>
    <t>Sang de Scarafeuille</t>
  </si>
  <si>
    <t>Betane</t>
  </si>
  <si>
    <t>Vindicte 3 : Skale se rapproche de 3 cases</t>
  </si>
  <si>
    <t>Samourashi</t>
  </si>
  <si>
    <t>Jouer à pile ou face; Pile : Vole 2PM au multiman ciblé, Face : Vole 3 PA au multiman ciblé</t>
  </si>
  <si>
    <t>Sang de Kralamour</t>
  </si>
  <si>
    <t>Terminator - Boss - Ultime</t>
  </si>
  <si>
    <t>Découpage</t>
  </si>
  <si>
    <t>-1 PM -1 PA, Perce-Armure, Vol de Vie</t>
  </si>
  <si>
    <t>Krosmo-Fulgur</t>
  </si>
  <si>
    <t>+2 dommage feu si cible = Terminatot ET +2 dommages feu si cible = Boss</t>
  </si>
  <si>
    <t>Critique, Armure, Esquive, Tacle</t>
  </si>
  <si>
    <t>Libre</t>
  </si>
  <si>
    <t>Iop - Confrérie du Tofu</t>
  </si>
  <si>
    <t>Doublons</t>
  </si>
  <si>
    <t>Équipe 4</t>
  </si>
  <si>
    <t>Toutes les cases valides sont aussi ciblées</t>
  </si>
  <si>
    <t>A partir de la case ciblée, affecte une ligne de 2</t>
  </si>
  <si>
    <t>A partir de la case ciblée, affecte une ligne de 3</t>
  </si>
  <si>
    <t>Affecte une ligne perpendiculaire au lanceur de 3 ayant pour milieux la case suivant celle ciblée</t>
  </si>
  <si>
    <t>Zone Croix, le lanceur est épargné</t>
  </si>
  <si>
    <t>Affecte un carré de 3X3 ayant pour case centrale la case ciblée</t>
  </si>
  <si>
    <t>Zone Bâton</t>
  </si>
  <si>
    <t>Affecte un ligne perpendiculaire au lanceur de 3 ayant pour milieux la case ciblée</t>
  </si>
  <si>
    <t>La cible lancera un dé de moins au jet d'armure</t>
  </si>
  <si>
    <t>Lance un dé supplémentaire lors des jets de frappe et d'armure concernant l'élément feu</t>
  </si>
  <si>
    <t>Lance un dé supplémentaire lors des jets de frappe et d'armure concernant l'élément terre</t>
  </si>
  <si>
    <t>Lance un dé supplémentaire lors des jets de frappe et d'armure concernant l'élément eau</t>
  </si>
  <si>
    <t>Lance un dé supplémentaire lors des jets de frappe et d'armure concernant l'élément air</t>
  </si>
  <si>
    <t>Bombes</t>
  </si>
  <si>
    <t>Les Bombes posées pendant un tour par le personnage explosent au début du tour suivant.</t>
  </si>
  <si>
    <t>Maître Chevalier</t>
  </si>
  <si>
    <t>Le Chevalier Ténèbre a tous les pouvoirs de chaque Chevalier allié en jeu</t>
  </si>
  <si>
    <t>Goultarminator</t>
  </si>
  <si>
    <t>A chaque fois qu'il met K.O. un Krosmaster, Goultard se soigne de 3</t>
  </si>
  <si>
    <t>Coups de Griffes</t>
  </si>
  <si>
    <t>Quand Naz Raël effectue un jet de tacle contre un personnage adverse, il lui inflige automatiquement 1 blessure</t>
  </si>
  <si>
    <t>Flaquage</t>
  </si>
  <si>
    <t>Percimol a les pouvoirs Critique, Armure, Esquive et Tacle contre les personnages capables de lancer un sort eau</t>
  </si>
  <si>
    <t>Shushus à gogo</t>
  </si>
  <si>
    <t>A la fin de son tour, si Remington Smisse à infligé au moins 1 dégat à un Krosmaster, il se soigne de 1, sinon il subit 1 blessure</t>
  </si>
  <si>
    <t>Canne Spray Fixateur</t>
  </si>
  <si>
    <t>Les sorts des personnages adverses adjacents à Shak Shaka coûtent 1PA de plus pour être lancés</t>
  </si>
  <si>
    <t>Srammy ne gêne pas la ligne de vue des personnages qui ne sont pas adjacents à lui. De plus, un personnage qui n'est pas adjacent à Srammy ne peut le blesser</t>
  </si>
  <si>
    <t>Krosympa</t>
  </si>
  <si>
    <t>Tant que Captain Amakna est en jeu, ses alliés "Justicier" gagnent +1 PDV max et ses alliés de niveau 3 ou plus gagne +1 PM max et +1 PA max</t>
  </si>
  <si>
    <t>Krobalèze</t>
  </si>
  <si>
    <t>Merkator ne peut subir ou être soigné de plus de 3 blessures à la fois quand il est la cible d'un sort</t>
  </si>
  <si>
    <t>Portée Démoniaque</t>
  </si>
  <si>
    <t>Pour chaque tranche de 5 blessures sur Goultard le Barbare, ses sots gagnent +1 de portée</t>
  </si>
  <si>
    <t>Pendule</t>
  </si>
  <si>
    <t>A chaque fois qu'un krosmaster adverse inflige un ou plusieurs dommage(s) à un Granduk allié, le Comte Harebourg perd 1 PDV et gagne 1 PA</t>
  </si>
  <si>
    <t>Insensible</t>
  </si>
  <si>
    <t>Une cible Insensible ignore les effet additionnels des sorts, sauf ceux qui causent des dommages ou des blessures, Les pouvoirs personnels (exemple : Maître de l'Eliacube) ne sont pas affectes par le pouvoir Insensible.</t>
  </si>
  <si>
    <t>Au début de son tour, Amalia soigne de 2 PV un autre allié "Confrérie du Tofu"</t>
  </si>
  <si>
    <t>Tir de Converture</t>
  </si>
  <si>
    <t>Tant qu'un autre allié "Confrérie du Tofu" est en jeu, les sorts d'Evangelyne gagnent +1 PO max</t>
  </si>
  <si>
    <t>Maître de l'Eliacube</t>
  </si>
  <si>
    <t>Chaque fois qu'il inflige au moins 1 blessure à un adversaire adverse, Nox lui fait perdre 1 PA</t>
  </si>
  <si>
    <t>Tant qu'un autre allié "Confrérie du Tofu" est en jeu, Ruel gagne Esquive et Armure</t>
  </si>
  <si>
    <t>Tant qu'un autre allié "Confrérie du Tofu" est en jeu, Tristepin gagne Taclet et Critique</t>
  </si>
  <si>
    <t>Tant qu'un autre allié "Confrérie du Tofu" est en jeu, les sorts de Yugo coûtent 1 PA de moins pour être lancés</t>
  </si>
  <si>
    <t>Immunisé</t>
  </si>
  <si>
    <t>Ne subit pas les dégats élémentaires (soit eau, air, feu et terre)</t>
  </si>
  <si>
    <t>Quand Kerubim Crepin effectue un jet de Coup Critique, Armure, Tacle ou Esquive, il doit relancer tout les dés si chaque résultat n'est pas une réussite. Il doit accepter le second résultat</t>
  </si>
  <si>
    <t>Un personnage adverse qui a commencé son tour adjacent à Lou, ne peut pas lancer de sort qui la ciblerait durant ce tour</t>
  </si>
  <si>
    <t>Trésors de Kerubim</t>
  </si>
  <si>
    <t>Au début du tour de Papycha, jouer à pile ou face. Pile : Papicha gagne +2 PM pour le prochain tour. Face : Papicha gagne +2 PA pour le prochain tour</t>
  </si>
  <si>
    <t>Rolbak</t>
  </si>
  <si>
    <t>A chaque fois qu'un krosmaster adverse lui inflige une ou des blessure(s), le Comte Frigost gagne 1 PA et perd 1 PM</t>
  </si>
  <si>
    <t xml:space="preserve">Tant que ce Krosmaster est en jeu, les autres alliés de la confrérie du tofu gagnent 2 PV max </t>
  </si>
  <si>
    <t>Farmeur</t>
  </si>
  <si>
    <t xml:space="preserve"> Si un Krosmaster possédant ce pouvoir a ramassé au moins 1 kama durant son tour de jeu, ajoutez 1 kama supplémentaire à votre réserve à la fin de son tour</t>
  </si>
  <si>
    <t xml:space="preserve"> lorsqu’un Krosmaster possédant ce pouvoir tue un Krosmaster adverse, vous prenez 1 GG supplémentaire à votre adversaire. En revanche, si votre adversaire tue le Krosmaster possédant Sagesse, il vous prendra 1 GG de plus</t>
  </si>
  <si>
    <t>Bouclier Féca</t>
  </si>
  <si>
    <t>Duc Rex et les krosmaster alliés adjacents à lui ont une résistance dans les 4 éléments (eau, air, feu et terre)</t>
  </si>
  <si>
    <t xml:space="preserve"> lorsqu’un Krosmaster de votre équipe tue un Krosmaster adverse, vous pouvez récupérer dans la réserve 1 kama par pièce de jeu alliée qui possède ce pouvoir</t>
  </si>
  <si>
    <t>Crafteur</t>
  </si>
  <si>
    <t>Compulsion</t>
  </si>
  <si>
    <t>Chaque tour, le 1er sort d'attaque infligent + 1 (sauf neutre)</t>
  </si>
  <si>
    <t>Renvoi de Sort</t>
  </si>
  <si>
    <t>Ce Krosmaster et les autres krosmasters adjacents à lui ont riposte</t>
  </si>
  <si>
    <t>Riposte</t>
  </si>
  <si>
    <t>A chaque fois que le krosmaster possédant riposte subit une ou plusieures blessure(s), l'attaquant subit 1 blessure</t>
  </si>
  <si>
    <t>Guérison</t>
  </si>
  <si>
    <t>+1 aux sorts de soin</t>
  </si>
  <si>
    <t>Résistance naturelle</t>
  </si>
  <si>
    <t>Tant que ce Krosmaster est en jeu les invocations alliées gagnent Armure</t>
  </si>
  <si>
    <t>Tant que les adversaires sont adjacent à ce personnage, les personnages adverses perdent tous leurs pouvoirs sauf souillure.</t>
  </si>
  <si>
    <t>Beuzeur</t>
  </si>
  <si>
    <t>Tous les krosmasters alliés font partie de la Confrérie du Tofu</t>
  </si>
  <si>
    <t>Chef de Bande</t>
  </si>
  <si>
    <t>Une fois votre composition d'équipe terminée, si elle contient moins de 8 krosmasters et plus de 4 bandits, ajoutez-y gratuitement un bandit de niveau 2 ou moins.</t>
  </si>
  <si>
    <t>Recyclage de Wakfu</t>
  </si>
  <si>
    <t>A chaque fois que ce Krosmaster cible un Krosmaster adverse avec un sort il se soigne de 1 PV</t>
  </si>
  <si>
    <t xml:space="preserve">Ce Krosmaster et les krosmasters adjacents à lui ont Armure  </t>
  </si>
  <si>
    <t>Farce du Dragon</t>
  </si>
  <si>
    <t>Les autres alliés de la Confrérie du Tofu gagne 1 PA max</t>
  </si>
  <si>
    <t>Dynamo</t>
  </si>
  <si>
    <t xml:space="preserve">Tant qu'un autre allié de la confrérie du tofu est en jeu, ce Krosmaster gagne immédiatement 1 PM à chaque fois qu'elle inflige un ou plusieurs dommage(s) à un krosmaster </t>
  </si>
  <si>
    <t xml:space="preserve">Tant que ce Krosmaster est en jeu, un personnage adverse qui a commencé son tour à côté de lui ne peut pas lancer de sort qui ne ciblerait pas ce Krosmaster durant ce tour </t>
  </si>
  <si>
    <t>Faux-Frère</t>
  </si>
  <si>
    <t>Les sorts d'attaque de ce Krosmaster infligent -1 (sauf neutre) pour chaque allié en jeu</t>
  </si>
  <si>
    <t>Chasseu au Gros</t>
  </si>
  <si>
    <t>Tant qu'un autre allié de la confrérie du tofu est en jeu, les sorts de Tristepin inflige + 1 terre sur l'ennemi en jeu ayant le plus haut niveau</t>
  </si>
  <si>
    <t>Tant que ce Krosmaster à moins de 6 blessures, il gagne Riposte et +1 PM max</t>
  </si>
  <si>
    <t>Vindicte X</t>
  </si>
  <si>
    <t>Active l'effet suivant si il y a X Justiciers sur le plateau (alliés ET ennemis)</t>
  </si>
  <si>
    <t>Revanche X</t>
  </si>
  <si>
    <t>Active l'effet suivant si il y a X Vilains sur le plateau (alliés ET ennemis)</t>
  </si>
  <si>
    <t>Recul X</t>
  </si>
  <si>
    <t>Le lanceur recule de X de la case ciblée (dans la mesure du possible)</t>
  </si>
  <si>
    <t>Se rapproche X</t>
  </si>
  <si>
    <t>Le lanceur se rapproche de X de la case ciblée (dans la mesure du possible)</t>
  </si>
  <si>
    <t>Repousse de X</t>
  </si>
  <si>
    <t>La cible est poussée de X cases (dans la mesure du possible)</t>
  </si>
  <si>
    <t>Attire de X</t>
  </si>
  <si>
    <t>La cible est attirée de X cases (dans la mesure du possible)</t>
  </si>
  <si>
    <t>Lorsqu'il termine son tour, le lanceur donne +1 PA à ses alliés adjacents pour un tour</t>
  </si>
  <si>
    <t>Résistance X</t>
  </si>
  <si>
    <t>Le lanceur réduit de 1 les dommages X reçus</t>
  </si>
  <si>
    <t>Lance un dé supplémentaire lors du jet de frappe</t>
  </si>
  <si>
    <t>Lance un dé supplémentaire lors du jet de tacle</t>
  </si>
  <si>
    <t>Lance un dé supplémentaire lors du jet d'esquive</t>
  </si>
  <si>
    <t>Lance un dé supplémentaire lors du jet d'armure</t>
  </si>
  <si>
    <t>Rareté - Spécial</t>
  </si>
  <si>
    <t>Erreur005</t>
  </si>
  <si>
    <t>Une des figurines est bannie (Liane Zolie et Terminatot Gaulde)</t>
  </si>
  <si>
    <t>Bannies</t>
  </si>
  <si>
    <t>Appuyez ici pour lancer</t>
  </si>
  <si>
    <t>Appuyez ici 
pour l'image</t>
  </si>
  <si>
    <t>Exception001</t>
  </si>
  <si>
    <t>Bandits</t>
  </si>
  <si>
    <t>Le Riktus Elite permet de dépasser les niveaux de 1 ou 2 (voir l'habileté Chef de Bande)</t>
  </si>
  <si>
    <t>Accessoire</t>
  </si>
  <si>
    <t>Accessoires</t>
  </si>
  <si>
    <t>Quantité d'accessoires :</t>
  </si>
  <si>
    <t>Ogre</t>
  </si>
  <si>
    <t>1-1</t>
  </si>
  <si>
    <t>Vampire - Possédé - Boss</t>
  </si>
  <si>
    <t>Sacrieur - Boufbowler</t>
  </si>
  <si>
    <t>Sacrieur - Possédé</t>
  </si>
  <si>
    <t>Vents ombrageux</t>
  </si>
  <si>
    <t>-2 PO</t>
  </si>
  <si>
    <t>Vampyrankylose</t>
  </si>
  <si>
    <t>Repousse 3</t>
  </si>
  <si>
    <t>Goulification (4)</t>
  </si>
  <si>
    <t>Vol de vie, Si le KrosMaster ciblé est mis K.O. grâce à ce sort, met en jeu une Goule dans la case ciblée</t>
  </si>
  <si>
    <t>2</t>
  </si>
  <si>
    <t>Résistance Air, Résistance Feu, Krostylé, Chauffe qui peut</t>
  </si>
  <si>
    <t>Chauffe qui peut</t>
  </si>
  <si>
    <t>Krostylé,</t>
  </si>
  <si>
    <t>Au début du combat, met en jeu une Goule dans chaque case libre adjacente à Vampyro</t>
  </si>
  <si>
    <t>À chaque fois qu'un Tofu inflite au moins 1 dégât à Vampyro, ce dernier subit -3 PM et -3 PA</t>
  </si>
  <si>
    <t>Étouffement</t>
  </si>
  <si>
    <t>1 PV 7 PA</t>
  </si>
  <si>
    <t>Épée Tripes</t>
  </si>
  <si>
    <t>+1 dégât eau pour chaque 10 blessures sur Katar</t>
  </si>
  <si>
    <t>Tentacules Noirs</t>
  </si>
  <si>
    <t>Vol de vie, Attire 3</t>
  </si>
  <si>
    <t>Met en jeu un Rejeton de Katar</t>
  </si>
  <si>
    <t>3 PV 4 PA</t>
  </si>
  <si>
    <t>Dégobillage (6)</t>
  </si>
  <si>
    <t>Critique, Crève-Cœur, Lien Katarsix</t>
  </si>
  <si>
    <t>Crève-Cœur</t>
  </si>
  <si>
    <t>Lien Katarsix</t>
  </si>
  <si>
    <t>Au début du combat, Katar gagne +4 PA</t>
  </si>
  <si>
    <t>Katar augmente sa caractéristique PV de 4 pour chaque Rejeton de Katar en jeu</t>
  </si>
  <si>
    <t>Enutrof - Boss</t>
  </si>
  <si>
    <t>Pécule</t>
  </si>
  <si>
    <t>Gagne 1 Kama</t>
  </si>
  <si>
    <t>Rapiat</t>
  </si>
  <si>
    <t>Ramasse tous les Kamas de la case ciblée</t>
  </si>
  <si>
    <t>Douloureuse</t>
  </si>
  <si>
    <t>-1 PM, perd 3 Kamas</t>
  </si>
  <si>
    <t>Magot Sacré</t>
  </si>
  <si>
    <t>À chaque fois qu'il inflige 1 ou plusieurs dégâts, il gagne 1 kama s'il en a moins dans son stock que le KrosMaster ciblé, se soigne de 1 s'il en a autant ou plus</t>
  </si>
  <si>
    <t>Sram - Boss</t>
  </si>
  <si>
    <t>Braquage</t>
  </si>
  <si>
    <t>Vole 1 Kama au KrosMaster ciblé</t>
  </si>
  <si>
    <t>Misère</t>
  </si>
  <si>
    <t>Retire tous les Kamas de la case libre ciblée</t>
  </si>
  <si>
    <t>Banqueroute</t>
  </si>
  <si>
    <t>-4 PA, le KrosMaster ciblé perd 4 kamas</t>
  </si>
  <si>
    <t>Rapine Occulte</t>
  </si>
  <si>
    <t>Au début de son tour, inflige +1 dégât de chaque élément si elle a moins de kamas dans son stock que chaque KrosMaster adjacents, sinon elle obtient +1 PM</t>
  </si>
  <si>
    <t>Bouftou Royal</t>
  </si>
  <si>
    <t>KrosMaster Quest</t>
  </si>
  <si>
    <t>Tofu Royal</t>
  </si>
  <si>
    <t>Tofu. Boss.</t>
  </si>
  <si>
    <t>Morsure Royale</t>
  </si>
  <si>
    <t>Charge Royale</t>
  </si>
  <si>
    <t>Rapproche 2</t>
  </si>
  <si>
    <t>Invoc. Royale de Bouftou (2)</t>
  </si>
  <si>
    <t>Met en jeu un Bouftou dans la case ciblée</t>
  </si>
  <si>
    <t>Armure, Tacle, Boutonneur Royal</t>
  </si>
  <si>
    <t>Boutonneur Royal</t>
  </si>
  <si>
    <t>Tofuteur Royal</t>
  </si>
  <si>
    <t>Tous les alliés de la famille des Bouftous ont les pouvoirs Armure et Tacle</t>
  </si>
  <si>
    <t>Tous les alliés de la famille des Tofus ont les pouvoirs Esquive et Critique</t>
  </si>
  <si>
    <t>Esquive, Critique, Toufuteur Royal</t>
  </si>
  <si>
    <t>Bécot Royal</t>
  </si>
  <si>
    <t>Écrasement Royal</t>
  </si>
  <si>
    <t>Invoc. Royale de Tofu (4)</t>
  </si>
  <si>
    <t>Met en jeu un Tofu dans la case ciblée</t>
  </si>
  <si>
    <t>Tofu. Invocation.</t>
  </si>
  <si>
    <t>Béco du Tofu</t>
  </si>
  <si>
    <t>Aucune</t>
  </si>
  <si>
    <t>Bouftou. Invocation.</t>
  </si>
  <si>
    <t>Bouftou. Boss.</t>
  </si>
  <si>
    <t>Bouftou</t>
  </si>
  <si>
    <t>Morsure</t>
  </si>
  <si>
    <t>Roi des Bouftous, Bouftou Royal</t>
  </si>
  <si>
    <t>Wabbit. Invocation.</t>
  </si>
  <si>
    <t>Frappe</t>
  </si>
  <si>
    <t>Explosion</t>
  </si>
  <si>
    <t>Zone carré, -1 PM</t>
  </si>
  <si>
    <t>Toupiti</t>
  </si>
  <si>
    <t>Déclic</t>
  </si>
  <si>
    <t>Toupiti, Insensible</t>
  </si>
  <si>
    <t>Poupée. Invocation.</t>
  </si>
  <si>
    <t>Câlin</t>
  </si>
  <si>
    <t>5</t>
  </si>
  <si>
    <t>Récompense démoniaque</t>
  </si>
  <si>
    <t>Comte Harebourg, Comte Frigost</t>
  </si>
  <si>
    <t>Glissade Contrôlée</t>
  </si>
  <si>
    <t>Rapproche 1. Repousse 1 le Boufbowler ciblé.</t>
  </si>
  <si>
    <t>Fraude</t>
  </si>
  <si>
    <t>Le KrosMaster ciblé perd tous ses pouvoirs jusqu'à la fin de votre tour</t>
  </si>
  <si>
    <t>Tacle, Tricheur Invétéré</t>
  </si>
  <si>
    <t>Tricheur Invétéré</t>
  </si>
  <si>
    <t>Au début du combat, gagne +1 PM et +3 PA</t>
  </si>
  <si>
    <t>Démon</t>
  </si>
  <si>
    <t>Humour Noir</t>
  </si>
  <si>
    <t>Échange les blessures avec celle du personnage adverse ciblé</t>
  </si>
  <si>
    <t>Facéties de Descendre</t>
  </si>
  <si>
    <t>Au début du combat, devient Niveau 0 jusqu'à la fin du combat</t>
  </si>
  <si>
    <t>Osamodas - Justicier - Vilain - Chevalier - Bandit</t>
  </si>
  <si>
    <t>Sombre Pik</t>
  </si>
  <si>
    <t>Zone Aiguille, Perce-Armure</t>
  </si>
  <si>
    <t>Piqué de Corbac (3)</t>
  </si>
  <si>
    <t>Met en jeu un Corbac dans une case adjacente au personnage adverse ciblé</t>
  </si>
  <si>
    <t>Envol du Corbeau Noir</t>
  </si>
  <si>
    <t>Gagne immédiatement 3 PM et ne peut pas être taclé durant ce tour</t>
  </si>
  <si>
    <t>Prospection, Armure, Rire du Corbeau Noir</t>
  </si>
  <si>
    <t>Rire du Corbeau Noir</t>
  </si>
  <si>
    <t>Au début du combat, chaque KrosMaster adverse subit -1 PA et, de plus, ceux de niveau 6 et plus subissent -1 PM et -1 PO</t>
  </si>
  <si>
    <t>Épée de Vlad</t>
  </si>
  <si>
    <t>+1 PM, Vol de vie</t>
  </si>
  <si>
    <t>Choc de Flammes</t>
  </si>
  <si>
    <t>Cibles Multiples, +1 Dégâts de feu par alliés ciblés</t>
  </si>
  <si>
    <t>Critique, Iopinisme</t>
  </si>
  <si>
    <t>Iopinisme</t>
  </si>
  <si>
    <t>Au début du combat, chaque KrosMaster allié subit 2 blessures</t>
  </si>
  <si>
    <t>Corbac</t>
  </si>
  <si>
    <t>Goule</t>
  </si>
  <si>
    <t>Rejeton de Katar</t>
  </si>
  <si>
    <t>BC</t>
  </si>
  <si>
    <t>BD</t>
  </si>
  <si>
    <t>BE</t>
  </si>
  <si>
    <t>Rejeton de Katar. Invocation.</t>
  </si>
  <si>
    <t>Corbac. Invocation.</t>
  </si>
  <si>
    <t>Goule. Invocation.</t>
  </si>
  <si>
    <t>Toupiti, Loot 1</t>
  </si>
  <si>
    <t>Étreinte</t>
  </si>
  <si>
    <t>Vent Plume</t>
  </si>
  <si>
    <t>Attire 1</t>
  </si>
  <si>
    <t>Tacle, Armure</t>
  </si>
  <si>
    <t>Agacement</t>
  </si>
  <si>
    <t>-1 PA, -1 PM</t>
  </si>
  <si>
    <t>Boom</t>
  </si>
  <si>
    <t>1 PA 1 PV</t>
  </si>
  <si>
    <t>Zone carré, -1 PA</t>
  </si>
  <si>
    <t>Zone carré</t>
  </si>
  <si>
    <t>Toupiti, Critique</t>
  </si>
  <si>
    <t>BF</t>
  </si>
  <si>
    <t>BG</t>
  </si>
  <si>
    <t>Harponneuse</t>
  </si>
  <si>
    <t>Tactirelle</t>
  </si>
  <si>
    <t>Harpon</t>
  </si>
  <si>
    <t>Attractic</t>
  </si>
  <si>
    <t>Attire 2</t>
  </si>
  <si>
    <t>Chloé Mallette</t>
  </si>
  <si>
    <t>Craqueboule</t>
  </si>
  <si>
    <t>Prespic</t>
  </si>
  <si>
    <t>Dragoune Rose</t>
  </si>
  <si>
    <t>Pelle animée</t>
  </si>
  <si>
    <t>BH</t>
  </si>
  <si>
    <t>Invocation de Craqueboule (2)</t>
  </si>
  <si>
    <t>Invocation de Dragoune Rose (1)</t>
  </si>
  <si>
    <t>Invocation de Prespic (1)</t>
  </si>
  <si>
    <t>BI</t>
  </si>
  <si>
    <t>Gardienne</t>
  </si>
  <si>
    <t>BJ</t>
  </si>
  <si>
    <t>Piège sournois</t>
  </si>
  <si>
    <t>BK</t>
  </si>
  <si>
    <t>BL</t>
  </si>
  <si>
    <t>BM</t>
  </si>
  <si>
    <t>Pelle. Invocation.</t>
  </si>
  <si>
    <t>Dragon. Invocation.</t>
  </si>
  <si>
    <t>Prespic. Invocation.</t>
  </si>
  <si>
    <t>Craqueboule. Invocation.</t>
  </si>
  <si>
    <t>Sinistro. Invocation.</t>
  </si>
  <si>
    <t>Rayon</t>
  </si>
  <si>
    <t>Repousse 1</t>
  </si>
  <si>
    <t>Banzikou</t>
  </si>
  <si>
    <t>Dégâts gelés</t>
  </si>
  <si>
    <t>Les dégâts infligés se font sous formes de blessures gelées</t>
  </si>
  <si>
    <t>Toupiti, Riposte</t>
  </si>
  <si>
    <t>Moumouth</t>
  </si>
  <si>
    <t>Critique, Table</t>
  </si>
  <si>
    <t>Vol de vie, Perce-Armure, Dégâts gelés</t>
  </si>
  <si>
    <t>Aucun, Dégâts gelés</t>
  </si>
  <si>
    <t>Zone Aiguille, Dégâts gelés</t>
  </si>
  <si>
    <t>+2 Dommages air contre les invocations ciblées, Dégâts gelés</t>
  </si>
  <si>
    <t>Attire la cible de 3 cases, Dégâts gelés</t>
  </si>
  <si>
    <t>Baraka</t>
  </si>
  <si>
    <t>Toupiti, Prospection</t>
  </si>
  <si>
    <t>Insensible, Critique</t>
  </si>
  <si>
    <t>Moquerie</t>
  </si>
  <si>
    <t>Toupiti, Riposte, Loot 2</t>
  </si>
  <si>
    <t>Bouboule</t>
  </si>
  <si>
    <t>Résistance Terre, Loot 1</t>
  </si>
  <si>
    <t>Génant, Critique, Loot 3</t>
  </si>
  <si>
    <t>Fartage</t>
  </si>
  <si>
    <t>Sauvetage</t>
  </si>
  <si>
    <t>Cible multiples</t>
  </si>
  <si>
    <t>Génant, Loot 1</t>
  </si>
  <si>
    <t>Génant, Tacle, Loot 1</t>
  </si>
  <si>
    <t>Loot</t>
  </si>
  <si>
    <t>Si un KrosMaster adverse détruit cet invocation/tourelle, il obtient des kamas selon la quantité de Loot</t>
  </si>
  <si>
    <t>Génant</t>
  </si>
  <si>
    <t>Est un obstacle équivalent à un arbre, bloquant la ligne de vue</t>
  </si>
  <si>
    <t>Timansot. Invocation.</t>
  </si>
  <si>
    <t>Shamansot. Invocation.</t>
  </si>
  <si>
    <t>Givrefoux. Invocation.</t>
  </si>
  <si>
    <t>Gélikan. Invocation.</t>
  </si>
  <si>
    <t>Yech'Ti. Invocation.</t>
  </si>
  <si>
    <t>Koudbec</t>
  </si>
  <si>
    <t>+1 PA, Dégâts gelés</t>
  </si>
  <si>
    <t>Akséléraksion</t>
  </si>
  <si>
    <t>Si les cibles devraient recevoir des +PA additionnels, elles reçoivent des +PA gelés à la place</t>
  </si>
  <si>
    <t>Akséléraksion, Toupiti</t>
  </si>
  <si>
    <t>Mansotise</t>
  </si>
  <si>
    <t>Mornifle</t>
  </si>
  <si>
    <t>-1 PA, -1 PM, Dégâts gelés</t>
  </si>
  <si>
    <t>Dékazage, Kongélaksion</t>
  </si>
  <si>
    <t>Kongélaksion</t>
  </si>
  <si>
    <t xml:space="preserve">Dékazage </t>
  </si>
  <si>
    <t>Si les cibles devraient recevoir des -PA additionnels, elles reçoivent des -PA gelés à la place</t>
  </si>
  <si>
    <t>Si les cibles devraient recevoir des -PM additionnels, elles reçoivent des -PM gelés à la place</t>
  </si>
  <si>
    <t>Mansorcier</t>
  </si>
  <si>
    <t>Vol de vie, Dégâts gelés</t>
  </si>
  <si>
    <t>Gulaf'</t>
  </si>
  <si>
    <t>Zone Marteau, +1 PM, Dégâts gelés</t>
  </si>
  <si>
    <t>Armure, Kazage, Tacle</t>
  </si>
  <si>
    <t>Kazage</t>
  </si>
  <si>
    <t>Si les cibles devraient recevoir des +PM additionnels, elles reçoivent des +PM gelés à la place</t>
  </si>
  <si>
    <t>Otomaï</t>
  </si>
  <si>
    <t>Pack Eliotrope</t>
  </si>
  <si>
    <t>Yugo - Déchainé</t>
  </si>
  <si>
    <t>Ogrest - Enfant</t>
  </si>
  <si>
    <t>Sanglots</t>
  </si>
  <si>
    <t>Cibles Multiples, Ogrest obtient autant de +1PO que le maximum actuel de portée de ce sort</t>
  </si>
  <si>
    <t>Recule 2, Perce-Armure</t>
  </si>
  <si>
    <t>Wak Fournaise</t>
  </si>
  <si>
    <t>Zone "Souffle", +1 dégâts feu pour tous les PM restant, Yugo perd tous ses PM</t>
  </si>
  <si>
    <t>Sursaut de Wakfu</t>
  </si>
  <si>
    <t>Déplace Yugo dans la case fixe ciblée</t>
  </si>
  <si>
    <t>Boulimie</t>
  </si>
  <si>
    <t>Wak-Force</t>
  </si>
  <si>
    <t>À la fin de son tour, si le KrosMaster n'a infligé aucune blessure ce tour-ci, il se soigne de toutes ses blessures</t>
  </si>
  <si>
    <t>Si la cible est adjacente au KrosMaster, le sort lancé gagne Perce-Armure</t>
  </si>
  <si>
    <t>Pack Monture Dark Vlad</t>
  </si>
  <si>
    <t>Karnage</t>
  </si>
  <si>
    <t>Critique, Esquive, Iopinisme Total</t>
  </si>
  <si>
    <t>Au début du combat, chaque KrosMaster allié subit 3 blessures</t>
  </si>
  <si>
    <t>Iopinisme Total</t>
  </si>
  <si>
    <t>Dark Vlad - Enkarné</t>
  </si>
  <si>
    <t>Une fois par tour, s’il se trouve sur une case Démon, un Krosmaster possédant ce pouvoir peut acheter une Récompense Démoniaque pour 0 PA. Lors de cette action uniquement, il bénéficie aussi de tarifs réduits : les Récompenses de type Jade coûtent 5 kamas (au lieu de 6), et les Récompenses de type Or coûtent 10 kamas (au lieu de 12). Cette réduction ne s’applique que lors de cet achat spécial : le Krosmaster paye le prix normal s’il désire acheter une autre Récompense durant ce tour</t>
  </si>
  <si>
    <t>Deux figurines avec le même nom ne peuvent pas être jouées ensemble (Yugo, Adamaï, Tristepin, Qilby et Dark Vlad)</t>
  </si>
  <si>
    <t>Nakunbra</t>
  </si>
  <si>
    <t>Boomba</t>
  </si>
  <si>
    <t>Ben le Ripate</t>
  </si>
  <si>
    <t>Kanniboul Sarbak</t>
  </si>
  <si>
    <t>Kanniboul Archer</t>
  </si>
  <si>
    <t>Chafer - Piwate</t>
  </si>
  <si>
    <t>Sauvage - Kanniboul</t>
  </si>
  <si>
    <t>Kanniboul Jav</t>
  </si>
  <si>
    <t>Bombombe</t>
  </si>
  <si>
    <t>Zone Carré, Perce-Armure</t>
  </si>
  <si>
    <t>Frères de la Côte</t>
  </si>
  <si>
    <t>Embrochement</t>
  </si>
  <si>
    <t>Force des Âmes Putrides</t>
  </si>
  <si>
    <t>+1 PA et +1 PM au Chafer ciblé</t>
  </si>
  <si>
    <t>Chaque fois que ce personnage subit au moins 2 blessures, chaque autre piwate allié se soigne de 1 blessure</t>
  </si>
  <si>
    <t>Mousse Haillon</t>
  </si>
  <si>
    <t>Tore Tue</t>
  </si>
  <si>
    <t>Jusqu'à la fin de votre tour, les personnages alliés gagnent Immunité (4 éléments)</t>
  </si>
  <si>
    <t>Vague Menteuse</t>
  </si>
  <si>
    <t>Cibles Multiples, -1 PA et +1 PM</t>
  </si>
  <si>
    <t>3</t>
  </si>
  <si>
    <t>Résistance Eau, Résistance Terre, Frères de la Côte</t>
  </si>
  <si>
    <t>Kanniboul Thierry</t>
  </si>
  <si>
    <t>Kanniboul Ebil</t>
  </si>
  <si>
    <t>BN</t>
  </si>
  <si>
    <t>Nodkoko</t>
  </si>
  <si>
    <t>Podovore</t>
  </si>
  <si>
    <t>Occulovore</t>
  </si>
  <si>
    <t>Javeleau</t>
  </si>
  <si>
    <t>Festin</t>
  </si>
  <si>
    <t>En-Cas</t>
  </si>
  <si>
    <t>Met une Nodkoko dans la case cible</t>
  </si>
  <si>
    <t>Bâton d'Ébil</t>
  </si>
  <si>
    <t>Zone Baton, Rapproche 1</t>
  </si>
  <si>
    <t>À Taaable !</t>
  </si>
  <si>
    <t>Jusqu'à la fin de votre tour, les Kannibouls alliés perdent leurs pouvoris et leurs sorts gagnent +1 dégât (tous éléments)</t>
  </si>
  <si>
    <t>Esquive, Portée Sauvage</t>
  </si>
  <si>
    <t>Portée Sauvage</t>
  </si>
  <si>
    <t>Pour chaque tranche de 2 sauvages alliés en jeu, les sorts de ce personnage gagne +1 PO Max</t>
  </si>
  <si>
    <t>Usure</t>
  </si>
  <si>
    <t>Moon</t>
  </si>
  <si>
    <t>Sauvage - Boss</t>
  </si>
  <si>
    <t>Coup de Moon</t>
  </si>
  <si>
    <t>Moon Walk</t>
  </si>
  <si>
    <t>Recule 1, Attire 1</t>
  </si>
  <si>
    <t>Lancer de Nodkoko (2)</t>
  </si>
  <si>
    <t>Met en jeu une Nodkoko dans la case libre ciblée</t>
  </si>
  <si>
    <t>Tacle, Marteau de Moon</t>
  </si>
  <si>
    <t>Marteau de Moon</t>
  </si>
  <si>
    <t>Quand Moon est mis K.O., il n'est pas retiré du terrain et se soigne de toutes ses Blessures</t>
  </si>
  <si>
    <t>Rouler de Nodkoko (1)</t>
  </si>
  <si>
    <t>Kanniboul Thierry, Moon</t>
  </si>
  <si>
    <t>Minotoror</t>
  </si>
  <si>
    <t>Minos - Boss</t>
  </si>
  <si>
    <t>Sabotage</t>
  </si>
  <si>
    <t>Lancer de Tofu (2)</t>
  </si>
  <si>
    <t>Repousse 2. Met en jeu un Tofu dans la case libérée par le personnage ciblé.</t>
  </si>
  <si>
    <t>Graines Magiques</t>
  </si>
  <si>
    <t>Cibles Multiples, chaque personnage ciblé est soigné de 1</t>
  </si>
  <si>
    <t>Reine des Tofus, Tofu Royal, Minotoror</t>
  </si>
  <si>
    <t>Deminoboule</t>
  </si>
  <si>
    <t>Minos</t>
  </si>
  <si>
    <t>Coup de Boulet</t>
  </si>
  <si>
    <t>Zone Marteau, Rapproche 2</t>
  </si>
  <si>
    <t>3-3</t>
  </si>
  <si>
    <t>Souffle Libératoire</t>
  </si>
  <si>
    <t>Cibles multiples, Repousse 1</t>
  </si>
  <si>
    <t>Résistance Air, Totor</t>
  </si>
  <si>
    <t>Totor</t>
  </si>
  <si>
    <t>Tant qu'un autre Minos allié est en jeu, les sorts d'attaque de ce personnage ont perce-armure</t>
  </si>
  <si>
    <t>Résistance Feu, Totor</t>
  </si>
  <si>
    <t>Au début du tour de son invocateur, cette pièce de jeu subit 1 blessure</t>
  </si>
  <si>
    <t>Dragoeth le Penseur</t>
  </si>
  <si>
    <t>Drageaufol la Joyeuse</t>
  </si>
  <si>
    <t>Dragueuse</t>
  </si>
  <si>
    <t>Crocabulia</t>
  </si>
  <si>
    <t>Dragoeuf</t>
  </si>
  <si>
    <t>Dragoeuf - Boss</t>
  </si>
  <si>
    <t>Force, Couvainson</t>
  </si>
  <si>
    <t>Chance, Couvainson</t>
  </si>
  <si>
    <t>Agilité, Couvainson</t>
  </si>
  <si>
    <t>Intelligence, Couvainson</t>
  </si>
  <si>
    <t>Couvaison</t>
  </si>
  <si>
    <t>Au début du tour de ce personnage, ses Dragoeufs Immatures invoqués gagnent +2 PA</t>
  </si>
  <si>
    <t>Météorite</t>
  </si>
  <si>
    <t>Repousse 1 le Dragoeuf Immature ciblé</t>
  </si>
  <si>
    <t>Rapproche 1, Met en jeu un Dragoeuf Immature dans la case libérée par Dragoeth le Penseur</t>
  </si>
  <si>
    <t>Ponte de Dragoeuf Immature (1)</t>
  </si>
  <si>
    <t>Frétillos</t>
  </si>
  <si>
    <t>Bichonnage</t>
  </si>
  <si>
    <t>Échange de position avec le Dragoeuf Immature ciblé</t>
  </si>
  <si>
    <t>Rapproche 1, Met en jeu un Dragoeuf Immature dans la case libérée par Drageaufol la Joyeuse</t>
  </si>
  <si>
    <t>Draguage</t>
  </si>
  <si>
    <t>Dragorlotage</t>
  </si>
  <si>
    <t>Repousse 2 le Dragoeuf Immature ciblé</t>
  </si>
  <si>
    <t>Rapproche 1, Met en jeu un Dragoeuf Immature dans la case libérée par Dragueuse</t>
  </si>
  <si>
    <t>Souffle de Crocabulia</t>
  </si>
  <si>
    <t>Ponte Royale de Dragoeuf Immature (2)</t>
  </si>
  <si>
    <t>Rapproche 1, Met en jeu un Dragoeuf Immature dans la case libérée par Crocabulia</t>
  </si>
  <si>
    <t>Crocrocabulia</t>
  </si>
  <si>
    <t>Inflige +1 dégât de feu par Dragoeuf Immature allié en jeu</t>
  </si>
  <si>
    <t>BO</t>
  </si>
  <si>
    <t>Eclosion</t>
  </si>
  <si>
    <t>3 PA 1 PV</t>
  </si>
  <si>
    <t>Mécanisme.</t>
  </si>
  <si>
    <t>Tourelle. Mécanisme.</t>
  </si>
  <si>
    <t>Bombe. Mécanisme.</t>
  </si>
  <si>
    <t>Piège. Mécanisme.</t>
  </si>
  <si>
    <t>Alchimiste - Féca</t>
  </si>
  <si>
    <t>Brûlure d'Ogrines</t>
  </si>
  <si>
    <t>+1 dégât feu si au moins 1 PA et 1 PM sur la cible</t>
  </si>
  <si>
    <t>Divergence Philosophale</t>
  </si>
  <si>
    <t>+1 PA, +1 PM à la cible allié. -1 PA, -1 PM à la cible adverse</t>
  </si>
  <si>
    <t>Inversion des Clapets</t>
  </si>
  <si>
    <t>Inverse les marqueurs PA et PM de la cible</t>
  </si>
  <si>
    <t>Puissance Alchimique</t>
  </si>
  <si>
    <t>Double les marqueurs de PA et de PM de la cible</t>
  </si>
  <si>
    <t>Crafteur, Armure, Insensible, Sac à potions</t>
  </si>
  <si>
    <t>Sac à potions</t>
  </si>
  <si>
    <t>Au début de son tour, Otomaï gagne immédiatement +4 PA ou +2 PM</t>
  </si>
  <si>
    <t>Duel Pack 3</t>
  </si>
  <si>
    <t>Blind Box 3</t>
  </si>
  <si>
    <t>Ankama Convention 2011</t>
  </si>
  <si>
    <t>Saison 0</t>
  </si>
  <si>
    <t>Zobal (Wakfumag)</t>
  </si>
  <si>
    <t>9</t>
  </si>
  <si>
    <t>4</t>
  </si>
  <si>
    <t>15</t>
  </si>
  <si>
    <t>8</t>
  </si>
  <si>
    <t>Épée Classante</t>
  </si>
  <si>
    <t>Zoballistic</t>
  </si>
  <si>
    <t>Maskotron</t>
  </si>
  <si>
    <t>Zobal de Match</t>
  </si>
  <si>
    <t>Attire de 3 cases</t>
  </si>
  <si>
    <t>Tacle, Rallonge Zobal</t>
  </si>
  <si>
    <t>Rallonge Zobal</t>
  </si>
  <si>
    <t>Tant qu'un KrosMaster allié est adjacent à Maskemane, les sorts de cet allié gagnent +1 PO Max</t>
  </si>
  <si>
    <t>Ankama Convention 2011 :</t>
  </si>
  <si>
    <t>Roublard (Wakfumag)</t>
  </si>
  <si>
    <t>16</t>
  </si>
  <si>
    <t>7</t>
  </si>
  <si>
    <t>Épée Shushu</t>
  </si>
  <si>
    <t>Met en jeu une Bombe Incendiaire</t>
  </si>
  <si>
    <t>Esquive, Shushus à gogo</t>
  </si>
  <si>
    <t>Remington Smisse*</t>
  </si>
  <si>
    <t>Maskemane*</t>
  </si>
  <si>
    <t>Anathar</t>
  </si>
  <si>
    <t>Le Chevalier Justice</t>
  </si>
  <si>
    <t>Piwate Island</t>
  </si>
  <si>
    <t>Le Chouque</t>
  </si>
  <si>
    <t>Invocations</t>
  </si>
  <si>
    <t>Quantité d'invocations :</t>
  </si>
  <si>
    <t>Invocation</t>
  </si>
  <si>
    <t>6</t>
  </si>
  <si>
    <t>10</t>
  </si>
  <si>
    <t>11</t>
  </si>
  <si>
    <t>12</t>
  </si>
  <si>
    <t>13</t>
  </si>
  <si>
    <t>14</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</si>
  <si>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</si>
  <si>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</si>
  <si>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</si>
  <si>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</si>
  <si>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</si>
  <si>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</si>
  <si>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</si>
  <si>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</si>
  <si>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</si>
  <si>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</si>
  <si>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</si>
  <si>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</si>
  <si>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</si>
  <si>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</si>
  <si>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</si>
  <si>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</si>
  <si>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</si>
  <si>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</si>
  <si>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</si>
  <si>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</si>
  <si>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</si>
  <si>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</si>
  <si>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</si>
  <si>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</si>
  <si>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</si>
  <si>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</si>
  <si>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</si>
  <si>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</si>
  <si>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</si>
  <si>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</si>
  <si>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</si>
  <si>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Vindicte 6 : Lumino gagne Armure, Riposte et Résistance (4 éléments)</t>
  </si>
  <si>
    <t>Vindicte 7 : Ombre gagne +7 PV max</t>
  </si>
  <si>
    <t>Sang de Corbak</t>
  </si>
  <si>
    <t>Vindicte 4 : Korbax gagne +3 PA max</t>
  </si>
  <si>
    <t>Vindicte 5 : Les sorts de Skale infligent +1 dégât d'eau</t>
  </si>
  <si>
    <t>Vindicte 5 : Masse gagne insensible, Armure et Tacle</t>
  </si>
  <si>
    <t>Vindicte 4 : Au début de son tour, Scoreur se soigne de 1 Blessure</t>
  </si>
  <si>
    <t>Ma collection</t>
  </si>
  <si>
    <t>Collection réelle</t>
  </si>
  <si>
    <t>Collection en ligne</t>
  </si>
  <si>
    <t>Quantité
(En ligne)</t>
  </si>
  <si>
    <t>Quantité
(Réelle)</t>
  </si>
  <si>
    <t>Code
(État)</t>
  </si>
  <si>
    <t>Quantié
(Dorée)</t>
  </si>
  <si>
    <t>Bases dorées :</t>
  </si>
  <si>
    <t>Ma liste de besoins</t>
  </si>
  <si>
    <t>ANALYSER</t>
  </si>
  <si>
    <t>KrosMasters</t>
  </si>
  <si>
    <t>Quantité de KrosMasters :</t>
  </si>
  <si>
    <t>Rechercher un KrosMaster:</t>
  </si>
  <si>
    <t>Rechercher un KrosMaster par son nom</t>
  </si>
  <si>
    <t>Rechercher des KrosMasters par critères</t>
  </si>
  <si>
    <t>KrosMasters en ligne</t>
  </si>
  <si>
    <t>KrosMasters réels</t>
  </si>
  <si>
    <t>Arbre Normal</t>
  </si>
  <si>
    <t>Buisson Normal</t>
  </si>
  <si>
    <t>Caisse Normale</t>
  </si>
  <si>
    <t>5 PA 1 PV</t>
  </si>
  <si>
    <t>Modifiable</t>
  </si>
  <si>
    <t>Nom de l'équipe :</t>
  </si>
  <si>
    <t>Propriétaire :</t>
  </si>
  <si>
    <t>KrosMaster Arèna</t>
  </si>
  <si>
    <t>Résumé</t>
  </si>
  <si>
    <t>BP</t>
  </si>
  <si>
    <t>BQ</t>
  </si>
  <si>
    <t>BR</t>
  </si>
  <si>
    <t>Cocotier</t>
  </si>
  <si>
    <t>Radeau</t>
  </si>
  <si>
    <t>Totem</t>
  </si>
  <si>
    <t>BS</t>
  </si>
  <si>
    <t>BT</t>
  </si>
  <si>
    <t>BU</t>
  </si>
  <si>
    <t>Dragoeuf Immature (Rouge)</t>
  </si>
  <si>
    <t>Dragoeuf Immature (Bleu)</t>
  </si>
  <si>
    <t>Dragoeuf Immature (Jaune)</t>
  </si>
  <si>
    <t>Dragoeuf Immature (Noir)</t>
  </si>
  <si>
    <t>Saint-Ballotin 2015</t>
  </si>
  <si>
    <t>Tofu V2</t>
  </si>
  <si>
    <t>Tofu V3</t>
  </si>
  <si>
    <t>Boufmouth V2</t>
  </si>
  <si>
    <t>Boufmouth V3</t>
  </si>
  <si>
    <t>Bouftou V2</t>
  </si>
  <si>
    <t>Bouftou V3</t>
  </si>
  <si>
    <t>Wabbit V2</t>
  </si>
  <si>
    <t>*A</t>
  </si>
  <si>
    <t>*B</t>
  </si>
  <si>
    <t>*C</t>
  </si>
  <si>
    <t>*D</t>
  </si>
  <si>
    <t>*E</t>
  </si>
  <si>
    <t>*F</t>
  </si>
  <si>
    <t>*G</t>
  </si>
  <si>
    <t>Invocations / Accessoires</t>
  </si>
  <si>
    <t>Invocations Saint-Ballotin 2015 :</t>
  </si>
  <si>
    <t>Mise à jour : 5 juin 2015</t>
  </si>
</sst>
</file>

<file path=xl/styles.xml><?xml version="1.0" encoding="utf-8"?>
<styleSheet xmlns="http://schemas.openxmlformats.org/spreadsheetml/2006/main" xmlns:mc="http://schemas.openxmlformats.org/markup-compatibility/2006" xmlns:x14ac="http://schemas.microsoft.com/office/spreadsheetml/2009/9/ac" mc:Ignorable="x14ac">
  <fonts count="40" x14ac:knownFonts="1">
    <font>
      <sz val="11"/>
      <color theme="1"/>
      <name val="Calibri"/>
      <family val="2"/>
      <scheme val="minor"/>
    </font>
    <font>
      <b/>
      <sz val="11"/>
      <color theme="1"/>
      <name val="Times New Roman"/>
      <family val="1"/>
    </font>
    <font>
      <sz val="11"/>
      <color theme="1"/>
      <name val="Times New Roman"/>
      <family val="1"/>
    </font>
    <font>
      <b/>
      <i/>
      <sz val="11"/>
      <color rgb="FF000000"/>
      <name val="Times New Roman"/>
      <family val="1"/>
    </font>
    <font>
      <b/>
      <sz val="11"/>
      <color theme="1"/>
      <name val="Times New Roman"/>
      <family val="1"/>
    </font>
    <font>
      <b/>
      <i/>
      <sz val="12"/>
      <color theme="1"/>
      <name val="Times New Roman"/>
      <family val="1"/>
    </font>
    <font>
      <b/>
      <sz val="12"/>
      <color theme="1"/>
      <name val="Times New Roman"/>
      <family val="1"/>
    </font>
    <font>
      <b/>
      <sz val="14"/>
      <color theme="1"/>
      <name val="Times New Roman"/>
      <family val="1"/>
    </font>
    <font>
      <b/>
      <u/>
      <sz val="11"/>
      <color theme="1"/>
      <name val="Times New Roman"/>
      <family val="1"/>
    </font>
    <font>
      <sz val="12"/>
      <color theme="1"/>
      <name val="Times New Roman"/>
      <family val="1"/>
    </font>
    <font>
      <sz val="14"/>
      <color theme="1"/>
      <name val="Times New Roman"/>
      <family val="1"/>
    </font>
    <font>
      <b/>
      <sz val="14"/>
      <name val="Times New Roman"/>
      <family val="1"/>
    </font>
    <font>
      <u/>
      <sz val="14"/>
      <color theme="1"/>
      <name val="Times New Roman"/>
      <family val="1"/>
    </font>
    <font>
      <b/>
      <u/>
      <sz val="16"/>
      <color theme="1"/>
      <name val="Times New Roman"/>
      <family val="1"/>
    </font>
    <font>
      <i/>
      <sz val="11"/>
      <color theme="1"/>
      <name val="Times New Roman"/>
      <family val="1"/>
    </font>
    <font>
      <b/>
      <u/>
      <sz val="14"/>
      <color theme="1"/>
      <name val="Times New Roman"/>
      <family val="1"/>
    </font>
    <font>
      <b/>
      <i/>
      <sz val="14"/>
      <color theme="1"/>
      <name val="Times New Roman"/>
      <family val="1"/>
    </font>
    <font>
      <b/>
      <sz val="11"/>
      <name val="Times New Roman"/>
      <family val="1"/>
    </font>
    <font>
      <b/>
      <sz val="11"/>
      <color rgb="FFFF0000"/>
      <name val="Times New Roman"/>
      <family val="1"/>
    </font>
    <font>
      <b/>
      <i/>
      <sz val="20"/>
      <color theme="1"/>
      <name val="Times New Roman"/>
      <family val="1"/>
    </font>
    <font>
      <b/>
      <i/>
      <sz val="11"/>
      <color theme="9" tint="-0.249977111117893"/>
      <name val="Times New Roman"/>
      <family val="1"/>
    </font>
    <font>
      <b/>
      <sz val="11"/>
      <color theme="1"/>
      <name val="Times New Roman"/>
      <family val="1"/>
    </font>
    <font>
      <b/>
      <u/>
      <sz val="12"/>
      <color theme="1"/>
      <name val="Times New Roman"/>
      <family val="1"/>
    </font>
    <font>
      <b/>
      <sz val="11"/>
      <color theme="1"/>
      <name val="Times New Roman"/>
    </font>
    <font>
      <sz val="11"/>
      <color theme="0"/>
      <name val="Times New Roman"/>
      <family val="1"/>
    </font>
    <font>
      <b/>
      <u/>
      <sz val="18"/>
      <color theme="1"/>
      <name val="Times New Roman"/>
      <family val="1"/>
    </font>
    <font>
      <b/>
      <i/>
      <sz val="12"/>
      <color rgb="FF000000"/>
      <name val="Times New Roman"/>
      <family val="1"/>
    </font>
    <font>
      <i/>
      <sz val="12"/>
      <color theme="1"/>
      <name val="Times New Roman"/>
      <family val="1"/>
    </font>
    <font>
      <sz val="11"/>
      <name val="Times New Roman"/>
      <family val="1"/>
    </font>
    <font>
      <sz val="9"/>
      <color indexed="81"/>
      <name val="Tahoma"/>
      <charset val="1"/>
    </font>
    <font>
      <b/>
      <sz val="9"/>
      <color indexed="81"/>
      <name val="Tahoma"/>
      <charset val="1"/>
    </font>
    <font>
      <sz val="9"/>
      <color indexed="81"/>
      <name val="Tahoma"/>
      <family val="2"/>
    </font>
    <font>
      <b/>
      <sz val="9"/>
      <color indexed="81"/>
      <name val="Tahoma"/>
      <family val="2"/>
    </font>
    <font>
      <b/>
      <sz val="11"/>
      <color theme="0"/>
      <name val="Times New Roman"/>
      <family val="1"/>
    </font>
    <font>
      <b/>
      <i/>
      <sz val="12"/>
      <color rgb="FF0070C0"/>
      <name val="Times New Roman"/>
      <family val="1"/>
    </font>
    <font>
      <b/>
      <sz val="12"/>
      <color rgb="FF0070C0"/>
      <name val="Times New Roman"/>
      <family val="1"/>
    </font>
    <font>
      <b/>
      <i/>
      <sz val="14"/>
      <color rgb="FF0070C0"/>
      <name val="Times New Roman"/>
      <family val="1"/>
    </font>
    <font>
      <b/>
      <i/>
      <sz val="11"/>
      <color rgb="FFFF0000"/>
      <name val="Times New Roman"/>
      <family val="1"/>
    </font>
    <font>
      <b/>
      <sz val="18"/>
      <color theme="1"/>
      <name val="Times New Roman"/>
      <family val="1"/>
    </font>
    <font>
      <b/>
      <sz val="16"/>
      <color theme="1"/>
      <name val="Times New Roman"/>
      <family val="1"/>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74">
    <border>
      <left/>
      <right/>
      <top/>
      <bottom/>
      <diagonal/>
    </border>
    <border>
      <left style="dashed">
        <color auto="1"/>
      </left>
      <right/>
      <top/>
      <bottom/>
      <diagonal/>
    </border>
    <border>
      <left/>
      <right style="dashed">
        <color auto="1"/>
      </right>
      <top/>
      <bottom/>
      <diagonal/>
    </border>
    <border>
      <left style="thick">
        <color auto="1"/>
      </left>
      <right/>
      <top style="thick">
        <color auto="1"/>
      </top>
      <bottom/>
      <diagonal/>
    </border>
    <border>
      <left/>
      <right/>
      <top style="thick">
        <color auto="1"/>
      </top>
      <bottom/>
      <diagonal/>
    </border>
    <border>
      <left style="dashed">
        <color auto="1"/>
      </left>
      <right/>
      <top style="thick">
        <color auto="1"/>
      </top>
      <bottom/>
      <diagonal/>
    </border>
    <border>
      <left/>
      <right style="dashed">
        <color auto="1"/>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n">
        <color auto="1"/>
      </left>
      <right style="dotted">
        <color auto="1"/>
      </right>
      <top/>
      <bottom style="thin">
        <color auto="1"/>
      </bottom>
      <diagonal/>
    </border>
    <border>
      <left style="dotted">
        <color auto="1"/>
      </left>
      <right style="thin">
        <color auto="1"/>
      </right>
      <top/>
      <bottom style="thin">
        <color auto="1"/>
      </bottom>
      <diagonal/>
    </border>
    <border>
      <left style="thin">
        <color auto="1"/>
      </left>
      <right style="dotted">
        <color auto="1"/>
      </right>
      <top style="thin">
        <color auto="1"/>
      </top>
      <bottom style="thin">
        <color auto="1"/>
      </bottom>
      <diagonal/>
    </border>
    <border>
      <left style="dotted">
        <color auto="1"/>
      </left>
      <right style="thin">
        <color auto="1"/>
      </right>
      <top style="thin">
        <color auto="1"/>
      </top>
      <bottom style="thin">
        <color auto="1"/>
      </bottom>
      <diagonal/>
    </border>
    <border>
      <left/>
      <right/>
      <top style="thick">
        <color auto="1"/>
      </top>
      <bottom style="thick">
        <color auto="1"/>
      </bottom>
      <diagonal/>
    </border>
    <border>
      <left style="thick">
        <color auto="1"/>
      </left>
      <right/>
      <top style="thin">
        <color auto="1"/>
      </top>
      <bottom style="thin">
        <color auto="1"/>
      </bottom>
      <diagonal/>
    </border>
    <border>
      <left/>
      <right/>
      <top style="thin">
        <color auto="1"/>
      </top>
      <bottom style="thin">
        <color auto="1"/>
      </bottom>
      <diagonal/>
    </border>
    <border>
      <left/>
      <right style="thick">
        <color auto="1"/>
      </right>
      <top style="thin">
        <color auto="1"/>
      </top>
      <bottom style="thin">
        <color auto="1"/>
      </bottom>
      <diagonal/>
    </border>
    <border>
      <left style="thick">
        <color auto="1"/>
      </left>
      <right/>
      <top style="thin">
        <color auto="1"/>
      </top>
      <bottom style="medium">
        <color auto="1"/>
      </bottom>
      <diagonal/>
    </border>
    <border>
      <left/>
      <right/>
      <top style="thin">
        <color auto="1"/>
      </top>
      <bottom style="medium">
        <color auto="1"/>
      </bottom>
      <diagonal/>
    </border>
    <border>
      <left/>
      <right style="thick">
        <color auto="1"/>
      </right>
      <top style="thin">
        <color auto="1"/>
      </top>
      <bottom style="medium">
        <color auto="1"/>
      </bottom>
      <diagonal/>
    </border>
    <border>
      <left style="thick">
        <color auto="1"/>
      </left>
      <right/>
      <top/>
      <bottom style="thin">
        <color auto="1"/>
      </bottom>
      <diagonal/>
    </border>
    <border>
      <left/>
      <right/>
      <top/>
      <bottom style="thin">
        <color auto="1"/>
      </bottom>
      <diagonal/>
    </border>
    <border>
      <left/>
      <right style="thick">
        <color auto="1"/>
      </right>
      <top style="thick">
        <color auto="1"/>
      </top>
      <bottom style="thin">
        <color auto="1"/>
      </bottom>
      <diagonal/>
    </border>
    <border>
      <left style="mediumDashDotDot">
        <color auto="1"/>
      </left>
      <right/>
      <top/>
      <bottom/>
      <diagonal/>
    </border>
    <border>
      <left style="medium">
        <color auto="1"/>
      </left>
      <right style="medium">
        <color auto="1"/>
      </right>
      <top style="medium">
        <color auto="1"/>
      </top>
      <bottom style="medium">
        <color auto="1"/>
      </bottom>
      <diagonal/>
    </border>
    <border>
      <left style="medium">
        <color auto="1"/>
      </left>
      <right style="dotted">
        <color auto="1"/>
      </right>
      <top style="medium">
        <color auto="1"/>
      </top>
      <bottom style="medium">
        <color auto="1"/>
      </bottom>
      <diagonal/>
    </border>
    <border>
      <left style="dotted">
        <color auto="1"/>
      </left>
      <right style="dotted">
        <color auto="1"/>
      </right>
      <top style="medium">
        <color auto="1"/>
      </top>
      <bottom style="medium">
        <color auto="1"/>
      </bottom>
      <diagonal/>
    </border>
    <border>
      <left style="dotted">
        <color auto="1"/>
      </left>
      <right/>
      <top style="medium">
        <color auto="1"/>
      </top>
      <bottom style="medium">
        <color auto="1"/>
      </bottom>
      <diagonal/>
    </border>
    <border>
      <left/>
      <right/>
      <top style="medium">
        <color auto="1"/>
      </top>
      <bottom style="medium">
        <color auto="1"/>
      </bottom>
      <diagonal/>
    </border>
    <border>
      <left/>
      <right style="thick">
        <color auto="1"/>
      </right>
      <top style="medium">
        <color auto="1"/>
      </top>
      <bottom style="medium">
        <color auto="1"/>
      </bottom>
      <diagonal/>
    </border>
    <border>
      <left style="dotted">
        <color auto="1"/>
      </left>
      <right style="thick">
        <color auto="1"/>
      </right>
      <top style="medium">
        <color auto="1"/>
      </top>
      <bottom style="medium">
        <color auto="1"/>
      </bottom>
      <diagonal/>
    </border>
    <border>
      <left/>
      <right/>
      <top style="medium">
        <color auto="1"/>
      </top>
      <bottom/>
      <diagonal/>
    </border>
    <border>
      <left/>
      <right/>
      <top style="thin">
        <color auto="1"/>
      </top>
      <bottom/>
      <diagonal/>
    </border>
    <border>
      <left style="thin">
        <color auto="1"/>
      </left>
      <right/>
      <top style="thick">
        <color auto="1"/>
      </top>
      <bottom/>
      <diagonal/>
    </border>
    <border>
      <left style="thin">
        <color auto="1"/>
      </left>
      <right/>
      <top/>
      <bottom style="thick">
        <color auto="1"/>
      </bottom>
      <diagonal/>
    </border>
    <border>
      <left/>
      <right style="thin">
        <color auto="1"/>
      </right>
      <top style="thick">
        <color auto="1"/>
      </top>
      <bottom/>
      <diagonal/>
    </border>
    <border>
      <left/>
      <right style="thin">
        <color auto="1"/>
      </right>
      <top/>
      <bottom style="thick">
        <color auto="1"/>
      </bottom>
      <diagonal/>
    </border>
    <border>
      <left style="thick">
        <color auto="1"/>
      </left>
      <right/>
      <top/>
      <bottom style="medium">
        <color auto="1"/>
      </bottom>
      <diagonal/>
    </border>
    <border>
      <left/>
      <right/>
      <top/>
      <bottom style="medium">
        <color auto="1"/>
      </bottom>
      <diagonal/>
    </border>
    <border>
      <left style="thin">
        <color auto="1"/>
      </left>
      <right/>
      <top/>
      <bottom style="medium">
        <color auto="1"/>
      </bottom>
      <diagonal/>
    </border>
    <border>
      <left/>
      <right style="thin">
        <color auto="1"/>
      </right>
      <top/>
      <bottom style="medium">
        <color auto="1"/>
      </bottom>
      <diagonal/>
    </border>
    <border>
      <left/>
      <right style="thick">
        <color auto="1"/>
      </right>
      <top/>
      <bottom style="medium">
        <color auto="1"/>
      </bottom>
      <diagonal/>
    </border>
    <border>
      <left style="medium">
        <color auto="1"/>
      </left>
      <right/>
      <top style="dotted">
        <color auto="1"/>
      </top>
      <bottom style="thin">
        <color auto="1"/>
      </bottom>
      <diagonal/>
    </border>
    <border>
      <left/>
      <right/>
      <top style="dotted">
        <color auto="1"/>
      </top>
      <bottom style="thin">
        <color auto="1"/>
      </bottom>
      <diagonal/>
    </border>
    <border>
      <left style="medium">
        <color auto="1"/>
      </left>
      <right/>
      <top style="thin">
        <color auto="1"/>
      </top>
      <bottom style="thin">
        <color auto="1"/>
      </bottom>
      <diagonal/>
    </border>
    <border>
      <left style="dotted">
        <color auto="1"/>
      </left>
      <right style="thick">
        <color auto="1"/>
      </right>
      <top style="thin">
        <color auto="1"/>
      </top>
      <bottom style="thin">
        <color auto="1"/>
      </bottom>
      <diagonal/>
    </border>
    <border>
      <left style="dotted">
        <color auto="1"/>
      </left>
      <right style="medium">
        <color auto="1"/>
      </right>
      <top style="thin">
        <color auto="1"/>
      </top>
      <bottom style="thin">
        <color auto="1"/>
      </bottom>
      <diagonal/>
    </border>
    <border>
      <left style="thick">
        <color auto="1"/>
      </left>
      <right/>
      <top style="thin">
        <color auto="1"/>
      </top>
      <bottom/>
      <diagonal/>
    </border>
    <border>
      <left style="medium">
        <color auto="1"/>
      </left>
      <right/>
      <top style="thin">
        <color auto="1"/>
      </top>
      <bottom style="dotted">
        <color auto="1"/>
      </bottom>
      <diagonal/>
    </border>
    <border>
      <left/>
      <right/>
      <top style="thin">
        <color auto="1"/>
      </top>
      <bottom style="thick">
        <color auto="1"/>
      </bottom>
      <diagonal/>
    </border>
    <border>
      <left style="dotted">
        <color auto="1"/>
      </left>
      <right style="medium">
        <color auto="1"/>
      </right>
      <top/>
      <bottom style="thin">
        <color auto="1"/>
      </bottom>
      <diagonal/>
    </border>
    <border>
      <left style="dotted">
        <color auto="1"/>
      </left>
      <right style="medium">
        <color auto="1"/>
      </right>
      <top style="thin">
        <color auto="1"/>
      </top>
      <bottom/>
      <diagonal/>
    </border>
    <border>
      <left style="dotted">
        <color auto="1"/>
      </left>
      <right style="thick">
        <color auto="1"/>
      </right>
      <top style="thin">
        <color auto="1"/>
      </top>
      <bottom/>
      <diagonal/>
    </border>
    <border>
      <left style="dotted">
        <color auto="1"/>
      </left>
      <right style="medium">
        <color auto="1"/>
      </right>
      <top style="dotted">
        <color auto="1"/>
      </top>
      <bottom style="thin">
        <color auto="1"/>
      </bottom>
      <diagonal/>
    </border>
    <border>
      <left style="dotted">
        <color auto="1"/>
      </left>
      <right style="medium">
        <color auto="1"/>
      </right>
      <top style="thin">
        <color auto="1"/>
      </top>
      <bottom style="thick">
        <color auto="1"/>
      </bottom>
      <diagonal/>
    </border>
    <border>
      <left style="dotted">
        <color auto="1"/>
      </left>
      <right/>
      <top/>
      <bottom style="thin">
        <color auto="1"/>
      </bottom>
      <diagonal/>
    </border>
    <border>
      <left style="dotted">
        <color auto="1"/>
      </left>
      <right/>
      <top style="thin">
        <color auto="1"/>
      </top>
      <bottom/>
      <diagonal/>
    </border>
    <border>
      <left/>
      <right style="thick">
        <color auto="1"/>
      </right>
      <top/>
      <bottom style="thin">
        <color auto="1"/>
      </bottom>
      <diagonal/>
    </border>
    <border>
      <left style="thick">
        <color auto="1"/>
      </left>
      <right/>
      <top style="thick">
        <color auto="1"/>
      </top>
      <bottom style="dashed">
        <color auto="1"/>
      </bottom>
      <diagonal/>
    </border>
    <border>
      <left/>
      <right/>
      <top style="thick">
        <color auto="1"/>
      </top>
      <bottom style="dashed">
        <color auto="1"/>
      </bottom>
      <diagonal/>
    </border>
    <border>
      <left/>
      <right style="thick">
        <color auto="1"/>
      </right>
      <top style="thick">
        <color auto="1"/>
      </top>
      <bottom style="dashed">
        <color auto="1"/>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top/>
      <bottom/>
      <diagonal/>
    </border>
    <border>
      <left/>
      <right style="medium">
        <color indexed="64"/>
      </right>
      <top/>
      <bottom/>
      <diagonal/>
    </border>
    <border>
      <left style="medium">
        <color auto="1"/>
      </left>
      <right style="dotted">
        <color auto="1"/>
      </right>
      <top style="thin">
        <color auto="1"/>
      </top>
      <bottom style="thin">
        <color auto="1"/>
      </bottom>
      <diagonal/>
    </border>
  </borders>
  <cellStyleXfs count="1">
    <xf numFmtId="0" fontId="0" fillId="0" borderId="0"/>
  </cellStyleXfs>
  <cellXfs count="285">
    <xf numFmtId="0" fontId="0" fillId="0" borderId="0" xfId="0"/>
    <xf numFmtId="0" fontId="1" fillId="0" borderId="0" xfId="0" applyFont="1" applyAlignment="1">
      <alignment horizontal="center" vertical="center"/>
    </xf>
    <xf numFmtId="0" fontId="2" fillId="0" borderId="0" xfId="0" applyFont="1"/>
    <xf numFmtId="49" fontId="1" fillId="0" borderId="0" xfId="0" applyNumberFormat="1" applyFont="1" applyBorder="1" applyAlignment="1">
      <alignment horizontal="center" vertical="center"/>
    </xf>
    <xf numFmtId="49" fontId="2" fillId="0" borderId="0" xfId="0" applyNumberFormat="1" applyFont="1" applyBorder="1" applyAlignment="1">
      <alignment horizontal="center" vertical="center"/>
    </xf>
    <xf numFmtId="49" fontId="2" fillId="0" borderId="0" xfId="0" applyNumberFormat="1" applyFont="1" applyAlignment="1">
      <alignment vertical="center"/>
    </xf>
    <xf numFmtId="49" fontId="1" fillId="0" borderId="1" xfId="0" applyNumberFormat="1" applyFont="1" applyBorder="1" applyAlignment="1">
      <alignment horizontal="left" vertical="center"/>
    </xf>
    <xf numFmtId="49" fontId="1" fillId="0" borderId="2" xfId="0" applyNumberFormat="1" applyFont="1" applyBorder="1" applyAlignment="1">
      <alignment horizontal="center" vertical="center"/>
    </xf>
    <xf numFmtId="49" fontId="2" fillId="0" borderId="8" xfId="0" applyNumberFormat="1" applyFont="1" applyBorder="1" applyAlignment="1">
      <alignment horizontal="center" vertical="center"/>
    </xf>
    <xf numFmtId="49" fontId="2" fillId="0" borderId="0" xfId="0" applyNumberFormat="1" applyFont="1" applyBorder="1" applyAlignment="1">
      <alignment vertical="center"/>
    </xf>
    <xf numFmtId="49" fontId="2" fillId="0" borderId="1" xfId="0" applyNumberFormat="1" applyFont="1" applyBorder="1" applyAlignment="1">
      <alignment horizontal="left" vertical="center"/>
    </xf>
    <xf numFmtId="49" fontId="2" fillId="0" borderId="0" xfId="0" applyNumberFormat="1" applyFont="1" applyBorder="1" applyAlignment="1">
      <alignment horizontal="left" vertical="center"/>
    </xf>
    <xf numFmtId="49" fontId="2" fillId="0" borderId="2" xfId="0" applyNumberFormat="1" applyFont="1" applyBorder="1" applyAlignment="1">
      <alignment horizontal="center" vertical="center"/>
    </xf>
    <xf numFmtId="49" fontId="2" fillId="0" borderId="9" xfId="0" applyNumberFormat="1"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2" fillId="0" borderId="0" xfId="0" applyFont="1" applyBorder="1"/>
    <xf numFmtId="0" fontId="3" fillId="0" borderId="7" xfId="0" applyFont="1" applyBorder="1" applyAlignment="1">
      <alignment horizontal="center" vertical="center" wrapText="1"/>
    </xf>
    <xf numFmtId="0" fontId="10" fillId="0" borderId="10" xfId="0" applyFont="1" applyBorder="1" applyAlignment="1">
      <alignment horizontal="center" vertical="center"/>
    </xf>
    <xf numFmtId="0" fontId="10" fillId="0" borderId="11" xfId="0" applyFont="1" applyBorder="1" applyAlignment="1">
      <alignment horizontal="left" vertical="center"/>
    </xf>
    <xf numFmtId="0" fontId="10" fillId="0" borderId="11" xfId="0" applyFont="1" applyBorder="1" applyAlignment="1">
      <alignment horizontal="center" vertical="center"/>
    </xf>
    <xf numFmtId="0" fontId="10" fillId="0" borderId="12" xfId="0" applyFont="1" applyBorder="1" applyAlignment="1">
      <alignment horizontal="center" vertical="center"/>
    </xf>
    <xf numFmtId="49" fontId="1" fillId="0" borderId="0" xfId="0" applyNumberFormat="1" applyFont="1"/>
    <xf numFmtId="49" fontId="2" fillId="0" borderId="0" xfId="0" applyNumberFormat="1" applyFont="1"/>
    <xf numFmtId="0" fontId="7" fillId="0" borderId="0" xfId="0" applyFont="1" applyAlignment="1"/>
    <xf numFmtId="0" fontId="2" fillId="0" borderId="8" xfId="0" applyFont="1" applyBorder="1"/>
    <xf numFmtId="0" fontId="2" fillId="0" borderId="9" xfId="0" applyFont="1" applyBorder="1"/>
    <xf numFmtId="0" fontId="1" fillId="0" borderId="8" xfId="0" applyFont="1" applyBorder="1" applyAlignment="1">
      <alignment horizontal="right"/>
    </xf>
    <xf numFmtId="0" fontId="6" fillId="0" borderId="0" xfId="0" applyFont="1" applyBorder="1" applyAlignment="1">
      <alignment vertical="center"/>
    </xf>
    <xf numFmtId="0" fontId="6" fillId="0" borderId="9" xfId="0" applyFont="1" applyBorder="1" applyAlignment="1">
      <alignment vertical="center"/>
    </xf>
    <xf numFmtId="0" fontId="2" fillId="0" borderId="8" xfId="0" applyFont="1" applyBorder="1" applyAlignment="1">
      <alignment horizontal="right"/>
    </xf>
    <xf numFmtId="0" fontId="9" fillId="0" borderId="0" xfId="0" applyFont="1" applyBorder="1" applyAlignment="1">
      <alignment vertical="center"/>
    </xf>
    <xf numFmtId="0" fontId="9" fillId="0" borderId="9" xfId="0" applyFont="1" applyBorder="1" applyAlignment="1">
      <alignment vertical="center"/>
    </xf>
    <xf numFmtId="0" fontId="2" fillId="0" borderId="10" xfId="0" applyFont="1" applyBorder="1" applyAlignment="1">
      <alignment horizontal="right"/>
    </xf>
    <xf numFmtId="0" fontId="9" fillId="0" borderId="11" xfId="0" applyFont="1" applyBorder="1" applyAlignment="1">
      <alignment vertical="center"/>
    </xf>
    <xf numFmtId="0" fontId="9" fillId="0" borderId="12" xfId="0" applyFont="1" applyBorder="1" applyAlignment="1">
      <alignment vertical="center"/>
    </xf>
    <xf numFmtId="0" fontId="13" fillId="0" borderId="0" xfId="0" applyFont="1" applyAlignment="1">
      <alignment horizontal="center" vertical="center"/>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14" fillId="0" borderId="0" xfId="0" applyFont="1"/>
    <xf numFmtId="0" fontId="16" fillId="0" borderId="0" xfId="0" applyFont="1" applyAlignment="1">
      <alignment horizontal="center" vertical="center"/>
    </xf>
    <xf numFmtId="0" fontId="15" fillId="0" borderId="0" xfId="0" applyFont="1" applyBorder="1" applyAlignment="1">
      <alignment horizontal="left" vertical="center"/>
    </xf>
    <xf numFmtId="0" fontId="1" fillId="0" borderId="0" xfId="0" applyFont="1" applyBorder="1" applyAlignment="1">
      <alignment vertical="center"/>
    </xf>
    <xf numFmtId="0" fontId="16" fillId="0" borderId="0" xfId="0" applyFont="1" applyBorder="1" applyAlignment="1">
      <alignment horizontal="center" vertical="center"/>
    </xf>
    <xf numFmtId="0" fontId="18" fillId="0" borderId="0" xfId="0" applyFont="1" applyBorder="1" applyAlignment="1">
      <alignment horizontal="left" vertical="center"/>
    </xf>
    <xf numFmtId="0" fontId="1" fillId="0" borderId="8" xfId="0" applyFont="1" applyBorder="1" applyAlignment="1">
      <alignment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16" fillId="0" borderId="12" xfId="0" applyFont="1" applyBorder="1" applyAlignment="1">
      <alignment horizontal="center" vertical="center"/>
    </xf>
    <xf numFmtId="0" fontId="16" fillId="0" borderId="17" xfId="0" applyFont="1" applyBorder="1" applyAlignment="1">
      <alignment horizontal="center" vertical="center"/>
    </xf>
    <xf numFmtId="0" fontId="17" fillId="0" borderId="19" xfId="0" applyFont="1" applyFill="1" applyBorder="1" applyAlignment="1">
      <alignment horizontal="left" vertical="center"/>
    </xf>
    <xf numFmtId="0" fontId="1" fillId="0" borderId="19" xfId="0" applyFont="1" applyBorder="1" applyAlignment="1">
      <alignment horizontal="center" vertical="center"/>
    </xf>
    <xf numFmtId="0" fontId="17" fillId="0" borderId="22" xfId="0" applyFont="1" applyFill="1" applyBorder="1" applyAlignment="1">
      <alignment horizontal="left" vertical="center"/>
    </xf>
    <xf numFmtId="0" fontId="1" fillId="0" borderId="22" xfId="0" applyFont="1" applyBorder="1" applyAlignment="1">
      <alignment horizontal="center" vertical="center"/>
    </xf>
    <xf numFmtId="0" fontId="17" fillId="0" borderId="25" xfId="0" applyFont="1" applyFill="1" applyBorder="1" applyAlignment="1">
      <alignment horizontal="left" vertical="center"/>
    </xf>
    <xf numFmtId="0" fontId="1" fillId="0" borderId="25" xfId="0" applyFont="1" applyBorder="1" applyAlignment="1">
      <alignment horizontal="center" vertical="center"/>
    </xf>
    <xf numFmtId="0" fontId="15" fillId="0" borderId="10" xfId="0" applyFont="1" applyBorder="1" applyAlignment="1">
      <alignment horizontal="left" vertical="center"/>
    </xf>
    <xf numFmtId="0" fontId="15" fillId="0" borderId="11" xfId="0" applyFont="1" applyBorder="1" applyAlignment="1">
      <alignment horizontal="left" vertical="center"/>
    </xf>
    <xf numFmtId="0" fontId="15" fillId="0" borderId="11" xfId="0" applyFont="1" applyBorder="1" applyAlignment="1">
      <alignment horizontal="center" vertical="center"/>
    </xf>
    <xf numFmtId="0" fontId="15" fillId="0" borderId="12" xfId="0" applyFont="1" applyBorder="1" applyAlignment="1">
      <alignment horizontal="left" vertical="center"/>
    </xf>
    <xf numFmtId="0" fontId="1" fillId="0" borderId="0" xfId="0" applyFont="1" applyAlignment="1">
      <alignment vertical="center"/>
    </xf>
    <xf numFmtId="0" fontId="1" fillId="0" borderId="25" xfId="0" applyFont="1" applyBorder="1" applyAlignment="1">
      <alignment vertical="center"/>
    </xf>
    <xf numFmtId="0" fontId="1" fillId="0" borderId="26" xfId="0" applyFont="1" applyBorder="1" applyAlignment="1">
      <alignment vertical="center"/>
    </xf>
    <xf numFmtId="0" fontId="1" fillId="0" borderId="19" xfId="0" applyFont="1" applyBorder="1" applyAlignment="1">
      <alignment vertical="center"/>
    </xf>
    <xf numFmtId="0" fontId="1" fillId="0" borderId="20" xfId="0" applyFont="1" applyBorder="1" applyAlignment="1">
      <alignment vertical="center"/>
    </xf>
    <xf numFmtId="0" fontId="1" fillId="0" borderId="22" xfId="0" applyFont="1" applyBorder="1" applyAlignment="1">
      <alignment vertical="center"/>
    </xf>
    <xf numFmtId="0" fontId="1" fillId="0" borderId="10" xfId="0" applyFont="1" applyBorder="1" applyAlignment="1">
      <alignment vertical="center"/>
    </xf>
    <xf numFmtId="0" fontId="1" fillId="0" borderId="11" xfId="0" applyFont="1" applyBorder="1" applyAlignment="1">
      <alignment vertical="center"/>
    </xf>
    <xf numFmtId="0" fontId="1" fillId="0" borderId="12" xfId="0" applyFont="1" applyBorder="1" applyAlignment="1">
      <alignment vertical="center"/>
    </xf>
    <xf numFmtId="0" fontId="1" fillId="0" borderId="17" xfId="0" applyFont="1" applyBorder="1" applyAlignment="1">
      <alignment vertical="center"/>
    </xf>
    <xf numFmtId="0" fontId="1" fillId="0" borderId="23" xfId="0" applyFont="1" applyBorder="1" applyAlignment="1">
      <alignment vertical="center"/>
    </xf>
    <xf numFmtId="49" fontId="1" fillId="0" borderId="0" xfId="0" applyNumberFormat="1" applyFont="1" applyBorder="1" applyAlignment="1">
      <alignment horizontal="left" vertical="center"/>
    </xf>
    <xf numFmtId="1" fontId="2" fillId="0" borderId="0" xfId="0" applyNumberFormat="1" applyFont="1" applyBorder="1" applyAlignment="1">
      <alignment horizontal="center" vertical="center"/>
    </xf>
    <xf numFmtId="1" fontId="1" fillId="0" borderId="25" xfId="0" applyNumberFormat="1" applyFont="1" applyBorder="1" applyAlignment="1">
      <alignment horizontal="center" vertical="center"/>
    </xf>
    <xf numFmtId="1" fontId="1" fillId="0" borderId="19" xfId="0" applyNumberFormat="1" applyFont="1" applyBorder="1" applyAlignment="1">
      <alignment horizontal="center" vertical="center"/>
    </xf>
    <xf numFmtId="1" fontId="1" fillId="0" borderId="22" xfId="0" applyNumberFormat="1" applyFont="1" applyBorder="1" applyAlignment="1">
      <alignment horizontal="center" vertical="center"/>
    </xf>
    <xf numFmtId="0" fontId="2" fillId="0" borderId="0" xfId="0" applyNumberFormat="1" applyFont="1" applyBorder="1" applyAlignment="1">
      <alignment horizontal="center" vertical="center"/>
    </xf>
    <xf numFmtId="0" fontId="1" fillId="2" borderId="18" xfId="0" applyFont="1" applyFill="1" applyBorder="1" applyAlignment="1" applyProtection="1">
      <alignment horizontal="left" vertical="center"/>
      <protection locked="0"/>
    </xf>
    <xf numFmtId="0" fontId="1" fillId="2" borderId="21" xfId="0" applyFont="1" applyFill="1" applyBorder="1" applyAlignment="1" applyProtection="1">
      <alignment horizontal="left" vertical="center"/>
      <protection locked="0"/>
    </xf>
    <xf numFmtId="0" fontId="1" fillId="2" borderId="24" xfId="0" applyFont="1" applyFill="1" applyBorder="1" applyAlignment="1" applyProtection="1">
      <alignment horizontal="left" vertical="center"/>
      <protection locked="0"/>
    </xf>
    <xf numFmtId="0" fontId="3" fillId="0" borderId="0" xfId="0" applyFont="1" applyBorder="1" applyAlignment="1">
      <alignment horizontal="center" vertical="center" wrapText="1"/>
    </xf>
    <xf numFmtId="0" fontId="1" fillId="2" borderId="14" xfId="0" applyFont="1" applyFill="1" applyBorder="1"/>
    <xf numFmtId="0" fontId="1" fillId="2" borderId="13" xfId="0" applyFont="1" applyFill="1" applyBorder="1" applyAlignment="1">
      <alignment horizontal="center"/>
    </xf>
    <xf numFmtId="0" fontId="2" fillId="0" borderId="0" xfId="0" applyFont="1" applyFill="1" applyBorder="1"/>
    <xf numFmtId="49" fontId="1" fillId="0" borderId="0" xfId="0" applyNumberFormat="1" applyFont="1" applyBorder="1" applyAlignment="1">
      <alignment vertical="center"/>
    </xf>
    <xf numFmtId="0" fontId="20" fillId="3" borderId="28" xfId="0" applyFont="1" applyFill="1" applyBorder="1" applyAlignment="1">
      <alignment horizontal="center" vertical="center" wrapText="1"/>
    </xf>
    <xf numFmtId="0" fontId="20" fillId="3" borderId="28" xfId="0" applyFont="1" applyFill="1" applyBorder="1" applyAlignment="1">
      <alignment horizontal="center" vertical="center"/>
    </xf>
    <xf numFmtId="0" fontId="1" fillId="0" borderId="8" xfId="0" applyFont="1" applyBorder="1"/>
    <xf numFmtId="49" fontId="2" fillId="0" borderId="0" xfId="0" applyNumberFormat="1" applyFont="1" applyFill="1" applyBorder="1" applyAlignment="1">
      <alignment vertical="center"/>
    </xf>
    <xf numFmtId="49" fontId="2" fillId="0" borderId="8" xfId="0" applyNumberFormat="1" applyFont="1" applyFill="1" applyBorder="1" applyAlignment="1">
      <alignment horizontal="center" vertical="center"/>
    </xf>
    <xf numFmtId="1" fontId="1" fillId="0" borderId="0" xfId="0" applyNumberFormat="1" applyFont="1" applyBorder="1" applyAlignment="1">
      <alignment horizontal="center" vertical="center"/>
    </xf>
    <xf numFmtId="0" fontId="17" fillId="0" borderId="0" xfId="0" applyFont="1" applyFill="1" applyBorder="1" applyAlignment="1">
      <alignment horizontal="left" vertical="center"/>
    </xf>
    <xf numFmtId="0" fontId="1" fillId="0" borderId="0" xfId="0" applyFont="1" applyBorder="1" applyAlignment="1">
      <alignment horizontal="center" vertical="center"/>
    </xf>
    <xf numFmtId="0" fontId="1" fillId="0" borderId="9" xfId="0" applyFont="1" applyBorder="1" applyAlignment="1">
      <alignment vertical="center"/>
    </xf>
    <xf numFmtId="0" fontId="6" fillId="0" borderId="29" xfId="0" applyFont="1" applyFill="1" applyBorder="1" applyAlignment="1">
      <alignment horizontal="center" vertical="center"/>
    </xf>
    <xf numFmtId="0" fontId="17" fillId="0" borderId="30" xfId="0" applyFont="1" applyBorder="1" applyAlignment="1">
      <alignment horizontal="center" vertical="center"/>
    </xf>
    <xf numFmtId="0" fontId="22" fillId="0" borderId="0" xfId="0" applyFont="1" applyBorder="1" applyAlignment="1">
      <alignment horizontal="center" vertical="center"/>
    </xf>
    <xf numFmtId="0" fontId="1" fillId="0" borderId="8" xfId="0" applyFont="1" applyFill="1" applyBorder="1" applyAlignment="1" applyProtection="1">
      <alignment horizontal="left" vertical="center"/>
      <protection locked="0"/>
    </xf>
    <xf numFmtId="49" fontId="2" fillId="0" borderId="0" xfId="0" applyNumberFormat="1" applyFont="1" applyFill="1" applyBorder="1" applyAlignment="1">
      <alignment horizontal="left" vertical="center"/>
    </xf>
    <xf numFmtId="49" fontId="2" fillId="0" borderId="0" xfId="0" applyNumberFormat="1" applyFont="1" applyFill="1" applyBorder="1" applyAlignment="1">
      <alignment horizontal="center" vertical="center"/>
    </xf>
    <xf numFmtId="0" fontId="1" fillId="0" borderId="36" xfId="0" applyFont="1" applyFill="1" applyBorder="1" applyAlignment="1">
      <alignment horizontal="center"/>
    </xf>
    <xf numFmtId="0" fontId="1" fillId="0" borderId="36" xfId="0" applyFont="1" applyFill="1" applyBorder="1"/>
    <xf numFmtId="49" fontId="1" fillId="0" borderId="10" xfId="0" applyNumberFormat="1" applyFont="1" applyBorder="1" applyAlignment="1">
      <alignment horizontal="center" vertical="center"/>
    </xf>
    <xf numFmtId="0" fontId="1" fillId="0" borderId="11" xfId="0" applyNumberFormat="1" applyFont="1" applyBorder="1" applyAlignment="1">
      <alignment horizontal="left" vertical="center"/>
    </xf>
    <xf numFmtId="0" fontId="1" fillId="0" borderId="11" xfId="0" applyNumberFormat="1" applyFont="1" applyBorder="1" applyAlignment="1">
      <alignment horizontal="center" vertical="center"/>
    </xf>
    <xf numFmtId="0" fontId="1" fillId="0" borderId="12" xfId="0" applyNumberFormat="1" applyFont="1" applyBorder="1" applyAlignment="1">
      <alignment horizontal="left" vertical="center"/>
    </xf>
    <xf numFmtId="0" fontId="2" fillId="0" borderId="0" xfId="0" applyFont="1" applyAlignment="1">
      <alignment horizontal="left"/>
    </xf>
    <xf numFmtId="0" fontId="1" fillId="0" borderId="38" xfId="0" applyNumberFormat="1" applyFont="1" applyBorder="1" applyAlignment="1">
      <alignment horizontal="left" vertical="center"/>
    </xf>
    <xf numFmtId="0" fontId="1" fillId="0" borderId="40" xfId="0" applyNumberFormat="1" applyFont="1" applyBorder="1" applyAlignment="1">
      <alignment horizontal="left" vertical="center"/>
    </xf>
    <xf numFmtId="49" fontId="5" fillId="0" borderId="43" xfId="0" applyNumberFormat="1" applyFont="1" applyBorder="1" applyAlignment="1">
      <alignment horizontal="center" vertical="center"/>
    </xf>
    <xf numFmtId="49" fontId="5" fillId="0" borderId="42" xfId="0" applyNumberFormat="1" applyFont="1" applyBorder="1" applyAlignment="1">
      <alignment horizontal="center" vertical="center"/>
    </xf>
    <xf numFmtId="49" fontId="5" fillId="0" borderId="44" xfId="0" applyNumberFormat="1" applyFont="1" applyBorder="1" applyAlignment="1">
      <alignment horizontal="center" vertical="center"/>
    </xf>
    <xf numFmtId="0" fontId="20" fillId="0" borderId="35" xfId="0" applyFont="1" applyFill="1" applyBorder="1" applyAlignment="1">
      <alignment horizontal="center" vertical="center"/>
    </xf>
    <xf numFmtId="1" fontId="24" fillId="0" borderId="0" xfId="0" applyNumberFormat="1" applyFont="1" applyFill="1" applyBorder="1"/>
    <xf numFmtId="1" fontId="24" fillId="0" borderId="0" xfId="0" applyNumberFormat="1" applyFont="1" applyFill="1" applyBorder="1" applyAlignment="1">
      <alignment horizontal="center" vertical="center"/>
    </xf>
    <xf numFmtId="0" fontId="2" fillId="0" borderId="4" xfId="0" applyFont="1" applyBorder="1"/>
    <xf numFmtId="0" fontId="2" fillId="0" borderId="0" xfId="0" applyFont="1" applyBorder="1" applyAlignment="1">
      <alignment horizontal="right"/>
    </xf>
    <xf numFmtId="0" fontId="8" fillId="0" borderId="0" xfId="0" applyFont="1" applyBorder="1" applyAlignment="1">
      <alignment horizontal="right"/>
    </xf>
    <xf numFmtId="0" fontId="1" fillId="0" borderId="0" xfId="0" applyFont="1" applyBorder="1"/>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7" xfId="0" applyFont="1" applyBorder="1" applyAlignment="1">
      <alignment horizontal="center" vertical="center" wrapText="1"/>
    </xf>
    <xf numFmtId="49" fontId="1" fillId="0" borderId="4" xfId="0" applyNumberFormat="1" applyFont="1" applyBorder="1" applyAlignment="1">
      <alignment horizontal="center" vertical="center"/>
    </xf>
    <xf numFmtId="1" fontId="1" fillId="0" borderId="4" xfId="0" applyNumberFormat="1" applyFont="1" applyBorder="1" applyAlignment="1">
      <alignment horizontal="center" vertical="center"/>
    </xf>
    <xf numFmtId="49" fontId="1" fillId="0" borderId="3" xfId="0" applyNumberFormat="1" applyFont="1" applyBorder="1" applyAlignment="1">
      <alignment horizontal="center" vertical="center"/>
    </xf>
    <xf numFmtId="49" fontId="1" fillId="0" borderId="7" xfId="0" applyNumberFormat="1" applyFont="1" applyBorder="1" applyAlignment="1">
      <alignment horizontal="center" vertical="center"/>
    </xf>
    <xf numFmtId="49" fontId="1" fillId="0" borderId="4" xfId="0" applyNumberFormat="1" applyFont="1" applyBorder="1" applyAlignment="1">
      <alignment horizontal="left" vertical="center"/>
    </xf>
    <xf numFmtId="49" fontId="1" fillId="0" borderId="0" xfId="0" applyNumberFormat="1" applyFont="1" applyBorder="1" applyAlignment="1">
      <alignment horizontal="left" vertical="center"/>
    </xf>
    <xf numFmtId="49" fontId="1" fillId="0" borderId="0" xfId="0" applyNumberFormat="1" applyFont="1" applyBorder="1" applyAlignment="1">
      <alignment horizontal="center" vertical="center"/>
    </xf>
    <xf numFmtId="49" fontId="1" fillId="0" borderId="9" xfId="0" applyNumberFormat="1" applyFont="1" applyBorder="1" applyAlignment="1">
      <alignment horizontal="center" vertical="center"/>
    </xf>
    <xf numFmtId="49" fontId="1" fillId="0" borderId="8" xfId="0" applyNumberFormat="1" applyFont="1" applyBorder="1" applyAlignment="1">
      <alignment horizontal="center" vertical="center"/>
    </xf>
    <xf numFmtId="1" fontId="1" fillId="0" borderId="0" xfId="0" applyNumberFormat="1" applyFont="1" applyBorder="1" applyAlignment="1">
      <alignment horizontal="center" vertical="center"/>
    </xf>
    <xf numFmtId="0" fontId="1" fillId="0" borderId="24" xfId="0" applyFont="1" applyFill="1" applyBorder="1" applyAlignment="1">
      <alignment horizontal="center" vertical="center"/>
    </xf>
    <xf numFmtId="0" fontId="23" fillId="0" borderId="25" xfId="0" applyFont="1" applyFill="1" applyBorder="1" applyAlignment="1">
      <alignment horizontal="center" vertical="center"/>
    </xf>
    <xf numFmtId="0" fontId="1" fillId="0" borderId="25" xfId="0" applyFont="1" applyFill="1" applyBorder="1" applyAlignment="1">
      <alignment horizontal="left" vertical="center"/>
    </xf>
    <xf numFmtId="0" fontId="23" fillId="0" borderId="25" xfId="0" applyFont="1" applyFill="1" applyBorder="1" applyAlignment="1">
      <alignment horizontal="left" vertical="center"/>
    </xf>
    <xf numFmtId="0" fontId="23" fillId="2" borderId="46" xfId="0" applyFont="1" applyFill="1" applyBorder="1" applyAlignment="1">
      <alignment horizontal="center" vertical="center"/>
    </xf>
    <xf numFmtId="0" fontId="1" fillId="0" borderId="18" xfId="0" applyFont="1" applyFill="1" applyBorder="1" applyAlignment="1">
      <alignment horizontal="center" vertical="center"/>
    </xf>
    <xf numFmtId="0" fontId="1" fillId="0" borderId="19" xfId="0" applyFont="1" applyFill="1" applyBorder="1" applyAlignment="1">
      <alignment horizontal="center" vertical="center"/>
    </xf>
    <xf numFmtId="0" fontId="1" fillId="0" borderId="19" xfId="0" applyFont="1" applyFill="1" applyBorder="1" applyAlignment="1">
      <alignment horizontal="left" vertical="center"/>
    </xf>
    <xf numFmtId="0" fontId="23" fillId="0" borderId="19" xfId="0" applyFont="1" applyFill="1" applyBorder="1" applyAlignment="1">
      <alignment horizontal="left" vertical="center"/>
    </xf>
    <xf numFmtId="0" fontId="23" fillId="0" borderId="19" xfId="0" applyFont="1" applyFill="1" applyBorder="1" applyAlignment="1">
      <alignment horizontal="center" vertical="center"/>
    </xf>
    <xf numFmtId="0" fontId="1" fillId="2" borderId="48" xfId="0" applyFont="1" applyFill="1" applyBorder="1" applyAlignment="1">
      <alignment horizontal="center" vertical="center"/>
    </xf>
    <xf numFmtId="0" fontId="23" fillId="2" borderId="19" xfId="0" applyFont="1" applyFill="1" applyBorder="1" applyAlignment="1">
      <alignment horizontal="center" vertical="center"/>
    </xf>
    <xf numFmtId="0" fontId="4" fillId="0" borderId="19" xfId="0" applyFont="1" applyFill="1" applyBorder="1" applyAlignment="1">
      <alignment horizontal="center" vertical="center"/>
    </xf>
    <xf numFmtId="0" fontId="4" fillId="0" borderId="19" xfId="0" applyFont="1" applyFill="1" applyBorder="1" applyAlignment="1">
      <alignment horizontal="left" vertical="center"/>
    </xf>
    <xf numFmtId="0" fontId="4" fillId="2" borderId="48" xfId="0" applyFont="1" applyFill="1" applyBorder="1" applyAlignment="1">
      <alignment horizontal="center" vertical="center"/>
    </xf>
    <xf numFmtId="0" fontId="4" fillId="2" borderId="19" xfId="0" applyFont="1" applyFill="1" applyBorder="1" applyAlignment="1">
      <alignment horizontal="center" vertical="center"/>
    </xf>
    <xf numFmtId="0" fontId="1" fillId="2" borderId="19" xfId="0" applyFont="1" applyFill="1" applyBorder="1" applyAlignment="1">
      <alignment horizontal="center" vertical="center" wrapText="1"/>
    </xf>
    <xf numFmtId="0" fontId="1" fillId="2" borderId="49" xfId="0" applyFont="1" applyFill="1" applyBorder="1" applyAlignment="1">
      <alignment horizontal="center" vertical="center" wrapText="1"/>
    </xf>
    <xf numFmtId="0" fontId="1" fillId="2" borderId="19" xfId="0" applyFont="1" applyFill="1" applyBorder="1" applyAlignment="1">
      <alignment horizontal="center" vertical="center"/>
    </xf>
    <xf numFmtId="0" fontId="1" fillId="2" borderId="49" xfId="0" applyFont="1" applyFill="1" applyBorder="1" applyAlignment="1">
      <alignment horizontal="center" vertical="center"/>
    </xf>
    <xf numFmtId="0" fontId="23" fillId="2" borderId="48" xfId="0" applyFont="1" applyFill="1" applyBorder="1" applyAlignment="1">
      <alignment horizontal="center" vertical="center"/>
    </xf>
    <xf numFmtId="0" fontId="23" fillId="2" borderId="50" xfId="0" applyFont="1" applyFill="1" applyBorder="1" applyAlignment="1">
      <alignment horizontal="center" vertical="center"/>
    </xf>
    <xf numFmtId="0" fontId="0" fillId="0" borderId="19" xfId="0" applyBorder="1"/>
    <xf numFmtId="0" fontId="21" fillId="0" borderId="19" xfId="0" applyFont="1" applyFill="1" applyBorder="1" applyAlignment="1">
      <alignment horizontal="left" vertical="center"/>
    </xf>
    <xf numFmtId="0" fontId="21" fillId="0" borderId="19" xfId="0" applyFont="1" applyFill="1" applyBorder="1" applyAlignment="1">
      <alignment horizontal="center" vertical="center"/>
    </xf>
    <xf numFmtId="0" fontId="1" fillId="0" borderId="51" xfId="0" applyFont="1" applyFill="1" applyBorder="1" applyAlignment="1">
      <alignment horizontal="center" vertical="center"/>
    </xf>
    <xf numFmtId="0" fontId="1" fillId="0" borderId="36" xfId="0" applyFont="1" applyFill="1" applyBorder="1" applyAlignment="1">
      <alignment horizontal="center" vertical="center"/>
    </xf>
    <xf numFmtId="0" fontId="1" fillId="0" borderId="36" xfId="0" applyFont="1" applyFill="1" applyBorder="1" applyAlignment="1">
      <alignment horizontal="left" vertical="center"/>
    </xf>
    <xf numFmtId="0" fontId="1" fillId="0" borderId="53" xfId="0" applyFont="1" applyFill="1" applyBorder="1" applyAlignment="1">
      <alignment horizontal="center" vertical="center"/>
    </xf>
    <xf numFmtId="0" fontId="23" fillId="2" borderId="36" xfId="0" applyFont="1" applyFill="1" applyBorder="1" applyAlignment="1">
      <alignment horizontal="center" vertical="center"/>
    </xf>
    <xf numFmtId="0" fontId="1" fillId="0" borderId="52" xfId="0" applyFont="1" applyFill="1" applyBorder="1" applyAlignment="1">
      <alignment horizontal="center" vertical="center"/>
    </xf>
    <xf numFmtId="0" fontId="23" fillId="0" borderId="57" xfId="0" applyFont="1" applyFill="1" applyBorder="1" applyAlignment="1">
      <alignment horizontal="center" vertical="center"/>
    </xf>
    <xf numFmtId="0" fontId="1" fillId="0" borderId="50" xfId="0" applyFont="1" applyFill="1" applyBorder="1" applyAlignment="1">
      <alignment horizontal="center" vertical="center"/>
    </xf>
    <xf numFmtId="0" fontId="4" fillId="0" borderId="50" xfId="0" applyFont="1" applyFill="1" applyBorder="1" applyAlignment="1">
      <alignment horizontal="center" vertical="center"/>
    </xf>
    <xf numFmtId="0" fontId="23" fillId="0" borderId="50" xfId="0" applyFont="1" applyFill="1" applyBorder="1" applyAlignment="1">
      <alignment horizontal="center" vertical="center"/>
    </xf>
    <xf numFmtId="0" fontId="1" fillId="0" borderId="58" xfId="0" applyFont="1" applyFill="1" applyBorder="1" applyAlignment="1">
      <alignment horizontal="center" vertical="center"/>
    </xf>
    <xf numFmtId="0" fontId="23" fillId="0" borderId="59" xfId="0" applyFont="1" applyFill="1" applyBorder="1" applyAlignment="1">
      <alignment horizontal="center" vertical="center"/>
    </xf>
    <xf numFmtId="0" fontId="1" fillId="0" borderId="60" xfId="0" applyFont="1" applyFill="1" applyBorder="1" applyAlignment="1">
      <alignment horizontal="center" vertical="center"/>
    </xf>
    <xf numFmtId="0" fontId="4" fillId="0" borderId="55" xfId="0" applyFont="1" applyFill="1" applyBorder="1" applyAlignment="1">
      <alignment horizontal="center" vertical="center"/>
    </xf>
    <xf numFmtId="0" fontId="23" fillId="0" borderId="55" xfId="0" applyFont="1" applyFill="1" applyBorder="1" applyAlignment="1">
      <alignment horizontal="center" vertical="center"/>
    </xf>
    <xf numFmtId="0" fontId="1" fillId="2" borderId="56" xfId="0" applyFont="1" applyFill="1" applyBorder="1" applyAlignment="1">
      <alignment horizontal="center" vertical="center" wrapText="1"/>
    </xf>
    <xf numFmtId="0" fontId="4" fillId="0" borderId="54" xfId="0" applyFont="1" applyFill="1" applyBorder="1" applyAlignment="1">
      <alignment horizontal="center" vertical="center"/>
    </xf>
    <xf numFmtId="0" fontId="4" fillId="0" borderId="25" xfId="0" applyFont="1" applyFill="1" applyBorder="1" applyAlignment="1">
      <alignment horizontal="center" vertical="center"/>
    </xf>
    <xf numFmtId="0" fontId="9" fillId="0" borderId="0" xfId="0" applyFont="1" applyBorder="1"/>
    <xf numFmtId="0" fontId="27" fillId="0" borderId="8" xfId="0" applyFont="1" applyBorder="1" applyAlignment="1">
      <alignment horizontal="right"/>
    </xf>
    <xf numFmtId="0" fontId="7" fillId="0" borderId="10" xfId="0" applyFont="1" applyBorder="1" applyAlignment="1">
      <alignment horizontal="center" vertical="center"/>
    </xf>
    <xf numFmtId="0" fontId="7" fillId="0" borderId="12" xfId="0" applyFont="1" applyBorder="1" applyAlignment="1">
      <alignment horizontal="center" vertical="center"/>
    </xf>
    <xf numFmtId="0" fontId="23" fillId="0" borderId="47" xfId="0" applyFont="1" applyFill="1" applyBorder="1" applyAlignment="1">
      <alignment horizontal="center" vertical="center"/>
    </xf>
    <xf numFmtId="0" fontId="1" fillId="0" borderId="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0" xfId="0" applyFont="1" applyFill="1" applyBorder="1" applyAlignment="1">
      <alignment horizontal="left" vertical="center"/>
    </xf>
    <xf numFmtId="0" fontId="24" fillId="0" borderId="0" xfId="0" applyFont="1"/>
    <xf numFmtId="0" fontId="28" fillId="0" borderId="0" xfId="0" applyFont="1" applyBorder="1"/>
    <xf numFmtId="0" fontId="28" fillId="0" borderId="9" xfId="0" applyFont="1" applyBorder="1"/>
    <xf numFmtId="0" fontId="28" fillId="0" borderId="11" xfId="0" applyFont="1" applyBorder="1"/>
    <xf numFmtId="0" fontId="28" fillId="0" borderId="12" xfId="0" applyFont="1" applyBorder="1"/>
    <xf numFmtId="0" fontId="23" fillId="2" borderId="55" xfId="0" applyFont="1" applyFill="1" applyBorder="1" applyAlignment="1">
      <alignment horizontal="center" vertical="center"/>
    </xf>
    <xf numFmtId="0" fontId="4" fillId="2" borderId="50" xfId="0" applyFont="1" applyFill="1" applyBorder="1" applyAlignment="1">
      <alignment horizontal="center" vertical="center"/>
    </xf>
    <xf numFmtId="0" fontId="1" fillId="0" borderId="61" xfId="0" applyFont="1" applyFill="1" applyBorder="1" applyAlignment="1">
      <alignment horizontal="center" vertical="center"/>
    </xf>
    <xf numFmtId="0" fontId="1" fillId="0" borderId="20" xfId="0" applyFont="1" applyFill="1" applyBorder="1" applyAlignment="1">
      <alignment horizontal="center" vertical="center"/>
    </xf>
    <xf numFmtId="49" fontId="1" fillId="0" borderId="0" xfId="0" applyNumberFormat="1" applyFont="1" applyBorder="1" applyAlignment="1">
      <alignment horizontal="center" vertical="center"/>
    </xf>
    <xf numFmtId="0" fontId="24" fillId="0" borderId="0" xfId="0" applyFont="1" applyBorder="1" applyAlignment="1">
      <alignment vertical="center"/>
    </xf>
    <xf numFmtId="0" fontId="24" fillId="0" borderId="0" xfId="0" applyFont="1" applyAlignment="1">
      <alignment vertical="center"/>
    </xf>
    <xf numFmtId="0" fontId="33" fillId="0" borderId="0" xfId="0" applyFont="1" applyAlignment="1">
      <alignment vertical="center"/>
    </xf>
    <xf numFmtId="0" fontId="33" fillId="0" borderId="0" xfId="0" applyFont="1" applyAlignment="1">
      <alignment horizontal="center" vertical="center"/>
    </xf>
    <xf numFmtId="0" fontId="24" fillId="0" borderId="0" xfId="0" applyFont="1" applyAlignment="1">
      <alignment horizontal="left" vertical="center"/>
    </xf>
    <xf numFmtId="0" fontId="33" fillId="0" borderId="0" xfId="0" applyFont="1" applyAlignment="1">
      <alignment horizontal="left" vertical="center"/>
    </xf>
    <xf numFmtId="0" fontId="33" fillId="0" borderId="0" xfId="0" applyFont="1" applyBorder="1" applyAlignment="1">
      <alignment horizontal="center" vertical="center"/>
    </xf>
    <xf numFmtId="0" fontId="24" fillId="0" borderId="0" xfId="0" applyFont="1" applyBorder="1" applyAlignment="1">
      <alignment horizontal="left" vertical="center"/>
    </xf>
    <xf numFmtId="0" fontId="33" fillId="0" borderId="0" xfId="0" applyFont="1" applyBorder="1" applyAlignment="1">
      <alignment horizontal="left" vertical="center"/>
    </xf>
    <xf numFmtId="0" fontId="16" fillId="0" borderId="27" xfId="0" applyFont="1" applyBorder="1" applyAlignment="1">
      <alignment horizontal="center" vertical="center"/>
    </xf>
    <xf numFmtId="0" fontId="15" fillId="0" borderId="27" xfId="0" applyFont="1" applyBorder="1" applyAlignment="1">
      <alignment horizontal="left" vertical="center"/>
    </xf>
    <xf numFmtId="0" fontId="1" fillId="0" borderId="27" xfId="0" applyFont="1" applyBorder="1" applyAlignment="1">
      <alignment vertical="center"/>
    </xf>
    <xf numFmtId="0" fontId="18" fillId="0" borderId="27" xfId="0" applyFont="1" applyBorder="1" applyAlignment="1">
      <alignment horizontal="left" vertical="center"/>
    </xf>
    <xf numFmtId="0" fontId="34" fillId="0" borderId="62" xfId="0" applyFont="1" applyBorder="1" applyAlignment="1">
      <alignment horizontal="right" vertical="center"/>
    </xf>
    <xf numFmtId="0" fontId="35" fillId="2" borderId="63" xfId="0" applyFont="1" applyFill="1" applyBorder="1" applyAlignment="1">
      <alignment vertical="center"/>
    </xf>
    <xf numFmtId="49" fontId="28" fillId="0" borderId="8" xfId="0" applyNumberFormat="1" applyFont="1" applyBorder="1"/>
    <xf numFmtId="49" fontId="28" fillId="0" borderId="10" xfId="0" applyNumberFormat="1" applyFont="1" applyBorder="1"/>
    <xf numFmtId="0" fontId="1" fillId="0" borderId="0" xfId="0" applyFont="1" applyFill="1" applyBorder="1" applyAlignment="1">
      <alignment horizontal="left" vertical="center"/>
    </xf>
    <xf numFmtId="0" fontId="2" fillId="0" borderId="0" xfId="0" applyFont="1" applyFill="1" applyBorder="1" applyAlignment="1">
      <alignment horizontal="left"/>
    </xf>
    <xf numFmtId="0" fontId="2" fillId="0" borderId="0" xfId="0" applyFont="1" applyAlignment="1">
      <alignment horizontal="center"/>
    </xf>
    <xf numFmtId="0" fontId="1" fillId="0" borderId="0" xfId="0" applyFont="1" applyAlignment="1">
      <alignment horizontal="center"/>
    </xf>
    <xf numFmtId="0" fontId="37" fillId="2" borderId="28" xfId="0" applyFont="1" applyFill="1" applyBorder="1" applyAlignment="1">
      <alignment horizontal="center" vertical="center"/>
    </xf>
    <xf numFmtId="0" fontId="2" fillId="0" borderId="0" xfId="0" applyFont="1" applyFill="1"/>
    <xf numFmtId="0" fontId="1" fillId="0" borderId="0" xfId="0" applyFont="1" applyFill="1" applyAlignment="1">
      <alignment horizontal="center"/>
    </xf>
    <xf numFmtId="0" fontId="28" fillId="0" borderId="8" xfId="0" applyNumberFormat="1" applyFont="1" applyBorder="1"/>
    <xf numFmtId="0" fontId="25" fillId="0" borderId="0" xfId="0" applyFont="1" applyBorder="1" applyAlignment="1">
      <alignment horizontal="right"/>
    </xf>
    <xf numFmtId="0" fontId="25" fillId="0" borderId="0" xfId="0" applyFont="1" applyBorder="1" applyAlignment="1">
      <alignment horizontal="center"/>
    </xf>
    <xf numFmtId="0" fontId="38" fillId="0" borderId="0" xfId="0" applyFont="1" applyBorder="1" applyAlignment="1">
      <alignment horizontal="center"/>
    </xf>
    <xf numFmtId="49" fontId="1" fillId="0" borderId="19" xfId="0" applyNumberFormat="1" applyFont="1" applyBorder="1" applyAlignment="1">
      <alignment horizontal="left" vertical="center"/>
    </xf>
    <xf numFmtId="0" fontId="1" fillId="2" borderId="73" xfId="0" applyFont="1" applyFill="1" applyBorder="1" applyAlignment="1">
      <alignment horizontal="center" vertical="center"/>
    </xf>
    <xf numFmtId="0" fontId="7" fillId="0" borderId="11" xfId="0" applyFont="1" applyBorder="1" applyAlignment="1">
      <alignment horizontal="center" vertical="center"/>
    </xf>
    <xf numFmtId="0" fontId="33" fillId="0" borderId="0" xfId="0" applyFont="1" applyFill="1" applyBorder="1" applyAlignment="1">
      <alignment horizontal="left" vertical="center"/>
    </xf>
    <xf numFmtId="0" fontId="24" fillId="0" borderId="0" xfId="0" applyFont="1" applyFill="1" applyBorder="1"/>
    <xf numFmtId="0" fontId="38" fillId="0" borderId="65" xfId="0" applyFont="1" applyBorder="1" applyAlignment="1">
      <alignment horizontal="center"/>
    </xf>
    <xf numFmtId="0" fontId="38" fillId="0" borderId="35" xfId="0" applyFont="1" applyBorder="1" applyAlignment="1">
      <alignment horizontal="center"/>
    </xf>
    <xf numFmtId="0" fontId="38" fillId="0" borderId="66" xfId="0" applyFont="1" applyBorder="1" applyAlignment="1">
      <alignment horizontal="center"/>
    </xf>
    <xf numFmtId="0" fontId="39" fillId="2" borderId="32" xfId="0" applyFont="1" applyFill="1" applyBorder="1" applyAlignment="1">
      <alignment horizontal="left" vertical="center"/>
    </xf>
    <xf numFmtId="0" fontId="39" fillId="2" borderId="70" xfId="0" applyFont="1" applyFill="1" applyBorder="1" applyAlignment="1">
      <alignment horizontal="left" vertical="center"/>
    </xf>
    <xf numFmtId="0" fontId="38" fillId="0" borderId="71" xfId="0" applyFont="1" applyBorder="1" applyAlignment="1">
      <alignment horizontal="center"/>
    </xf>
    <xf numFmtId="0" fontId="38" fillId="0" borderId="0" xfId="0" applyFont="1" applyBorder="1" applyAlignment="1">
      <alignment horizontal="center"/>
    </xf>
    <xf numFmtId="0" fontId="38" fillId="0" borderId="72" xfId="0" applyFont="1" applyBorder="1" applyAlignment="1">
      <alignment horizontal="center"/>
    </xf>
    <xf numFmtId="0" fontId="8" fillId="0" borderId="8" xfId="0" applyFont="1" applyBorder="1" applyAlignment="1">
      <alignment horizontal="center"/>
    </xf>
    <xf numFmtId="0" fontId="8" fillId="0" borderId="0" xfId="0" applyFont="1" applyBorder="1" applyAlignment="1">
      <alignment horizontal="center"/>
    </xf>
    <xf numFmtId="0" fontId="8" fillId="0" borderId="9" xfId="0" applyFont="1" applyBorder="1" applyAlignment="1">
      <alignment horizontal="center"/>
    </xf>
    <xf numFmtId="0" fontId="7" fillId="0" borderId="3" xfId="0" applyFont="1" applyBorder="1" applyAlignment="1">
      <alignment horizontal="center"/>
    </xf>
    <xf numFmtId="0" fontId="7" fillId="0" borderId="4" xfId="0" applyFont="1" applyBorder="1" applyAlignment="1">
      <alignment horizontal="center"/>
    </xf>
    <xf numFmtId="0" fontId="7" fillId="0" borderId="7" xfId="0" applyFont="1" applyBorder="1" applyAlignment="1">
      <alignment horizontal="center"/>
    </xf>
    <xf numFmtId="0" fontId="38" fillId="0" borderId="67" xfId="0" applyFont="1" applyBorder="1" applyAlignment="1">
      <alignment horizontal="center"/>
    </xf>
    <xf numFmtId="0" fontId="38" fillId="0" borderId="42" xfId="0" applyFont="1" applyBorder="1" applyAlignment="1">
      <alignment horizontal="center"/>
    </xf>
    <xf numFmtId="0" fontId="38" fillId="0" borderId="68" xfId="0" applyFont="1" applyBorder="1" applyAlignment="1">
      <alignment horizontal="center"/>
    </xf>
    <xf numFmtId="0" fontId="5" fillId="0" borderId="0" xfId="0" applyFont="1" applyAlignment="1">
      <alignment horizontal="center"/>
    </xf>
    <xf numFmtId="0" fontId="9" fillId="0" borderId="9" xfId="0" applyFont="1" applyBorder="1" applyAlignment="1">
      <alignment horizontal="center" vertical="center"/>
    </xf>
    <xf numFmtId="0" fontId="16" fillId="0" borderId="69" xfId="0" applyFont="1" applyBorder="1" applyAlignment="1">
      <alignment horizontal="right" vertical="center"/>
    </xf>
    <xf numFmtId="0" fontId="16" fillId="0" borderId="32" xfId="0" applyFont="1" applyBorder="1" applyAlignment="1">
      <alignment horizontal="right" vertical="center"/>
    </xf>
    <xf numFmtId="0" fontId="18" fillId="0" borderId="31" xfId="0" applyFont="1" applyBorder="1" applyAlignment="1">
      <alignment horizontal="left" vertical="center"/>
    </xf>
    <xf numFmtId="0" fontId="18" fillId="0" borderId="32" xfId="0" applyFont="1" applyBorder="1" applyAlignment="1">
      <alignment horizontal="left" vertical="center"/>
    </xf>
    <xf numFmtId="0" fontId="18" fillId="0" borderId="33" xfId="0" applyFont="1" applyBorder="1" applyAlignment="1">
      <alignment horizontal="left" vertical="center"/>
    </xf>
    <xf numFmtId="0" fontId="19" fillId="0" borderId="0" xfId="0" applyFont="1" applyAlignment="1">
      <alignment horizontal="center" vertical="center"/>
    </xf>
    <xf numFmtId="0" fontId="18" fillId="0" borderId="30" xfId="0" applyFont="1" applyBorder="1" applyAlignment="1">
      <alignment horizontal="left" vertical="center"/>
    </xf>
    <xf numFmtId="0" fontId="18" fillId="0" borderId="34" xfId="0" applyFont="1" applyBorder="1" applyAlignment="1">
      <alignment horizontal="left" vertical="center"/>
    </xf>
    <xf numFmtId="0" fontId="36" fillId="0" borderId="63" xfId="0" applyFont="1" applyBorder="1" applyAlignment="1">
      <alignment horizontal="center" vertical="center"/>
    </xf>
    <xf numFmtId="0" fontId="36" fillId="0" borderId="64" xfId="0" applyFont="1" applyBorder="1" applyAlignment="1">
      <alignment horizontal="center" vertical="center"/>
    </xf>
    <xf numFmtId="0" fontId="25" fillId="0" borderId="3" xfId="0" applyFont="1" applyBorder="1" applyAlignment="1">
      <alignment horizontal="center"/>
    </xf>
    <xf numFmtId="0" fontId="25" fillId="0" borderId="4" xfId="0" applyFont="1" applyBorder="1" applyAlignment="1">
      <alignment horizontal="center"/>
    </xf>
    <xf numFmtId="0" fontId="25" fillId="0" borderId="7" xfId="0" applyFont="1" applyBorder="1" applyAlignment="1">
      <alignment horizontal="center"/>
    </xf>
    <xf numFmtId="0" fontId="10" fillId="0" borderId="0" xfId="0" applyFont="1" applyAlignment="1">
      <alignment horizontal="right" vertical="center"/>
    </xf>
    <xf numFmtId="0" fontId="13" fillId="0" borderId="0" xfId="0" applyFont="1" applyAlignment="1">
      <alignment horizontal="center" vertical="center"/>
    </xf>
    <xf numFmtId="0" fontId="13" fillId="0" borderId="0" xfId="0" applyFont="1" applyAlignment="1">
      <alignment horizontal="center"/>
    </xf>
    <xf numFmtId="49" fontId="1" fillId="0" borderId="4" xfId="0" applyNumberFormat="1" applyFont="1" applyBorder="1" applyAlignment="1">
      <alignment horizontal="center" vertical="center"/>
    </xf>
    <xf numFmtId="49" fontId="1" fillId="0" borderId="42" xfId="0" applyNumberFormat="1" applyFont="1" applyBorder="1" applyAlignment="1">
      <alignment horizontal="center" vertical="center"/>
    </xf>
    <xf numFmtId="1" fontId="1" fillId="0" borderId="4" xfId="0" applyNumberFormat="1" applyFont="1" applyBorder="1" applyAlignment="1">
      <alignment horizontal="center" vertical="center"/>
    </xf>
    <xf numFmtId="1" fontId="1" fillId="0" borderId="42" xfId="0" applyNumberFormat="1" applyFont="1" applyBorder="1" applyAlignment="1">
      <alignment horizontal="center" vertical="center"/>
    </xf>
    <xf numFmtId="49" fontId="1" fillId="0" borderId="3" xfId="0" applyNumberFormat="1" applyFont="1" applyBorder="1" applyAlignment="1">
      <alignment horizontal="center" vertical="center"/>
    </xf>
    <xf numFmtId="49" fontId="1" fillId="0" borderId="41" xfId="0" applyNumberFormat="1" applyFont="1" applyBorder="1" applyAlignment="1">
      <alignment horizontal="center" vertical="center"/>
    </xf>
    <xf numFmtId="49" fontId="5" fillId="0" borderId="5" xfId="0" applyNumberFormat="1" applyFont="1" applyBorder="1" applyAlignment="1">
      <alignment horizontal="center" vertical="center"/>
    </xf>
    <xf numFmtId="49" fontId="5" fillId="0" borderId="4" xfId="0" applyNumberFormat="1" applyFont="1" applyBorder="1" applyAlignment="1">
      <alignment horizontal="center" vertical="center"/>
    </xf>
    <xf numFmtId="49" fontId="5" fillId="0" borderId="6" xfId="0" applyNumberFormat="1" applyFont="1" applyBorder="1" applyAlignment="1">
      <alignment horizontal="center" vertical="center"/>
    </xf>
    <xf numFmtId="0" fontId="12" fillId="0" borderId="0" xfId="0" applyFont="1" applyAlignment="1">
      <alignment horizontal="center"/>
    </xf>
    <xf numFmtId="0" fontId="11" fillId="2" borderId="0" xfId="0" applyFont="1" applyFill="1" applyAlignment="1" applyProtection="1">
      <alignment horizontal="left" vertical="center"/>
      <protection locked="0"/>
    </xf>
    <xf numFmtId="49" fontId="1" fillId="0" borderId="37" xfId="0" applyNumberFormat="1" applyFont="1" applyBorder="1" applyAlignment="1">
      <alignment horizontal="center" vertical="center"/>
    </xf>
    <xf numFmtId="49" fontId="1" fillId="0" borderId="43" xfId="0" applyNumberFormat="1" applyFont="1" applyBorder="1" applyAlignment="1">
      <alignment horizontal="center" vertical="center"/>
    </xf>
    <xf numFmtId="49" fontId="1" fillId="0" borderId="7" xfId="0" applyNumberFormat="1" applyFont="1" applyBorder="1" applyAlignment="1">
      <alignment horizontal="center" vertical="center"/>
    </xf>
    <xf numFmtId="49" fontId="1" fillId="0" borderId="45" xfId="0" applyNumberFormat="1" applyFont="1" applyBorder="1" applyAlignment="1">
      <alignment horizontal="center" vertical="center"/>
    </xf>
    <xf numFmtId="49" fontId="5" fillId="0" borderId="37" xfId="0" applyNumberFormat="1" applyFont="1" applyBorder="1" applyAlignment="1">
      <alignment horizontal="center" vertical="center"/>
    </xf>
    <xf numFmtId="49" fontId="5" fillId="0" borderId="39" xfId="0" applyNumberFormat="1" applyFont="1" applyBorder="1" applyAlignment="1">
      <alignment horizontal="center" vertical="center"/>
    </xf>
    <xf numFmtId="49" fontId="1" fillId="0" borderId="4" xfId="0" applyNumberFormat="1" applyFont="1" applyBorder="1" applyAlignment="1">
      <alignment horizontal="left" vertical="center"/>
    </xf>
    <xf numFmtId="49" fontId="1" fillId="0" borderId="0" xfId="0" applyNumberFormat="1" applyFont="1" applyBorder="1" applyAlignment="1">
      <alignment horizontal="left" vertical="center"/>
    </xf>
    <xf numFmtId="49" fontId="1" fillId="0" borderId="0" xfId="0" applyNumberFormat="1" applyFont="1" applyBorder="1" applyAlignment="1">
      <alignment horizontal="center" vertical="center"/>
    </xf>
    <xf numFmtId="49" fontId="1" fillId="0" borderId="9" xfId="0" applyNumberFormat="1" applyFont="1" applyBorder="1" applyAlignment="1">
      <alignment horizontal="center" vertical="center"/>
    </xf>
    <xf numFmtId="49" fontId="1" fillId="0" borderId="8" xfId="0" applyNumberFormat="1" applyFont="1" applyBorder="1" applyAlignment="1">
      <alignment horizontal="center" vertical="center"/>
    </xf>
    <xf numFmtId="1" fontId="1" fillId="0" borderId="0" xfId="0" applyNumberFormat="1" applyFont="1" applyBorder="1" applyAlignment="1">
      <alignment horizontal="center" vertical="center"/>
    </xf>
  </cellXfs>
  <cellStyles count="1">
    <cellStyle name="Normal" xfId="0" builtinId="0"/>
  </cellStyles>
  <dxfs count="25">
    <dxf>
      <font>
        <b/>
        <i val="0"/>
        <strike val="0"/>
        <condense val="0"/>
        <extend val="0"/>
        <outline val="0"/>
        <shadow val="0"/>
        <u val="none"/>
        <vertAlign val="baseline"/>
        <sz val="11"/>
        <color theme="1"/>
        <name val="Times New Roman"/>
        <scheme val="none"/>
      </font>
      <fill>
        <patternFill patternType="solid">
          <fgColor indexed="64"/>
          <bgColor theme="0" tint="-0.14999847407452621"/>
        </patternFill>
      </fill>
      <alignment horizontal="center" vertical="center" textRotation="0" wrapText="0" indent="0" justifyLastLine="0" shrinkToFit="0" readingOrder="0"/>
      <border diagonalUp="0" diagonalDown="0">
        <left/>
        <right/>
        <top style="thin">
          <color auto="1"/>
        </top>
        <bottom style="thin">
          <color auto="1"/>
        </bottom>
        <vertical/>
        <horizontal style="thin">
          <color auto="1"/>
        </horizontal>
      </border>
    </dxf>
    <dxf>
      <font>
        <b/>
        <i val="0"/>
        <strike val="0"/>
        <condense val="0"/>
        <extend val="0"/>
        <outline val="0"/>
        <shadow val="0"/>
        <u val="none"/>
        <vertAlign val="baseline"/>
        <sz val="11"/>
        <color theme="1"/>
        <name val="Times New Roman"/>
        <scheme val="none"/>
      </font>
      <fill>
        <patternFill patternType="solid">
          <fgColor indexed="64"/>
          <bgColor theme="0" tint="-0.14999847407452621"/>
        </patternFill>
      </fill>
      <alignment horizontal="center" vertical="center" textRotation="0" wrapText="0" indent="0" justifyLastLine="0" shrinkToFit="0" readingOrder="0"/>
      <border diagonalUp="0" diagonalDown="0">
        <left/>
        <right/>
        <top style="thin">
          <color auto="1"/>
        </top>
        <bottom style="thin">
          <color auto="1"/>
        </bottom>
        <vertical/>
        <horizontal style="thin">
          <color auto="1"/>
        </horizontal>
      </border>
    </dxf>
    <dxf>
      <font>
        <b/>
        <i val="0"/>
        <strike val="0"/>
        <condense val="0"/>
        <extend val="0"/>
        <outline val="0"/>
        <shadow val="0"/>
        <u val="none"/>
        <vertAlign val="baseline"/>
        <sz val="11"/>
        <color theme="1"/>
        <name val="Times New Roman"/>
        <scheme val="none"/>
      </font>
      <fill>
        <patternFill patternType="solid">
          <fgColor indexed="64"/>
          <bgColor theme="0" tint="-0.14999847407452621"/>
        </patternFill>
      </fill>
      <alignment horizontal="center" vertical="center" textRotation="0" wrapText="0" indent="0" justifyLastLine="0" shrinkToFit="0" readingOrder="0"/>
      <border diagonalUp="0" diagonalDown="0">
        <left style="dotted">
          <color auto="1"/>
        </left>
        <right style="medium">
          <color auto="1"/>
        </right>
        <top style="thin">
          <color auto="1"/>
        </top>
        <bottom style="thin">
          <color auto="1"/>
        </bottom>
        <vertical/>
        <horizontal style="thin">
          <color auto="1"/>
        </horizontal>
      </border>
    </dxf>
    <dxf>
      <font>
        <b/>
        <i val="0"/>
        <strike val="0"/>
        <condense val="0"/>
        <extend val="0"/>
        <outline val="0"/>
        <shadow val="0"/>
        <u val="none"/>
        <vertAlign val="baseline"/>
        <sz val="11"/>
        <color theme="1"/>
        <name val="Times New Roman"/>
        <scheme val="none"/>
      </font>
      <fill>
        <patternFill patternType="solid">
          <fgColor indexed="64"/>
          <bgColor theme="0" tint="-0.14999847407452621"/>
        </patternFill>
      </fill>
      <alignment horizontal="center" vertical="center" textRotation="0" wrapText="0" indent="0" justifyLastLine="0" shrinkToFit="0" readingOrder="0"/>
      <border diagonalUp="0" diagonalDown="0">
        <left/>
        <right/>
        <top style="thin">
          <color auto="1"/>
        </top>
        <bottom style="thin">
          <color auto="1"/>
        </bottom>
        <vertical/>
        <horizontal style="thin">
          <color auto="1"/>
        </horizontal>
      </border>
    </dxf>
    <dxf>
      <font>
        <b/>
        <i val="0"/>
        <strike val="0"/>
        <condense val="0"/>
        <extend val="0"/>
        <outline val="0"/>
        <shadow val="0"/>
        <u val="none"/>
        <vertAlign val="baseline"/>
        <sz val="11"/>
        <color theme="1"/>
        <name val="Times New Roman"/>
        <scheme val="none"/>
      </font>
      <fill>
        <patternFill patternType="none">
          <fgColor indexed="64"/>
          <bgColor auto="1"/>
        </patternFill>
      </fill>
      <alignment horizontal="center" vertical="center" textRotation="0" wrapText="0" indent="0" justifyLastLine="0" shrinkToFit="0" readingOrder="0"/>
      <border diagonalUp="0" diagonalDown="0">
        <left/>
        <right/>
        <top style="thin">
          <color auto="1"/>
        </top>
        <bottom style="thin">
          <color auto="1"/>
        </bottom>
        <vertical/>
        <horizontal style="thin">
          <color auto="1"/>
        </horizontal>
      </border>
    </dxf>
    <dxf>
      <font>
        <b/>
        <i val="0"/>
        <strike val="0"/>
        <condense val="0"/>
        <extend val="0"/>
        <outline val="0"/>
        <shadow val="0"/>
        <u val="none"/>
        <vertAlign val="baseline"/>
        <sz val="11"/>
        <color theme="1"/>
        <name val="Times New Roman"/>
        <scheme val="none"/>
      </font>
      <fill>
        <patternFill patternType="none">
          <fgColor indexed="64"/>
          <bgColor indexed="65"/>
        </patternFill>
      </fill>
      <alignment horizontal="left" vertical="center" textRotation="0" wrapText="0" indent="0" justifyLastLine="0" shrinkToFit="0" readingOrder="0"/>
      <border diagonalUp="0" diagonalDown="0">
        <left/>
        <right/>
        <top style="thin">
          <color auto="1"/>
        </top>
        <bottom style="thin">
          <color auto="1"/>
        </bottom>
        <vertical/>
        <horizontal style="thin">
          <color auto="1"/>
        </horizontal>
      </border>
    </dxf>
    <dxf>
      <font>
        <b/>
        <i val="0"/>
        <strike val="0"/>
        <condense val="0"/>
        <extend val="0"/>
        <outline val="0"/>
        <shadow val="0"/>
        <u val="none"/>
        <vertAlign val="baseline"/>
        <sz val="11"/>
        <color theme="1"/>
        <name val="Times New Roman"/>
        <scheme val="none"/>
      </font>
      <fill>
        <patternFill patternType="none">
          <fgColor indexed="64"/>
          <bgColor auto="1"/>
        </patternFill>
      </fill>
      <alignment horizontal="left" vertical="center" textRotation="0" wrapText="0" indent="0" justifyLastLine="0" shrinkToFit="0" readingOrder="0"/>
      <border diagonalUp="0" diagonalDown="0">
        <left/>
        <right/>
        <top style="thin">
          <color auto="1"/>
        </top>
        <bottom style="thin">
          <color auto="1"/>
        </bottom>
        <vertical/>
        <horizontal style="thin">
          <color auto="1"/>
        </horizontal>
      </border>
    </dxf>
    <dxf>
      <font>
        <b/>
        <i val="0"/>
        <strike val="0"/>
        <condense val="0"/>
        <extend val="0"/>
        <outline val="0"/>
        <shadow val="0"/>
        <u val="none"/>
        <vertAlign val="baseline"/>
        <sz val="11"/>
        <color theme="1"/>
        <name val="Times New Roman"/>
        <scheme val="none"/>
      </font>
      <fill>
        <patternFill patternType="none">
          <fgColor indexed="64"/>
          <bgColor auto="1"/>
        </patternFill>
      </fill>
      <alignment horizontal="left" vertical="center" textRotation="0" wrapText="0" indent="0" justifyLastLine="0" shrinkToFit="0" readingOrder="0"/>
      <border diagonalUp="0" diagonalDown="0">
        <left/>
        <right/>
        <top style="thin">
          <color auto="1"/>
        </top>
        <bottom style="thin">
          <color auto="1"/>
        </bottom>
        <vertical/>
        <horizontal style="thin">
          <color auto="1"/>
        </horizontal>
      </border>
    </dxf>
    <dxf>
      <font>
        <b/>
        <i val="0"/>
        <strike val="0"/>
        <condense val="0"/>
        <extend val="0"/>
        <outline val="0"/>
        <shadow val="0"/>
        <u val="none"/>
        <vertAlign val="baseline"/>
        <sz val="11"/>
        <color theme="1"/>
        <name val="Times New Roman"/>
        <scheme val="none"/>
      </font>
      <fill>
        <patternFill patternType="none">
          <fgColor indexed="64"/>
          <bgColor auto="1"/>
        </patternFill>
      </fill>
      <alignment horizontal="center" vertical="center" textRotation="0" wrapText="0" indent="0" justifyLastLine="0" shrinkToFit="0" readingOrder="0"/>
      <border diagonalUp="0" diagonalDown="0">
        <left/>
        <right/>
        <top style="thin">
          <color auto="1"/>
        </top>
        <bottom style="thin">
          <color auto="1"/>
        </bottom>
        <vertical/>
        <horizontal style="thin">
          <color auto="1"/>
        </horizontal>
      </border>
    </dxf>
    <dxf>
      <font>
        <b/>
        <i val="0"/>
        <strike val="0"/>
        <condense val="0"/>
        <extend val="0"/>
        <outline val="0"/>
        <shadow val="0"/>
        <u val="none"/>
        <vertAlign val="baseline"/>
        <sz val="11"/>
        <color theme="1"/>
        <name val="Times New Roman"/>
        <scheme val="none"/>
      </font>
      <fill>
        <patternFill patternType="none">
          <fgColor indexed="64"/>
          <bgColor auto="1"/>
        </patternFill>
      </fill>
      <alignment horizontal="center" vertical="center" textRotation="0" wrapText="0" indent="0" justifyLastLine="0" shrinkToFit="0" readingOrder="0"/>
      <border diagonalUp="0" diagonalDown="0">
        <left style="thick">
          <color auto="1"/>
        </left>
        <right/>
        <top style="thin">
          <color auto="1"/>
        </top>
        <bottom style="thin">
          <color auto="1"/>
        </bottom>
        <vertical/>
        <horizontal style="thin">
          <color auto="1"/>
        </horizontal>
      </border>
    </dxf>
    <dxf>
      <border diagonalUp="0" diagonalDown="0">
        <left style="thick">
          <color auto="1"/>
        </left>
        <right style="thick">
          <color auto="1"/>
        </right>
        <top style="thick">
          <color auto="1"/>
        </top>
        <bottom style="thick">
          <color auto="1"/>
        </bottom>
      </border>
    </dxf>
    <dxf>
      <font>
        <b/>
        <i val="0"/>
        <strike val="0"/>
        <condense val="0"/>
        <extend val="0"/>
        <outline val="0"/>
        <shadow val="0"/>
        <u val="none"/>
        <vertAlign val="baseline"/>
        <sz val="11"/>
        <color theme="1"/>
        <name val="Times New Roman"/>
        <scheme val="none"/>
      </font>
      <fill>
        <patternFill patternType="none">
          <fgColor indexed="64"/>
          <bgColor auto="1"/>
        </patternFill>
      </fill>
      <alignment horizontal="center" vertical="center" textRotation="0" wrapText="0" indent="0" justifyLastLine="0" shrinkToFit="0" readingOrder="0"/>
    </dxf>
    <dxf>
      <font>
        <b/>
        <i/>
        <strike val="0"/>
        <condense val="0"/>
        <extend val="0"/>
        <outline val="0"/>
        <shadow val="0"/>
        <u val="none"/>
        <vertAlign val="baseline"/>
        <sz val="12"/>
        <color rgb="FF000000"/>
        <name val="Times New Roman"/>
        <scheme val="none"/>
      </font>
      <alignment horizontal="center" vertical="center" textRotation="0" wrapText="1" indent="0" justifyLastLine="0" shrinkToFit="0" readingOrder="0"/>
    </dxf>
    <dxf>
      <fill>
        <patternFill>
          <bgColor rgb="FFFF0000"/>
        </patternFill>
      </fill>
    </dxf>
    <dxf>
      <fill>
        <patternFill>
          <bgColor rgb="FFFF0000"/>
        </patternFill>
      </fill>
    </dxf>
    <dxf>
      <fill>
        <patternFill patternType="none">
          <bgColor auto="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patternType="none">
          <bgColor auto="1"/>
        </patternFill>
      </fill>
    </dxf>
    <dxf>
      <fill>
        <patternFill>
          <bgColor rgb="FFFF0000"/>
        </patternFill>
      </fill>
    </dxf>
    <dxf>
      <fill>
        <patternFill patternType="none">
          <bgColor auto="1"/>
        </patternFill>
      </fill>
    </dxf>
    <dxf>
      <fill>
        <patternFill>
          <bgColor rgb="FFFF0000"/>
        </patternFill>
      </fill>
    </dxf>
    <dxf>
      <font>
        <color auto="1"/>
      </font>
      <fill>
        <patternFill patternType="none">
          <bgColor auto="1"/>
        </patternFill>
      </fill>
    </dxf>
  </dxfs>
  <tableStyles count="1" defaultTableStyle="TableStyleMedium2" defaultPivotStyle="PivotStyleLight16">
    <tableStyle name="Style de tableau 1" pivot="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6" Type="http://schemas.openxmlformats.org/officeDocument/2006/relationships/image" Target="../media/image26.png"/><Relationship Id="rId117" Type="http://schemas.openxmlformats.org/officeDocument/2006/relationships/image" Target="../media/image117.png"/><Relationship Id="rId21" Type="http://schemas.openxmlformats.org/officeDocument/2006/relationships/image" Target="../media/image21.png"/><Relationship Id="rId42" Type="http://schemas.openxmlformats.org/officeDocument/2006/relationships/image" Target="../media/image42.png"/><Relationship Id="rId47" Type="http://schemas.openxmlformats.org/officeDocument/2006/relationships/image" Target="../media/image47.png"/><Relationship Id="rId63" Type="http://schemas.openxmlformats.org/officeDocument/2006/relationships/image" Target="../media/image63.png"/><Relationship Id="rId68" Type="http://schemas.openxmlformats.org/officeDocument/2006/relationships/image" Target="../media/image68.png"/><Relationship Id="rId84" Type="http://schemas.openxmlformats.org/officeDocument/2006/relationships/image" Target="../media/image84.png"/><Relationship Id="rId89" Type="http://schemas.openxmlformats.org/officeDocument/2006/relationships/image" Target="../media/image89.png"/><Relationship Id="rId112" Type="http://schemas.openxmlformats.org/officeDocument/2006/relationships/image" Target="../media/image112.png"/><Relationship Id="rId133" Type="http://schemas.openxmlformats.org/officeDocument/2006/relationships/image" Target="../media/image133.png"/><Relationship Id="rId138" Type="http://schemas.openxmlformats.org/officeDocument/2006/relationships/image" Target="../media/image138.png"/><Relationship Id="rId154" Type="http://schemas.openxmlformats.org/officeDocument/2006/relationships/image" Target="../media/image154.png"/><Relationship Id="rId159" Type="http://schemas.openxmlformats.org/officeDocument/2006/relationships/image" Target="../media/image159.jpeg"/><Relationship Id="rId175" Type="http://schemas.openxmlformats.org/officeDocument/2006/relationships/image" Target="../media/image175.png"/><Relationship Id="rId170" Type="http://schemas.openxmlformats.org/officeDocument/2006/relationships/image" Target="../media/image170.png"/><Relationship Id="rId191" Type="http://schemas.openxmlformats.org/officeDocument/2006/relationships/image" Target="../media/image191.png"/><Relationship Id="rId16" Type="http://schemas.openxmlformats.org/officeDocument/2006/relationships/image" Target="../media/image16.png"/><Relationship Id="rId107" Type="http://schemas.openxmlformats.org/officeDocument/2006/relationships/image" Target="../media/image107.png"/><Relationship Id="rId11" Type="http://schemas.openxmlformats.org/officeDocument/2006/relationships/image" Target="../media/image11.png"/><Relationship Id="rId32" Type="http://schemas.openxmlformats.org/officeDocument/2006/relationships/image" Target="../media/image32.png"/><Relationship Id="rId37" Type="http://schemas.openxmlformats.org/officeDocument/2006/relationships/image" Target="../media/image37.png"/><Relationship Id="rId53" Type="http://schemas.openxmlformats.org/officeDocument/2006/relationships/image" Target="../media/image53.png"/><Relationship Id="rId58" Type="http://schemas.openxmlformats.org/officeDocument/2006/relationships/image" Target="../media/image58.png"/><Relationship Id="rId74" Type="http://schemas.openxmlformats.org/officeDocument/2006/relationships/image" Target="../media/image74.png"/><Relationship Id="rId79" Type="http://schemas.openxmlformats.org/officeDocument/2006/relationships/image" Target="../media/image79.png"/><Relationship Id="rId102" Type="http://schemas.openxmlformats.org/officeDocument/2006/relationships/image" Target="../media/image102.png"/><Relationship Id="rId123" Type="http://schemas.openxmlformats.org/officeDocument/2006/relationships/image" Target="../media/image123.png"/><Relationship Id="rId128" Type="http://schemas.openxmlformats.org/officeDocument/2006/relationships/image" Target="../media/image128.png"/><Relationship Id="rId144" Type="http://schemas.openxmlformats.org/officeDocument/2006/relationships/image" Target="../media/image144.png"/><Relationship Id="rId149" Type="http://schemas.openxmlformats.org/officeDocument/2006/relationships/image" Target="../media/image149.png"/><Relationship Id="rId5" Type="http://schemas.openxmlformats.org/officeDocument/2006/relationships/image" Target="../media/image5.png"/><Relationship Id="rId90" Type="http://schemas.openxmlformats.org/officeDocument/2006/relationships/image" Target="../media/image90.png"/><Relationship Id="rId95" Type="http://schemas.openxmlformats.org/officeDocument/2006/relationships/image" Target="../media/image95.png"/><Relationship Id="rId160" Type="http://schemas.openxmlformats.org/officeDocument/2006/relationships/image" Target="../media/image160.png"/><Relationship Id="rId165" Type="http://schemas.openxmlformats.org/officeDocument/2006/relationships/image" Target="../media/image165.png"/><Relationship Id="rId181" Type="http://schemas.openxmlformats.org/officeDocument/2006/relationships/image" Target="../media/image181.jpeg"/><Relationship Id="rId186" Type="http://schemas.openxmlformats.org/officeDocument/2006/relationships/image" Target="../media/image186.png"/><Relationship Id="rId22" Type="http://schemas.openxmlformats.org/officeDocument/2006/relationships/image" Target="../media/image22.png"/><Relationship Id="rId27" Type="http://schemas.openxmlformats.org/officeDocument/2006/relationships/image" Target="../media/image27.png"/><Relationship Id="rId43" Type="http://schemas.openxmlformats.org/officeDocument/2006/relationships/image" Target="../media/image43.png"/><Relationship Id="rId48" Type="http://schemas.openxmlformats.org/officeDocument/2006/relationships/image" Target="../media/image48.png"/><Relationship Id="rId64" Type="http://schemas.openxmlformats.org/officeDocument/2006/relationships/image" Target="../media/image64.png"/><Relationship Id="rId69" Type="http://schemas.openxmlformats.org/officeDocument/2006/relationships/image" Target="../media/image69.png"/><Relationship Id="rId113" Type="http://schemas.openxmlformats.org/officeDocument/2006/relationships/image" Target="../media/image113.png"/><Relationship Id="rId118" Type="http://schemas.openxmlformats.org/officeDocument/2006/relationships/image" Target="../media/image118.png"/><Relationship Id="rId134" Type="http://schemas.openxmlformats.org/officeDocument/2006/relationships/image" Target="../media/image134.png"/><Relationship Id="rId139" Type="http://schemas.openxmlformats.org/officeDocument/2006/relationships/image" Target="../media/image139.png"/><Relationship Id="rId80" Type="http://schemas.openxmlformats.org/officeDocument/2006/relationships/image" Target="../media/image80.png"/><Relationship Id="rId85" Type="http://schemas.openxmlformats.org/officeDocument/2006/relationships/image" Target="../media/image85.png"/><Relationship Id="rId150" Type="http://schemas.openxmlformats.org/officeDocument/2006/relationships/image" Target="../media/image150.png"/><Relationship Id="rId155" Type="http://schemas.openxmlformats.org/officeDocument/2006/relationships/image" Target="../media/image155.png"/><Relationship Id="rId171" Type="http://schemas.openxmlformats.org/officeDocument/2006/relationships/image" Target="../media/image171.png"/><Relationship Id="rId176" Type="http://schemas.openxmlformats.org/officeDocument/2006/relationships/image" Target="../media/image176.png"/><Relationship Id="rId12" Type="http://schemas.openxmlformats.org/officeDocument/2006/relationships/image" Target="../media/image12.png"/><Relationship Id="rId17" Type="http://schemas.openxmlformats.org/officeDocument/2006/relationships/image" Target="../media/image17.png"/><Relationship Id="rId33" Type="http://schemas.openxmlformats.org/officeDocument/2006/relationships/image" Target="../media/image33.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108" Type="http://schemas.openxmlformats.org/officeDocument/2006/relationships/image" Target="../media/image108.png"/><Relationship Id="rId124" Type="http://schemas.openxmlformats.org/officeDocument/2006/relationships/image" Target="../media/image124.png"/><Relationship Id="rId129" Type="http://schemas.openxmlformats.org/officeDocument/2006/relationships/image" Target="../media/image129.png"/><Relationship Id="rId54" Type="http://schemas.openxmlformats.org/officeDocument/2006/relationships/image" Target="../media/image54.png"/><Relationship Id="rId70" Type="http://schemas.openxmlformats.org/officeDocument/2006/relationships/image" Target="../media/image70.png"/><Relationship Id="rId75" Type="http://schemas.openxmlformats.org/officeDocument/2006/relationships/image" Target="../media/image75.png"/><Relationship Id="rId91" Type="http://schemas.openxmlformats.org/officeDocument/2006/relationships/image" Target="../media/image91.png"/><Relationship Id="rId96" Type="http://schemas.openxmlformats.org/officeDocument/2006/relationships/image" Target="../media/image96.png"/><Relationship Id="rId140" Type="http://schemas.openxmlformats.org/officeDocument/2006/relationships/image" Target="../media/image140.png"/><Relationship Id="rId145" Type="http://schemas.openxmlformats.org/officeDocument/2006/relationships/image" Target="../media/image145.png"/><Relationship Id="rId161" Type="http://schemas.openxmlformats.org/officeDocument/2006/relationships/image" Target="../media/image161.png"/><Relationship Id="rId166" Type="http://schemas.openxmlformats.org/officeDocument/2006/relationships/image" Target="../media/image166.jpeg"/><Relationship Id="rId182" Type="http://schemas.openxmlformats.org/officeDocument/2006/relationships/image" Target="../media/image182.jpeg"/><Relationship Id="rId187" Type="http://schemas.openxmlformats.org/officeDocument/2006/relationships/image" Target="../media/image187.png"/><Relationship Id="rId1" Type="http://schemas.openxmlformats.org/officeDocument/2006/relationships/image" Target="../media/image1.png"/><Relationship Id="rId6" Type="http://schemas.openxmlformats.org/officeDocument/2006/relationships/image" Target="../media/image6.png"/><Relationship Id="rId23" Type="http://schemas.openxmlformats.org/officeDocument/2006/relationships/image" Target="../media/image23.png"/><Relationship Id="rId28" Type="http://schemas.openxmlformats.org/officeDocument/2006/relationships/image" Target="../media/image28.png"/><Relationship Id="rId49" Type="http://schemas.openxmlformats.org/officeDocument/2006/relationships/image" Target="../media/image49.png"/><Relationship Id="rId114" Type="http://schemas.openxmlformats.org/officeDocument/2006/relationships/image" Target="../media/image114.png"/><Relationship Id="rId119" Type="http://schemas.openxmlformats.org/officeDocument/2006/relationships/image" Target="../media/image119.png"/><Relationship Id="rId44" Type="http://schemas.openxmlformats.org/officeDocument/2006/relationships/image" Target="../media/image44.png"/><Relationship Id="rId60" Type="http://schemas.openxmlformats.org/officeDocument/2006/relationships/image" Target="../media/image60.png"/><Relationship Id="rId65" Type="http://schemas.openxmlformats.org/officeDocument/2006/relationships/image" Target="../media/image65.png"/><Relationship Id="rId81" Type="http://schemas.openxmlformats.org/officeDocument/2006/relationships/image" Target="../media/image81.png"/><Relationship Id="rId86" Type="http://schemas.openxmlformats.org/officeDocument/2006/relationships/image" Target="../media/image86.png"/><Relationship Id="rId130" Type="http://schemas.openxmlformats.org/officeDocument/2006/relationships/image" Target="../media/image130.png"/><Relationship Id="rId135" Type="http://schemas.openxmlformats.org/officeDocument/2006/relationships/image" Target="../media/image135.png"/><Relationship Id="rId151" Type="http://schemas.openxmlformats.org/officeDocument/2006/relationships/image" Target="../media/image151.png"/><Relationship Id="rId156" Type="http://schemas.openxmlformats.org/officeDocument/2006/relationships/image" Target="../media/image156.png"/><Relationship Id="rId177" Type="http://schemas.openxmlformats.org/officeDocument/2006/relationships/image" Target="../media/image177.png"/><Relationship Id="rId172" Type="http://schemas.openxmlformats.org/officeDocument/2006/relationships/image" Target="../media/image172.png"/><Relationship Id="rId13" Type="http://schemas.openxmlformats.org/officeDocument/2006/relationships/image" Target="../media/image13.png"/><Relationship Id="rId18" Type="http://schemas.openxmlformats.org/officeDocument/2006/relationships/image" Target="../media/image18.png"/><Relationship Id="rId39" Type="http://schemas.openxmlformats.org/officeDocument/2006/relationships/image" Target="../media/image39.png"/><Relationship Id="rId109" Type="http://schemas.openxmlformats.org/officeDocument/2006/relationships/image" Target="../media/image109.png"/><Relationship Id="rId34" Type="http://schemas.openxmlformats.org/officeDocument/2006/relationships/image" Target="../media/image34.png"/><Relationship Id="rId50" Type="http://schemas.openxmlformats.org/officeDocument/2006/relationships/image" Target="../media/image50.pn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png"/><Relationship Id="rId104" Type="http://schemas.openxmlformats.org/officeDocument/2006/relationships/image" Target="../media/image104.png"/><Relationship Id="rId120" Type="http://schemas.openxmlformats.org/officeDocument/2006/relationships/image" Target="../media/image120.png"/><Relationship Id="rId125" Type="http://schemas.openxmlformats.org/officeDocument/2006/relationships/image" Target="../media/image125.png"/><Relationship Id="rId141" Type="http://schemas.openxmlformats.org/officeDocument/2006/relationships/image" Target="../media/image141.png"/><Relationship Id="rId146" Type="http://schemas.openxmlformats.org/officeDocument/2006/relationships/image" Target="../media/image146.png"/><Relationship Id="rId167" Type="http://schemas.openxmlformats.org/officeDocument/2006/relationships/image" Target="../media/image167.png"/><Relationship Id="rId188" Type="http://schemas.openxmlformats.org/officeDocument/2006/relationships/image" Target="../media/image188.png"/><Relationship Id="rId7" Type="http://schemas.openxmlformats.org/officeDocument/2006/relationships/image" Target="../media/image7.png"/><Relationship Id="rId71" Type="http://schemas.openxmlformats.org/officeDocument/2006/relationships/image" Target="../media/image71.png"/><Relationship Id="rId92" Type="http://schemas.openxmlformats.org/officeDocument/2006/relationships/image" Target="../media/image92.png"/><Relationship Id="rId162" Type="http://schemas.openxmlformats.org/officeDocument/2006/relationships/image" Target="../media/image162.png"/><Relationship Id="rId183" Type="http://schemas.openxmlformats.org/officeDocument/2006/relationships/image" Target="../media/image183.jpeg"/><Relationship Id="rId2" Type="http://schemas.openxmlformats.org/officeDocument/2006/relationships/image" Target="../media/image2.png"/><Relationship Id="rId29" Type="http://schemas.openxmlformats.org/officeDocument/2006/relationships/image" Target="../media/image29.png"/><Relationship Id="rId24" Type="http://schemas.openxmlformats.org/officeDocument/2006/relationships/image" Target="../media/image24.png"/><Relationship Id="rId40" Type="http://schemas.openxmlformats.org/officeDocument/2006/relationships/image" Target="../media/image40.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110" Type="http://schemas.openxmlformats.org/officeDocument/2006/relationships/image" Target="../media/image110.png"/><Relationship Id="rId115" Type="http://schemas.openxmlformats.org/officeDocument/2006/relationships/image" Target="../media/image115.png"/><Relationship Id="rId131" Type="http://schemas.openxmlformats.org/officeDocument/2006/relationships/image" Target="../media/image131.png"/><Relationship Id="rId136" Type="http://schemas.openxmlformats.org/officeDocument/2006/relationships/image" Target="../media/image136.png"/><Relationship Id="rId157" Type="http://schemas.openxmlformats.org/officeDocument/2006/relationships/image" Target="../media/image157.png"/><Relationship Id="rId178" Type="http://schemas.openxmlformats.org/officeDocument/2006/relationships/image" Target="../media/image178.png"/><Relationship Id="rId61" Type="http://schemas.openxmlformats.org/officeDocument/2006/relationships/image" Target="../media/image61.png"/><Relationship Id="rId82" Type="http://schemas.openxmlformats.org/officeDocument/2006/relationships/image" Target="../media/image82.png"/><Relationship Id="rId152" Type="http://schemas.openxmlformats.org/officeDocument/2006/relationships/image" Target="../media/image152.png"/><Relationship Id="rId173" Type="http://schemas.openxmlformats.org/officeDocument/2006/relationships/image" Target="../media/image173.png"/><Relationship Id="rId19" Type="http://schemas.openxmlformats.org/officeDocument/2006/relationships/image" Target="../media/image19.png"/><Relationship Id="rId14" Type="http://schemas.openxmlformats.org/officeDocument/2006/relationships/image" Target="../media/image14.png"/><Relationship Id="rId30" Type="http://schemas.openxmlformats.org/officeDocument/2006/relationships/image" Target="../media/image30.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png"/><Relationship Id="rId105" Type="http://schemas.openxmlformats.org/officeDocument/2006/relationships/image" Target="../media/image105.png"/><Relationship Id="rId126" Type="http://schemas.openxmlformats.org/officeDocument/2006/relationships/image" Target="../media/image126.png"/><Relationship Id="rId147" Type="http://schemas.openxmlformats.org/officeDocument/2006/relationships/image" Target="../media/image147.png"/><Relationship Id="rId168" Type="http://schemas.openxmlformats.org/officeDocument/2006/relationships/image" Target="../media/image168.jpeg"/><Relationship Id="rId8" Type="http://schemas.openxmlformats.org/officeDocument/2006/relationships/image" Target="../media/image8.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98" Type="http://schemas.openxmlformats.org/officeDocument/2006/relationships/image" Target="../media/image98.png"/><Relationship Id="rId121" Type="http://schemas.openxmlformats.org/officeDocument/2006/relationships/image" Target="../media/image121.png"/><Relationship Id="rId142" Type="http://schemas.openxmlformats.org/officeDocument/2006/relationships/image" Target="../media/image142.png"/><Relationship Id="rId163" Type="http://schemas.openxmlformats.org/officeDocument/2006/relationships/image" Target="../media/image163.png"/><Relationship Id="rId184" Type="http://schemas.openxmlformats.org/officeDocument/2006/relationships/image" Target="../media/image184.png"/><Relationship Id="rId189" Type="http://schemas.openxmlformats.org/officeDocument/2006/relationships/image" Target="../media/image189.png"/><Relationship Id="rId3" Type="http://schemas.openxmlformats.org/officeDocument/2006/relationships/image" Target="../media/image3.emf"/><Relationship Id="rId25" Type="http://schemas.openxmlformats.org/officeDocument/2006/relationships/image" Target="../media/image25.png"/><Relationship Id="rId46" Type="http://schemas.openxmlformats.org/officeDocument/2006/relationships/image" Target="../media/image46.png"/><Relationship Id="rId67" Type="http://schemas.openxmlformats.org/officeDocument/2006/relationships/image" Target="../media/image67.png"/><Relationship Id="rId116" Type="http://schemas.openxmlformats.org/officeDocument/2006/relationships/image" Target="../media/image116.png"/><Relationship Id="rId137" Type="http://schemas.openxmlformats.org/officeDocument/2006/relationships/image" Target="../media/image137.png"/><Relationship Id="rId158" Type="http://schemas.openxmlformats.org/officeDocument/2006/relationships/image" Target="../media/image158.png"/><Relationship Id="rId20" Type="http://schemas.openxmlformats.org/officeDocument/2006/relationships/image" Target="../media/image20.png"/><Relationship Id="rId41" Type="http://schemas.openxmlformats.org/officeDocument/2006/relationships/image" Target="../media/image41.png"/><Relationship Id="rId62" Type="http://schemas.openxmlformats.org/officeDocument/2006/relationships/image" Target="../media/image62.png"/><Relationship Id="rId83" Type="http://schemas.openxmlformats.org/officeDocument/2006/relationships/image" Target="../media/image83.png"/><Relationship Id="rId88" Type="http://schemas.openxmlformats.org/officeDocument/2006/relationships/image" Target="../media/image88.png"/><Relationship Id="rId111" Type="http://schemas.openxmlformats.org/officeDocument/2006/relationships/image" Target="../media/image111.png"/><Relationship Id="rId132" Type="http://schemas.openxmlformats.org/officeDocument/2006/relationships/image" Target="../media/image132.png"/><Relationship Id="rId153" Type="http://schemas.openxmlformats.org/officeDocument/2006/relationships/image" Target="../media/image153.png"/><Relationship Id="rId174" Type="http://schemas.openxmlformats.org/officeDocument/2006/relationships/image" Target="../media/image174.png"/><Relationship Id="rId179" Type="http://schemas.openxmlformats.org/officeDocument/2006/relationships/image" Target="../media/image179.png"/><Relationship Id="rId190" Type="http://schemas.openxmlformats.org/officeDocument/2006/relationships/image" Target="../media/image190.png"/><Relationship Id="rId15" Type="http://schemas.openxmlformats.org/officeDocument/2006/relationships/image" Target="../media/image15.png"/><Relationship Id="rId36" Type="http://schemas.openxmlformats.org/officeDocument/2006/relationships/image" Target="../media/image36.png"/><Relationship Id="rId57" Type="http://schemas.openxmlformats.org/officeDocument/2006/relationships/image" Target="../media/image57.png"/><Relationship Id="rId106" Type="http://schemas.openxmlformats.org/officeDocument/2006/relationships/image" Target="../media/image106.png"/><Relationship Id="rId127" Type="http://schemas.openxmlformats.org/officeDocument/2006/relationships/image" Target="../media/image127.png"/><Relationship Id="rId10" Type="http://schemas.openxmlformats.org/officeDocument/2006/relationships/image" Target="../media/image10.png"/><Relationship Id="rId31" Type="http://schemas.openxmlformats.org/officeDocument/2006/relationships/image" Target="../media/image31.png"/><Relationship Id="rId52" Type="http://schemas.openxmlformats.org/officeDocument/2006/relationships/image" Target="../media/image52.png"/><Relationship Id="rId73" Type="http://schemas.openxmlformats.org/officeDocument/2006/relationships/image" Target="../media/image73.png"/><Relationship Id="rId78" Type="http://schemas.openxmlformats.org/officeDocument/2006/relationships/image" Target="../media/image78.png"/><Relationship Id="rId94" Type="http://schemas.openxmlformats.org/officeDocument/2006/relationships/image" Target="../media/image94.png"/><Relationship Id="rId99" Type="http://schemas.openxmlformats.org/officeDocument/2006/relationships/image" Target="../media/image99.png"/><Relationship Id="rId101" Type="http://schemas.openxmlformats.org/officeDocument/2006/relationships/image" Target="../media/image101.png"/><Relationship Id="rId122" Type="http://schemas.openxmlformats.org/officeDocument/2006/relationships/image" Target="../media/image122.png"/><Relationship Id="rId143" Type="http://schemas.openxmlformats.org/officeDocument/2006/relationships/image" Target="../media/image143.png"/><Relationship Id="rId148" Type="http://schemas.openxmlformats.org/officeDocument/2006/relationships/image" Target="../media/image148.png"/><Relationship Id="rId164" Type="http://schemas.openxmlformats.org/officeDocument/2006/relationships/image" Target="../media/image164.png"/><Relationship Id="rId169" Type="http://schemas.openxmlformats.org/officeDocument/2006/relationships/image" Target="../media/image169.png"/><Relationship Id="rId185" Type="http://schemas.openxmlformats.org/officeDocument/2006/relationships/image" Target="../media/image185.png"/><Relationship Id="rId4" Type="http://schemas.openxmlformats.org/officeDocument/2006/relationships/image" Target="../media/image4.png"/><Relationship Id="rId9" Type="http://schemas.openxmlformats.org/officeDocument/2006/relationships/image" Target="../media/image9.png"/><Relationship Id="rId180" Type="http://schemas.openxmlformats.org/officeDocument/2006/relationships/image" Target="../media/image180.png"/></Relationships>
</file>

<file path=xl/drawings/_rels/drawing2.xml.rels><?xml version="1.0" encoding="UTF-8" standalone="yes"?>
<Relationships xmlns="http://schemas.openxmlformats.org/package/2006/relationships"><Relationship Id="rId1" Type="http://schemas.openxmlformats.org/officeDocument/2006/relationships/image" Target="../media/image192.emf"/></Relationships>
</file>

<file path=xl/drawings/drawing1.xml><?xml version="1.0" encoding="utf-8"?>
<xdr:wsDr xmlns:xdr="http://schemas.openxmlformats.org/drawingml/2006/spreadsheetDrawing" xmlns:a="http://schemas.openxmlformats.org/drawingml/2006/main">
  <xdr:oneCellAnchor>
    <xdr:from>
      <xdr:col>1</xdr:col>
      <xdr:colOff>19050</xdr:colOff>
      <xdr:row>2</xdr:row>
      <xdr:rowOff>57150</xdr:rowOff>
    </xdr:from>
    <xdr:ext cx="720000" cy="720000"/>
    <xdr:pic>
      <xdr:nvPicPr>
        <xdr:cNvPr id="205" name="Image 204"/>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33425" y="11239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1</xdr:row>
      <xdr:rowOff>76200</xdr:rowOff>
    </xdr:from>
    <xdr:ext cx="720000" cy="720000"/>
    <xdr:pic>
      <xdr:nvPicPr>
        <xdr:cNvPr id="236" name="Image 235"/>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33425" y="5334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1</xdr:col>
      <xdr:colOff>0</xdr:colOff>
      <xdr:row>191</xdr:row>
      <xdr:rowOff>38100</xdr:rowOff>
    </xdr:from>
    <xdr:to>
      <xdr:col>2</xdr:col>
      <xdr:colOff>9525</xdr:colOff>
      <xdr:row>191</xdr:row>
      <xdr:rowOff>758100</xdr:rowOff>
    </xdr:to>
    <xdr:pic>
      <xdr:nvPicPr>
        <xdr:cNvPr id="237" name="Picture 8"/>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14375" y="137941050"/>
          <a:ext cx="771525"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19050</xdr:colOff>
      <xdr:row>29</xdr:row>
      <xdr:rowOff>28575</xdr:rowOff>
    </xdr:from>
    <xdr:ext cx="720000" cy="720000"/>
    <xdr:pic>
      <xdr:nvPicPr>
        <xdr:cNvPr id="625" name="Image 624"/>
        <xdr:cNvPicPr preferRelativeResize="0">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904875" y="53340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48</xdr:row>
      <xdr:rowOff>28575</xdr:rowOff>
    </xdr:from>
    <xdr:ext cx="720000" cy="720000"/>
    <xdr:pic>
      <xdr:nvPicPr>
        <xdr:cNvPr id="626" name="Image 625"/>
        <xdr:cNvPicPr preferRelativeResize="0">
          <a:picLocks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914400" y="91249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52</xdr:row>
      <xdr:rowOff>19050</xdr:rowOff>
    </xdr:from>
    <xdr:ext cx="720000" cy="720000"/>
    <xdr:pic>
      <xdr:nvPicPr>
        <xdr:cNvPr id="627" name="Image 626"/>
        <xdr:cNvPicPr preferRelativeResize="0">
          <a:picLocks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914400" y="100488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53</xdr:row>
      <xdr:rowOff>28575</xdr:rowOff>
    </xdr:from>
    <xdr:ext cx="720000" cy="720000"/>
    <xdr:pic>
      <xdr:nvPicPr>
        <xdr:cNvPr id="628" name="Image 627"/>
        <xdr:cNvPicPr preferRelativeResize="0">
          <a:picLocks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914400" y="102489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50</xdr:row>
      <xdr:rowOff>19050</xdr:rowOff>
    </xdr:from>
    <xdr:ext cx="720000" cy="720000"/>
    <xdr:pic>
      <xdr:nvPicPr>
        <xdr:cNvPr id="629" name="Image 628"/>
        <xdr:cNvPicPr preferRelativeResize="0">
          <a:picLocks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904875" y="96678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49</xdr:row>
      <xdr:rowOff>28575</xdr:rowOff>
    </xdr:from>
    <xdr:ext cx="720000" cy="720000"/>
    <xdr:pic>
      <xdr:nvPicPr>
        <xdr:cNvPr id="630" name="Image 629"/>
        <xdr:cNvPicPr preferRelativeResize="0">
          <a:picLocks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904875" y="93154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51</xdr:row>
      <xdr:rowOff>19050</xdr:rowOff>
    </xdr:from>
    <xdr:ext cx="720000" cy="720000"/>
    <xdr:pic>
      <xdr:nvPicPr>
        <xdr:cNvPr id="631" name="Image 630"/>
        <xdr:cNvPicPr preferRelativeResize="0">
          <a:picLocks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904875" y="98583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32</xdr:row>
      <xdr:rowOff>38100</xdr:rowOff>
    </xdr:from>
    <xdr:ext cx="720000" cy="720000"/>
    <xdr:pic>
      <xdr:nvPicPr>
        <xdr:cNvPr id="632" name="Image 631"/>
        <xdr:cNvPicPr preferRelativeResize="0">
          <a:picLocks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904875" y="60864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30</xdr:row>
      <xdr:rowOff>28575</xdr:rowOff>
    </xdr:from>
    <xdr:ext cx="720000" cy="720000"/>
    <xdr:pic>
      <xdr:nvPicPr>
        <xdr:cNvPr id="633" name="Image 632"/>
        <xdr:cNvPicPr preferRelativeResize="0">
          <a:picLocks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914400" y="55245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99</xdr:row>
      <xdr:rowOff>28575</xdr:rowOff>
    </xdr:from>
    <xdr:ext cx="720000" cy="720000"/>
    <xdr:pic>
      <xdr:nvPicPr>
        <xdr:cNvPr id="634" name="Image 633"/>
        <xdr:cNvPicPr preferRelativeResize="0">
          <a:picLocks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914400" y="193548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97</xdr:row>
      <xdr:rowOff>28575</xdr:rowOff>
    </xdr:from>
    <xdr:ext cx="720000" cy="720000"/>
    <xdr:pic>
      <xdr:nvPicPr>
        <xdr:cNvPr id="635" name="Image 634"/>
        <xdr:cNvPicPr preferRelativeResize="0">
          <a:picLocks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914400" y="189738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98</xdr:row>
      <xdr:rowOff>47625</xdr:rowOff>
    </xdr:from>
    <xdr:ext cx="720000" cy="714375"/>
    <xdr:pic>
      <xdr:nvPicPr>
        <xdr:cNvPr id="636" name="Image 635"/>
        <xdr:cNvPicPr preferRelativeResize="0">
          <a:picLocks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904875" y="19183350"/>
          <a:ext cx="720000" cy="71437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96</xdr:row>
      <xdr:rowOff>38100</xdr:rowOff>
    </xdr:from>
    <xdr:ext cx="720000" cy="720000"/>
    <xdr:pic>
      <xdr:nvPicPr>
        <xdr:cNvPr id="637" name="Image 636"/>
        <xdr:cNvPicPr preferRelativeResize="0">
          <a:picLocks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904875" y="187928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95</xdr:row>
      <xdr:rowOff>38100</xdr:rowOff>
    </xdr:from>
    <xdr:ext cx="720000" cy="720000"/>
    <xdr:pic>
      <xdr:nvPicPr>
        <xdr:cNvPr id="638" name="Image 637"/>
        <xdr:cNvPicPr preferRelativeResize="0">
          <a:picLocks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914400" y="186023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92</xdr:row>
      <xdr:rowOff>28575</xdr:rowOff>
    </xdr:from>
    <xdr:ext cx="720000" cy="720000"/>
    <xdr:pic>
      <xdr:nvPicPr>
        <xdr:cNvPr id="639" name="Image 638"/>
        <xdr:cNvPicPr preferRelativeResize="0">
          <a:picLocks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904875" y="180213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94</xdr:row>
      <xdr:rowOff>28575</xdr:rowOff>
    </xdr:from>
    <xdr:ext cx="720000" cy="720000"/>
    <xdr:pic>
      <xdr:nvPicPr>
        <xdr:cNvPr id="640" name="Image 639"/>
        <xdr:cNvPicPr preferRelativeResize="0">
          <a:picLocks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914400" y="184023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89</xdr:row>
      <xdr:rowOff>28575</xdr:rowOff>
    </xdr:from>
    <xdr:ext cx="720000" cy="720000"/>
    <xdr:pic>
      <xdr:nvPicPr>
        <xdr:cNvPr id="641" name="Image 640"/>
        <xdr:cNvPicPr preferRelativeResize="0">
          <a:picLocks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914400" y="174498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91</xdr:row>
      <xdr:rowOff>19050</xdr:rowOff>
    </xdr:from>
    <xdr:ext cx="720000" cy="720000"/>
    <xdr:pic>
      <xdr:nvPicPr>
        <xdr:cNvPr id="642" name="Image 641"/>
        <xdr:cNvPicPr preferRelativeResize="0">
          <a:picLocks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914400" y="178212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93</xdr:row>
      <xdr:rowOff>19050</xdr:rowOff>
    </xdr:from>
    <xdr:ext cx="720000" cy="720000"/>
    <xdr:pic>
      <xdr:nvPicPr>
        <xdr:cNvPr id="643" name="Image 642"/>
        <xdr:cNvPicPr preferRelativeResize="0">
          <a:picLocks noChangeArrowheads="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904875" y="182022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90</xdr:row>
      <xdr:rowOff>19050</xdr:rowOff>
    </xdr:from>
    <xdr:ext cx="720000" cy="720000"/>
    <xdr:pic>
      <xdr:nvPicPr>
        <xdr:cNvPr id="644" name="Image 643"/>
        <xdr:cNvPicPr preferRelativeResize="0">
          <a:picLocks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914400" y="176307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46</xdr:row>
      <xdr:rowOff>28575</xdr:rowOff>
    </xdr:from>
    <xdr:ext cx="720000" cy="720000"/>
    <xdr:pic>
      <xdr:nvPicPr>
        <xdr:cNvPr id="645" name="Image 644"/>
        <xdr:cNvPicPr preferRelativeResize="0">
          <a:picLocks noChangeArrowheads="1"/>
        </xdr:cNvPicPr>
      </xdr:nvPicPr>
      <xdr:blipFill>
        <a:blip xmlns:r="http://schemas.openxmlformats.org/officeDocument/2006/relationships" r:embed="rId24">
          <a:extLst>
            <a:ext uri="{28A0092B-C50C-407E-A947-70E740481C1C}">
              <a14:useLocalDpi xmlns:a14="http://schemas.microsoft.com/office/drawing/2010/main" val="0"/>
            </a:ext>
          </a:extLst>
        </a:blip>
        <a:srcRect/>
        <a:stretch>
          <a:fillRect/>
        </a:stretch>
      </xdr:blipFill>
      <xdr:spPr bwMode="auto">
        <a:xfrm>
          <a:off x="914400" y="87439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45</xdr:row>
      <xdr:rowOff>19050</xdr:rowOff>
    </xdr:from>
    <xdr:ext cx="720000" cy="720000"/>
    <xdr:pic>
      <xdr:nvPicPr>
        <xdr:cNvPr id="646" name="Image 645"/>
        <xdr:cNvPicPr preferRelativeResize="0">
          <a:picLocks noChangeArrowheads="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914400" y="85439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44</xdr:row>
      <xdr:rowOff>9525</xdr:rowOff>
    </xdr:from>
    <xdr:ext cx="720000" cy="720000"/>
    <xdr:pic>
      <xdr:nvPicPr>
        <xdr:cNvPr id="647" name="Image 646"/>
        <xdr:cNvPicPr preferRelativeResize="0">
          <a:picLocks noChangeArrowheads="1"/>
        </xdr:cNvPicPr>
      </xdr:nvPicPr>
      <xdr:blipFill>
        <a:blip xmlns:r="http://schemas.openxmlformats.org/officeDocument/2006/relationships" r:embed="rId26">
          <a:extLst>
            <a:ext uri="{28A0092B-C50C-407E-A947-70E740481C1C}">
              <a14:useLocalDpi xmlns:a14="http://schemas.microsoft.com/office/drawing/2010/main" val="0"/>
            </a:ext>
          </a:extLst>
        </a:blip>
        <a:srcRect/>
        <a:stretch>
          <a:fillRect/>
        </a:stretch>
      </xdr:blipFill>
      <xdr:spPr bwMode="auto">
        <a:xfrm>
          <a:off x="914400" y="83439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43</xdr:row>
      <xdr:rowOff>19050</xdr:rowOff>
    </xdr:from>
    <xdr:ext cx="720000" cy="720000"/>
    <xdr:pic>
      <xdr:nvPicPr>
        <xdr:cNvPr id="648" name="Image 647"/>
        <xdr:cNvPicPr preferRelativeResize="0">
          <a:picLocks noChangeArrowheads="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904875" y="81629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42</xdr:row>
      <xdr:rowOff>19050</xdr:rowOff>
    </xdr:from>
    <xdr:ext cx="720000" cy="720000"/>
    <xdr:pic>
      <xdr:nvPicPr>
        <xdr:cNvPr id="649" name="Image 648"/>
        <xdr:cNvPicPr preferRelativeResize="0">
          <a:picLocks noChangeArrowheads="1"/>
        </xdr:cNvPicPr>
      </xdr:nvPicPr>
      <xdr:blipFill>
        <a:blip xmlns:r="http://schemas.openxmlformats.org/officeDocument/2006/relationships" r:embed="rId28">
          <a:extLst>
            <a:ext uri="{28A0092B-C50C-407E-A947-70E740481C1C}">
              <a14:useLocalDpi xmlns:a14="http://schemas.microsoft.com/office/drawing/2010/main" val="0"/>
            </a:ext>
          </a:extLst>
        </a:blip>
        <a:srcRect/>
        <a:stretch>
          <a:fillRect/>
        </a:stretch>
      </xdr:blipFill>
      <xdr:spPr bwMode="auto">
        <a:xfrm>
          <a:off x="904875" y="79724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0</xdr:col>
      <xdr:colOff>876300</xdr:colOff>
      <xdr:row>41</xdr:row>
      <xdr:rowOff>38100</xdr:rowOff>
    </xdr:from>
    <xdr:ext cx="720000" cy="720000"/>
    <xdr:pic>
      <xdr:nvPicPr>
        <xdr:cNvPr id="650" name="Image 649"/>
        <xdr:cNvPicPr preferRelativeResize="0">
          <a:picLocks noChangeArrowheads="1"/>
        </xdr:cNvPicPr>
      </xdr:nvPicPr>
      <xdr:blipFill>
        <a:blip xmlns:r="http://schemas.openxmlformats.org/officeDocument/2006/relationships" r:embed="rId29">
          <a:extLst>
            <a:ext uri="{28A0092B-C50C-407E-A947-70E740481C1C}">
              <a14:useLocalDpi xmlns:a14="http://schemas.microsoft.com/office/drawing/2010/main" val="0"/>
            </a:ext>
          </a:extLst>
        </a:blip>
        <a:srcRect/>
        <a:stretch>
          <a:fillRect/>
        </a:stretch>
      </xdr:blipFill>
      <xdr:spPr bwMode="auto">
        <a:xfrm>
          <a:off x="876300" y="78009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104</xdr:row>
      <xdr:rowOff>28575</xdr:rowOff>
    </xdr:from>
    <xdr:ext cx="720000" cy="720000"/>
    <xdr:pic>
      <xdr:nvPicPr>
        <xdr:cNvPr id="651" name="Image 650"/>
        <xdr:cNvPicPr preferRelativeResize="0">
          <a:picLocks noChangeArrowheads="1"/>
        </xdr:cNvPicPr>
      </xdr:nvPicPr>
      <xdr:blipFill>
        <a:blip xmlns:r="http://schemas.openxmlformats.org/officeDocument/2006/relationships" r:embed="rId30">
          <a:extLst>
            <a:ext uri="{28A0092B-C50C-407E-A947-70E740481C1C}">
              <a14:useLocalDpi xmlns:a14="http://schemas.microsoft.com/office/drawing/2010/main" val="0"/>
            </a:ext>
          </a:extLst>
        </a:blip>
        <a:srcRect/>
        <a:stretch>
          <a:fillRect/>
        </a:stretch>
      </xdr:blipFill>
      <xdr:spPr bwMode="auto">
        <a:xfrm>
          <a:off x="914400" y="204787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103</xdr:row>
      <xdr:rowOff>19050</xdr:rowOff>
    </xdr:from>
    <xdr:ext cx="720000" cy="720000"/>
    <xdr:pic>
      <xdr:nvPicPr>
        <xdr:cNvPr id="652" name="Image 651"/>
        <xdr:cNvPicPr preferRelativeResize="0">
          <a:picLocks noChangeArrowheads="1"/>
        </xdr:cNvPicPr>
      </xdr:nvPicPr>
      <xdr:blipFill>
        <a:blip xmlns:r="http://schemas.openxmlformats.org/officeDocument/2006/relationships" r:embed="rId31">
          <a:extLst>
            <a:ext uri="{28A0092B-C50C-407E-A947-70E740481C1C}">
              <a14:useLocalDpi xmlns:a14="http://schemas.microsoft.com/office/drawing/2010/main" val="0"/>
            </a:ext>
          </a:extLst>
        </a:blip>
        <a:srcRect/>
        <a:stretch>
          <a:fillRect/>
        </a:stretch>
      </xdr:blipFill>
      <xdr:spPr bwMode="auto">
        <a:xfrm>
          <a:off x="904875" y="202787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102</xdr:row>
      <xdr:rowOff>9525</xdr:rowOff>
    </xdr:from>
    <xdr:ext cx="720000" cy="720000"/>
    <xdr:pic>
      <xdr:nvPicPr>
        <xdr:cNvPr id="653" name="Image 652"/>
        <xdr:cNvPicPr preferRelativeResize="0">
          <a:picLocks noChangeArrowheads="1"/>
        </xdr:cNvPicPr>
      </xdr:nvPicPr>
      <xdr:blipFill>
        <a:blip xmlns:r="http://schemas.openxmlformats.org/officeDocument/2006/relationships" r:embed="rId32">
          <a:extLst>
            <a:ext uri="{28A0092B-C50C-407E-A947-70E740481C1C}">
              <a14:useLocalDpi xmlns:a14="http://schemas.microsoft.com/office/drawing/2010/main" val="0"/>
            </a:ext>
          </a:extLst>
        </a:blip>
        <a:srcRect/>
        <a:stretch>
          <a:fillRect/>
        </a:stretch>
      </xdr:blipFill>
      <xdr:spPr bwMode="auto">
        <a:xfrm>
          <a:off x="914400" y="199072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105</xdr:row>
      <xdr:rowOff>28575</xdr:rowOff>
    </xdr:from>
    <xdr:ext cx="720000" cy="720000"/>
    <xdr:pic>
      <xdr:nvPicPr>
        <xdr:cNvPr id="654" name="Image 653"/>
        <xdr:cNvPicPr preferRelativeResize="0">
          <a:picLocks noChangeArrowheads="1"/>
        </xdr:cNvPicPr>
      </xdr:nvPicPr>
      <xdr:blipFill>
        <a:blip xmlns:r="http://schemas.openxmlformats.org/officeDocument/2006/relationships" r:embed="rId33">
          <a:extLst>
            <a:ext uri="{28A0092B-C50C-407E-A947-70E740481C1C}">
              <a14:useLocalDpi xmlns:a14="http://schemas.microsoft.com/office/drawing/2010/main" val="0"/>
            </a:ext>
          </a:extLst>
        </a:blip>
        <a:srcRect/>
        <a:stretch>
          <a:fillRect/>
        </a:stretch>
      </xdr:blipFill>
      <xdr:spPr bwMode="auto">
        <a:xfrm>
          <a:off x="914400" y="206692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106</xdr:row>
      <xdr:rowOff>19050</xdr:rowOff>
    </xdr:from>
    <xdr:ext cx="720000" cy="720000"/>
    <xdr:pic>
      <xdr:nvPicPr>
        <xdr:cNvPr id="655" name="Image 654"/>
        <xdr:cNvPicPr preferRelativeResize="0">
          <a:picLocks noChangeArrowheads="1"/>
        </xdr:cNvPicPr>
      </xdr:nvPicPr>
      <xdr:blipFill>
        <a:blip xmlns:r="http://schemas.openxmlformats.org/officeDocument/2006/relationships" r:embed="rId34">
          <a:extLst>
            <a:ext uri="{28A0092B-C50C-407E-A947-70E740481C1C}">
              <a14:useLocalDpi xmlns:a14="http://schemas.microsoft.com/office/drawing/2010/main" val="0"/>
            </a:ext>
          </a:extLst>
        </a:blip>
        <a:srcRect/>
        <a:stretch>
          <a:fillRect/>
        </a:stretch>
      </xdr:blipFill>
      <xdr:spPr bwMode="auto">
        <a:xfrm>
          <a:off x="914400" y="208502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100</xdr:row>
      <xdr:rowOff>28575</xdr:rowOff>
    </xdr:from>
    <xdr:ext cx="720000" cy="720000"/>
    <xdr:pic>
      <xdr:nvPicPr>
        <xdr:cNvPr id="656" name="Image 655"/>
        <xdr:cNvPicPr preferRelativeResize="0">
          <a:picLocks noChangeArrowheads="1"/>
        </xdr:cNvPicPr>
      </xdr:nvPicPr>
      <xdr:blipFill>
        <a:blip xmlns:r="http://schemas.openxmlformats.org/officeDocument/2006/relationships" r:embed="rId35">
          <a:extLst>
            <a:ext uri="{28A0092B-C50C-407E-A947-70E740481C1C}">
              <a14:useLocalDpi xmlns:a14="http://schemas.microsoft.com/office/drawing/2010/main" val="0"/>
            </a:ext>
          </a:extLst>
        </a:blip>
        <a:srcRect/>
        <a:stretch>
          <a:fillRect/>
        </a:stretch>
      </xdr:blipFill>
      <xdr:spPr bwMode="auto">
        <a:xfrm>
          <a:off x="914400" y="195453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101</xdr:row>
      <xdr:rowOff>38100</xdr:rowOff>
    </xdr:from>
    <xdr:ext cx="720000" cy="720000"/>
    <xdr:pic>
      <xdr:nvPicPr>
        <xdr:cNvPr id="657" name="Image 656"/>
        <xdr:cNvPicPr preferRelativeResize="0">
          <a:picLocks noChangeArrowheads="1"/>
        </xdr:cNvPicPr>
      </xdr:nvPicPr>
      <xdr:blipFill>
        <a:blip xmlns:r="http://schemas.openxmlformats.org/officeDocument/2006/relationships" r:embed="rId36">
          <a:extLst>
            <a:ext uri="{28A0092B-C50C-407E-A947-70E740481C1C}">
              <a14:useLocalDpi xmlns:a14="http://schemas.microsoft.com/office/drawing/2010/main" val="0"/>
            </a:ext>
          </a:extLst>
        </a:blip>
        <a:srcRect/>
        <a:stretch>
          <a:fillRect/>
        </a:stretch>
      </xdr:blipFill>
      <xdr:spPr bwMode="auto">
        <a:xfrm>
          <a:off x="914400" y="197453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54</xdr:row>
      <xdr:rowOff>28575</xdr:rowOff>
    </xdr:from>
    <xdr:ext cx="720000" cy="720000"/>
    <xdr:pic>
      <xdr:nvPicPr>
        <xdr:cNvPr id="658" name="Image 657"/>
        <xdr:cNvPicPr preferRelativeResize="0">
          <a:picLocks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914400" y="104394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31</xdr:row>
      <xdr:rowOff>19050</xdr:rowOff>
    </xdr:from>
    <xdr:ext cx="720000" cy="720000"/>
    <xdr:pic>
      <xdr:nvPicPr>
        <xdr:cNvPr id="659" name="Image 658"/>
        <xdr:cNvPicPr preferRelativeResize="0">
          <a:picLocks noChangeArrowheads="1"/>
        </xdr:cNvPicPr>
      </xdr:nvPicPr>
      <xdr:blipFill>
        <a:blip xmlns:r="http://schemas.openxmlformats.org/officeDocument/2006/relationships" r:embed="rId38">
          <a:extLst>
            <a:ext uri="{28A0092B-C50C-407E-A947-70E740481C1C}">
              <a14:useLocalDpi xmlns:a14="http://schemas.microsoft.com/office/drawing/2010/main" val="0"/>
            </a:ext>
          </a:extLst>
        </a:blip>
        <a:srcRect/>
        <a:stretch>
          <a:fillRect/>
        </a:stretch>
      </xdr:blipFill>
      <xdr:spPr bwMode="auto">
        <a:xfrm>
          <a:off x="914400" y="57054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47</xdr:row>
      <xdr:rowOff>0</xdr:rowOff>
    </xdr:from>
    <xdr:ext cx="720000" cy="720000"/>
    <xdr:pic>
      <xdr:nvPicPr>
        <xdr:cNvPr id="660" name="Image 659"/>
        <xdr:cNvPicPr preferRelativeResize="0">
          <a:picLocks noChangeArrowheads="1"/>
        </xdr:cNvPicPr>
      </xdr:nvPicPr>
      <xdr:blipFill>
        <a:blip xmlns:r="http://schemas.openxmlformats.org/officeDocument/2006/relationships" r:embed="rId39">
          <a:extLst>
            <a:ext uri="{28A0092B-C50C-407E-A947-70E740481C1C}">
              <a14:useLocalDpi xmlns:a14="http://schemas.microsoft.com/office/drawing/2010/main" val="0"/>
            </a:ext>
          </a:extLst>
        </a:blip>
        <a:srcRect/>
        <a:stretch>
          <a:fillRect/>
        </a:stretch>
      </xdr:blipFill>
      <xdr:spPr bwMode="auto">
        <a:xfrm>
          <a:off x="914400" y="89058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61</xdr:row>
      <xdr:rowOff>28575</xdr:rowOff>
    </xdr:from>
    <xdr:ext cx="720000" cy="720000"/>
    <xdr:pic>
      <xdr:nvPicPr>
        <xdr:cNvPr id="661" name="Image 660"/>
        <xdr:cNvPicPr preferRelativeResize="0">
          <a:picLocks noChangeArrowheads="1"/>
        </xdr:cNvPicPr>
      </xdr:nvPicPr>
      <xdr:blipFill>
        <a:blip xmlns:r="http://schemas.openxmlformats.org/officeDocument/2006/relationships" r:embed="rId40">
          <a:extLst>
            <a:ext uri="{28A0092B-C50C-407E-A947-70E740481C1C}">
              <a14:useLocalDpi xmlns:a14="http://schemas.microsoft.com/office/drawing/2010/main" val="0"/>
            </a:ext>
          </a:extLst>
        </a:blip>
        <a:srcRect/>
        <a:stretch>
          <a:fillRect/>
        </a:stretch>
      </xdr:blipFill>
      <xdr:spPr bwMode="auto">
        <a:xfrm>
          <a:off x="914400" y="119443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58</xdr:row>
      <xdr:rowOff>19050</xdr:rowOff>
    </xdr:from>
    <xdr:ext cx="720000" cy="720000"/>
    <xdr:pic>
      <xdr:nvPicPr>
        <xdr:cNvPr id="662" name="Image 661"/>
        <xdr:cNvPicPr preferRelativeResize="0">
          <a:picLocks noChangeArrowheads="1"/>
        </xdr:cNvPicPr>
      </xdr:nvPicPr>
      <xdr:blipFill>
        <a:blip xmlns:r="http://schemas.openxmlformats.org/officeDocument/2006/relationships" r:embed="rId41">
          <a:extLst>
            <a:ext uri="{28A0092B-C50C-407E-A947-70E740481C1C}">
              <a14:useLocalDpi xmlns:a14="http://schemas.microsoft.com/office/drawing/2010/main" val="0"/>
            </a:ext>
          </a:extLst>
        </a:blip>
        <a:srcRect/>
        <a:stretch>
          <a:fillRect/>
        </a:stretch>
      </xdr:blipFill>
      <xdr:spPr bwMode="auto">
        <a:xfrm>
          <a:off x="904875" y="111918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60</xdr:row>
      <xdr:rowOff>9525</xdr:rowOff>
    </xdr:from>
    <xdr:ext cx="720000" cy="720000"/>
    <xdr:pic>
      <xdr:nvPicPr>
        <xdr:cNvPr id="663" name="Image 662"/>
        <xdr:cNvPicPr preferRelativeResize="0">
          <a:picLocks noChangeArrowheads="1"/>
        </xdr:cNvPicPr>
      </xdr:nvPicPr>
      <xdr:blipFill>
        <a:blip xmlns:r="http://schemas.openxmlformats.org/officeDocument/2006/relationships" r:embed="rId42">
          <a:extLst>
            <a:ext uri="{28A0092B-C50C-407E-A947-70E740481C1C}">
              <a14:useLocalDpi xmlns:a14="http://schemas.microsoft.com/office/drawing/2010/main" val="0"/>
            </a:ext>
          </a:extLst>
        </a:blip>
        <a:srcRect/>
        <a:stretch>
          <a:fillRect/>
        </a:stretch>
      </xdr:blipFill>
      <xdr:spPr bwMode="auto">
        <a:xfrm>
          <a:off x="914400" y="115633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67</xdr:row>
      <xdr:rowOff>28575</xdr:rowOff>
    </xdr:from>
    <xdr:ext cx="720000" cy="720000"/>
    <xdr:pic>
      <xdr:nvPicPr>
        <xdr:cNvPr id="664" name="Image 663"/>
        <xdr:cNvPicPr preferRelativeResize="0">
          <a:picLocks noChangeArrowheads="1"/>
        </xdr:cNvPicPr>
      </xdr:nvPicPr>
      <xdr:blipFill>
        <a:blip xmlns:r="http://schemas.openxmlformats.org/officeDocument/2006/relationships" r:embed="rId43">
          <a:extLst>
            <a:ext uri="{28A0092B-C50C-407E-A947-70E740481C1C}">
              <a14:useLocalDpi xmlns:a14="http://schemas.microsoft.com/office/drawing/2010/main" val="0"/>
            </a:ext>
          </a:extLst>
        </a:blip>
        <a:srcRect/>
        <a:stretch>
          <a:fillRect/>
        </a:stretch>
      </xdr:blipFill>
      <xdr:spPr bwMode="auto">
        <a:xfrm>
          <a:off x="914400" y="130873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73</xdr:row>
      <xdr:rowOff>28575</xdr:rowOff>
    </xdr:from>
    <xdr:ext cx="720000" cy="720000"/>
    <xdr:pic>
      <xdr:nvPicPr>
        <xdr:cNvPr id="665" name="Image 664"/>
        <xdr:cNvPicPr preferRelativeResize="0">
          <a:picLocks noChangeArrowheads="1"/>
        </xdr:cNvPicPr>
      </xdr:nvPicPr>
      <xdr:blipFill>
        <a:blip xmlns:r="http://schemas.openxmlformats.org/officeDocument/2006/relationships" r:embed="rId44">
          <a:extLst>
            <a:ext uri="{28A0092B-C50C-407E-A947-70E740481C1C}">
              <a14:useLocalDpi xmlns:a14="http://schemas.microsoft.com/office/drawing/2010/main" val="0"/>
            </a:ext>
          </a:extLst>
        </a:blip>
        <a:srcRect/>
        <a:stretch>
          <a:fillRect/>
        </a:stretch>
      </xdr:blipFill>
      <xdr:spPr bwMode="auto">
        <a:xfrm>
          <a:off x="904875" y="144018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72</xdr:row>
      <xdr:rowOff>28575</xdr:rowOff>
    </xdr:from>
    <xdr:ext cx="720000" cy="720000"/>
    <xdr:pic>
      <xdr:nvPicPr>
        <xdr:cNvPr id="666" name="Image 665"/>
        <xdr:cNvPicPr preferRelativeResize="0">
          <a:picLocks noChangeArrowheads="1"/>
        </xdr:cNvPicPr>
      </xdr:nvPicPr>
      <xdr:blipFill>
        <a:blip xmlns:r="http://schemas.openxmlformats.org/officeDocument/2006/relationships" r:embed="rId45">
          <a:extLst>
            <a:ext uri="{28A0092B-C50C-407E-A947-70E740481C1C}">
              <a14:useLocalDpi xmlns:a14="http://schemas.microsoft.com/office/drawing/2010/main" val="0"/>
            </a:ext>
          </a:extLst>
        </a:blip>
        <a:srcRect/>
        <a:stretch>
          <a:fillRect/>
        </a:stretch>
      </xdr:blipFill>
      <xdr:spPr bwMode="auto">
        <a:xfrm>
          <a:off x="914400" y="142113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74</xdr:row>
      <xdr:rowOff>19050</xdr:rowOff>
    </xdr:from>
    <xdr:ext cx="720000" cy="720000"/>
    <xdr:pic>
      <xdr:nvPicPr>
        <xdr:cNvPr id="667" name="Image 666"/>
        <xdr:cNvPicPr preferRelativeResize="0">
          <a:picLocks noChangeArrowheads="1"/>
        </xdr:cNvPicPr>
      </xdr:nvPicPr>
      <xdr:blipFill>
        <a:blip xmlns:r="http://schemas.openxmlformats.org/officeDocument/2006/relationships" r:embed="rId46">
          <a:extLst>
            <a:ext uri="{28A0092B-C50C-407E-A947-70E740481C1C}">
              <a14:useLocalDpi xmlns:a14="http://schemas.microsoft.com/office/drawing/2010/main" val="0"/>
            </a:ext>
          </a:extLst>
        </a:blip>
        <a:srcRect/>
        <a:stretch>
          <a:fillRect/>
        </a:stretch>
      </xdr:blipFill>
      <xdr:spPr bwMode="auto">
        <a:xfrm>
          <a:off x="904875" y="145827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63</xdr:row>
      <xdr:rowOff>28575</xdr:rowOff>
    </xdr:from>
    <xdr:ext cx="720000" cy="720000"/>
    <xdr:pic>
      <xdr:nvPicPr>
        <xdr:cNvPr id="668" name="Image 667"/>
        <xdr:cNvPicPr preferRelativeResize="0">
          <a:picLocks noChangeArrowheads="1"/>
        </xdr:cNvPicPr>
      </xdr:nvPicPr>
      <xdr:blipFill>
        <a:blip xmlns:r="http://schemas.openxmlformats.org/officeDocument/2006/relationships" r:embed="rId47">
          <a:extLst>
            <a:ext uri="{28A0092B-C50C-407E-A947-70E740481C1C}">
              <a14:useLocalDpi xmlns:a14="http://schemas.microsoft.com/office/drawing/2010/main" val="0"/>
            </a:ext>
          </a:extLst>
        </a:blip>
        <a:srcRect/>
        <a:stretch>
          <a:fillRect/>
        </a:stretch>
      </xdr:blipFill>
      <xdr:spPr bwMode="auto">
        <a:xfrm>
          <a:off x="914400" y="123253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86</xdr:row>
      <xdr:rowOff>19050</xdr:rowOff>
    </xdr:from>
    <xdr:ext cx="720000" cy="720000"/>
    <xdr:pic>
      <xdr:nvPicPr>
        <xdr:cNvPr id="669" name="Image 668"/>
        <xdr:cNvPicPr preferRelativeResize="0">
          <a:picLocks noChangeArrowheads="1"/>
        </xdr:cNvPicPr>
      </xdr:nvPicPr>
      <xdr:blipFill>
        <a:blip xmlns:r="http://schemas.openxmlformats.org/officeDocument/2006/relationships" r:embed="rId48">
          <a:extLst>
            <a:ext uri="{28A0092B-C50C-407E-A947-70E740481C1C}">
              <a14:useLocalDpi xmlns:a14="http://schemas.microsoft.com/office/drawing/2010/main" val="0"/>
            </a:ext>
          </a:extLst>
        </a:blip>
        <a:srcRect/>
        <a:stretch>
          <a:fillRect/>
        </a:stretch>
      </xdr:blipFill>
      <xdr:spPr bwMode="auto">
        <a:xfrm>
          <a:off x="914400" y="168687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19</xdr:row>
      <xdr:rowOff>9525</xdr:rowOff>
    </xdr:from>
    <xdr:ext cx="720000" cy="720000"/>
    <xdr:pic>
      <xdr:nvPicPr>
        <xdr:cNvPr id="670" name="Image 669"/>
        <xdr:cNvPicPr preferRelativeResize="0">
          <a:picLocks noChangeArrowheads="1"/>
        </xdr:cNvPicPr>
      </xdr:nvPicPr>
      <xdr:blipFill>
        <a:blip xmlns:r="http://schemas.openxmlformats.org/officeDocument/2006/relationships" r:embed="rId49">
          <a:extLst>
            <a:ext uri="{28A0092B-C50C-407E-A947-70E740481C1C}">
              <a14:useLocalDpi xmlns:a14="http://schemas.microsoft.com/office/drawing/2010/main" val="0"/>
            </a:ext>
          </a:extLst>
        </a:blip>
        <a:srcRect/>
        <a:stretch>
          <a:fillRect/>
        </a:stretch>
      </xdr:blipFill>
      <xdr:spPr bwMode="auto">
        <a:xfrm>
          <a:off x="914400" y="30575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26</xdr:row>
      <xdr:rowOff>28575</xdr:rowOff>
    </xdr:from>
    <xdr:ext cx="720000" cy="720000"/>
    <xdr:pic>
      <xdr:nvPicPr>
        <xdr:cNvPr id="671" name="Image 670"/>
        <xdr:cNvPicPr preferRelativeResize="0">
          <a:picLocks noChangeArrowheads="1"/>
        </xdr:cNvPicPr>
      </xdr:nvPicPr>
      <xdr:blipFill>
        <a:blip xmlns:r="http://schemas.openxmlformats.org/officeDocument/2006/relationships" r:embed="rId50">
          <a:extLst>
            <a:ext uri="{28A0092B-C50C-407E-A947-70E740481C1C}">
              <a14:useLocalDpi xmlns:a14="http://schemas.microsoft.com/office/drawing/2010/main" val="0"/>
            </a:ext>
          </a:extLst>
        </a:blip>
        <a:srcRect/>
        <a:stretch>
          <a:fillRect/>
        </a:stretch>
      </xdr:blipFill>
      <xdr:spPr bwMode="auto">
        <a:xfrm>
          <a:off x="914400" y="44100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20</xdr:row>
      <xdr:rowOff>28575</xdr:rowOff>
    </xdr:from>
    <xdr:ext cx="720000" cy="720000"/>
    <xdr:pic>
      <xdr:nvPicPr>
        <xdr:cNvPr id="672" name="Image 671"/>
        <xdr:cNvPicPr preferRelativeResize="0">
          <a:picLocks noChangeArrowheads="1"/>
        </xdr:cNvPicPr>
      </xdr:nvPicPr>
      <xdr:blipFill>
        <a:blip xmlns:r="http://schemas.openxmlformats.org/officeDocument/2006/relationships" r:embed="rId51">
          <a:extLst>
            <a:ext uri="{28A0092B-C50C-407E-A947-70E740481C1C}">
              <a14:useLocalDpi xmlns:a14="http://schemas.microsoft.com/office/drawing/2010/main" val="0"/>
            </a:ext>
          </a:extLst>
        </a:blip>
        <a:srcRect/>
        <a:stretch>
          <a:fillRect/>
        </a:stretch>
      </xdr:blipFill>
      <xdr:spPr bwMode="auto">
        <a:xfrm>
          <a:off x="914400" y="32670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27</xdr:row>
      <xdr:rowOff>19050</xdr:rowOff>
    </xdr:from>
    <xdr:ext cx="720000" cy="720000"/>
    <xdr:pic>
      <xdr:nvPicPr>
        <xdr:cNvPr id="673" name="Image 672"/>
        <xdr:cNvPicPr preferRelativeResize="0">
          <a:picLocks noChangeArrowheads="1"/>
        </xdr:cNvPicPr>
      </xdr:nvPicPr>
      <xdr:blipFill>
        <a:blip xmlns:r="http://schemas.openxmlformats.org/officeDocument/2006/relationships" r:embed="rId52">
          <a:extLst>
            <a:ext uri="{28A0092B-C50C-407E-A947-70E740481C1C}">
              <a14:useLocalDpi xmlns:a14="http://schemas.microsoft.com/office/drawing/2010/main" val="0"/>
            </a:ext>
          </a:extLst>
        </a:blip>
        <a:srcRect/>
        <a:stretch>
          <a:fillRect/>
        </a:stretch>
      </xdr:blipFill>
      <xdr:spPr bwMode="auto">
        <a:xfrm>
          <a:off x="914400" y="49434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35</xdr:row>
      <xdr:rowOff>19050</xdr:rowOff>
    </xdr:from>
    <xdr:ext cx="720000" cy="720000"/>
    <xdr:pic>
      <xdr:nvPicPr>
        <xdr:cNvPr id="674" name="Image 673"/>
        <xdr:cNvPicPr preferRelativeResize="0">
          <a:picLocks noChangeArrowheads="1"/>
        </xdr:cNvPicPr>
      </xdr:nvPicPr>
      <xdr:blipFill>
        <a:blip xmlns:r="http://schemas.openxmlformats.org/officeDocument/2006/relationships" r:embed="rId53">
          <a:extLst>
            <a:ext uri="{28A0092B-C50C-407E-A947-70E740481C1C}">
              <a14:useLocalDpi xmlns:a14="http://schemas.microsoft.com/office/drawing/2010/main" val="0"/>
            </a:ext>
          </a:extLst>
        </a:blip>
        <a:srcRect/>
        <a:stretch>
          <a:fillRect/>
        </a:stretch>
      </xdr:blipFill>
      <xdr:spPr bwMode="auto">
        <a:xfrm>
          <a:off x="904875" y="66389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37</xdr:row>
      <xdr:rowOff>28575</xdr:rowOff>
    </xdr:from>
    <xdr:ext cx="720000" cy="720000"/>
    <xdr:pic>
      <xdr:nvPicPr>
        <xdr:cNvPr id="675" name="Image 674"/>
        <xdr:cNvPicPr preferRelativeResize="0">
          <a:picLocks noChangeArrowheads="1"/>
        </xdr:cNvPicPr>
      </xdr:nvPicPr>
      <xdr:blipFill>
        <a:blip xmlns:r="http://schemas.openxmlformats.org/officeDocument/2006/relationships" r:embed="rId54">
          <a:extLst>
            <a:ext uri="{28A0092B-C50C-407E-A947-70E740481C1C}">
              <a14:useLocalDpi xmlns:a14="http://schemas.microsoft.com/office/drawing/2010/main" val="0"/>
            </a:ext>
          </a:extLst>
        </a:blip>
        <a:srcRect/>
        <a:stretch>
          <a:fillRect/>
        </a:stretch>
      </xdr:blipFill>
      <xdr:spPr bwMode="auto">
        <a:xfrm>
          <a:off x="904875" y="70294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34</xdr:row>
      <xdr:rowOff>28575</xdr:rowOff>
    </xdr:from>
    <xdr:ext cx="720000" cy="720000"/>
    <xdr:pic>
      <xdr:nvPicPr>
        <xdr:cNvPr id="676" name="Image 675"/>
        <xdr:cNvPicPr preferRelativeResize="0">
          <a:picLocks noChangeArrowheads="1"/>
        </xdr:cNvPicPr>
      </xdr:nvPicPr>
      <xdr:blipFill>
        <a:blip xmlns:r="http://schemas.openxmlformats.org/officeDocument/2006/relationships" r:embed="rId55">
          <a:extLst>
            <a:ext uri="{28A0092B-C50C-407E-A947-70E740481C1C}">
              <a14:useLocalDpi xmlns:a14="http://schemas.microsoft.com/office/drawing/2010/main" val="0"/>
            </a:ext>
          </a:extLst>
        </a:blip>
        <a:srcRect/>
        <a:stretch>
          <a:fillRect/>
        </a:stretch>
      </xdr:blipFill>
      <xdr:spPr bwMode="auto">
        <a:xfrm>
          <a:off x="904875" y="64579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33</xdr:row>
      <xdr:rowOff>28575</xdr:rowOff>
    </xdr:from>
    <xdr:ext cx="720000" cy="720000"/>
    <xdr:pic>
      <xdr:nvPicPr>
        <xdr:cNvPr id="677" name="Image 676"/>
        <xdr:cNvPicPr preferRelativeResize="0">
          <a:picLocks noChangeArrowheads="1"/>
        </xdr:cNvPicPr>
      </xdr:nvPicPr>
      <xdr:blipFill>
        <a:blip xmlns:r="http://schemas.openxmlformats.org/officeDocument/2006/relationships" r:embed="rId56">
          <a:extLst>
            <a:ext uri="{28A0092B-C50C-407E-A947-70E740481C1C}">
              <a14:useLocalDpi xmlns:a14="http://schemas.microsoft.com/office/drawing/2010/main" val="0"/>
            </a:ext>
          </a:extLst>
        </a:blip>
        <a:srcRect/>
        <a:stretch>
          <a:fillRect/>
        </a:stretch>
      </xdr:blipFill>
      <xdr:spPr bwMode="auto">
        <a:xfrm>
          <a:off x="904875" y="62674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38</xdr:row>
      <xdr:rowOff>19050</xdr:rowOff>
    </xdr:from>
    <xdr:ext cx="720000" cy="720000"/>
    <xdr:pic>
      <xdr:nvPicPr>
        <xdr:cNvPr id="678" name="Image 677"/>
        <xdr:cNvPicPr preferRelativeResize="0">
          <a:picLocks noChangeArrowheads="1"/>
        </xdr:cNvPicPr>
      </xdr:nvPicPr>
      <xdr:blipFill>
        <a:blip xmlns:r="http://schemas.openxmlformats.org/officeDocument/2006/relationships" r:embed="rId57">
          <a:extLst>
            <a:ext uri="{28A0092B-C50C-407E-A947-70E740481C1C}">
              <a14:useLocalDpi xmlns:a14="http://schemas.microsoft.com/office/drawing/2010/main" val="0"/>
            </a:ext>
          </a:extLst>
        </a:blip>
        <a:srcRect/>
        <a:stretch>
          <a:fillRect/>
        </a:stretch>
      </xdr:blipFill>
      <xdr:spPr bwMode="auto">
        <a:xfrm>
          <a:off x="914400" y="72104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36</xdr:row>
      <xdr:rowOff>19050</xdr:rowOff>
    </xdr:from>
    <xdr:ext cx="720000" cy="720000"/>
    <xdr:pic>
      <xdr:nvPicPr>
        <xdr:cNvPr id="679" name="Image 678"/>
        <xdr:cNvPicPr preferRelativeResize="0">
          <a:picLocks noChangeArrowheads="1"/>
        </xdr:cNvPicPr>
      </xdr:nvPicPr>
      <xdr:blipFill>
        <a:blip xmlns:r="http://schemas.openxmlformats.org/officeDocument/2006/relationships" r:embed="rId58">
          <a:extLst>
            <a:ext uri="{28A0092B-C50C-407E-A947-70E740481C1C}">
              <a14:useLocalDpi xmlns:a14="http://schemas.microsoft.com/office/drawing/2010/main" val="0"/>
            </a:ext>
          </a:extLst>
        </a:blip>
        <a:srcRect/>
        <a:stretch>
          <a:fillRect/>
        </a:stretch>
      </xdr:blipFill>
      <xdr:spPr bwMode="auto">
        <a:xfrm>
          <a:off x="904875" y="68294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39</xdr:row>
      <xdr:rowOff>28575</xdr:rowOff>
    </xdr:from>
    <xdr:ext cx="720000" cy="720000"/>
    <xdr:pic>
      <xdr:nvPicPr>
        <xdr:cNvPr id="680" name="Image 679"/>
        <xdr:cNvPicPr preferRelativeResize="0">
          <a:picLocks noChangeArrowheads="1"/>
        </xdr:cNvPicPr>
      </xdr:nvPicPr>
      <xdr:blipFill>
        <a:blip xmlns:r="http://schemas.openxmlformats.org/officeDocument/2006/relationships" r:embed="rId59">
          <a:extLst>
            <a:ext uri="{28A0092B-C50C-407E-A947-70E740481C1C}">
              <a14:useLocalDpi xmlns:a14="http://schemas.microsoft.com/office/drawing/2010/main" val="0"/>
            </a:ext>
          </a:extLst>
        </a:blip>
        <a:srcRect/>
        <a:stretch>
          <a:fillRect/>
        </a:stretch>
      </xdr:blipFill>
      <xdr:spPr bwMode="auto">
        <a:xfrm>
          <a:off x="904875" y="74104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40</xdr:row>
      <xdr:rowOff>19050</xdr:rowOff>
    </xdr:from>
    <xdr:ext cx="720000" cy="720000"/>
    <xdr:pic>
      <xdr:nvPicPr>
        <xdr:cNvPr id="681" name="Image 680"/>
        <xdr:cNvPicPr preferRelativeResize="0">
          <a:picLocks noChangeArrowheads="1"/>
        </xdr:cNvPicPr>
      </xdr:nvPicPr>
      <xdr:blipFill>
        <a:blip xmlns:r="http://schemas.openxmlformats.org/officeDocument/2006/relationships" r:embed="rId60">
          <a:extLst>
            <a:ext uri="{28A0092B-C50C-407E-A947-70E740481C1C}">
              <a14:useLocalDpi xmlns:a14="http://schemas.microsoft.com/office/drawing/2010/main" val="0"/>
            </a:ext>
          </a:extLst>
        </a:blip>
        <a:srcRect/>
        <a:stretch>
          <a:fillRect/>
        </a:stretch>
      </xdr:blipFill>
      <xdr:spPr bwMode="auto">
        <a:xfrm>
          <a:off x="904875" y="75914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15</xdr:row>
      <xdr:rowOff>19050</xdr:rowOff>
    </xdr:from>
    <xdr:ext cx="720000" cy="720000"/>
    <xdr:pic>
      <xdr:nvPicPr>
        <xdr:cNvPr id="682" name="Image 681"/>
        <xdr:cNvPicPr>
          <a:picLocks noChangeArrowheads="1"/>
        </xdr:cNvPicPr>
      </xdr:nvPicPr>
      <xdr:blipFill>
        <a:blip xmlns:r="http://schemas.openxmlformats.org/officeDocument/2006/relationships" r:embed="rId61">
          <a:extLst>
            <a:ext uri="{28A0092B-C50C-407E-A947-70E740481C1C}">
              <a14:useLocalDpi xmlns:a14="http://schemas.microsoft.com/office/drawing/2010/main" val="0"/>
            </a:ext>
          </a:extLst>
        </a:blip>
        <a:srcRect/>
        <a:stretch>
          <a:fillRect/>
        </a:stretch>
      </xdr:blipFill>
      <xdr:spPr bwMode="auto">
        <a:xfrm>
          <a:off x="914400" y="23050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47625</xdr:colOff>
      <xdr:row>3</xdr:row>
      <xdr:rowOff>38100</xdr:rowOff>
    </xdr:from>
    <xdr:ext cx="720000" cy="720000"/>
    <xdr:pic>
      <xdr:nvPicPr>
        <xdr:cNvPr id="683" name="Image 682"/>
        <xdr:cNvPicPr>
          <a:picLocks noChangeArrowheads="1"/>
        </xdr:cNvPicPr>
      </xdr:nvPicPr>
      <xdr:blipFill>
        <a:blip xmlns:r="http://schemas.openxmlformats.org/officeDocument/2006/relationships" r:embed="rId62">
          <a:extLst>
            <a:ext uri="{28A0092B-C50C-407E-A947-70E740481C1C}">
              <a14:useLocalDpi xmlns:a14="http://schemas.microsoft.com/office/drawing/2010/main" val="0"/>
            </a:ext>
          </a:extLst>
        </a:blip>
        <a:srcRect/>
        <a:stretch>
          <a:fillRect/>
        </a:stretch>
      </xdr:blipFill>
      <xdr:spPr bwMode="auto">
        <a:xfrm>
          <a:off x="762000" y="23050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23</xdr:row>
      <xdr:rowOff>19050</xdr:rowOff>
    </xdr:from>
    <xdr:ext cx="720000" cy="720000"/>
    <xdr:pic>
      <xdr:nvPicPr>
        <xdr:cNvPr id="684" name="Image 683"/>
        <xdr:cNvPicPr>
          <a:picLocks noChangeArrowheads="1"/>
        </xdr:cNvPicPr>
      </xdr:nvPicPr>
      <xdr:blipFill>
        <a:blip xmlns:r="http://schemas.openxmlformats.org/officeDocument/2006/relationships" r:embed="rId63">
          <a:extLst>
            <a:ext uri="{28A0092B-C50C-407E-A947-70E740481C1C}">
              <a14:useLocalDpi xmlns:a14="http://schemas.microsoft.com/office/drawing/2010/main" val="0"/>
            </a:ext>
          </a:extLst>
        </a:blip>
        <a:srcRect/>
        <a:stretch>
          <a:fillRect/>
        </a:stretch>
      </xdr:blipFill>
      <xdr:spPr bwMode="auto">
        <a:xfrm>
          <a:off x="914400" y="38290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11</xdr:row>
      <xdr:rowOff>19050</xdr:rowOff>
    </xdr:from>
    <xdr:ext cx="720000" cy="720000"/>
    <xdr:pic>
      <xdr:nvPicPr>
        <xdr:cNvPr id="685" name="Image 684"/>
        <xdr:cNvPicPr>
          <a:picLocks noChangeArrowheads="1"/>
        </xdr:cNvPicPr>
      </xdr:nvPicPr>
      <xdr:blipFill>
        <a:blip xmlns:r="http://schemas.openxmlformats.org/officeDocument/2006/relationships" r:embed="rId64">
          <a:extLst>
            <a:ext uri="{28A0092B-C50C-407E-A947-70E740481C1C}">
              <a14:useLocalDpi xmlns:a14="http://schemas.microsoft.com/office/drawing/2010/main" val="0"/>
            </a:ext>
          </a:extLst>
        </a:blip>
        <a:srcRect/>
        <a:stretch>
          <a:fillRect/>
        </a:stretch>
      </xdr:blipFill>
      <xdr:spPr bwMode="auto">
        <a:xfrm>
          <a:off x="914400" y="15430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18</xdr:row>
      <xdr:rowOff>19050</xdr:rowOff>
    </xdr:from>
    <xdr:ext cx="720000" cy="720000"/>
    <xdr:pic>
      <xdr:nvPicPr>
        <xdr:cNvPr id="686" name="Image 685"/>
        <xdr:cNvPicPr>
          <a:picLocks noChangeArrowheads="1"/>
        </xdr:cNvPicPr>
      </xdr:nvPicPr>
      <xdr:blipFill>
        <a:blip xmlns:r="http://schemas.openxmlformats.org/officeDocument/2006/relationships" r:embed="rId65">
          <a:extLst>
            <a:ext uri="{28A0092B-C50C-407E-A947-70E740481C1C}">
              <a14:useLocalDpi xmlns:a14="http://schemas.microsoft.com/office/drawing/2010/main" val="0"/>
            </a:ext>
          </a:extLst>
        </a:blip>
        <a:srcRect/>
        <a:stretch>
          <a:fillRect/>
        </a:stretch>
      </xdr:blipFill>
      <xdr:spPr bwMode="auto">
        <a:xfrm>
          <a:off x="904875" y="28765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38100</xdr:colOff>
      <xdr:row>4</xdr:row>
      <xdr:rowOff>38100</xdr:rowOff>
    </xdr:from>
    <xdr:ext cx="720000" cy="720000"/>
    <xdr:pic>
      <xdr:nvPicPr>
        <xdr:cNvPr id="687" name="Image 686"/>
        <xdr:cNvPicPr>
          <a:picLocks noChangeArrowheads="1"/>
        </xdr:cNvPicPr>
      </xdr:nvPicPr>
      <xdr:blipFill>
        <a:blip xmlns:r="http://schemas.openxmlformats.org/officeDocument/2006/relationships" r:embed="rId66">
          <a:extLst>
            <a:ext uri="{28A0092B-C50C-407E-A947-70E740481C1C}">
              <a14:useLocalDpi xmlns:a14="http://schemas.microsoft.com/office/drawing/2010/main" val="0"/>
            </a:ext>
          </a:extLst>
        </a:blip>
        <a:srcRect/>
        <a:stretch>
          <a:fillRect/>
        </a:stretch>
      </xdr:blipFill>
      <xdr:spPr bwMode="auto">
        <a:xfrm>
          <a:off x="752475" y="30670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8</xdr:row>
      <xdr:rowOff>19050</xdr:rowOff>
    </xdr:from>
    <xdr:ext cx="720000" cy="720000"/>
    <xdr:pic>
      <xdr:nvPicPr>
        <xdr:cNvPr id="688" name="Image 687"/>
        <xdr:cNvPicPr preferRelativeResize="0">
          <a:picLocks noChangeArrowheads="1"/>
        </xdr:cNvPicPr>
      </xdr:nvPicPr>
      <xdr:blipFill>
        <a:blip xmlns:r="http://schemas.openxmlformats.org/officeDocument/2006/relationships" r:embed="rId67">
          <a:extLst>
            <a:ext uri="{28A0092B-C50C-407E-A947-70E740481C1C}">
              <a14:useLocalDpi xmlns:a14="http://schemas.microsoft.com/office/drawing/2010/main" val="0"/>
            </a:ext>
          </a:extLst>
        </a:blip>
        <a:srcRect/>
        <a:stretch>
          <a:fillRect/>
        </a:stretch>
      </xdr:blipFill>
      <xdr:spPr bwMode="auto">
        <a:xfrm>
          <a:off x="914400" y="9715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7</xdr:row>
      <xdr:rowOff>19050</xdr:rowOff>
    </xdr:from>
    <xdr:ext cx="720000" cy="720000"/>
    <xdr:pic>
      <xdr:nvPicPr>
        <xdr:cNvPr id="689" name="Image 688"/>
        <xdr:cNvPicPr preferRelativeResize="0">
          <a:picLocks noChangeArrowheads="1"/>
        </xdr:cNvPicPr>
      </xdr:nvPicPr>
      <xdr:blipFill>
        <a:blip xmlns:r="http://schemas.openxmlformats.org/officeDocument/2006/relationships" r:embed="rId68">
          <a:extLst>
            <a:ext uri="{28A0092B-C50C-407E-A947-70E740481C1C}">
              <a14:useLocalDpi xmlns:a14="http://schemas.microsoft.com/office/drawing/2010/main" val="0"/>
            </a:ext>
          </a:extLst>
        </a:blip>
        <a:srcRect/>
        <a:stretch>
          <a:fillRect/>
        </a:stretch>
      </xdr:blipFill>
      <xdr:spPr bwMode="auto">
        <a:xfrm>
          <a:off x="904875" y="7810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6</xdr:row>
      <xdr:rowOff>9525</xdr:rowOff>
    </xdr:from>
    <xdr:ext cx="720000" cy="720000"/>
    <xdr:pic>
      <xdr:nvPicPr>
        <xdr:cNvPr id="690" name="Image 689"/>
        <xdr:cNvPicPr preferRelativeResize="0">
          <a:picLocks noChangeArrowheads="1"/>
        </xdr:cNvPicPr>
      </xdr:nvPicPr>
      <xdr:blipFill>
        <a:blip xmlns:r="http://schemas.openxmlformats.org/officeDocument/2006/relationships" r:embed="rId69">
          <a:extLst>
            <a:ext uri="{28A0092B-C50C-407E-A947-70E740481C1C}">
              <a14:useLocalDpi xmlns:a14="http://schemas.microsoft.com/office/drawing/2010/main" val="0"/>
            </a:ext>
          </a:extLst>
        </a:blip>
        <a:srcRect/>
        <a:stretch>
          <a:fillRect/>
        </a:stretch>
      </xdr:blipFill>
      <xdr:spPr bwMode="auto">
        <a:xfrm>
          <a:off x="914400" y="5810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47625</xdr:colOff>
      <xdr:row>5</xdr:row>
      <xdr:rowOff>19050</xdr:rowOff>
    </xdr:from>
    <xdr:ext cx="720000" cy="720000"/>
    <xdr:pic>
      <xdr:nvPicPr>
        <xdr:cNvPr id="691" name="Image 690"/>
        <xdr:cNvPicPr preferRelativeResize="0">
          <a:picLocks noChangeArrowheads="1"/>
        </xdr:cNvPicPr>
      </xdr:nvPicPr>
      <xdr:blipFill>
        <a:blip xmlns:r="http://schemas.openxmlformats.org/officeDocument/2006/relationships" r:embed="rId70">
          <a:extLst>
            <a:ext uri="{28A0092B-C50C-407E-A947-70E740481C1C}">
              <a14:useLocalDpi xmlns:a14="http://schemas.microsoft.com/office/drawing/2010/main" val="0"/>
            </a:ext>
          </a:extLst>
        </a:blip>
        <a:srcRect/>
        <a:stretch>
          <a:fillRect/>
        </a:stretch>
      </xdr:blipFill>
      <xdr:spPr bwMode="auto">
        <a:xfrm>
          <a:off x="933450" y="4000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9</xdr:row>
      <xdr:rowOff>19050</xdr:rowOff>
    </xdr:from>
    <xdr:ext cx="720000" cy="720000"/>
    <xdr:pic>
      <xdr:nvPicPr>
        <xdr:cNvPr id="692" name="Image 691"/>
        <xdr:cNvPicPr preferRelativeResize="0">
          <a:picLocks noChangeArrowheads="1"/>
        </xdr:cNvPicPr>
      </xdr:nvPicPr>
      <xdr:blipFill>
        <a:blip xmlns:r="http://schemas.openxmlformats.org/officeDocument/2006/relationships" r:embed="rId71">
          <a:extLst>
            <a:ext uri="{28A0092B-C50C-407E-A947-70E740481C1C}">
              <a14:useLocalDpi xmlns:a14="http://schemas.microsoft.com/office/drawing/2010/main" val="0"/>
            </a:ext>
          </a:extLst>
        </a:blip>
        <a:srcRect/>
        <a:stretch>
          <a:fillRect/>
        </a:stretch>
      </xdr:blipFill>
      <xdr:spPr bwMode="auto">
        <a:xfrm>
          <a:off x="914400" y="11620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13</xdr:row>
      <xdr:rowOff>38100</xdr:rowOff>
    </xdr:from>
    <xdr:ext cx="720000" cy="720000"/>
    <xdr:pic>
      <xdr:nvPicPr>
        <xdr:cNvPr id="693" name="Image 692"/>
        <xdr:cNvPicPr preferRelativeResize="0">
          <a:picLocks noChangeArrowheads="1"/>
        </xdr:cNvPicPr>
      </xdr:nvPicPr>
      <xdr:blipFill>
        <a:blip xmlns:r="http://schemas.openxmlformats.org/officeDocument/2006/relationships" r:embed="rId72">
          <a:extLst>
            <a:ext uri="{28A0092B-C50C-407E-A947-70E740481C1C}">
              <a14:useLocalDpi xmlns:a14="http://schemas.microsoft.com/office/drawing/2010/main" val="0"/>
            </a:ext>
          </a:extLst>
        </a:blip>
        <a:srcRect/>
        <a:stretch>
          <a:fillRect/>
        </a:stretch>
      </xdr:blipFill>
      <xdr:spPr bwMode="auto">
        <a:xfrm>
          <a:off x="904875" y="19431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9525</xdr:colOff>
      <xdr:row>16</xdr:row>
      <xdr:rowOff>19050</xdr:rowOff>
    </xdr:from>
    <xdr:ext cx="720000" cy="720000"/>
    <xdr:pic>
      <xdr:nvPicPr>
        <xdr:cNvPr id="694" name="Image 693"/>
        <xdr:cNvPicPr preferRelativeResize="0">
          <a:picLocks noChangeArrowheads="1"/>
        </xdr:cNvPicPr>
      </xdr:nvPicPr>
      <xdr:blipFill>
        <a:blip xmlns:r="http://schemas.openxmlformats.org/officeDocument/2006/relationships" r:embed="rId73">
          <a:extLst>
            <a:ext uri="{28A0092B-C50C-407E-A947-70E740481C1C}">
              <a14:useLocalDpi xmlns:a14="http://schemas.microsoft.com/office/drawing/2010/main" val="0"/>
            </a:ext>
          </a:extLst>
        </a:blip>
        <a:srcRect/>
        <a:stretch>
          <a:fillRect/>
        </a:stretch>
      </xdr:blipFill>
      <xdr:spPr bwMode="auto">
        <a:xfrm>
          <a:off x="895350" y="24955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0</xdr:col>
      <xdr:colOff>695325</xdr:colOff>
      <xdr:row>17</xdr:row>
      <xdr:rowOff>9525</xdr:rowOff>
    </xdr:from>
    <xdr:ext cx="720000" cy="720000"/>
    <xdr:pic>
      <xdr:nvPicPr>
        <xdr:cNvPr id="695" name="Image 694"/>
        <xdr:cNvPicPr preferRelativeResize="0">
          <a:picLocks noChangeArrowheads="1"/>
        </xdr:cNvPicPr>
      </xdr:nvPicPr>
      <xdr:blipFill>
        <a:blip xmlns:r="http://schemas.openxmlformats.org/officeDocument/2006/relationships" r:embed="rId74">
          <a:extLst>
            <a:ext uri="{28A0092B-C50C-407E-A947-70E740481C1C}">
              <a14:useLocalDpi xmlns:a14="http://schemas.microsoft.com/office/drawing/2010/main" val="0"/>
            </a:ext>
          </a:extLst>
        </a:blip>
        <a:srcRect/>
        <a:stretch>
          <a:fillRect/>
        </a:stretch>
      </xdr:blipFill>
      <xdr:spPr bwMode="auto">
        <a:xfrm>
          <a:off x="695325" y="26765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9525</xdr:colOff>
      <xdr:row>28</xdr:row>
      <xdr:rowOff>19050</xdr:rowOff>
    </xdr:from>
    <xdr:ext cx="720000" cy="720000"/>
    <xdr:pic>
      <xdr:nvPicPr>
        <xdr:cNvPr id="696" name="Image 695"/>
        <xdr:cNvPicPr preferRelativeResize="0">
          <a:picLocks noChangeArrowheads="1"/>
        </xdr:cNvPicPr>
      </xdr:nvPicPr>
      <xdr:blipFill>
        <a:blip xmlns:r="http://schemas.openxmlformats.org/officeDocument/2006/relationships" r:embed="rId75">
          <a:extLst>
            <a:ext uri="{28A0092B-C50C-407E-A947-70E740481C1C}">
              <a14:useLocalDpi xmlns:a14="http://schemas.microsoft.com/office/drawing/2010/main" val="0"/>
            </a:ext>
          </a:extLst>
        </a:blip>
        <a:srcRect/>
        <a:stretch>
          <a:fillRect/>
        </a:stretch>
      </xdr:blipFill>
      <xdr:spPr bwMode="auto">
        <a:xfrm>
          <a:off x="895350" y="51339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12</xdr:row>
      <xdr:rowOff>19050</xdr:rowOff>
    </xdr:from>
    <xdr:ext cx="720000" cy="720000"/>
    <xdr:pic>
      <xdr:nvPicPr>
        <xdr:cNvPr id="697" name="Image 696"/>
        <xdr:cNvPicPr preferRelativeResize="0">
          <a:picLocks noChangeArrowheads="1"/>
        </xdr:cNvPicPr>
      </xdr:nvPicPr>
      <xdr:blipFill>
        <a:blip xmlns:r="http://schemas.openxmlformats.org/officeDocument/2006/relationships" r:embed="rId76">
          <a:extLst>
            <a:ext uri="{28A0092B-C50C-407E-A947-70E740481C1C}">
              <a14:useLocalDpi xmlns:a14="http://schemas.microsoft.com/office/drawing/2010/main" val="0"/>
            </a:ext>
          </a:extLst>
        </a:blip>
        <a:srcRect/>
        <a:stretch>
          <a:fillRect/>
        </a:stretch>
      </xdr:blipFill>
      <xdr:spPr bwMode="auto">
        <a:xfrm>
          <a:off x="904875" y="17335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14</xdr:row>
      <xdr:rowOff>38100</xdr:rowOff>
    </xdr:from>
    <xdr:ext cx="720000" cy="720000"/>
    <xdr:pic>
      <xdr:nvPicPr>
        <xdr:cNvPr id="698" name="Image 697"/>
        <xdr:cNvPicPr preferRelativeResize="0">
          <a:picLocks noChangeArrowheads="1"/>
        </xdr:cNvPicPr>
      </xdr:nvPicPr>
      <xdr:blipFill>
        <a:blip xmlns:r="http://schemas.openxmlformats.org/officeDocument/2006/relationships" r:embed="rId77">
          <a:extLst>
            <a:ext uri="{28A0092B-C50C-407E-A947-70E740481C1C}">
              <a14:useLocalDpi xmlns:a14="http://schemas.microsoft.com/office/drawing/2010/main" val="0"/>
            </a:ext>
          </a:extLst>
        </a:blip>
        <a:srcRect/>
        <a:stretch>
          <a:fillRect/>
        </a:stretch>
      </xdr:blipFill>
      <xdr:spPr bwMode="auto">
        <a:xfrm>
          <a:off x="914400" y="21336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21</xdr:row>
      <xdr:rowOff>28575</xdr:rowOff>
    </xdr:from>
    <xdr:ext cx="720000" cy="720000"/>
    <xdr:pic>
      <xdr:nvPicPr>
        <xdr:cNvPr id="699" name="Image 698"/>
        <xdr:cNvPicPr preferRelativeResize="0">
          <a:picLocks noChangeArrowheads="1"/>
        </xdr:cNvPicPr>
      </xdr:nvPicPr>
      <xdr:blipFill>
        <a:blip xmlns:r="http://schemas.openxmlformats.org/officeDocument/2006/relationships" r:embed="rId78">
          <a:extLst>
            <a:ext uri="{28A0092B-C50C-407E-A947-70E740481C1C}">
              <a14:useLocalDpi xmlns:a14="http://schemas.microsoft.com/office/drawing/2010/main" val="0"/>
            </a:ext>
          </a:extLst>
        </a:blip>
        <a:srcRect/>
        <a:stretch>
          <a:fillRect/>
        </a:stretch>
      </xdr:blipFill>
      <xdr:spPr bwMode="auto">
        <a:xfrm>
          <a:off x="914400" y="34575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10</xdr:row>
      <xdr:rowOff>28575</xdr:rowOff>
    </xdr:from>
    <xdr:ext cx="720000" cy="720000"/>
    <xdr:pic>
      <xdr:nvPicPr>
        <xdr:cNvPr id="700" name="Image 699"/>
        <xdr:cNvPicPr preferRelativeResize="0">
          <a:picLocks noChangeArrowheads="1"/>
        </xdr:cNvPicPr>
      </xdr:nvPicPr>
      <xdr:blipFill>
        <a:blip xmlns:r="http://schemas.openxmlformats.org/officeDocument/2006/relationships" r:embed="rId79">
          <a:extLst>
            <a:ext uri="{28A0092B-C50C-407E-A947-70E740481C1C}">
              <a14:useLocalDpi xmlns:a14="http://schemas.microsoft.com/office/drawing/2010/main" val="0"/>
            </a:ext>
          </a:extLst>
        </a:blip>
        <a:srcRect/>
        <a:stretch>
          <a:fillRect/>
        </a:stretch>
      </xdr:blipFill>
      <xdr:spPr bwMode="auto">
        <a:xfrm>
          <a:off x="914400" y="13620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25</xdr:row>
      <xdr:rowOff>28575</xdr:rowOff>
    </xdr:from>
    <xdr:ext cx="720000" cy="720000"/>
    <xdr:pic>
      <xdr:nvPicPr>
        <xdr:cNvPr id="701" name="Image 700"/>
        <xdr:cNvPicPr preferRelativeResize="0">
          <a:picLocks noChangeArrowheads="1"/>
        </xdr:cNvPicPr>
      </xdr:nvPicPr>
      <xdr:blipFill>
        <a:blip xmlns:r="http://schemas.openxmlformats.org/officeDocument/2006/relationships" r:embed="rId80">
          <a:extLst>
            <a:ext uri="{28A0092B-C50C-407E-A947-70E740481C1C}">
              <a14:useLocalDpi xmlns:a14="http://schemas.microsoft.com/office/drawing/2010/main" val="0"/>
            </a:ext>
          </a:extLst>
        </a:blip>
        <a:srcRect/>
        <a:stretch>
          <a:fillRect/>
        </a:stretch>
      </xdr:blipFill>
      <xdr:spPr bwMode="auto">
        <a:xfrm>
          <a:off x="904875" y="42195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38100</xdr:colOff>
      <xdr:row>22</xdr:row>
      <xdr:rowOff>19050</xdr:rowOff>
    </xdr:from>
    <xdr:ext cx="720000" cy="720000"/>
    <xdr:pic>
      <xdr:nvPicPr>
        <xdr:cNvPr id="702" name="Image 701"/>
        <xdr:cNvPicPr preferRelativeResize="0">
          <a:picLocks noChangeArrowheads="1"/>
        </xdr:cNvPicPr>
      </xdr:nvPicPr>
      <xdr:blipFill>
        <a:blip xmlns:r="http://schemas.openxmlformats.org/officeDocument/2006/relationships" r:embed="rId81">
          <a:extLst>
            <a:ext uri="{28A0092B-C50C-407E-A947-70E740481C1C}">
              <a14:useLocalDpi xmlns:a14="http://schemas.microsoft.com/office/drawing/2010/main" val="0"/>
            </a:ext>
          </a:extLst>
        </a:blip>
        <a:srcRect/>
        <a:stretch>
          <a:fillRect/>
        </a:stretch>
      </xdr:blipFill>
      <xdr:spPr bwMode="auto">
        <a:xfrm>
          <a:off x="923925" y="36385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24</xdr:row>
      <xdr:rowOff>38100</xdr:rowOff>
    </xdr:from>
    <xdr:ext cx="720000" cy="720000"/>
    <xdr:pic>
      <xdr:nvPicPr>
        <xdr:cNvPr id="703" name="Image 702"/>
        <xdr:cNvPicPr preferRelativeResize="0">
          <a:picLocks noChangeArrowheads="1"/>
        </xdr:cNvPicPr>
      </xdr:nvPicPr>
      <xdr:blipFill>
        <a:blip xmlns:r="http://schemas.openxmlformats.org/officeDocument/2006/relationships" r:embed="rId82">
          <a:extLst>
            <a:ext uri="{28A0092B-C50C-407E-A947-70E740481C1C}">
              <a14:useLocalDpi xmlns:a14="http://schemas.microsoft.com/office/drawing/2010/main" val="0"/>
            </a:ext>
          </a:extLst>
        </a:blip>
        <a:srcRect/>
        <a:stretch>
          <a:fillRect/>
        </a:stretch>
      </xdr:blipFill>
      <xdr:spPr bwMode="auto">
        <a:xfrm>
          <a:off x="904875" y="40386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59</xdr:row>
      <xdr:rowOff>19050</xdr:rowOff>
    </xdr:from>
    <xdr:ext cx="720000" cy="720000"/>
    <xdr:pic>
      <xdr:nvPicPr>
        <xdr:cNvPr id="704" name="Image 703"/>
        <xdr:cNvPicPr preferRelativeResize="0">
          <a:picLocks noChangeArrowheads="1"/>
        </xdr:cNvPicPr>
      </xdr:nvPicPr>
      <xdr:blipFill>
        <a:blip xmlns:r="http://schemas.openxmlformats.org/officeDocument/2006/relationships" r:embed="rId83">
          <a:extLst>
            <a:ext uri="{28A0092B-C50C-407E-A947-70E740481C1C}">
              <a14:useLocalDpi xmlns:a14="http://schemas.microsoft.com/office/drawing/2010/main" val="0"/>
            </a:ext>
          </a:extLst>
        </a:blip>
        <a:srcRect/>
        <a:stretch>
          <a:fillRect/>
        </a:stretch>
      </xdr:blipFill>
      <xdr:spPr bwMode="auto">
        <a:xfrm>
          <a:off x="904875" y="113823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84</xdr:row>
      <xdr:rowOff>28575</xdr:rowOff>
    </xdr:from>
    <xdr:ext cx="720000" cy="720000"/>
    <xdr:pic>
      <xdr:nvPicPr>
        <xdr:cNvPr id="705" name="Image 704"/>
        <xdr:cNvPicPr preferRelativeResize="0">
          <a:picLocks noChangeArrowheads="1"/>
        </xdr:cNvPicPr>
      </xdr:nvPicPr>
      <xdr:blipFill>
        <a:blip xmlns:r="http://schemas.openxmlformats.org/officeDocument/2006/relationships" r:embed="rId84">
          <a:extLst>
            <a:ext uri="{28A0092B-C50C-407E-A947-70E740481C1C}">
              <a14:useLocalDpi xmlns:a14="http://schemas.microsoft.com/office/drawing/2010/main" val="0"/>
            </a:ext>
          </a:extLst>
        </a:blip>
        <a:srcRect/>
        <a:stretch>
          <a:fillRect/>
        </a:stretch>
      </xdr:blipFill>
      <xdr:spPr bwMode="auto">
        <a:xfrm>
          <a:off x="914400" y="164973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83</xdr:row>
      <xdr:rowOff>19050</xdr:rowOff>
    </xdr:from>
    <xdr:ext cx="720000" cy="720000"/>
    <xdr:pic>
      <xdr:nvPicPr>
        <xdr:cNvPr id="706" name="Image 705"/>
        <xdr:cNvPicPr preferRelativeResize="0">
          <a:picLocks noChangeArrowheads="1"/>
        </xdr:cNvPicPr>
      </xdr:nvPicPr>
      <xdr:blipFill>
        <a:blip xmlns:r="http://schemas.openxmlformats.org/officeDocument/2006/relationships" r:embed="rId85">
          <a:extLst>
            <a:ext uri="{28A0092B-C50C-407E-A947-70E740481C1C}">
              <a14:useLocalDpi xmlns:a14="http://schemas.microsoft.com/office/drawing/2010/main" val="0"/>
            </a:ext>
          </a:extLst>
        </a:blip>
        <a:srcRect/>
        <a:stretch>
          <a:fillRect/>
        </a:stretch>
      </xdr:blipFill>
      <xdr:spPr bwMode="auto">
        <a:xfrm>
          <a:off x="904875" y="162972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82</xdr:row>
      <xdr:rowOff>28575</xdr:rowOff>
    </xdr:from>
    <xdr:ext cx="720000" cy="720000"/>
    <xdr:pic>
      <xdr:nvPicPr>
        <xdr:cNvPr id="707" name="Image 706"/>
        <xdr:cNvPicPr preferRelativeResize="0">
          <a:picLocks noChangeArrowheads="1"/>
        </xdr:cNvPicPr>
      </xdr:nvPicPr>
      <xdr:blipFill>
        <a:blip xmlns:r="http://schemas.openxmlformats.org/officeDocument/2006/relationships" r:embed="rId86">
          <a:extLst>
            <a:ext uri="{28A0092B-C50C-407E-A947-70E740481C1C}">
              <a14:useLocalDpi xmlns:a14="http://schemas.microsoft.com/office/drawing/2010/main" val="0"/>
            </a:ext>
          </a:extLst>
        </a:blip>
        <a:srcRect/>
        <a:stretch>
          <a:fillRect/>
        </a:stretch>
      </xdr:blipFill>
      <xdr:spPr bwMode="auto">
        <a:xfrm>
          <a:off x="904875" y="161163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65</xdr:row>
      <xdr:rowOff>19050</xdr:rowOff>
    </xdr:from>
    <xdr:ext cx="720000" cy="720000"/>
    <xdr:pic>
      <xdr:nvPicPr>
        <xdr:cNvPr id="708" name="Image 707"/>
        <xdr:cNvPicPr preferRelativeResize="0">
          <a:picLocks noChangeArrowheads="1"/>
        </xdr:cNvPicPr>
      </xdr:nvPicPr>
      <xdr:blipFill>
        <a:blip xmlns:r="http://schemas.openxmlformats.org/officeDocument/2006/relationships" r:embed="rId87">
          <a:extLst>
            <a:ext uri="{28A0092B-C50C-407E-A947-70E740481C1C}">
              <a14:useLocalDpi xmlns:a14="http://schemas.microsoft.com/office/drawing/2010/main" val="0"/>
            </a:ext>
          </a:extLst>
        </a:blip>
        <a:srcRect/>
        <a:stretch>
          <a:fillRect/>
        </a:stretch>
      </xdr:blipFill>
      <xdr:spPr bwMode="auto">
        <a:xfrm>
          <a:off x="914400" y="126968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76</xdr:row>
      <xdr:rowOff>9525</xdr:rowOff>
    </xdr:from>
    <xdr:ext cx="720000" cy="720000"/>
    <xdr:pic>
      <xdr:nvPicPr>
        <xdr:cNvPr id="709" name="Image 708"/>
        <xdr:cNvPicPr preferRelativeResize="0">
          <a:picLocks noChangeArrowheads="1"/>
        </xdr:cNvPicPr>
      </xdr:nvPicPr>
      <xdr:blipFill>
        <a:blip xmlns:r="http://schemas.openxmlformats.org/officeDocument/2006/relationships" r:embed="rId88">
          <a:extLst>
            <a:ext uri="{28A0092B-C50C-407E-A947-70E740481C1C}">
              <a14:useLocalDpi xmlns:a14="http://schemas.microsoft.com/office/drawing/2010/main" val="0"/>
            </a:ext>
          </a:extLst>
        </a:blip>
        <a:srcRect/>
        <a:stretch>
          <a:fillRect/>
        </a:stretch>
      </xdr:blipFill>
      <xdr:spPr bwMode="auto">
        <a:xfrm>
          <a:off x="914400" y="149542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66</xdr:row>
      <xdr:rowOff>28575</xdr:rowOff>
    </xdr:from>
    <xdr:ext cx="720000" cy="720000"/>
    <xdr:pic>
      <xdr:nvPicPr>
        <xdr:cNvPr id="710" name="Image 709"/>
        <xdr:cNvPicPr preferRelativeResize="0">
          <a:picLocks noChangeArrowheads="1"/>
        </xdr:cNvPicPr>
      </xdr:nvPicPr>
      <xdr:blipFill>
        <a:blip xmlns:r="http://schemas.openxmlformats.org/officeDocument/2006/relationships" r:embed="rId89">
          <a:extLst>
            <a:ext uri="{28A0092B-C50C-407E-A947-70E740481C1C}">
              <a14:useLocalDpi xmlns:a14="http://schemas.microsoft.com/office/drawing/2010/main" val="0"/>
            </a:ext>
          </a:extLst>
        </a:blip>
        <a:srcRect/>
        <a:stretch>
          <a:fillRect/>
        </a:stretch>
      </xdr:blipFill>
      <xdr:spPr bwMode="auto">
        <a:xfrm>
          <a:off x="914400" y="128968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68</xdr:row>
      <xdr:rowOff>19050</xdr:rowOff>
    </xdr:from>
    <xdr:ext cx="720000" cy="720000"/>
    <xdr:pic>
      <xdr:nvPicPr>
        <xdr:cNvPr id="711" name="Image 710"/>
        <xdr:cNvPicPr preferRelativeResize="0">
          <a:picLocks noChangeArrowheads="1"/>
        </xdr:cNvPicPr>
      </xdr:nvPicPr>
      <xdr:blipFill>
        <a:blip xmlns:r="http://schemas.openxmlformats.org/officeDocument/2006/relationships" r:embed="rId90">
          <a:extLst>
            <a:ext uri="{28A0092B-C50C-407E-A947-70E740481C1C}">
              <a14:useLocalDpi xmlns:a14="http://schemas.microsoft.com/office/drawing/2010/main" val="0"/>
            </a:ext>
          </a:extLst>
        </a:blip>
        <a:srcRect/>
        <a:stretch>
          <a:fillRect/>
        </a:stretch>
      </xdr:blipFill>
      <xdr:spPr bwMode="auto">
        <a:xfrm>
          <a:off x="914400" y="132683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69</xdr:row>
      <xdr:rowOff>28575</xdr:rowOff>
    </xdr:from>
    <xdr:ext cx="720000" cy="720000"/>
    <xdr:pic>
      <xdr:nvPicPr>
        <xdr:cNvPr id="712" name="Image 711"/>
        <xdr:cNvPicPr preferRelativeResize="0">
          <a:picLocks noChangeArrowheads="1"/>
        </xdr:cNvPicPr>
      </xdr:nvPicPr>
      <xdr:blipFill>
        <a:blip xmlns:r="http://schemas.openxmlformats.org/officeDocument/2006/relationships" r:embed="rId91">
          <a:extLst>
            <a:ext uri="{28A0092B-C50C-407E-A947-70E740481C1C}">
              <a14:useLocalDpi xmlns:a14="http://schemas.microsoft.com/office/drawing/2010/main" val="0"/>
            </a:ext>
          </a:extLst>
        </a:blip>
        <a:srcRect/>
        <a:stretch>
          <a:fillRect/>
        </a:stretch>
      </xdr:blipFill>
      <xdr:spPr bwMode="auto">
        <a:xfrm>
          <a:off x="914400" y="136398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64</xdr:row>
      <xdr:rowOff>28575</xdr:rowOff>
    </xdr:from>
    <xdr:ext cx="720000" cy="720000"/>
    <xdr:pic>
      <xdr:nvPicPr>
        <xdr:cNvPr id="713" name="Image 712"/>
        <xdr:cNvPicPr preferRelativeResize="0">
          <a:picLocks noChangeArrowheads="1"/>
        </xdr:cNvPicPr>
      </xdr:nvPicPr>
      <xdr:blipFill>
        <a:blip xmlns:r="http://schemas.openxmlformats.org/officeDocument/2006/relationships" r:embed="rId92">
          <a:extLst>
            <a:ext uri="{28A0092B-C50C-407E-A947-70E740481C1C}">
              <a14:useLocalDpi xmlns:a14="http://schemas.microsoft.com/office/drawing/2010/main" val="0"/>
            </a:ext>
          </a:extLst>
        </a:blip>
        <a:srcRect/>
        <a:stretch>
          <a:fillRect/>
        </a:stretch>
      </xdr:blipFill>
      <xdr:spPr bwMode="auto">
        <a:xfrm>
          <a:off x="914400" y="125158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57</xdr:row>
      <xdr:rowOff>28575</xdr:rowOff>
    </xdr:from>
    <xdr:ext cx="720000" cy="720000"/>
    <xdr:pic>
      <xdr:nvPicPr>
        <xdr:cNvPr id="714" name="Image 713"/>
        <xdr:cNvPicPr preferRelativeResize="0">
          <a:picLocks noChangeArrowheads="1"/>
        </xdr:cNvPicPr>
      </xdr:nvPicPr>
      <xdr:blipFill>
        <a:blip xmlns:r="http://schemas.openxmlformats.org/officeDocument/2006/relationships" r:embed="rId93">
          <a:extLst>
            <a:ext uri="{28A0092B-C50C-407E-A947-70E740481C1C}">
              <a14:useLocalDpi xmlns:a14="http://schemas.microsoft.com/office/drawing/2010/main" val="0"/>
            </a:ext>
          </a:extLst>
        </a:blip>
        <a:srcRect/>
        <a:stretch>
          <a:fillRect/>
        </a:stretch>
      </xdr:blipFill>
      <xdr:spPr bwMode="auto">
        <a:xfrm>
          <a:off x="914400" y="110109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62</xdr:row>
      <xdr:rowOff>28575</xdr:rowOff>
    </xdr:from>
    <xdr:ext cx="720000" cy="720000"/>
    <xdr:pic>
      <xdr:nvPicPr>
        <xdr:cNvPr id="715" name="Image 714"/>
        <xdr:cNvPicPr preferRelativeResize="0">
          <a:picLocks noChangeArrowheads="1"/>
        </xdr:cNvPicPr>
      </xdr:nvPicPr>
      <xdr:blipFill>
        <a:blip xmlns:r="http://schemas.openxmlformats.org/officeDocument/2006/relationships" r:embed="rId94">
          <a:extLst>
            <a:ext uri="{28A0092B-C50C-407E-A947-70E740481C1C}">
              <a14:useLocalDpi xmlns:a14="http://schemas.microsoft.com/office/drawing/2010/main" val="0"/>
            </a:ext>
          </a:extLst>
        </a:blip>
        <a:srcRect/>
        <a:stretch>
          <a:fillRect/>
        </a:stretch>
      </xdr:blipFill>
      <xdr:spPr bwMode="auto">
        <a:xfrm>
          <a:off x="914400" y="121348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70</xdr:row>
      <xdr:rowOff>19050</xdr:rowOff>
    </xdr:from>
    <xdr:ext cx="720000" cy="720000"/>
    <xdr:pic>
      <xdr:nvPicPr>
        <xdr:cNvPr id="716" name="Image 715"/>
        <xdr:cNvPicPr preferRelativeResize="0">
          <a:picLocks noChangeArrowheads="1"/>
        </xdr:cNvPicPr>
      </xdr:nvPicPr>
      <xdr:blipFill>
        <a:blip xmlns:r="http://schemas.openxmlformats.org/officeDocument/2006/relationships" r:embed="rId95">
          <a:extLst>
            <a:ext uri="{28A0092B-C50C-407E-A947-70E740481C1C}">
              <a14:useLocalDpi xmlns:a14="http://schemas.microsoft.com/office/drawing/2010/main" val="0"/>
            </a:ext>
          </a:extLst>
        </a:blip>
        <a:srcRect/>
        <a:stretch>
          <a:fillRect/>
        </a:stretch>
      </xdr:blipFill>
      <xdr:spPr bwMode="auto">
        <a:xfrm>
          <a:off x="904875" y="138207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85</xdr:row>
      <xdr:rowOff>19050</xdr:rowOff>
    </xdr:from>
    <xdr:ext cx="720000" cy="720000"/>
    <xdr:pic>
      <xdr:nvPicPr>
        <xdr:cNvPr id="717" name="Image 716"/>
        <xdr:cNvPicPr preferRelativeResize="0">
          <a:picLocks noChangeArrowheads="1"/>
        </xdr:cNvPicPr>
      </xdr:nvPicPr>
      <xdr:blipFill>
        <a:blip xmlns:r="http://schemas.openxmlformats.org/officeDocument/2006/relationships" r:embed="rId96">
          <a:extLst>
            <a:ext uri="{28A0092B-C50C-407E-A947-70E740481C1C}">
              <a14:useLocalDpi xmlns:a14="http://schemas.microsoft.com/office/drawing/2010/main" val="0"/>
            </a:ext>
          </a:extLst>
        </a:blip>
        <a:srcRect/>
        <a:stretch>
          <a:fillRect/>
        </a:stretch>
      </xdr:blipFill>
      <xdr:spPr bwMode="auto">
        <a:xfrm>
          <a:off x="914400" y="166782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75</xdr:row>
      <xdr:rowOff>19050</xdr:rowOff>
    </xdr:from>
    <xdr:ext cx="720000" cy="720000"/>
    <xdr:pic>
      <xdr:nvPicPr>
        <xdr:cNvPr id="718" name="Image 717"/>
        <xdr:cNvPicPr preferRelativeResize="0">
          <a:picLocks noChangeArrowheads="1"/>
        </xdr:cNvPicPr>
      </xdr:nvPicPr>
      <xdr:blipFill>
        <a:blip xmlns:r="http://schemas.openxmlformats.org/officeDocument/2006/relationships" r:embed="rId97">
          <a:extLst>
            <a:ext uri="{28A0092B-C50C-407E-A947-70E740481C1C}">
              <a14:useLocalDpi xmlns:a14="http://schemas.microsoft.com/office/drawing/2010/main" val="0"/>
            </a:ext>
          </a:extLst>
        </a:blip>
        <a:srcRect/>
        <a:stretch>
          <a:fillRect/>
        </a:stretch>
      </xdr:blipFill>
      <xdr:spPr bwMode="auto">
        <a:xfrm>
          <a:off x="914400" y="147732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55</xdr:row>
      <xdr:rowOff>28575</xdr:rowOff>
    </xdr:from>
    <xdr:ext cx="720000" cy="720000"/>
    <xdr:pic>
      <xdr:nvPicPr>
        <xdr:cNvPr id="719" name="Image 718"/>
        <xdr:cNvPicPr preferRelativeResize="0">
          <a:picLocks noChangeArrowheads="1"/>
        </xdr:cNvPicPr>
      </xdr:nvPicPr>
      <xdr:blipFill>
        <a:blip xmlns:r="http://schemas.openxmlformats.org/officeDocument/2006/relationships" r:embed="rId98">
          <a:extLst>
            <a:ext uri="{28A0092B-C50C-407E-A947-70E740481C1C}">
              <a14:useLocalDpi xmlns:a14="http://schemas.microsoft.com/office/drawing/2010/main" val="0"/>
            </a:ext>
          </a:extLst>
        </a:blip>
        <a:srcRect/>
        <a:stretch>
          <a:fillRect/>
        </a:stretch>
      </xdr:blipFill>
      <xdr:spPr bwMode="auto">
        <a:xfrm>
          <a:off x="904875" y="106299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80</xdr:row>
      <xdr:rowOff>19050</xdr:rowOff>
    </xdr:from>
    <xdr:ext cx="720000" cy="720000"/>
    <xdr:pic>
      <xdr:nvPicPr>
        <xdr:cNvPr id="720" name="Image 719"/>
        <xdr:cNvPicPr preferRelativeResize="0">
          <a:picLocks noChangeArrowheads="1"/>
        </xdr:cNvPicPr>
      </xdr:nvPicPr>
      <xdr:blipFill>
        <a:blip xmlns:r="http://schemas.openxmlformats.org/officeDocument/2006/relationships" r:embed="rId99">
          <a:extLst>
            <a:ext uri="{28A0092B-C50C-407E-A947-70E740481C1C}">
              <a14:useLocalDpi xmlns:a14="http://schemas.microsoft.com/office/drawing/2010/main" val="0"/>
            </a:ext>
          </a:extLst>
        </a:blip>
        <a:srcRect/>
        <a:stretch>
          <a:fillRect/>
        </a:stretch>
      </xdr:blipFill>
      <xdr:spPr bwMode="auto">
        <a:xfrm>
          <a:off x="914400" y="157257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79</xdr:row>
      <xdr:rowOff>28575</xdr:rowOff>
    </xdr:from>
    <xdr:ext cx="720000" cy="720000"/>
    <xdr:pic>
      <xdr:nvPicPr>
        <xdr:cNvPr id="721" name="Image 720"/>
        <xdr:cNvPicPr preferRelativeResize="0">
          <a:picLocks noChangeArrowheads="1"/>
        </xdr:cNvPicPr>
      </xdr:nvPicPr>
      <xdr:blipFill>
        <a:blip xmlns:r="http://schemas.openxmlformats.org/officeDocument/2006/relationships" r:embed="rId100">
          <a:extLst>
            <a:ext uri="{28A0092B-C50C-407E-A947-70E740481C1C}">
              <a14:useLocalDpi xmlns:a14="http://schemas.microsoft.com/office/drawing/2010/main" val="0"/>
            </a:ext>
          </a:extLst>
        </a:blip>
        <a:srcRect/>
        <a:stretch>
          <a:fillRect/>
        </a:stretch>
      </xdr:blipFill>
      <xdr:spPr bwMode="auto">
        <a:xfrm>
          <a:off x="904875" y="155448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81</xdr:row>
      <xdr:rowOff>9525</xdr:rowOff>
    </xdr:from>
    <xdr:ext cx="720000" cy="720000"/>
    <xdr:pic>
      <xdr:nvPicPr>
        <xdr:cNvPr id="722" name="Image 721"/>
        <xdr:cNvPicPr preferRelativeResize="0">
          <a:picLocks noChangeArrowheads="1"/>
        </xdr:cNvPicPr>
      </xdr:nvPicPr>
      <xdr:blipFill>
        <a:blip xmlns:r="http://schemas.openxmlformats.org/officeDocument/2006/relationships" r:embed="rId101">
          <a:extLst>
            <a:ext uri="{28A0092B-C50C-407E-A947-70E740481C1C}">
              <a14:useLocalDpi xmlns:a14="http://schemas.microsoft.com/office/drawing/2010/main" val="0"/>
            </a:ext>
          </a:extLst>
        </a:blip>
        <a:srcRect/>
        <a:stretch>
          <a:fillRect/>
        </a:stretch>
      </xdr:blipFill>
      <xdr:spPr bwMode="auto">
        <a:xfrm>
          <a:off x="914400" y="159067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78</xdr:row>
      <xdr:rowOff>19050</xdr:rowOff>
    </xdr:from>
    <xdr:ext cx="720000" cy="720000"/>
    <xdr:pic>
      <xdr:nvPicPr>
        <xdr:cNvPr id="723" name="Image 722"/>
        <xdr:cNvPicPr preferRelativeResize="0">
          <a:picLocks noChangeArrowheads="1"/>
        </xdr:cNvPicPr>
      </xdr:nvPicPr>
      <xdr:blipFill>
        <a:blip xmlns:r="http://schemas.openxmlformats.org/officeDocument/2006/relationships" r:embed="rId102">
          <a:extLst>
            <a:ext uri="{28A0092B-C50C-407E-A947-70E740481C1C}">
              <a14:useLocalDpi xmlns:a14="http://schemas.microsoft.com/office/drawing/2010/main" val="0"/>
            </a:ext>
          </a:extLst>
        </a:blip>
        <a:srcRect/>
        <a:stretch>
          <a:fillRect/>
        </a:stretch>
      </xdr:blipFill>
      <xdr:spPr bwMode="auto">
        <a:xfrm>
          <a:off x="904875" y="153447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56</xdr:row>
      <xdr:rowOff>9525</xdr:rowOff>
    </xdr:from>
    <xdr:ext cx="720000" cy="720000"/>
    <xdr:pic>
      <xdr:nvPicPr>
        <xdr:cNvPr id="724" name="Image 723"/>
        <xdr:cNvPicPr preferRelativeResize="0">
          <a:picLocks noChangeArrowheads="1"/>
        </xdr:cNvPicPr>
      </xdr:nvPicPr>
      <xdr:blipFill>
        <a:blip xmlns:r="http://schemas.openxmlformats.org/officeDocument/2006/relationships" r:embed="rId103">
          <a:extLst>
            <a:ext uri="{28A0092B-C50C-407E-A947-70E740481C1C}">
              <a14:useLocalDpi xmlns:a14="http://schemas.microsoft.com/office/drawing/2010/main" val="0"/>
            </a:ext>
          </a:extLst>
        </a:blip>
        <a:srcRect/>
        <a:stretch>
          <a:fillRect/>
        </a:stretch>
      </xdr:blipFill>
      <xdr:spPr bwMode="auto">
        <a:xfrm>
          <a:off x="904875" y="108013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71</xdr:row>
      <xdr:rowOff>19050</xdr:rowOff>
    </xdr:from>
    <xdr:ext cx="720000" cy="720000"/>
    <xdr:pic>
      <xdr:nvPicPr>
        <xdr:cNvPr id="725" name="Image 724"/>
        <xdr:cNvPicPr preferRelativeResize="0">
          <a:picLocks noChangeArrowheads="1"/>
        </xdr:cNvPicPr>
      </xdr:nvPicPr>
      <xdr:blipFill>
        <a:blip xmlns:r="http://schemas.openxmlformats.org/officeDocument/2006/relationships" r:embed="rId104">
          <a:extLst>
            <a:ext uri="{28A0092B-C50C-407E-A947-70E740481C1C}">
              <a14:useLocalDpi xmlns:a14="http://schemas.microsoft.com/office/drawing/2010/main" val="0"/>
            </a:ext>
          </a:extLst>
        </a:blip>
        <a:srcRect/>
        <a:stretch>
          <a:fillRect/>
        </a:stretch>
      </xdr:blipFill>
      <xdr:spPr bwMode="auto">
        <a:xfrm>
          <a:off x="914400" y="140112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77</xdr:row>
      <xdr:rowOff>28575</xdr:rowOff>
    </xdr:from>
    <xdr:ext cx="720000" cy="720000"/>
    <xdr:pic>
      <xdr:nvPicPr>
        <xdr:cNvPr id="726" name="Image 725"/>
        <xdr:cNvPicPr preferRelativeResize="0">
          <a:picLocks noChangeArrowheads="1"/>
        </xdr:cNvPicPr>
      </xdr:nvPicPr>
      <xdr:blipFill>
        <a:blip xmlns:r="http://schemas.openxmlformats.org/officeDocument/2006/relationships" r:embed="rId105">
          <a:extLst>
            <a:ext uri="{28A0092B-C50C-407E-A947-70E740481C1C}">
              <a14:useLocalDpi xmlns:a14="http://schemas.microsoft.com/office/drawing/2010/main" val="0"/>
            </a:ext>
          </a:extLst>
        </a:blip>
        <a:srcRect/>
        <a:stretch>
          <a:fillRect/>
        </a:stretch>
      </xdr:blipFill>
      <xdr:spPr bwMode="auto">
        <a:xfrm>
          <a:off x="914400" y="151638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131</xdr:row>
      <xdr:rowOff>19051</xdr:rowOff>
    </xdr:from>
    <xdr:ext cx="720000" cy="720000"/>
    <xdr:pic>
      <xdr:nvPicPr>
        <xdr:cNvPr id="727" name="Image 726"/>
        <xdr:cNvPicPr preferRelativeResize="0">
          <a:picLocks noChangeArrowheads="1"/>
        </xdr:cNvPicPr>
      </xdr:nvPicPr>
      <xdr:blipFill>
        <a:blip xmlns:r="http://schemas.openxmlformats.org/officeDocument/2006/relationships" r:embed="rId106" cstate="print">
          <a:extLst>
            <a:ext uri="{28A0092B-C50C-407E-A947-70E740481C1C}">
              <a14:useLocalDpi xmlns:a14="http://schemas.microsoft.com/office/drawing/2010/main" val="0"/>
            </a:ext>
          </a:extLst>
        </a:blip>
        <a:srcRect/>
        <a:stretch>
          <a:fillRect/>
        </a:stretch>
      </xdr:blipFill>
      <xdr:spPr bwMode="auto">
        <a:xfrm>
          <a:off x="914400" y="25612726"/>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129</xdr:row>
      <xdr:rowOff>9525</xdr:rowOff>
    </xdr:from>
    <xdr:ext cx="720000" cy="720000"/>
    <xdr:pic>
      <xdr:nvPicPr>
        <xdr:cNvPr id="728" name="Image 727"/>
        <xdr:cNvPicPr preferRelativeResize="0">
          <a:picLocks noChangeArrowheads="1"/>
        </xdr:cNvPicPr>
      </xdr:nvPicPr>
      <xdr:blipFill>
        <a:blip xmlns:r="http://schemas.openxmlformats.org/officeDocument/2006/relationships" r:embed="rId107" cstate="print">
          <a:extLst>
            <a:ext uri="{28A0092B-C50C-407E-A947-70E740481C1C}">
              <a14:useLocalDpi xmlns:a14="http://schemas.microsoft.com/office/drawing/2010/main" val="0"/>
            </a:ext>
          </a:extLst>
        </a:blip>
        <a:srcRect/>
        <a:stretch>
          <a:fillRect/>
        </a:stretch>
      </xdr:blipFill>
      <xdr:spPr bwMode="auto">
        <a:xfrm>
          <a:off x="904875" y="252222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38100</xdr:colOff>
      <xdr:row>132</xdr:row>
      <xdr:rowOff>9525</xdr:rowOff>
    </xdr:from>
    <xdr:ext cx="720000" cy="720000"/>
    <xdr:pic>
      <xdr:nvPicPr>
        <xdr:cNvPr id="729" name="Image 728"/>
        <xdr:cNvPicPr preferRelativeResize="0">
          <a:picLocks noChangeArrowheads="1"/>
        </xdr:cNvPicPr>
      </xdr:nvPicPr>
      <xdr:blipFill>
        <a:blip xmlns:r="http://schemas.openxmlformats.org/officeDocument/2006/relationships" r:embed="rId108" cstate="print">
          <a:extLst>
            <a:ext uri="{28A0092B-C50C-407E-A947-70E740481C1C}">
              <a14:useLocalDpi xmlns:a14="http://schemas.microsoft.com/office/drawing/2010/main" val="0"/>
            </a:ext>
          </a:extLst>
        </a:blip>
        <a:srcRect/>
        <a:stretch>
          <a:fillRect/>
        </a:stretch>
      </xdr:blipFill>
      <xdr:spPr bwMode="auto">
        <a:xfrm>
          <a:off x="923925" y="257937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130</xdr:row>
      <xdr:rowOff>0</xdr:rowOff>
    </xdr:from>
    <xdr:ext cx="720000" cy="720000"/>
    <xdr:pic>
      <xdr:nvPicPr>
        <xdr:cNvPr id="730" name="Image 729"/>
        <xdr:cNvPicPr preferRelativeResize="0">
          <a:picLocks noChangeArrowheads="1"/>
        </xdr:cNvPicPr>
      </xdr:nvPicPr>
      <xdr:blipFill>
        <a:blip xmlns:r="http://schemas.openxmlformats.org/officeDocument/2006/relationships" r:embed="rId109" cstate="print">
          <a:extLst>
            <a:ext uri="{28A0092B-C50C-407E-A947-70E740481C1C}">
              <a14:useLocalDpi xmlns:a14="http://schemas.microsoft.com/office/drawing/2010/main" val="0"/>
            </a:ext>
          </a:extLst>
        </a:blip>
        <a:srcRect/>
        <a:stretch>
          <a:fillRect/>
        </a:stretch>
      </xdr:blipFill>
      <xdr:spPr bwMode="auto">
        <a:xfrm>
          <a:off x="904875" y="254031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128</xdr:row>
      <xdr:rowOff>19051</xdr:rowOff>
    </xdr:from>
    <xdr:ext cx="720000" cy="720000"/>
    <xdr:pic>
      <xdr:nvPicPr>
        <xdr:cNvPr id="731" name="Image 730"/>
        <xdr:cNvPicPr preferRelativeResize="0">
          <a:picLocks noChangeArrowheads="1"/>
        </xdr:cNvPicPr>
      </xdr:nvPicPr>
      <xdr:blipFill>
        <a:blip xmlns:r="http://schemas.openxmlformats.org/officeDocument/2006/relationships" r:embed="rId110" cstate="print">
          <a:extLst>
            <a:ext uri="{28A0092B-C50C-407E-A947-70E740481C1C}">
              <a14:useLocalDpi xmlns:a14="http://schemas.microsoft.com/office/drawing/2010/main" val="0"/>
            </a:ext>
          </a:extLst>
        </a:blip>
        <a:srcRect/>
        <a:stretch>
          <a:fillRect/>
        </a:stretch>
      </xdr:blipFill>
      <xdr:spPr bwMode="auto">
        <a:xfrm>
          <a:off x="904875" y="25041226"/>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127</xdr:row>
      <xdr:rowOff>20268</xdr:rowOff>
    </xdr:from>
    <xdr:ext cx="720000" cy="720000"/>
    <xdr:pic>
      <xdr:nvPicPr>
        <xdr:cNvPr id="732" name="Image 731"/>
        <xdr:cNvPicPr preferRelativeResize="0">
          <a:picLocks noChangeArrowheads="1"/>
        </xdr:cNvPicPr>
      </xdr:nvPicPr>
      <xdr:blipFill>
        <a:blip xmlns:r="http://schemas.openxmlformats.org/officeDocument/2006/relationships" r:embed="rId111" cstate="print">
          <a:extLst>
            <a:ext uri="{28A0092B-C50C-407E-A947-70E740481C1C}">
              <a14:useLocalDpi xmlns:a14="http://schemas.microsoft.com/office/drawing/2010/main" val="0"/>
            </a:ext>
          </a:extLst>
        </a:blip>
        <a:srcRect/>
        <a:stretch>
          <a:fillRect/>
        </a:stretch>
      </xdr:blipFill>
      <xdr:spPr bwMode="auto">
        <a:xfrm>
          <a:off x="914400" y="24851943"/>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88</xdr:row>
      <xdr:rowOff>19050</xdr:rowOff>
    </xdr:from>
    <xdr:ext cx="720000" cy="720000"/>
    <xdr:pic>
      <xdr:nvPicPr>
        <xdr:cNvPr id="733" name="Image 732"/>
        <xdr:cNvPicPr preferRelativeResize="0">
          <a:picLocks noChangeArrowheads="1"/>
        </xdr:cNvPicPr>
      </xdr:nvPicPr>
      <xdr:blipFill>
        <a:blip xmlns:r="http://schemas.openxmlformats.org/officeDocument/2006/relationships" r:embed="rId112">
          <a:extLst>
            <a:ext uri="{28A0092B-C50C-407E-A947-70E740481C1C}">
              <a14:useLocalDpi xmlns:a14="http://schemas.microsoft.com/office/drawing/2010/main" val="0"/>
            </a:ext>
          </a:extLst>
        </a:blip>
        <a:srcRect/>
        <a:stretch>
          <a:fillRect/>
        </a:stretch>
      </xdr:blipFill>
      <xdr:spPr bwMode="auto">
        <a:xfrm>
          <a:off x="914400" y="172497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87</xdr:row>
      <xdr:rowOff>19050</xdr:rowOff>
    </xdr:from>
    <xdr:ext cx="720000" cy="720000"/>
    <xdr:pic>
      <xdr:nvPicPr>
        <xdr:cNvPr id="734" name="Image 733"/>
        <xdr:cNvPicPr preferRelativeResize="0">
          <a:picLocks noChangeArrowheads="1"/>
        </xdr:cNvPicPr>
      </xdr:nvPicPr>
      <xdr:blipFill>
        <a:blip xmlns:r="http://schemas.openxmlformats.org/officeDocument/2006/relationships" r:embed="rId113">
          <a:extLst>
            <a:ext uri="{28A0092B-C50C-407E-A947-70E740481C1C}">
              <a14:useLocalDpi xmlns:a14="http://schemas.microsoft.com/office/drawing/2010/main" val="0"/>
            </a:ext>
          </a:extLst>
        </a:blip>
        <a:srcRect/>
        <a:stretch>
          <a:fillRect/>
        </a:stretch>
      </xdr:blipFill>
      <xdr:spPr bwMode="auto">
        <a:xfrm>
          <a:off x="914400" y="170592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133</xdr:row>
      <xdr:rowOff>19050</xdr:rowOff>
    </xdr:from>
    <xdr:ext cx="720000" cy="720000"/>
    <xdr:pic>
      <xdr:nvPicPr>
        <xdr:cNvPr id="735" name="Image 734"/>
        <xdr:cNvPicPr preferRelativeResize="0">
          <a:picLocks noChangeArrowheads="1"/>
        </xdr:cNvPicPr>
      </xdr:nvPicPr>
      <xdr:blipFill>
        <a:blip xmlns:r="http://schemas.openxmlformats.org/officeDocument/2006/relationships" r:embed="rId114">
          <a:extLst>
            <a:ext uri="{28A0092B-C50C-407E-A947-70E740481C1C}">
              <a14:useLocalDpi xmlns:a14="http://schemas.microsoft.com/office/drawing/2010/main" val="0"/>
            </a:ext>
          </a:extLst>
        </a:blip>
        <a:srcRect/>
        <a:stretch>
          <a:fillRect/>
        </a:stretch>
      </xdr:blipFill>
      <xdr:spPr bwMode="auto">
        <a:xfrm>
          <a:off x="904875" y="259937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125</xdr:row>
      <xdr:rowOff>28575</xdr:rowOff>
    </xdr:from>
    <xdr:ext cx="720000" cy="720000"/>
    <xdr:pic>
      <xdr:nvPicPr>
        <xdr:cNvPr id="736" name="Image 735"/>
        <xdr:cNvPicPr preferRelativeResize="0">
          <a:picLocks noChangeArrowheads="1"/>
        </xdr:cNvPicPr>
      </xdr:nvPicPr>
      <xdr:blipFill>
        <a:blip xmlns:r="http://schemas.openxmlformats.org/officeDocument/2006/relationships" r:embed="rId115" cstate="print">
          <a:extLst>
            <a:ext uri="{28A0092B-C50C-407E-A947-70E740481C1C}">
              <a14:useLocalDpi xmlns:a14="http://schemas.microsoft.com/office/drawing/2010/main" val="0"/>
            </a:ext>
          </a:extLst>
        </a:blip>
        <a:srcRect/>
        <a:stretch>
          <a:fillRect/>
        </a:stretch>
      </xdr:blipFill>
      <xdr:spPr bwMode="auto">
        <a:xfrm>
          <a:off x="904875" y="244792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126</xdr:row>
      <xdr:rowOff>38100</xdr:rowOff>
    </xdr:from>
    <xdr:ext cx="720000" cy="720000"/>
    <xdr:pic>
      <xdr:nvPicPr>
        <xdr:cNvPr id="737" name="Image 736"/>
        <xdr:cNvPicPr preferRelativeResize="0">
          <a:picLocks noChangeArrowheads="1"/>
        </xdr:cNvPicPr>
      </xdr:nvPicPr>
      <xdr:blipFill>
        <a:blip xmlns:r="http://schemas.openxmlformats.org/officeDocument/2006/relationships" r:embed="rId116">
          <a:extLst>
            <a:ext uri="{28A0092B-C50C-407E-A947-70E740481C1C}">
              <a14:useLocalDpi xmlns:a14="http://schemas.microsoft.com/office/drawing/2010/main" val="0"/>
            </a:ext>
          </a:extLst>
        </a:blip>
        <a:srcRect/>
        <a:stretch>
          <a:fillRect/>
        </a:stretch>
      </xdr:blipFill>
      <xdr:spPr bwMode="auto">
        <a:xfrm>
          <a:off x="904875" y="246792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122</xdr:row>
      <xdr:rowOff>28575</xdr:rowOff>
    </xdr:from>
    <xdr:ext cx="720000" cy="720000"/>
    <xdr:pic>
      <xdr:nvPicPr>
        <xdr:cNvPr id="738" name="Image 737"/>
        <xdr:cNvPicPr preferRelativeResize="0">
          <a:picLocks noChangeArrowheads="1"/>
        </xdr:cNvPicPr>
      </xdr:nvPicPr>
      <xdr:blipFill>
        <a:blip xmlns:r="http://schemas.openxmlformats.org/officeDocument/2006/relationships" r:embed="rId117">
          <a:extLst>
            <a:ext uri="{28A0092B-C50C-407E-A947-70E740481C1C}">
              <a14:useLocalDpi xmlns:a14="http://schemas.microsoft.com/office/drawing/2010/main" val="0"/>
            </a:ext>
          </a:extLst>
        </a:blip>
        <a:srcRect/>
        <a:stretch>
          <a:fillRect/>
        </a:stretch>
      </xdr:blipFill>
      <xdr:spPr bwMode="auto">
        <a:xfrm>
          <a:off x="742950" y="929735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38100</xdr:colOff>
      <xdr:row>134</xdr:row>
      <xdr:rowOff>28575</xdr:rowOff>
    </xdr:from>
    <xdr:ext cx="720000" cy="720000"/>
    <xdr:pic>
      <xdr:nvPicPr>
        <xdr:cNvPr id="739" name="Image 738"/>
        <xdr:cNvPicPr preferRelativeResize="0">
          <a:picLocks noChangeArrowheads="1"/>
        </xdr:cNvPicPr>
      </xdr:nvPicPr>
      <xdr:blipFill>
        <a:blip xmlns:r="http://schemas.openxmlformats.org/officeDocument/2006/relationships" r:embed="rId118" cstate="print">
          <a:extLst>
            <a:ext uri="{28A0092B-C50C-407E-A947-70E740481C1C}">
              <a14:useLocalDpi xmlns:a14="http://schemas.microsoft.com/office/drawing/2010/main" val="0"/>
            </a:ext>
          </a:extLst>
        </a:blip>
        <a:srcRect/>
        <a:stretch>
          <a:fillRect/>
        </a:stretch>
      </xdr:blipFill>
      <xdr:spPr bwMode="auto">
        <a:xfrm>
          <a:off x="923925" y="261937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121</xdr:row>
      <xdr:rowOff>28575</xdr:rowOff>
    </xdr:from>
    <xdr:ext cx="720000" cy="720000"/>
    <xdr:pic>
      <xdr:nvPicPr>
        <xdr:cNvPr id="740" name="Image 739" descr="Krosmaster Miniatures de Nakunbra"/>
        <xdr:cNvPicPr preferRelativeResize="0">
          <a:picLocks noChangeArrowheads="1"/>
        </xdr:cNvPicPr>
      </xdr:nvPicPr>
      <xdr:blipFill>
        <a:blip xmlns:r="http://schemas.openxmlformats.org/officeDocument/2006/relationships" r:embed="rId119">
          <a:extLst>
            <a:ext uri="{28A0092B-C50C-407E-A947-70E740481C1C}">
              <a14:useLocalDpi xmlns:a14="http://schemas.microsoft.com/office/drawing/2010/main" val="0"/>
            </a:ext>
          </a:extLst>
        </a:blip>
        <a:srcRect/>
        <a:stretch>
          <a:fillRect/>
        </a:stretch>
      </xdr:blipFill>
      <xdr:spPr bwMode="auto">
        <a:xfrm>
          <a:off x="914400" y="237172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47625</xdr:colOff>
      <xdr:row>108</xdr:row>
      <xdr:rowOff>47625</xdr:rowOff>
    </xdr:from>
    <xdr:ext cx="720000" cy="720000"/>
    <xdr:pic>
      <xdr:nvPicPr>
        <xdr:cNvPr id="741" name="Image 740" descr="Krosmaster Miniatures de Boomba"/>
        <xdr:cNvPicPr preferRelativeResize="0">
          <a:picLocks noChangeArrowheads="1"/>
        </xdr:cNvPicPr>
      </xdr:nvPicPr>
      <xdr:blipFill>
        <a:blip xmlns:r="http://schemas.openxmlformats.org/officeDocument/2006/relationships" r:embed="rId120">
          <a:extLst>
            <a:ext uri="{28A0092B-C50C-407E-A947-70E740481C1C}">
              <a14:useLocalDpi xmlns:a14="http://schemas.microsoft.com/office/drawing/2010/main" val="0"/>
            </a:ext>
          </a:extLst>
        </a:blip>
        <a:srcRect/>
        <a:stretch>
          <a:fillRect/>
        </a:stretch>
      </xdr:blipFill>
      <xdr:spPr bwMode="auto">
        <a:xfrm>
          <a:off x="762000" y="823245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107</xdr:row>
      <xdr:rowOff>19050</xdr:rowOff>
    </xdr:from>
    <xdr:ext cx="720000" cy="720000"/>
    <xdr:pic>
      <xdr:nvPicPr>
        <xdr:cNvPr id="742" name="Image 741" descr="Krosmaster Miniatures de Ben le Ripate"/>
        <xdr:cNvPicPr preferRelativeResize="0">
          <a:picLocks noChangeArrowheads="1"/>
        </xdr:cNvPicPr>
      </xdr:nvPicPr>
      <xdr:blipFill>
        <a:blip xmlns:r="http://schemas.openxmlformats.org/officeDocument/2006/relationships" r:embed="rId121">
          <a:extLst>
            <a:ext uri="{28A0092B-C50C-407E-A947-70E740481C1C}">
              <a14:useLocalDpi xmlns:a14="http://schemas.microsoft.com/office/drawing/2010/main" val="0"/>
            </a:ext>
          </a:extLst>
        </a:blip>
        <a:srcRect/>
        <a:stretch>
          <a:fillRect/>
        </a:stretch>
      </xdr:blipFill>
      <xdr:spPr bwMode="auto">
        <a:xfrm>
          <a:off x="714375" y="815340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109</xdr:row>
      <xdr:rowOff>28575</xdr:rowOff>
    </xdr:from>
    <xdr:ext cx="720000" cy="720000"/>
    <xdr:pic>
      <xdr:nvPicPr>
        <xdr:cNvPr id="743" name="Image 742" descr="Krosmaster Miniatures de Crocabulia"/>
        <xdr:cNvPicPr preferRelativeResize="0">
          <a:picLocks noChangeArrowheads="1"/>
        </xdr:cNvPicPr>
      </xdr:nvPicPr>
      <xdr:blipFill>
        <a:blip xmlns:r="http://schemas.openxmlformats.org/officeDocument/2006/relationships" r:embed="rId122">
          <a:extLst>
            <a:ext uri="{28A0092B-C50C-407E-A947-70E740481C1C}">
              <a14:useLocalDpi xmlns:a14="http://schemas.microsoft.com/office/drawing/2010/main" val="0"/>
            </a:ext>
          </a:extLst>
        </a:blip>
        <a:srcRect/>
        <a:stretch>
          <a:fillRect/>
        </a:stretch>
      </xdr:blipFill>
      <xdr:spPr bwMode="auto">
        <a:xfrm>
          <a:off x="914400" y="214312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38100</xdr:colOff>
      <xdr:row>113</xdr:row>
      <xdr:rowOff>38100</xdr:rowOff>
    </xdr:from>
    <xdr:ext cx="720000" cy="720000"/>
    <xdr:pic>
      <xdr:nvPicPr>
        <xdr:cNvPr id="744" name="Image 743" descr="Krosmaster Miniatures de Dragueuse"/>
        <xdr:cNvPicPr preferRelativeResize="0">
          <a:picLocks noChangeArrowheads="1"/>
        </xdr:cNvPicPr>
      </xdr:nvPicPr>
      <xdr:blipFill>
        <a:blip xmlns:r="http://schemas.openxmlformats.org/officeDocument/2006/relationships" r:embed="rId123">
          <a:extLst>
            <a:ext uri="{28A0092B-C50C-407E-A947-70E740481C1C}">
              <a14:useLocalDpi xmlns:a14="http://schemas.microsoft.com/office/drawing/2010/main" val="0"/>
            </a:ext>
          </a:extLst>
        </a:blip>
        <a:srcRect/>
        <a:stretch>
          <a:fillRect/>
        </a:stretch>
      </xdr:blipFill>
      <xdr:spPr bwMode="auto">
        <a:xfrm>
          <a:off x="923925" y="222027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0</xdr:col>
      <xdr:colOff>695325</xdr:colOff>
      <xdr:row>111</xdr:row>
      <xdr:rowOff>19050</xdr:rowOff>
    </xdr:from>
    <xdr:ext cx="720000" cy="720000"/>
    <xdr:pic>
      <xdr:nvPicPr>
        <xdr:cNvPr id="745" name="Image 744" descr="Krosmaster Miniatures de Drageaufol la Joyeuse"/>
        <xdr:cNvPicPr preferRelativeResize="0">
          <a:picLocks noChangeArrowheads="1"/>
        </xdr:cNvPicPr>
      </xdr:nvPicPr>
      <xdr:blipFill>
        <a:blip xmlns:r="http://schemas.openxmlformats.org/officeDocument/2006/relationships" r:embed="rId124">
          <a:extLst>
            <a:ext uri="{28A0092B-C50C-407E-A947-70E740481C1C}">
              <a14:useLocalDpi xmlns:a14="http://schemas.microsoft.com/office/drawing/2010/main" val="0"/>
            </a:ext>
          </a:extLst>
        </a:blip>
        <a:srcRect/>
        <a:stretch>
          <a:fillRect/>
        </a:stretch>
      </xdr:blipFill>
      <xdr:spPr bwMode="auto">
        <a:xfrm>
          <a:off x="695325" y="218027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38100</xdr:colOff>
      <xdr:row>112</xdr:row>
      <xdr:rowOff>47625</xdr:rowOff>
    </xdr:from>
    <xdr:ext cx="720000" cy="720000"/>
    <xdr:pic>
      <xdr:nvPicPr>
        <xdr:cNvPr id="746" name="Image 745" descr="Krosmaster Miniatures de Dragoeth le Penseur"/>
        <xdr:cNvPicPr preferRelativeResize="0">
          <a:picLocks noChangeArrowheads="1"/>
        </xdr:cNvPicPr>
      </xdr:nvPicPr>
      <xdr:blipFill>
        <a:blip xmlns:r="http://schemas.openxmlformats.org/officeDocument/2006/relationships" r:embed="rId125">
          <a:extLst>
            <a:ext uri="{28A0092B-C50C-407E-A947-70E740481C1C}">
              <a14:useLocalDpi xmlns:a14="http://schemas.microsoft.com/office/drawing/2010/main" val="0"/>
            </a:ext>
          </a:extLst>
        </a:blip>
        <a:srcRect/>
        <a:stretch>
          <a:fillRect/>
        </a:stretch>
      </xdr:blipFill>
      <xdr:spPr bwMode="auto">
        <a:xfrm>
          <a:off x="923925" y="220218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110</xdr:row>
      <xdr:rowOff>47625</xdr:rowOff>
    </xdr:from>
    <xdr:ext cx="720000" cy="720000"/>
    <xdr:pic>
      <xdr:nvPicPr>
        <xdr:cNvPr id="747" name="Image 746" descr="Krosmaster Miniatures de Deminoboule"/>
        <xdr:cNvPicPr preferRelativeResize="0">
          <a:picLocks noChangeArrowheads="1"/>
        </xdr:cNvPicPr>
      </xdr:nvPicPr>
      <xdr:blipFill>
        <a:blip xmlns:r="http://schemas.openxmlformats.org/officeDocument/2006/relationships" r:embed="rId126">
          <a:extLst>
            <a:ext uri="{28A0092B-C50C-407E-A947-70E740481C1C}">
              <a14:useLocalDpi xmlns:a14="http://schemas.microsoft.com/office/drawing/2010/main" val="0"/>
            </a:ext>
          </a:extLst>
        </a:blip>
        <a:srcRect/>
        <a:stretch>
          <a:fillRect/>
        </a:stretch>
      </xdr:blipFill>
      <xdr:spPr bwMode="auto">
        <a:xfrm>
          <a:off x="914400" y="216408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9525</xdr:colOff>
      <xdr:row>119</xdr:row>
      <xdr:rowOff>28575</xdr:rowOff>
    </xdr:from>
    <xdr:ext cx="720000" cy="720000"/>
    <xdr:pic>
      <xdr:nvPicPr>
        <xdr:cNvPr id="748" name="Image 747" descr="Krosmaster Miniatures de Minotoror"/>
        <xdr:cNvPicPr preferRelativeResize="0">
          <a:picLocks noChangeArrowheads="1"/>
        </xdr:cNvPicPr>
      </xdr:nvPicPr>
      <xdr:blipFill>
        <a:blip xmlns:r="http://schemas.openxmlformats.org/officeDocument/2006/relationships" r:embed="rId127">
          <a:extLst>
            <a:ext uri="{28A0092B-C50C-407E-A947-70E740481C1C}">
              <a14:useLocalDpi xmlns:a14="http://schemas.microsoft.com/office/drawing/2010/main" val="0"/>
            </a:ext>
          </a:extLst>
        </a:blip>
        <a:srcRect/>
        <a:stretch>
          <a:fillRect/>
        </a:stretch>
      </xdr:blipFill>
      <xdr:spPr bwMode="auto">
        <a:xfrm>
          <a:off x="895350" y="233362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118</xdr:row>
      <xdr:rowOff>38100</xdr:rowOff>
    </xdr:from>
    <xdr:ext cx="720000" cy="720000"/>
    <xdr:pic>
      <xdr:nvPicPr>
        <xdr:cNvPr id="749" name="Image 748" descr="Krosmaster Miniatures de Kanniboul Thierry"/>
        <xdr:cNvPicPr preferRelativeResize="0">
          <a:picLocks noChangeArrowheads="1"/>
        </xdr:cNvPicPr>
      </xdr:nvPicPr>
      <xdr:blipFill>
        <a:blip xmlns:r="http://schemas.openxmlformats.org/officeDocument/2006/relationships" r:embed="rId128">
          <a:extLst>
            <a:ext uri="{28A0092B-C50C-407E-A947-70E740481C1C}">
              <a14:useLocalDpi xmlns:a14="http://schemas.microsoft.com/office/drawing/2010/main" val="0"/>
            </a:ext>
          </a:extLst>
        </a:blip>
        <a:srcRect/>
        <a:stretch>
          <a:fillRect/>
        </a:stretch>
      </xdr:blipFill>
      <xdr:spPr bwMode="auto">
        <a:xfrm>
          <a:off x="885825" y="231552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115</xdr:row>
      <xdr:rowOff>47625</xdr:rowOff>
    </xdr:from>
    <xdr:ext cx="720000" cy="720000"/>
    <xdr:pic>
      <xdr:nvPicPr>
        <xdr:cNvPr id="750" name="Image 749" descr="Krosmaster Miniatures de Kanniboul Ebil"/>
        <xdr:cNvPicPr preferRelativeResize="0">
          <a:picLocks noChangeArrowheads="1"/>
        </xdr:cNvPicPr>
      </xdr:nvPicPr>
      <xdr:blipFill>
        <a:blip xmlns:r="http://schemas.openxmlformats.org/officeDocument/2006/relationships" r:embed="rId129">
          <a:extLst>
            <a:ext uri="{28A0092B-C50C-407E-A947-70E740481C1C}">
              <a14:useLocalDpi xmlns:a14="http://schemas.microsoft.com/office/drawing/2010/main" val="0"/>
            </a:ext>
          </a:extLst>
        </a:blip>
        <a:srcRect/>
        <a:stretch>
          <a:fillRect/>
        </a:stretch>
      </xdr:blipFill>
      <xdr:spPr bwMode="auto">
        <a:xfrm>
          <a:off x="885825" y="225933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114</xdr:row>
      <xdr:rowOff>28575</xdr:rowOff>
    </xdr:from>
    <xdr:ext cx="720000" cy="720000"/>
    <xdr:pic>
      <xdr:nvPicPr>
        <xdr:cNvPr id="751" name="Image 750" descr="Krosmaster Miniatures de Kanniboul Archer"/>
        <xdr:cNvPicPr preferRelativeResize="0">
          <a:picLocks noChangeArrowheads="1"/>
        </xdr:cNvPicPr>
      </xdr:nvPicPr>
      <xdr:blipFill>
        <a:blip xmlns:r="http://schemas.openxmlformats.org/officeDocument/2006/relationships" r:embed="rId130">
          <a:extLst>
            <a:ext uri="{28A0092B-C50C-407E-A947-70E740481C1C}">
              <a14:useLocalDpi xmlns:a14="http://schemas.microsoft.com/office/drawing/2010/main" val="0"/>
            </a:ext>
          </a:extLst>
        </a:blip>
        <a:srcRect/>
        <a:stretch>
          <a:fillRect/>
        </a:stretch>
      </xdr:blipFill>
      <xdr:spPr bwMode="auto">
        <a:xfrm>
          <a:off x="885825" y="223837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116</xdr:row>
      <xdr:rowOff>38100</xdr:rowOff>
    </xdr:from>
    <xdr:ext cx="720000" cy="720000"/>
    <xdr:pic>
      <xdr:nvPicPr>
        <xdr:cNvPr id="752" name="Image 751" descr="Krosmaster Miniatures de Kanniboul Jav"/>
        <xdr:cNvPicPr preferRelativeResize="0">
          <a:picLocks noChangeArrowheads="1"/>
        </xdr:cNvPicPr>
      </xdr:nvPicPr>
      <xdr:blipFill>
        <a:blip xmlns:r="http://schemas.openxmlformats.org/officeDocument/2006/relationships" r:embed="rId131">
          <a:extLst>
            <a:ext uri="{28A0092B-C50C-407E-A947-70E740481C1C}">
              <a14:useLocalDpi xmlns:a14="http://schemas.microsoft.com/office/drawing/2010/main" val="0"/>
            </a:ext>
          </a:extLst>
        </a:blip>
        <a:srcRect/>
        <a:stretch>
          <a:fillRect/>
        </a:stretch>
      </xdr:blipFill>
      <xdr:spPr bwMode="auto">
        <a:xfrm>
          <a:off x="904875" y="227742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117</xdr:row>
      <xdr:rowOff>28575</xdr:rowOff>
    </xdr:from>
    <xdr:ext cx="720000" cy="720000"/>
    <xdr:pic>
      <xdr:nvPicPr>
        <xdr:cNvPr id="753" name="Image 752" descr="Krosmaster Miniatures de Kanniboul Sarbak"/>
        <xdr:cNvPicPr preferRelativeResize="0">
          <a:picLocks noChangeArrowheads="1"/>
        </xdr:cNvPicPr>
      </xdr:nvPicPr>
      <xdr:blipFill>
        <a:blip xmlns:r="http://schemas.openxmlformats.org/officeDocument/2006/relationships" r:embed="rId132">
          <a:extLst>
            <a:ext uri="{28A0092B-C50C-407E-A947-70E740481C1C}">
              <a14:useLocalDpi xmlns:a14="http://schemas.microsoft.com/office/drawing/2010/main" val="0"/>
            </a:ext>
          </a:extLst>
        </a:blip>
        <a:srcRect/>
        <a:stretch>
          <a:fillRect/>
        </a:stretch>
      </xdr:blipFill>
      <xdr:spPr bwMode="auto">
        <a:xfrm>
          <a:off x="914400" y="229552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38100</xdr:colOff>
      <xdr:row>120</xdr:row>
      <xdr:rowOff>47625</xdr:rowOff>
    </xdr:from>
    <xdr:ext cx="720000" cy="720000"/>
    <xdr:pic>
      <xdr:nvPicPr>
        <xdr:cNvPr id="754" name="Image 753" descr="Krosmaster Miniatures de Moon"/>
        <xdr:cNvPicPr preferRelativeResize="0">
          <a:picLocks noChangeArrowheads="1"/>
        </xdr:cNvPicPr>
      </xdr:nvPicPr>
      <xdr:blipFill>
        <a:blip xmlns:r="http://schemas.openxmlformats.org/officeDocument/2006/relationships" r:embed="rId133">
          <a:extLst>
            <a:ext uri="{28A0092B-C50C-407E-A947-70E740481C1C}">
              <a14:useLocalDpi xmlns:a14="http://schemas.microsoft.com/office/drawing/2010/main" val="0"/>
            </a:ext>
          </a:extLst>
        </a:blip>
        <a:srcRect/>
        <a:stretch>
          <a:fillRect/>
        </a:stretch>
      </xdr:blipFill>
      <xdr:spPr bwMode="auto">
        <a:xfrm>
          <a:off x="923925" y="235458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28576</xdr:colOff>
      <xdr:row>163</xdr:row>
      <xdr:rowOff>19050</xdr:rowOff>
    </xdr:from>
    <xdr:ext cx="720000" cy="720000"/>
    <xdr:pic>
      <xdr:nvPicPr>
        <xdr:cNvPr id="755" name="Image 754"/>
        <xdr:cNvPicPr preferRelativeResize="0">
          <a:picLocks noChangeArrowheads="1"/>
        </xdr:cNvPicPr>
      </xdr:nvPicPr>
      <xdr:blipFill>
        <a:blip xmlns:r="http://schemas.openxmlformats.org/officeDocument/2006/relationships" r:embed="rId134">
          <a:extLst>
            <a:ext uri="{28A0092B-C50C-407E-A947-70E740481C1C}">
              <a14:useLocalDpi xmlns:a14="http://schemas.microsoft.com/office/drawing/2010/main" val="0"/>
            </a:ext>
          </a:extLst>
        </a:blip>
        <a:srcRect/>
        <a:stretch>
          <a:fillRect/>
        </a:stretch>
      </xdr:blipFill>
      <xdr:spPr bwMode="auto">
        <a:xfrm>
          <a:off x="790576" y="36385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161</xdr:row>
      <xdr:rowOff>38100</xdr:rowOff>
    </xdr:from>
    <xdr:ext cx="720000" cy="720000"/>
    <xdr:pic>
      <xdr:nvPicPr>
        <xdr:cNvPr id="756" name="Image 755"/>
        <xdr:cNvPicPr preferRelativeResize="0">
          <a:picLocks noChangeArrowheads="1"/>
        </xdr:cNvPicPr>
      </xdr:nvPicPr>
      <xdr:blipFill>
        <a:blip xmlns:r="http://schemas.openxmlformats.org/officeDocument/2006/relationships" r:embed="rId135">
          <a:extLst>
            <a:ext uri="{28A0092B-C50C-407E-A947-70E740481C1C}">
              <a14:useLocalDpi xmlns:a14="http://schemas.microsoft.com/office/drawing/2010/main" val="0"/>
            </a:ext>
          </a:extLst>
        </a:blip>
        <a:srcRect/>
        <a:stretch>
          <a:fillRect/>
        </a:stretch>
      </xdr:blipFill>
      <xdr:spPr bwMode="auto">
        <a:xfrm>
          <a:off x="790575" y="32766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166</xdr:row>
      <xdr:rowOff>19050</xdr:rowOff>
    </xdr:from>
    <xdr:ext cx="720000" cy="720000"/>
    <xdr:pic>
      <xdr:nvPicPr>
        <xdr:cNvPr id="757" name="Image 756"/>
        <xdr:cNvPicPr preferRelativeResize="0">
          <a:picLocks noChangeArrowheads="1"/>
        </xdr:cNvPicPr>
      </xdr:nvPicPr>
      <xdr:blipFill>
        <a:blip xmlns:r="http://schemas.openxmlformats.org/officeDocument/2006/relationships" r:embed="rId136">
          <a:extLst>
            <a:ext uri="{28A0092B-C50C-407E-A947-70E740481C1C}">
              <a14:useLocalDpi xmlns:a14="http://schemas.microsoft.com/office/drawing/2010/main" val="0"/>
            </a:ext>
          </a:extLst>
        </a:blip>
        <a:srcRect/>
        <a:stretch>
          <a:fillRect/>
        </a:stretch>
      </xdr:blipFill>
      <xdr:spPr bwMode="auto">
        <a:xfrm>
          <a:off x="790575" y="42100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165</xdr:row>
      <xdr:rowOff>28575</xdr:rowOff>
    </xdr:from>
    <xdr:ext cx="720000" cy="720000"/>
    <xdr:pic>
      <xdr:nvPicPr>
        <xdr:cNvPr id="758" name="Image 757"/>
        <xdr:cNvPicPr preferRelativeResize="0">
          <a:picLocks noChangeArrowheads="1"/>
        </xdr:cNvPicPr>
      </xdr:nvPicPr>
      <xdr:blipFill>
        <a:blip xmlns:r="http://schemas.openxmlformats.org/officeDocument/2006/relationships" r:embed="rId137">
          <a:extLst>
            <a:ext uri="{28A0092B-C50C-407E-A947-70E740481C1C}">
              <a14:useLocalDpi xmlns:a14="http://schemas.microsoft.com/office/drawing/2010/main" val="0"/>
            </a:ext>
          </a:extLst>
        </a:blip>
        <a:srcRect/>
        <a:stretch>
          <a:fillRect/>
        </a:stretch>
      </xdr:blipFill>
      <xdr:spPr bwMode="auto">
        <a:xfrm>
          <a:off x="790575" y="40290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19049</xdr:colOff>
      <xdr:row>168</xdr:row>
      <xdr:rowOff>19050</xdr:rowOff>
    </xdr:from>
    <xdr:ext cx="720000" cy="720000"/>
    <xdr:pic>
      <xdr:nvPicPr>
        <xdr:cNvPr id="759" name="Image 758"/>
        <xdr:cNvPicPr preferRelativeResize="0">
          <a:picLocks noChangeArrowheads="1"/>
        </xdr:cNvPicPr>
      </xdr:nvPicPr>
      <xdr:blipFill>
        <a:blip xmlns:r="http://schemas.openxmlformats.org/officeDocument/2006/relationships" r:embed="rId138">
          <a:extLst>
            <a:ext uri="{28A0092B-C50C-407E-A947-70E740481C1C}">
              <a14:useLocalDpi xmlns:a14="http://schemas.microsoft.com/office/drawing/2010/main" val="0"/>
            </a:ext>
          </a:extLst>
        </a:blip>
        <a:srcRect/>
        <a:stretch>
          <a:fillRect/>
        </a:stretch>
      </xdr:blipFill>
      <xdr:spPr bwMode="auto">
        <a:xfrm>
          <a:off x="781049" y="45910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164</xdr:row>
      <xdr:rowOff>19050</xdr:rowOff>
    </xdr:from>
    <xdr:ext cx="720000" cy="720000"/>
    <xdr:pic>
      <xdr:nvPicPr>
        <xdr:cNvPr id="760" name="Image 759"/>
        <xdr:cNvPicPr preferRelativeResize="0">
          <a:picLocks noChangeArrowheads="1"/>
        </xdr:cNvPicPr>
      </xdr:nvPicPr>
      <xdr:blipFill>
        <a:blip xmlns:r="http://schemas.openxmlformats.org/officeDocument/2006/relationships" r:embed="rId139">
          <a:extLst>
            <a:ext uri="{28A0092B-C50C-407E-A947-70E740481C1C}">
              <a14:useLocalDpi xmlns:a14="http://schemas.microsoft.com/office/drawing/2010/main" val="0"/>
            </a:ext>
          </a:extLst>
        </a:blip>
        <a:srcRect/>
        <a:stretch>
          <a:fillRect/>
        </a:stretch>
      </xdr:blipFill>
      <xdr:spPr bwMode="auto">
        <a:xfrm>
          <a:off x="781050" y="38290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167</xdr:row>
      <xdr:rowOff>28575</xdr:rowOff>
    </xdr:from>
    <xdr:ext cx="720000" cy="720000"/>
    <xdr:pic>
      <xdr:nvPicPr>
        <xdr:cNvPr id="761" name="Image 760"/>
        <xdr:cNvPicPr preferRelativeResize="0">
          <a:picLocks noChangeArrowheads="1"/>
        </xdr:cNvPicPr>
      </xdr:nvPicPr>
      <xdr:blipFill>
        <a:blip xmlns:r="http://schemas.openxmlformats.org/officeDocument/2006/relationships" r:embed="rId140">
          <a:extLst>
            <a:ext uri="{28A0092B-C50C-407E-A947-70E740481C1C}">
              <a14:useLocalDpi xmlns:a14="http://schemas.microsoft.com/office/drawing/2010/main" val="0"/>
            </a:ext>
          </a:extLst>
        </a:blip>
        <a:srcRect/>
        <a:stretch>
          <a:fillRect/>
        </a:stretch>
      </xdr:blipFill>
      <xdr:spPr bwMode="auto">
        <a:xfrm>
          <a:off x="781050" y="44100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162</xdr:row>
      <xdr:rowOff>28575</xdr:rowOff>
    </xdr:from>
    <xdr:ext cx="720000" cy="720000"/>
    <xdr:pic>
      <xdr:nvPicPr>
        <xdr:cNvPr id="762" name="Image 761"/>
        <xdr:cNvPicPr preferRelativeResize="0">
          <a:picLocks noChangeArrowheads="1"/>
        </xdr:cNvPicPr>
      </xdr:nvPicPr>
      <xdr:blipFill>
        <a:blip xmlns:r="http://schemas.openxmlformats.org/officeDocument/2006/relationships" r:embed="rId141">
          <a:extLst>
            <a:ext uri="{28A0092B-C50C-407E-A947-70E740481C1C}">
              <a14:useLocalDpi xmlns:a14="http://schemas.microsoft.com/office/drawing/2010/main" val="0"/>
            </a:ext>
          </a:extLst>
        </a:blip>
        <a:srcRect/>
        <a:stretch>
          <a:fillRect/>
        </a:stretch>
      </xdr:blipFill>
      <xdr:spPr bwMode="auto">
        <a:xfrm>
          <a:off x="781050" y="34575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170</xdr:row>
      <xdr:rowOff>19050</xdr:rowOff>
    </xdr:from>
    <xdr:ext cx="720000" cy="720000"/>
    <xdr:pic>
      <xdr:nvPicPr>
        <xdr:cNvPr id="763" name="Image 762"/>
        <xdr:cNvPicPr preferRelativeResize="0">
          <a:picLocks noChangeArrowheads="1"/>
        </xdr:cNvPicPr>
      </xdr:nvPicPr>
      <xdr:blipFill>
        <a:blip xmlns:r="http://schemas.openxmlformats.org/officeDocument/2006/relationships" r:embed="rId142">
          <a:extLst>
            <a:ext uri="{28A0092B-C50C-407E-A947-70E740481C1C}">
              <a14:useLocalDpi xmlns:a14="http://schemas.microsoft.com/office/drawing/2010/main" val="0"/>
            </a:ext>
          </a:extLst>
        </a:blip>
        <a:srcRect/>
        <a:stretch>
          <a:fillRect/>
        </a:stretch>
      </xdr:blipFill>
      <xdr:spPr bwMode="auto">
        <a:xfrm>
          <a:off x="790575" y="49720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169</xdr:row>
      <xdr:rowOff>19050</xdr:rowOff>
    </xdr:from>
    <xdr:ext cx="720000" cy="720000"/>
    <xdr:pic>
      <xdr:nvPicPr>
        <xdr:cNvPr id="764" name="Image 763"/>
        <xdr:cNvPicPr preferRelativeResize="0">
          <a:picLocks noChangeArrowheads="1"/>
        </xdr:cNvPicPr>
      </xdr:nvPicPr>
      <xdr:blipFill>
        <a:blip xmlns:r="http://schemas.openxmlformats.org/officeDocument/2006/relationships" r:embed="rId143">
          <a:extLst>
            <a:ext uri="{28A0092B-C50C-407E-A947-70E740481C1C}">
              <a14:useLocalDpi xmlns:a14="http://schemas.microsoft.com/office/drawing/2010/main" val="0"/>
            </a:ext>
          </a:extLst>
        </a:blip>
        <a:srcRect/>
        <a:stretch>
          <a:fillRect/>
        </a:stretch>
      </xdr:blipFill>
      <xdr:spPr bwMode="auto">
        <a:xfrm>
          <a:off x="790575" y="47815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155</xdr:row>
      <xdr:rowOff>19050</xdr:rowOff>
    </xdr:from>
    <xdr:ext cx="720000" cy="720000"/>
    <xdr:pic>
      <xdr:nvPicPr>
        <xdr:cNvPr id="765" name="Image 764"/>
        <xdr:cNvPicPr preferRelativeResize="0">
          <a:picLocks noChangeArrowheads="1"/>
        </xdr:cNvPicPr>
      </xdr:nvPicPr>
      <xdr:blipFill>
        <a:blip xmlns:r="http://schemas.openxmlformats.org/officeDocument/2006/relationships" r:embed="rId144">
          <a:extLst>
            <a:ext uri="{28A0092B-C50C-407E-A947-70E740481C1C}">
              <a14:useLocalDpi xmlns:a14="http://schemas.microsoft.com/office/drawing/2010/main" val="0"/>
            </a:ext>
          </a:extLst>
        </a:blip>
        <a:srcRect/>
        <a:stretch>
          <a:fillRect/>
        </a:stretch>
      </xdr:blipFill>
      <xdr:spPr bwMode="auto">
        <a:xfrm>
          <a:off x="781050" y="21145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157</xdr:row>
      <xdr:rowOff>28575</xdr:rowOff>
    </xdr:from>
    <xdr:ext cx="720000" cy="720000"/>
    <xdr:pic>
      <xdr:nvPicPr>
        <xdr:cNvPr id="766" name="Image 765"/>
        <xdr:cNvPicPr preferRelativeResize="0">
          <a:picLocks noChangeArrowheads="1"/>
        </xdr:cNvPicPr>
      </xdr:nvPicPr>
      <xdr:blipFill>
        <a:blip xmlns:r="http://schemas.openxmlformats.org/officeDocument/2006/relationships" r:embed="rId145">
          <a:extLst>
            <a:ext uri="{28A0092B-C50C-407E-A947-70E740481C1C}">
              <a14:useLocalDpi xmlns:a14="http://schemas.microsoft.com/office/drawing/2010/main" val="0"/>
            </a:ext>
          </a:extLst>
        </a:blip>
        <a:srcRect/>
        <a:stretch>
          <a:fillRect/>
        </a:stretch>
      </xdr:blipFill>
      <xdr:spPr bwMode="auto">
        <a:xfrm>
          <a:off x="790575" y="25050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156</xdr:row>
      <xdr:rowOff>28575</xdr:rowOff>
    </xdr:from>
    <xdr:ext cx="720000" cy="720000"/>
    <xdr:pic>
      <xdr:nvPicPr>
        <xdr:cNvPr id="767" name="Image 766"/>
        <xdr:cNvPicPr preferRelativeResize="0">
          <a:picLocks noChangeArrowheads="1"/>
        </xdr:cNvPicPr>
      </xdr:nvPicPr>
      <xdr:blipFill>
        <a:blip xmlns:r="http://schemas.openxmlformats.org/officeDocument/2006/relationships" r:embed="rId146">
          <a:extLst>
            <a:ext uri="{28A0092B-C50C-407E-A947-70E740481C1C}">
              <a14:useLocalDpi xmlns:a14="http://schemas.microsoft.com/office/drawing/2010/main" val="0"/>
            </a:ext>
          </a:extLst>
        </a:blip>
        <a:srcRect/>
        <a:stretch>
          <a:fillRect/>
        </a:stretch>
      </xdr:blipFill>
      <xdr:spPr bwMode="auto">
        <a:xfrm>
          <a:off x="781050" y="23145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158</xdr:row>
      <xdr:rowOff>19050</xdr:rowOff>
    </xdr:from>
    <xdr:ext cx="720000" cy="720000"/>
    <xdr:pic>
      <xdr:nvPicPr>
        <xdr:cNvPr id="768" name="Image 767"/>
        <xdr:cNvPicPr preferRelativeResize="0">
          <a:picLocks noChangeArrowheads="1"/>
        </xdr:cNvPicPr>
      </xdr:nvPicPr>
      <xdr:blipFill>
        <a:blip xmlns:r="http://schemas.openxmlformats.org/officeDocument/2006/relationships" r:embed="rId147" cstate="print">
          <a:extLst>
            <a:ext uri="{28A0092B-C50C-407E-A947-70E740481C1C}">
              <a14:useLocalDpi xmlns:a14="http://schemas.microsoft.com/office/drawing/2010/main" val="0"/>
            </a:ext>
          </a:extLst>
        </a:blip>
        <a:srcRect/>
        <a:stretch>
          <a:fillRect/>
        </a:stretch>
      </xdr:blipFill>
      <xdr:spPr bwMode="auto">
        <a:xfrm>
          <a:off x="781050" y="26860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47625</xdr:colOff>
      <xdr:row>159</xdr:row>
      <xdr:rowOff>28575</xdr:rowOff>
    </xdr:from>
    <xdr:ext cx="720000" cy="720000"/>
    <xdr:pic>
      <xdr:nvPicPr>
        <xdr:cNvPr id="769" name="Image 768"/>
        <xdr:cNvPicPr preferRelativeResize="0">
          <a:picLocks noChangeArrowheads="1"/>
        </xdr:cNvPicPr>
      </xdr:nvPicPr>
      <xdr:blipFill>
        <a:blip xmlns:r="http://schemas.openxmlformats.org/officeDocument/2006/relationships" r:embed="rId148" cstate="print">
          <a:extLst>
            <a:ext uri="{28A0092B-C50C-407E-A947-70E740481C1C}">
              <a14:useLocalDpi xmlns:a14="http://schemas.microsoft.com/office/drawing/2010/main" val="0"/>
            </a:ext>
          </a:extLst>
        </a:blip>
        <a:srcRect/>
        <a:stretch>
          <a:fillRect/>
        </a:stretch>
      </xdr:blipFill>
      <xdr:spPr bwMode="auto">
        <a:xfrm>
          <a:off x="809625" y="28860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160</xdr:row>
      <xdr:rowOff>9525</xdr:rowOff>
    </xdr:from>
    <xdr:ext cx="720000" cy="720000"/>
    <xdr:pic>
      <xdr:nvPicPr>
        <xdr:cNvPr id="770" name="Image 769"/>
        <xdr:cNvPicPr preferRelativeResize="0">
          <a:picLocks noChangeArrowheads="1"/>
        </xdr:cNvPicPr>
      </xdr:nvPicPr>
      <xdr:blipFill>
        <a:blip xmlns:r="http://schemas.openxmlformats.org/officeDocument/2006/relationships" r:embed="rId149" cstate="print">
          <a:extLst>
            <a:ext uri="{28A0092B-C50C-407E-A947-70E740481C1C}">
              <a14:useLocalDpi xmlns:a14="http://schemas.microsoft.com/office/drawing/2010/main" val="0"/>
            </a:ext>
          </a:extLst>
        </a:blip>
        <a:srcRect/>
        <a:stretch>
          <a:fillRect/>
        </a:stretch>
      </xdr:blipFill>
      <xdr:spPr bwMode="auto">
        <a:xfrm>
          <a:off x="790575" y="30575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150</xdr:row>
      <xdr:rowOff>19050</xdr:rowOff>
    </xdr:from>
    <xdr:ext cx="720000" cy="720000"/>
    <xdr:pic>
      <xdr:nvPicPr>
        <xdr:cNvPr id="771" name="Image 770"/>
        <xdr:cNvPicPr preferRelativeResize="0">
          <a:picLocks noChangeArrowheads="1"/>
        </xdr:cNvPicPr>
      </xdr:nvPicPr>
      <xdr:blipFill>
        <a:blip xmlns:r="http://schemas.openxmlformats.org/officeDocument/2006/relationships" r:embed="rId150">
          <a:extLst>
            <a:ext uri="{28A0092B-C50C-407E-A947-70E740481C1C}">
              <a14:useLocalDpi xmlns:a14="http://schemas.microsoft.com/office/drawing/2010/main" val="0"/>
            </a:ext>
          </a:extLst>
        </a:blip>
        <a:srcRect/>
        <a:stretch>
          <a:fillRect/>
        </a:stretch>
      </xdr:blipFill>
      <xdr:spPr bwMode="auto">
        <a:xfrm>
          <a:off x="781050" y="11620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144</xdr:row>
      <xdr:rowOff>19050</xdr:rowOff>
    </xdr:from>
    <xdr:ext cx="720000" cy="720000"/>
    <xdr:pic>
      <xdr:nvPicPr>
        <xdr:cNvPr id="773" name="Image 772"/>
        <xdr:cNvPicPr preferRelativeResize="0">
          <a:picLocks noChangeArrowheads="1"/>
        </xdr:cNvPicPr>
      </xdr:nvPicPr>
      <xdr:blipFill>
        <a:blip xmlns:r="http://schemas.openxmlformats.org/officeDocument/2006/relationships" r:embed="rId151">
          <a:extLst>
            <a:ext uri="{28A0092B-C50C-407E-A947-70E740481C1C}">
              <a14:useLocalDpi xmlns:a14="http://schemas.microsoft.com/office/drawing/2010/main" val="0"/>
            </a:ext>
          </a:extLst>
        </a:blip>
        <a:srcRect/>
        <a:stretch>
          <a:fillRect/>
        </a:stretch>
      </xdr:blipFill>
      <xdr:spPr bwMode="auto">
        <a:xfrm>
          <a:off x="781050" y="190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148</xdr:row>
      <xdr:rowOff>28575</xdr:rowOff>
    </xdr:from>
    <xdr:ext cx="720000" cy="720000"/>
    <xdr:pic>
      <xdr:nvPicPr>
        <xdr:cNvPr id="774" name="Image 773"/>
        <xdr:cNvPicPr preferRelativeResize="0">
          <a:picLocks noChangeArrowheads="1"/>
        </xdr:cNvPicPr>
      </xdr:nvPicPr>
      <xdr:blipFill>
        <a:blip xmlns:r="http://schemas.openxmlformats.org/officeDocument/2006/relationships" r:embed="rId152">
          <a:extLst>
            <a:ext uri="{28A0092B-C50C-407E-A947-70E740481C1C}">
              <a14:useLocalDpi xmlns:a14="http://schemas.microsoft.com/office/drawing/2010/main" val="0"/>
            </a:ext>
          </a:extLst>
        </a:blip>
        <a:srcRect/>
        <a:stretch>
          <a:fillRect/>
        </a:stretch>
      </xdr:blipFill>
      <xdr:spPr bwMode="auto">
        <a:xfrm>
          <a:off x="781050" y="7905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147</xdr:row>
      <xdr:rowOff>19050</xdr:rowOff>
    </xdr:from>
    <xdr:ext cx="720000" cy="720000"/>
    <xdr:pic>
      <xdr:nvPicPr>
        <xdr:cNvPr id="775" name="Image 774"/>
        <xdr:cNvPicPr preferRelativeResize="0">
          <a:picLocks noChangeArrowheads="1"/>
        </xdr:cNvPicPr>
      </xdr:nvPicPr>
      <xdr:blipFill>
        <a:blip xmlns:r="http://schemas.openxmlformats.org/officeDocument/2006/relationships" r:embed="rId153">
          <a:extLst>
            <a:ext uri="{28A0092B-C50C-407E-A947-70E740481C1C}">
              <a14:useLocalDpi xmlns:a14="http://schemas.microsoft.com/office/drawing/2010/main" val="0"/>
            </a:ext>
          </a:extLst>
        </a:blip>
        <a:srcRect/>
        <a:stretch>
          <a:fillRect/>
        </a:stretch>
      </xdr:blipFill>
      <xdr:spPr bwMode="auto">
        <a:xfrm>
          <a:off x="781050" y="5905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149</xdr:row>
      <xdr:rowOff>19050</xdr:rowOff>
    </xdr:from>
    <xdr:ext cx="720000" cy="720000"/>
    <xdr:pic>
      <xdr:nvPicPr>
        <xdr:cNvPr id="776" name="Image 775"/>
        <xdr:cNvPicPr preferRelativeResize="0">
          <a:picLocks noChangeArrowheads="1"/>
        </xdr:cNvPicPr>
      </xdr:nvPicPr>
      <xdr:blipFill>
        <a:blip xmlns:r="http://schemas.openxmlformats.org/officeDocument/2006/relationships" r:embed="rId154">
          <a:extLst>
            <a:ext uri="{28A0092B-C50C-407E-A947-70E740481C1C}">
              <a14:useLocalDpi xmlns:a14="http://schemas.microsoft.com/office/drawing/2010/main" val="0"/>
            </a:ext>
          </a:extLst>
        </a:blip>
        <a:srcRect/>
        <a:stretch>
          <a:fillRect/>
        </a:stretch>
      </xdr:blipFill>
      <xdr:spPr bwMode="auto">
        <a:xfrm>
          <a:off x="781050" y="9715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153</xdr:row>
      <xdr:rowOff>9525</xdr:rowOff>
    </xdr:from>
    <xdr:ext cx="720000" cy="720000"/>
    <xdr:pic>
      <xdr:nvPicPr>
        <xdr:cNvPr id="777" name="Image 776"/>
        <xdr:cNvPicPr preferRelativeResize="0">
          <a:picLocks noChangeArrowheads="1"/>
        </xdr:cNvPicPr>
      </xdr:nvPicPr>
      <xdr:blipFill>
        <a:blip xmlns:r="http://schemas.openxmlformats.org/officeDocument/2006/relationships" r:embed="rId155">
          <a:extLst>
            <a:ext uri="{28A0092B-C50C-407E-A947-70E740481C1C}">
              <a14:useLocalDpi xmlns:a14="http://schemas.microsoft.com/office/drawing/2010/main" val="0"/>
            </a:ext>
          </a:extLst>
        </a:blip>
        <a:srcRect/>
        <a:stretch>
          <a:fillRect/>
        </a:stretch>
      </xdr:blipFill>
      <xdr:spPr bwMode="auto">
        <a:xfrm>
          <a:off x="781050" y="17240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145</xdr:row>
      <xdr:rowOff>9525</xdr:rowOff>
    </xdr:from>
    <xdr:ext cx="720000" cy="720000"/>
    <xdr:pic>
      <xdr:nvPicPr>
        <xdr:cNvPr id="778" name="Image 777"/>
        <xdr:cNvPicPr preferRelativeResize="0">
          <a:picLocks noChangeArrowheads="1"/>
        </xdr:cNvPicPr>
      </xdr:nvPicPr>
      <xdr:blipFill>
        <a:blip xmlns:r="http://schemas.openxmlformats.org/officeDocument/2006/relationships" r:embed="rId156">
          <a:extLst>
            <a:ext uri="{28A0092B-C50C-407E-A947-70E740481C1C}">
              <a14:useLocalDpi xmlns:a14="http://schemas.microsoft.com/office/drawing/2010/main" val="0"/>
            </a:ext>
          </a:extLst>
        </a:blip>
        <a:srcRect/>
        <a:stretch>
          <a:fillRect/>
        </a:stretch>
      </xdr:blipFill>
      <xdr:spPr bwMode="auto">
        <a:xfrm>
          <a:off x="790575" y="2000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152</xdr:row>
      <xdr:rowOff>28575</xdr:rowOff>
    </xdr:from>
    <xdr:ext cx="720000" cy="720000"/>
    <xdr:pic>
      <xdr:nvPicPr>
        <xdr:cNvPr id="779" name="Image 778"/>
        <xdr:cNvPicPr preferRelativeResize="0">
          <a:picLocks noChangeArrowheads="1"/>
        </xdr:cNvPicPr>
      </xdr:nvPicPr>
      <xdr:blipFill>
        <a:blip xmlns:r="http://schemas.openxmlformats.org/officeDocument/2006/relationships" r:embed="rId157">
          <a:extLst>
            <a:ext uri="{28A0092B-C50C-407E-A947-70E740481C1C}">
              <a14:useLocalDpi xmlns:a14="http://schemas.microsoft.com/office/drawing/2010/main" val="0"/>
            </a:ext>
          </a:extLst>
        </a:blip>
        <a:srcRect/>
        <a:stretch>
          <a:fillRect/>
        </a:stretch>
      </xdr:blipFill>
      <xdr:spPr bwMode="auto">
        <a:xfrm>
          <a:off x="790575" y="15525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38100</xdr:colOff>
      <xdr:row>151</xdr:row>
      <xdr:rowOff>9525</xdr:rowOff>
    </xdr:from>
    <xdr:ext cx="720000" cy="720000"/>
    <xdr:pic>
      <xdr:nvPicPr>
        <xdr:cNvPr id="780" name="Image 779"/>
        <xdr:cNvPicPr preferRelativeResize="0">
          <a:picLocks noChangeArrowheads="1"/>
        </xdr:cNvPicPr>
      </xdr:nvPicPr>
      <xdr:blipFill>
        <a:blip xmlns:r="http://schemas.openxmlformats.org/officeDocument/2006/relationships" r:embed="rId158">
          <a:extLst>
            <a:ext uri="{28A0092B-C50C-407E-A947-70E740481C1C}">
              <a14:useLocalDpi xmlns:a14="http://schemas.microsoft.com/office/drawing/2010/main" val="0"/>
            </a:ext>
          </a:extLst>
        </a:blip>
        <a:srcRect/>
        <a:stretch>
          <a:fillRect/>
        </a:stretch>
      </xdr:blipFill>
      <xdr:spPr bwMode="auto">
        <a:xfrm>
          <a:off x="800100" y="13430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9525</xdr:colOff>
      <xdr:row>154</xdr:row>
      <xdr:rowOff>28575</xdr:rowOff>
    </xdr:from>
    <xdr:ext cx="720000" cy="720000"/>
    <xdr:pic>
      <xdr:nvPicPr>
        <xdr:cNvPr id="781" name="Image 780"/>
        <xdr:cNvPicPr preferRelativeResize="0">
          <a:picLocks noChangeArrowheads="1"/>
        </xdr:cNvPicPr>
      </xdr:nvPicPr>
      <xdr:blipFill>
        <a:blip xmlns:r="http://schemas.openxmlformats.org/officeDocument/2006/relationships" r:embed="rId159" cstate="print">
          <a:extLst>
            <a:ext uri="{28A0092B-C50C-407E-A947-70E740481C1C}">
              <a14:useLocalDpi xmlns:a14="http://schemas.microsoft.com/office/drawing/2010/main" val="0"/>
            </a:ext>
          </a:extLst>
        </a:blip>
        <a:srcRect/>
        <a:stretch>
          <a:fillRect/>
        </a:stretch>
      </xdr:blipFill>
      <xdr:spPr bwMode="auto">
        <a:xfrm>
          <a:off x="771525" y="19335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171</xdr:row>
      <xdr:rowOff>19050</xdr:rowOff>
    </xdr:from>
    <xdr:ext cx="720000" cy="720000"/>
    <xdr:pic>
      <xdr:nvPicPr>
        <xdr:cNvPr id="782" name="Image 781"/>
        <xdr:cNvPicPr preferRelativeResize="0">
          <a:picLocks noChangeArrowheads="1"/>
        </xdr:cNvPicPr>
      </xdr:nvPicPr>
      <xdr:blipFill>
        <a:blip xmlns:r="http://schemas.openxmlformats.org/officeDocument/2006/relationships" r:embed="rId160">
          <a:extLst>
            <a:ext uri="{28A0092B-C50C-407E-A947-70E740481C1C}">
              <a14:useLocalDpi xmlns:a14="http://schemas.microsoft.com/office/drawing/2010/main" val="0"/>
            </a:ext>
          </a:extLst>
        </a:blip>
        <a:srcRect/>
        <a:stretch>
          <a:fillRect/>
        </a:stretch>
      </xdr:blipFill>
      <xdr:spPr bwMode="auto">
        <a:xfrm>
          <a:off x="781050" y="51625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180</xdr:row>
      <xdr:rowOff>28575</xdr:rowOff>
    </xdr:from>
    <xdr:ext cx="720000" cy="720000"/>
    <xdr:pic>
      <xdr:nvPicPr>
        <xdr:cNvPr id="790" name="Image 789" descr="Photo Façade de Corbac (token)"/>
        <xdr:cNvPicPr preferRelativeResize="0">
          <a:picLocks noChangeArrowheads="1"/>
        </xdr:cNvPicPr>
      </xdr:nvPicPr>
      <xdr:blipFill>
        <a:blip xmlns:r="http://schemas.openxmlformats.org/officeDocument/2006/relationships" r:embed="rId161">
          <a:extLst>
            <a:ext uri="{28A0092B-C50C-407E-A947-70E740481C1C}">
              <a14:useLocalDpi xmlns:a14="http://schemas.microsoft.com/office/drawing/2010/main" val="0"/>
            </a:ext>
          </a:extLst>
        </a:blip>
        <a:srcRect/>
        <a:stretch>
          <a:fillRect/>
        </a:stretch>
      </xdr:blipFill>
      <xdr:spPr bwMode="auto">
        <a:xfrm>
          <a:off x="781050" y="68865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19050</xdr:colOff>
      <xdr:row>185</xdr:row>
      <xdr:rowOff>19050</xdr:rowOff>
    </xdr:from>
    <xdr:ext cx="720000" cy="720000"/>
    <xdr:pic>
      <xdr:nvPicPr>
        <xdr:cNvPr id="791" name="Image 790" descr="Photo Façade de Goule (token)"/>
        <xdr:cNvPicPr>
          <a:picLocks noChangeArrowheads="1"/>
        </xdr:cNvPicPr>
      </xdr:nvPicPr>
      <xdr:blipFill>
        <a:blip xmlns:r="http://schemas.openxmlformats.org/officeDocument/2006/relationships" r:embed="rId162">
          <a:extLst>
            <a:ext uri="{28A0092B-C50C-407E-A947-70E740481C1C}">
              <a14:useLocalDpi xmlns:a14="http://schemas.microsoft.com/office/drawing/2010/main" val="0"/>
            </a:ext>
          </a:extLst>
        </a:blip>
        <a:srcRect/>
        <a:stretch>
          <a:fillRect/>
        </a:stretch>
      </xdr:blipFill>
      <xdr:spPr bwMode="auto">
        <a:xfrm>
          <a:off x="781050" y="72580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187</xdr:row>
      <xdr:rowOff>19050</xdr:rowOff>
    </xdr:from>
    <xdr:ext cx="720000" cy="720000"/>
    <xdr:pic>
      <xdr:nvPicPr>
        <xdr:cNvPr id="795" name="Image 794" descr="Photo Façade de Rejeton de Katar (token)"/>
        <xdr:cNvPicPr>
          <a:picLocks noChangeArrowheads="1"/>
        </xdr:cNvPicPr>
      </xdr:nvPicPr>
      <xdr:blipFill>
        <a:blip xmlns:r="http://schemas.openxmlformats.org/officeDocument/2006/relationships" r:embed="rId163">
          <a:extLst>
            <a:ext uri="{28A0092B-C50C-407E-A947-70E740481C1C}">
              <a14:useLocalDpi xmlns:a14="http://schemas.microsoft.com/office/drawing/2010/main" val="0"/>
            </a:ext>
          </a:extLst>
        </a:blip>
        <a:srcRect/>
        <a:stretch>
          <a:fillRect/>
        </a:stretch>
      </xdr:blipFill>
      <xdr:spPr bwMode="auto">
        <a:xfrm>
          <a:off x="742950" y="1347025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1</xdr:col>
      <xdr:colOff>28575</xdr:colOff>
      <xdr:row>135</xdr:row>
      <xdr:rowOff>28575</xdr:rowOff>
    </xdr:from>
    <xdr:to>
      <xdr:col>1</xdr:col>
      <xdr:colOff>748575</xdr:colOff>
      <xdr:row>135</xdr:row>
      <xdr:rowOff>748575</xdr:rowOff>
    </xdr:to>
    <xdr:pic>
      <xdr:nvPicPr>
        <xdr:cNvPr id="177" name="irc_mi" descr="http://www.otakia.com/wp-content/uploads/2015/04/Dark_Vlad_enkarne_detoure.png"/>
        <xdr:cNvPicPr preferRelativeResize="0">
          <a:picLocks noChangeArrowheads="1"/>
        </xdr:cNvPicPr>
      </xdr:nvPicPr>
      <xdr:blipFill>
        <a:blip xmlns:r="http://schemas.openxmlformats.org/officeDocument/2006/relationships" r:embed="rId164">
          <a:extLst>
            <a:ext uri="{28A0092B-C50C-407E-A947-70E740481C1C}">
              <a14:useLocalDpi xmlns:a14="http://schemas.microsoft.com/office/drawing/2010/main" val="0"/>
            </a:ext>
          </a:extLst>
        </a:blip>
        <a:srcRect/>
        <a:stretch>
          <a:fillRect/>
        </a:stretch>
      </xdr:blipFill>
      <xdr:spPr bwMode="auto">
        <a:xfrm>
          <a:off x="742950" y="1027080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19050</xdr:colOff>
      <xdr:row>124</xdr:row>
      <xdr:rowOff>19050</xdr:rowOff>
    </xdr:from>
    <xdr:to>
      <xdr:col>1</xdr:col>
      <xdr:colOff>739050</xdr:colOff>
      <xdr:row>124</xdr:row>
      <xdr:rowOff>739050</xdr:rowOff>
    </xdr:to>
    <xdr:pic>
      <xdr:nvPicPr>
        <xdr:cNvPr id="178" name="Image 177"/>
        <xdr:cNvPicPr preferRelativeResize="0">
          <a:picLocks noChangeArrowheads="1"/>
        </xdr:cNvPicPr>
      </xdr:nvPicPr>
      <xdr:blipFill>
        <a:blip xmlns:r="http://schemas.openxmlformats.org/officeDocument/2006/relationships" r:embed="rId165">
          <a:extLst>
            <a:ext uri="{28A0092B-C50C-407E-A947-70E740481C1C}">
              <a14:useLocalDpi xmlns:a14="http://schemas.microsoft.com/office/drawing/2010/main" val="0"/>
            </a:ext>
          </a:extLst>
        </a:blip>
        <a:srcRect/>
        <a:stretch>
          <a:fillRect/>
        </a:stretch>
      </xdr:blipFill>
      <xdr:spPr bwMode="auto">
        <a:xfrm>
          <a:off x="733425" y="944880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9525</xdr:colOff>
      <xdr:row>123</xdr:row>
      <xdr:rowOff>38100</xdr:rowOff>
    </xdr:from>
    <xdr:to>
      <xdr:col>1</xdr:col>
      <xdr:colOff>729525</xdr:colOff>
      <xdr:row>123</xdr:row>
      <xdr:rowOff>758100</xdr:rowOff>
    </xdr:to>
    <xdr:pic>
      <xdr:nvPicPr>
        <xdr:cNvPr id="179" name="Image 178"/>
        <xdr:cNvPicPr preferRelativeResize="0">
          <a:picLocks noChangeArrowheads="1"/>
        </xdr:cNvPicPr>
      </xdr:nvPicPr>
      <xdr:blipFill>
        <a:blip xmlns:r="http://schemas.openxmlformats.org/officeDocument/2006/relationships" r:embed="rId166" cstate="print">
          <a:extLst>
            <a:ext uri="{28A0092B-C50C-407E-A947-70E740481C1C}">
              <a14:useLocalDpi xmlns:a14="http://schemas.microsoft.com/office/drawing/2010/main" val="0"/>
            </a:ext>
          </a:extLst>
        </a:blip>
        <a:srcRect/>
        <a:stretch>
          <a:fillRect/>
        </a:stretch>
      </xdr:blipFill>
      <xdr:spPr bwMode="auto">
        <a:xfrm>
          <a:off x="723900" y="937450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28575</xdr:colOff>
      <xdr:row>136</xdr:row>
      <xdr:rowOff>38100</xdr:rowOff>
    </xdr:from>
    <xdr:to>
      <xdr:col>1</xdr:col>
      <xdr:colOff>748575</xdr:colOff>
      <xdr:row>136</xdr:row>
      <xdr:rowOff>758100</xdr:rowOff>
    </xdr:to>
    <xdr:pic>
      <xdr:nvPicPr>
        <xdr:cNvPr id="181" name="Image 180"/>
        <xdr:cNvPicPr preferRelativeResize="0">
          <a:picLocks noChangeArrowheads="1"/>
        </xdr:cNvPicPr>
      </xdr:nvPicPr>
      <xdr:blipFill>
        <a:blip xmlns:r="http://schemas.openxmlformats.org/officeDocument/2006/relationships" r:embed="rId167">
          <a:extLst>
            <a:ext uri="{28A0092B-C50C-407E-A947-70E740481C1C}">
              <a14:useLocalDpi xmlns:a14="http://schemas.microsoft.com/office/drawing/2010/main" val="0"/>
            </a:ext>
          </a:extLst>
        </a:blip>
        <a:srcRect/>
        <a:stretch>
          <a:fillRect/>
        </a:stretch>
      </xdr:blipFill>
      <xdr:spPr bwMode="auto">
        <a:xfrm>
          <a:off x="742950" y="1036510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28575</xdr:colOff>
      <xdr:row>146</xdr:row>
      <xdr:rowOff>28575</xdr:rowOff>
    </xdr:from>
    <xdr:to>
      <xdr:col>1</xdr:col>
      <xdr:colOff>748575</xdr:colOff>
      <xdr:row>146</xdr:row>
      <xdr:rowOff>748575</xdr:rowOff>
    </xdr:to>
    <xdr:pic>
      <xdr:nvPicPr>
        <xdr:cNvPr id="183" name="irc_mi" descr="http://thumbs.ebaystatic.com/d/l225/m/m2pbIM6PGceQjfBQ-TeKskQ.jpg"/>
        <xdr:cNvPicPr preferRelativeResize="0">
          <a:picLocks noChangeArrowheads="1"/>
        </xdr:cNvPicPr>
      </xdr:nvPicPr>
      <xdr:blipFill>
        <a:blip xmlns:r="http://schemas.openxmlformats.org/officeDocument/2006/relationships" r:embed="rId168" cstate="print">
          <a:extLst>
            <a:ext uri="{28A0092B-C50C-407E-A947-70E740481C1C}">
              <a14:useLocalDpi xmlns:a14="http://schemas.microsoft.com/office/drawing/2010/main" val="0"/>
            </a:ext>
          </a:extLst>
        </a:blip>
        <a:srcRect/>
        <a:stretch>
          <a:fillRect/>
        </a:stretch>
      </xdr:blipFill>
      <xdr:spPr bwMode="auto">
        <a:xfrm>
          <a:off x="742950" y="1059275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28575</xdr:colOff>
      <xdr:row>173</xdr:row>
      <xdr:rowOff>47625</xdr:rowOff>
    </xdr:from>
    <xdr:to>
      <xdr:col>1</xdr:col>
      <xdr:colOff>748575</xdr:colOff>
      <xdr:row>174</xdr:row>
      <xdr:rowOff>5625</xdr:rowOff>
    </xdr:to>
    <xdr:pic>
      <xdr:nvPicPr>
        <xdr:cNvPr id="190" name="Image 189"/>
        <xdr:cNvPicPr preferRelativeResize="0">
          <a:picLocks noChangeArrowheads="1"/>
        </xdr:cNvPicPr>
      </xdr:nvPicPr>
      <xdr:blipFill>
        <a:blip xmlns:r="http://schemas.openxmlformats.org/officeDocument/2006/relationships" r:embed="rId169">
          <a:extLst>
            <a:ext uri="{28A0092B-C50C-407E-A947-70E740481C1C}">
              <a14:useLocalDpi xmlns:a14="http://schemas.microsoft.com/office/drawing/2010/main" val="0"/>
            </a:ext>
          </a:extLst>
        </a:blip>
        <a:srcRect/>
        <a:stretch>
          <a:fillRect/>
        </a:stretch>
      </xdr:blipFill>
      <xdr:spPr bwMode="auto">
        <a:xfrm>
          <a:off x="742950" y="12652057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28575</xdr:colOff>
      <xdr:row>172</xdr:row>
      <xdr:rowOff>19050</xdr:rowOff>
    </xdr:from>
    <xdr:to>
      <xdr:col>1</xdr:col>
      <xdr:colOff>748575</xdr:colOff>
      <xdr:row>172</xdr:row>
      <xdr:rowOff>739050</xdr:rowOff>
    </xdr:to>
    <xdr:pic>
      <xdr:nvPicPr>
        <xdr:cNvPr id="191" name="Image 190"/>
        <xdr:cNvPicPr preferRelativeResize="0">
          <a:picLocks noChangeArrowheads="1"/>
        </xdr:cNvPicPr>
      </xdr:nvPicPr>
      <xdr:blipFill>
        <a:blip xmlns:r="http://schemas.openxmlformats.org/officeDocument/2006/relationships" r:embed="rId170">
          <a:extLst>
            <a:ext uri="{28A0092B-C50C-407E-A947-70E740481C1C}">
              <a14:useLocalDpi xmlns:a14="http://schemas.microsoft.com/office/drawing/2010/main" val="0"/>
            </a:ext>
          </a:extLst>
        </a:blip>
        <a:srcRect/>
        <a:stretch>
          <a:fillRect/>
        </a:stretch>
      </xdr:blipFill>
      <xdr:spPr bwMode="auto">
        <a:xfrm>
          <a:off x="742950" y="1257300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28574</xdr:colOff>
      <xdr:row>177</xdr:row>
      <xdr:rowOff>28574</xdr:rowOff>
    </xdr:from>
    <xdr:to>
      <xdr:col>1</xdr:col>
      <xdr:colOff>748574</xdr:colOff>
      <xdr:row>177</xdr:row>
      <xdr:rowOff>748574</xdr:rowOff>
    </xdr:to>
    <xdr:pic>
      <xdr:nvPicPr>
        <xdr:cNvPr id="192" name="Image 191"/>
        <xdr:cNvPicPr preferRelativeResize="0">
          <a:picLocks noChangeArrowheads="1"/>
        </xdr:cNvPicPr>
      </xdr:nvPicPr>
      <xdr:blipFill>
        <a:blip xmlns:r="http://schemas.openxmlformats.org/officeDocument/2006/relationships" r:embed="rId171">
          <a:extLst>
            <a:ext uri="{28A0092B-C50C-407E-A947-70E740481C1C}">
              <a14:useLocalDpi xmlns:a14="http://schemas.microsoft.com/office/drawing/2010/main" val="0"/>
            </a:ext>
          </a:extLst>
        </a:blip>
        <a:srcRect/>
        <a:stretch>
          <a:fillRect/>
        </a:stretch>
      </xdr:blipFill>
      <xdr:spPr bwMode="auto">
        <a:xfrm>
          <a:off x="742949" y="129549524"/>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19049</xdr:colOff>
      <xdr:row>178</xdr:row>
      <xdr:rowOff>28575</xdr:rowOff>
    </xdr:from>
    <xdr:to>
      <xdr:col>1</xdr:col>
      <xdr:colOff>739049</xdr:colOff>
      <xdr:row>178</xdr:row>
      <xdr:rowOff>748575</xdr:rowOff>
    </xdr:to>
    <xdr:pic>
      <xdr:nvPicPr>
        <xdr:cNvPr id="193" name="Image 192"/>
        <xdr:cNvPicPr preferRelativeResize="0">
          <a:picLocks noChangeArrowheads="1"/>
        </xdr:cNvPicPr>
      </xdr:nvPicPr>
      <xdr:blipFill>
        <a:blip xmlns:r="http://schemas.openxmlformats.org/officeDocument/2006/relationships" r:embed="rId172">
          <a:extLst>
            <a:ext uri="{28A0092B-C50C-407E-A947-70E740481C1C}">
              <a14:useLocalDpi xmlns:a14="http://schemas.microsoft.com/office/drawing/2010/main" val="0"/>
            </a:ext>
          </a:extLst>
        </a:blip>
        <a:srcRect/>
        <a:stretch>
          <a:fillRect/>
        </a:stretch>
      </xdr:blipFill>
      <xdr:spPr bwMode="auto">
        <a:xfrm>
          <a:off x="733424" y="1303115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28575</xdr:colOff>
      <xdr:row>176</xdr:row>
      <xdr:rowOff>28575</xdr:rowOff>
    </xdr:from>
    <xdr:to>
      <xdr:col>1</xdr:col>
      <xdr:colOff>748575</xdr:colOff>
      <xdr:row>176</xdr:row>
      <xdr:rowOff>748575</xdr:rowOff>
    </xdr:to>
    <xdr:pic>
      <xdr:nvPicPr>
        <xdr:cNvPr id="194" name="Image 193"/>
        <xdr:cNvPicPr preferRelativeResize="0">
          <a:picLocks noChangeArrowheads="1"/>
        </xdr:cNvPicPr>
      </xdr:nvPicPr>
      <xdr:blipFill>
        <a:blip xmlns:r="http://schemas.openxmlformats.org/officeDocument/2006/relationships" r:embed="rId173">
          <a:extLst>
            <a:ext uri="{28A0092B-C50C-407E-A947-70E740481C1C}">
              <a14:useLocalDpi xmlns:a14="http://schemas.microsoft.com/office/drawing/2010/main" val="0"/>
            </a:ext>
          </a:extLst>
        </a:blip>
        <a:srcRect/>
        <a:stretch>
          <a:fillRect/>
        </a:stretch>
      </xdr:blipFill>
      <xdr:spPr bwMode="auto">
        <a:xfrm>
          <a:off x="742950" y="1287875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19050</xdr:colOff>
      <xdr:row>174</xdr:row>
      <xdr:rowOff>28574</xdr:rowOff>
    </xdr:from>
    <xdr:to>
      <xdr:col>1</xdr:col>
      <xdr:colOff>739050</xdr:colOff>
      <xdr:row>174</xdr:row>
      <xdr:rowOff>748574</xdr:rowOff>
    </xdr:to>
    <xdr:pic>
      <xdr:nvPicPr>
        <xdr:cNvPr id="196" name="Image 195"/>
        <xdr:cNvPicPr preferRelativeResize="0">
          <a:picLocks noChangeArrowheads="1"/>
        </xdr:cNvPicPr>
      </xdr:nvPicPr>
      <xdr:blipFill>
        <a:blip xmlns:r="http://schemas.openxmlformats.org/officeDocument/2006/relationships" r:embed="rId174">
          <a:extLst>
            <a:ext uri="{28A0092B-C50C-407E-A947-70E740481C1C}">
              <a14:useLocalDpi xmlns:a14="http://schemas.microsoft.com/office/drawing/2010/main" val="0"/>
            </a:ext>
          </a:extLst>
        </a:blip>
        <a:srcRect/>
        <a:stretch>
          <a:fillRect/>
        </a:stretch>
      </xdr:blipFill>
      <xdr:spPr bwMode="auto">
        <a:xfrm>
          <a:off x="733425" y="127263524"/>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28574</xdr:colOff>
      <xdr:row>179</xdr:row>
      <xdr:rowOff>19050</xdr:rowOff>
    </xdr:from>
    <xdr:to>
      <xdr:col>1</xdr:col>
      <xdr:colOff>748574</xdr:colOff>
      <xdr:row>179</xdr:row>
      <xdr:rowOff>739050</xdr:rowOff>
    </xdr:to>
    <xdr:pic>
      <xdr:nvPicPr>
        <xdr:cNvPr id="197" name="Image 196"/>
        <xdr:cNvPicPr preferRelativeResize="0">
          <a:picLocks noChangeArrowheads="1"/>
        </xdr:cNvPicPr>
      </xdr:nvPicPr>
      <xdr:blipFill>
        <a:blip xmlns:r="http://schemas.openxmlformats.org/officeDocument/2006/relationships" r:embed="rId175">
          <a:extLst>
            <a:ext uri="{28A0092B-C50C-407E-A947-70E740481C1C}">
              <a14:useLocalDpi xmlns:a14="http://schemas.microsoft.com/office/drawing/2010/main" val="0"/>
            </a:ext>
          </a:extLst>
        </a:blip>
        <a:srcRect/>
        <a:stretch>
          <a:fillRect/>
        </a:stretch>
      </xdr:blipFill>
      <xdr:spPr bwMode="auto">
        <a:xfrm>
          <a:off x="742949" y="1310640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28575</xdr:colOff>
      <xdr:row>175</xdr:row>
      <xdr:rowOff>38100</xdr:rowOff>
    </xdr:from>
    <xdr:to>
      <xdr:col>1</xdr:col>
      <xdr:colOff>748575</xdr:colOff>
      <xdr:row>175</xdr:row>
      <xdr:rowOff>758100</xdr:rowOff>
    </xdr:to>
    <xdr:pic>
      <xdr:nvPicPr>
        <xdr:cNvPr id="198" name="Image 197"/>
        <xdr:cNvPicPr preferRelativeResize="0">
          <a:picLocks noChangeArrowheads="1"/>
        </xdr:cNvPicPr>
      </xdr:nvPicPr>
      <xdr:blipFill>
        <a:blip xmlns:r="http://schemas.openxmlformats.org/officeDocument/2006/relationships" r:embed="rId176">
          <a:extLst>
            <a:ext uri="{28A0092B-C50C-407E-A947-70E740481C1C}">
              <a14:useLocalDpi xmlns:a14="http://schemas.microsoft.com/office/drawing/2010/main" val="0"/>
            </a:ext>
          </a:extLst>
        </a:blip>
        <a:srcRect/>
        <a:stretch>
          <a:fillRect/>
        </a:stretch>
      </xdr:blipFill>
      <xdr:spPr bwMode="auto">
        <a:xfrm>
          <a:off x="742950" y="1280350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28575</xdr:colOff>
      <xdr:row>186</xdr:row>
      <xdr:rowOff>28574</xdr:rowOff>
    </xdr:from>
    <xdr:to>
      <xdr:col>1</xdr:col>
      <xdr:colOff>748575</xdr:colOff>
      <xdr:row>186</xdr:row>
      <xdr:rowOff>748574</xdr:rowOff>
    </xdr:to>
    <xdr:pic>
      <xdr:nvPicPr>
        <xdr:cNvPr id="199" name="Image 198"/>
        <xdr:cNvPicPr preferRelativeResize="0">
          <a:picLocks noChangeArrowheads="1"/>
        </xdr:cNvPicPr>
      </xdr:nvPicPr>
      <xdr:blipFill>
        <a:blip xmlns:r="http://schemas.openxmlformats.org/officeDocument/2006/relationships" r:embed="rId177">
          <a:extLst>
            <a:ext uri="{28A0092B-C50C-407E-A947-70E740481C1C}">
              <a14:useLocalDpi xmlns:a14="http://schemas.microsoft.com/office/drawing/2010/main" val="0"/>
            </a:ext>
          </a:extLst>
        </a:blip>
        <a:srcRect/>
        <a:stretch>
          <a:fillRect/>
        </a:stretch>
      </xdr:blipFill>
      <xdr:spPr bwMode="auto">
        <a:xfrm>
          <a:off x="742950" y="134121524"/>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28574</xdr:colOff>
      <xdr:row>188</xdr:row>
      <xdr:rowOff>9525</xdr:rowOff>
    </xdr:from>
    <xdr:to>
      <xdr:col>1</xdr:col>
      <xdr:colOff>748574</xdr:colOff>
      <xdr:row>189</xdr:row>
      <xdr:rowOff>3888</xdr:rowOff>
    </xdr:to>
    <xdr:pic>
      <xdr:nvPicPr>
        <xdr:cNvPr id="200" name="Image 199"/>
        <xdr:cNvPicPr>
          <a:picLocks noChangeAspect="1" noChangeArrowheads="1"/>
        </xdr:cNvPicPr>
      </xdr:nvPicPr>
      <xdr:blipFill>
        <a:blip xmlns:r="http://schemas.openxmlformats.org/officeDocument/2006/relationships" r:embed="rId178">
          <a:extLst>
            <a:ext uri="{28A0092B-C50C-407E-A947-70E740481C1C}">
              <a14:useLocalDpi xmlns:a14="http://schemas.microsoft.com/office/drawing/2010/main" val="0"/>
            </a:ext>
          </a:extLst>
        </a:blip>
        <a:srcRect/>
        <a:stretch>
          <a:fillRect/>
        </a:stretch>
      </xdr:blipFill>
      <xdr:spPr bwMode="auto">
        <a:xfrm>
          <a:off x="742949" y="135626475"/>
          <a:ext cx="720000" cy="756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19050</xdr:colOff>
      <xdr:row>189</xdr:row>
      <xdr:rowOff>19050</xdr:rowOff>
    </xdr:from>
    <xdr:to>
      <xdr:col>1</xdr:col>
      <xdr:colOff>739050</xdr:colOff>
      <xdr:row>189</xdr:row>
      <xdr:rowOff>739050</xdr:rowOff>
    </xdr:to>
    <xdr:pic>
      <xdr:nvPicPr>
        <xdr:cNvPr id="201" name="Image 200"/>
        <xdr:cNvPicPr preferRelativeResize="0">
          <a:picLocks noChangeArrowheads="1"/>
        </xdr:cNvPicPr>
      </xdr:nvPicPr>
      <xdr:blipFill>
        <a:blip xmlns:r="http://schemas.openxmlformats.org/officeDocument/2006/relationships" r:embed="rId179">
          <a:extLst>
            <a:ext uri="{28A0092B-C50C-407E-A947-70E740481C1C}">
              <a14:useLocalDpi xmlns:a14="http://schemas.microsoft.com/office/drawing/2010/main" val="0"/>
            </a:ext>
          </a:extLst>
        </a:blip>
        <a:srcRect/>
        <a:stretch>
          <a:fillRect/>
        </a:stretch>
      </xdr:blipFill>
      <xdr:spPr bwMode="auto">
        <a:xfrm>
          <a:off x="733425" y="1363980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19050</xdr:colOff>
      <xdr:row>190</xdr:row>
      <xdr:rowOff>28575</xdr:rowOff>
    </xdr:from>
    <xdr:to>
      <xdr:col>1</xdr:col>
      <xdr:colOff>739050</xdr:colOff>
      <xdr:row>190</xdr:row>
      <xdr:rowOff>748575</xdr:rowOff>
    </xdr:to>
    <xdr:pic>
      <xdr:nvPicPr>
        <xdr:cNvPr id="202" name="Image 201"/>
        <xdr:cNvPicPr preferRelativeResize="0">
          <a:picLocks noChangeArrowheads="1"/>
        </xdr:cNvPicPr>
      </xdr:nvPicPr>
      <xdr:blipFill>
        <a:blip xmlns:r="http://schemas.openxmlformats.org/officeDocument/2006/relationships" r:embed="rId180">
          <a:extLst>
            <a:ext uri="{28A0092B-C50C-407E-A947-70E740481C1C}">
              <a14:useLocalDpi xmlns:a14="http://schemas.microsoft.com/office/drawing/2010/main" val="0"/>
            </a:ext>
          </a:extLst>
        </a:blip>
        <a:srcRect/>
        <a:stretch>
          <a:fillRect/>
        </a:stretch>
      </xdr:blipFill>
      <xdr:spPr bwMode="auto">
        <a:xfrm>
          <a:off x="733425" y="1371695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19050</xdr:colOff>
      <xdr:row>182</xdr:row>
      <xdr:rowOff>28575</xdr:rowOff>
    </xdr:from>
    <xdr:to>
      <xdr:col>1</xdr:col>
      <xdr:colOff>739050</xdr:colOff>
      <xdr:row>182</xdr:row>
      <xdr:rowOff>748575</xdr:rowOff>
    </xdr:to>
    <xdr:pic>
      <xdr:nvPicPr>
        <xdr:cNvPr id="203" name="Image 202"/>
        <xdr:cNvPicPr preferRelativeResize="0">
          <a:picLocks noChangeArrowheads="1"/>
        </xdr:cNvPicPr>
      </xdr:nvPicPr>
      <xdr:blipFill>
        <a:blip xmlns:r="http://schemas.openxmlformats.org/officeDocument/2006/relationships" r:embed="rId181" cstate="print">
          <a:extLst>
            <a:ext uri="{28A0092B-C50C-407E-A947-70E740481C1C}">
              <a14:useLocalDpi xmlns:a14="http://schemas.microsoft.com/office/drawing/2010/main" val="0"/>
            </a:ext>
          </a:extLst>
        </a:blip>
        <a:srcRect/>
        <a:stretch>
          <a:fillRect/>
        </a:stretch>
      </xdr:blipFill>
      <xdr:spPr bwMode="auto">
        <a:xfrm>
          <a:off x="733425" y="1333595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28575</xdr:colOff>
      <xdr:row>183</xdr:row>
      <xdr:rowOff>28575</xdr:rowOff>
    </xdr:from>
    <xdr:to>
      <xdr:col>1</xdr:col>
      <xdr:colOff>748575</xdr:colOff>
      <xdr:row>183</xdr:row>
      <xdr:rowOff>748575</xdr:rowOff>
    </xdr:to>
    <xdr:pic>
      <xdr:nvPicPr>
        <xdr:cNvPr id="204" name="Image 203"/>
        <xdr:cNvPicPr preferRelativeResize="0">
          <a:picLocks noChangeArrowheads="1"/>
        </xdr:cNvPicPr>
      </xdr:nvPicPr>
      <xdr:blipFill>
        <a:blip xmlns:r="http://schemas.openxmlformats.org/officeDocument/2006/relationships" r:embed="rId182" cstate="print">
          <a:extLst>
            <a:ext uri="{28A0092B-C50C-407E-A947-70E740481C1C}">
              <a14:useLocalDpi xmlns:a14="http://schemas.microsoft.com/office/drawing/2010/main" val="0"/>
            </a:ext>
          </a:extLst>
        </a:blip>
        <a:srcRect/>
        <a:stretch>
          <a:fillRect/>
        </a:stretch>
      </xdr:blipFill>
      <xdr:spPr bwMode="auto">
        <a:xfrm>
          <a:off x="742950" y="1341215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28575</xdr:colOff>
      <xdr:row>184</xdr:row>
      <xdr:rowOff>28575</xdr:rowOff>
    </xdr:from>
    <xdr:to>
      <xdr:col>1</xdr:col>
      <xdr:colOff>748575</xdr:colOff>
      <xdr:row>184</xdr:row>
      <xdr:rowOff>748575</xdr:rowOff>
    </xdr:to>
    <xdr:pic>
      <xdr:nvPicPr>
        <xdr:cNvPr id="206" name="Image 205"/>
        <xdr:cNvPicPr preferRelativeResize="0">
          <a:picLocks noChangeArrowheads="1"/>
        </xdr:cNvPicPr>
      </xdr:nvPicPr>
      <xdr:blipFill>
        <a:blip xmlns:r="http://schemas.openxmlformats.org/officeDocument/2006/relationships" r:embed="rId183" cstate="print">
          <a:extLst>
            <a:ext uri="{28A0092B-C50C-407E-A947-70E740481C1C}">
              <a14:useLocalDpi xmlns:a14="http://schemas.microsoft.com/office/drawing/2010/main" val="0"/>
            </a:ext>
          </a:extLst>
        </a:blip>
        <a:srcRect/>
        <a:stretch>
          <a:fillRect/>
        </a:stretch>
      </xdr:blipFill>
      <xdr:spPr bwMode="auto">
        <a:xfrm>
          <a:off x="742950" y="1348835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28575</xdr:colOff>
      <xdr:row>181</xdr:row>
      <xdr:rowOff>28575</xdr:rowOff>
    </xdr:from>
    <xdr:to>
      <xdr:col>1</xdr:col>
      <xdr:colOff>748575</xdr:colOff>
      <xdr:row>181</xdr:row>
      <xdr:rowOff>748575</xdr:rowOff>
    </xdr:to>
    <xdr:pic>
      <xdr:nvPicPr>
        <xdr:cNvPr id="207" name="Image 206"/>
        <xdr:cNvPicPr preferRelativeResize="0">
          <a:picLocks noChangeArrowheads="1"/>
        </xdr:cNvPicPr>
      </xdr:nvPicPr>
      <xdr:blipFill>
        <a:blip xmlns:r="http://schemas.openxmlformats.org/officeDocument/2006/relationships" r:embed="rId184" cstate="print">
          <a:extLst>
            <a:ext uri="{28A0092B-C50C-407E-A947-70E740481C1C}">
              <a14:useLocalDpi xmlns:a14="http://schemas.microsoft.com/office/drawing/2010/main" val="0"/>
            </a:ext>
          </a:extLst>
        </a:blip>
        <a:srcRect/>
        <a:stretch>
          <a:fillRect/>
        </a:stretch>
      </xdr:blipFill>
      <xdr:spPr bwMode="auto">
        <a:xfrm>
          <a:off x="742950" y="1325975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19050</xdr:colOff>
      <xdr:row>137</xdr:row>
      <xdr:rowOff>28575</xdr:rowOff>
    </xdr:from>
    <xdr:to>
      <xdr:col>1</xdr:col>
      <xdr:colOff>739050</xdr:colOff>
      <xdr:row>137</xdr:row>
      <xdr:rowOff>748575</xdr:rowOff>
    </xdr:to>
    <xdr:pic>
      <xdr:nvPicPr>
        <xdr:cNvPr id="210" name="Image 209"/>
        <xdr:cNvPicPr preferRelativeResize="0">
          <a:picLocks noChangeArrowheads="1"/>
        </xdr:cNvPicPr>
      </xdr:nvPicPr>
      <xdr:blipFill>
        <a:blip xmlns:r="http://schemas.openxmlformats.org/officeDocument/2006/relationships" r:embed="rId185">
          <a:extLst>
            <a:ext uri="{28A0092B-C50C-407E-A947-70E740481C1C}">
              <a14:useLocalDpi xmlns:a14="http://schemas.microsoft.com/office/drawing/2010/main" val="0"/>
            </a:ext>
          </a:extLst>
        </a:blip>
        <a:srcRect/>
        <a:stretch>
          <a:fillRect/>
        </a:stretch>
      </xdr:blipFill>
      <xdr:spPr bwMode="auto">
        <a:xfrm>
          <a:off x="733425" y="1044035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28575</xdr:colOff>
      <xdr:row>138</xdr:row>
      <xdr:rowOff>28575</xdr:rowOff>
    </xdr:from>
    <xdr:to>
      <xdr:col>1</xdr:col>
      <xdr:colOff>748575</xdr:colOff>
      <xdr:row>138</xdr:row>
      <xdr:rowOff>748575</xdr:rowOff>
    </xdr:to>
    <xdr:pic>
      <xdr:nvPicPr>
        <xdr:cNvPr id="211" name="Image 210"/>
        <xdr:cNvPicPr preferRelativeResize="0">
          <a:picLocks noChangeArrowheads="1"/>
        </xdr:cNvPicPr>
      </xdr:nvPicPr>
      <xdr:blipFill>
        <a:blip xmlns:r="http://schemas.openxmlformats.org/officeDocument/2006/relationships" r:embed="rId186">
          <a:extLst>
            <a:ext uri="{28A0092B-C50C-407E-A947-70E740481C1C}">
              <a14:useLocalDpi xmlns:a14="http://schemas.microsoft.com/office/drawing/2010/main" val="0"/>
            </a:ext>
          </a:extLst>
        </a:blip>
        <a:srcRect/>
        <a:stretch>
          <a:fillRect/>
        </a:stretch>
      </xdr:blipFill>
      <xdr:spPr bwMode="auto">
        <a:xfrm>
          <a:off x="742950" y="1051655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28575</xdr:colOff>
      <xdr:row>140</xdr:row>
      <xdr:rowOff>28575</xdr:rowOff>
    </xdr:from>
    <xdr:to>
      <xdr:col>1</xdr:col>
      <xdr:colOff>748575</xdr:colOff>
      <xdr:row>140</xdr:row>
      <xdr:rowOff>748575</xdr:rowOff>
    </xdr:to>
    <xdr:pic>
      <xdr:nvPicPr>
        <xdr:cNvPr id="212" name="Image 211"/>
        <xdr:cNvPicPr preferRelativeResize="0">
          <a:picLocks noChangeArrowheads="1"/>
        </xdr:cNvPicPr>
      </xdr:nvPicPr>
      <xdr:blipFill>
        <a:blip xmlns:r="http://schemas.openxmlformats.org/officeDocument/2006/relationships" r:embed="rId187">
          <a:extLst>
            <a:ext uri="{28A0092B-C50C-407E-A947-70E740481C1C}">
              <a14:useLocalDpi xmlns:a14="http://schemas.microsoft.com/office/drawing/2010/main" val="0"/>
            </a:ext>
          </a:extLst>
        </a:blip>
        <a:srcRect/>
        <a:stretch>
          <a:fillRect/>
        </a:stretch>
      </xdr:blipFill>
      <xdr:spPr bwMode="auto">
        <a:xfrm>
          <a:off x="742950" y="1066895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38100</xdr:colOff>
      <xdr:row>142</xdr:row>
      <xdr:rowOff>19050</xdr:rowOff>
    </xdr:from>
    <xdr:to>
      <xdr:col>1</xdr:col>
      <xdr:colOff>758100</xdr:colOff>
      <xdr:row>142</xdr:row>
      <xdr:rowOff>739050</xdr:rowOff>
    </xdr:to>
    <xdr:pic>
      <xdr:nvPicPr>
        <xdr:cNvPr id="213" name="Image 212"/>
        <xdr:cNvPicPr preferRelativeResize="0">
          <a:picLocks noChangeArrowheads="1"/>
        </xdr:cNvPicPr>
      </xdr:nvPicPr>
      <xdr:blipFill>
        <a:blip xmlns:r="http://schemas.openxmlformats.org/officeDocument/2006/relationships" r:embed="rId188">
          <a:extLst>
            <a:ext uri="{28A0092B-C50C-407E-A947-70E740481C1C}">
              <a14:useLocalDpi xmlns:a14="http://schemas.microsoft.com/office/drawing/2010/main" val="0"/>
            </a:ext>
          </a:extLst>
        </a:blip>
        <a:srcRect/>
        <a:stretch>
          <a:fillRect/>
        </a:stretch>
      </xdr:blipFill>
      <xdr:spPr bwMode="auto">
        <a:xfrm>
          <a:off x="752475" y="1082040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19050</xdr:colOff>
      <xdr:row>139</xdr:row>
      <xdr:rowOff>28575</xdr:rowOff>
    </xdr:from>
    <xdr:to>
      <xdr:col>1</xdr:col>
      <xdr:colOff>739050</xdr:colOff>
      <xdr:row>139</xdr:row>
      <xdr:rowOff>748575</xdr:rowOff>
    </xdr:to>
    <xdr:pic>
      <xdr:nvPicPr>
        <xdr:cNvPr id="214" name="Image 213"/>
        <xdr:cNvPicPr preferRelativeResize="0">
          <a:picLocks noChangeArrowheads="1"/>
        </xdr:cNvPicPr>
      </xdr:nvPicPr>
      <xdr:blipFill>
        <a:blip xmlns:r="http://schemas.openxmlformats.org/officeDocument/2006/relationships" r:embed="rId189">
          <a:extLst>
            <a:ext uri="{28A0092B-C50C-407E-A947-70E740481C1C}">
              <a14:useLocalDpi xmlns:a14="http://schemas.microsoft.com/office/drawing/2010/main" val="0"/>
            </a:ext>
          </a:extLst>
        </a:blip>
        <a:srcRect/>
        <a:stretch>
          <a:fillRect/>
        </a:stretch>
      </xdr:blipFill>
      <xdr:spPr bwMode="auto">
        <a:xfrm>
          <a:off x="733425" y="105927525"/>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19050</xdr:colOff>
      <xdr:row>141</xdr:row>
      <xdr:rowOff>38100</xdr:rowOff>
    </xdr:from>
    <xdr:to>
      <xdr:col>1</xdr:col>
      <xdr:colOff>739050</xdr:colOff>
      <xdr:row>141</xdr:row>
      <xdr:rowOff>758100</xdr:rowOff>
    </xdr:to>
    <xdr:pic>
      <xdr:nvPicPr>
        <xdr:cNvPr id="215" name="Image 214"/>
        <xdr:cNvPicPr preferRelativeResize="0">
          <a:picLocks noChangeArrowheads="1"/>
        </xdr:cNvPicPr>
      </xdr:nvPicPr>
      <xdr:blipFill>
        <a:blip xmlns:r="http://schemas.openxmlformats.org/officeDocument/2006/relationships" r:embed="rId190">
          <a:extLst>
            <a:ext uri="{28A0092B-C50C-407E-A947-70E740481C1C}">
              <a14:useLocalDpi xmlns:a14="http://schemas.microsoft.com/office/drawing/2010/main" val="0"/>
            </a:ext>
          </a:extLst>
        </a:blip>
        <a:srcRect/>
        <a:stretch>
          <a:fillRect/>
        </a:stretch>
      </xdr:blipFill>
      <xdr:spPr bwMode="auto">
        <a:xfrm>
          <a:off x="733425" y="10746105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38100</xdr:colOff>
      <xdr:row>143</xdr:row>
      <xdr:rowOff>19050</xdr:rowOff>
    </xdr:from>
    <xdr:to>
      <xdr:col>1</xdr:col>
      <xdr:colOff>758100</xdr:colOff>
      <xdr:row>143</xdr:row>
      <xdr:rowOff>739050</xdr:rowOff>
    </xdr:to>
    <xdr:pic>
      <xdr:nvPicPr>
        <xdr:cNvPr id="216" name="Image 215"/>
        <xdr:cNvPicPr preferRelativeResize="0">
          <a:picLocks noChangeArrowheads="1"/>
        </xdr:cNvPicPr>
      </xdr:nvPicPr>
      <xdr:blipFill>
        <a:blip xmlns:r="http://schemas.openxmlformats.org/officeDocument/2006/relationships" r:embed="rId191">
          <a:extLst>
            <a:ext uri="{28A0092B-C50C-407E-A947-70E740481C1C}">
              <a14:useLocalDpi xmlns:a14="http://schemas.microsoft.com/office/drawing/2010/main" val="0"/>
            </a:ext>
          </a:extLst>
        </a:blip>
        <a:srcRect/>
        <a:stretch>
          <a:fillRect/>
        </a:stretch>
      </xdr:blipFill>
      <xdr:spPr bwMode="auto">
        <a:xfrm>
          <a:off x="752475" y="108966000"/>
          <a:ext cx="720000"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7</xdr:row>
      <xdr:rowOff>19050</xdr:rowOff>
    </xdr:from>
    <xdr:to>
      <xdr:col>2</xdr:col>
      <xdr:colOff>771525</xdr:colOff>
      <xdr:row>7</xdr:row>
      <xdr:rowOff>739050</xdr:rowOff>
    </xdr:to>
    <xdr:pic>
      <xdr:nvPicPr>
        <xdr:cNvPr id="2" name="Picture 3"/>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7300" y="1428750"/>
          <a:ext cx="771525"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1" name="Tableau1" displayName="Tableau1" ref="A1:J192" totalsRowShown="0" headerRowDxfId="12" dataDxfId="11" tableBorderDxfId="10">
  <autoFilter ref="A1:J192"/>
  <sortState ref="A2:I179">
    <sortCondition ref="E2:E179"/>
    <sortCondition ref="D2:D179"/>
    <sortCondition ref="C2:C179"/>
  </sortState>
  <tableColumns count="10">
    <tableColumn id="1" name="Numéro" dataDxfId="9"/>
    <tableColumn id="2" name="Image" dataDxfId="8"/>
    <tableColumn id="3" name="Nom" dataDxfId="7"/>
    <tableColumn id="4" name="Collection" dataDxfId="6"/>
    <tableColumn id="9" name="Saison" dataDxfId="5"/>
    <tableColumn id="5" name="Rareté" dataDxfId="4"/>
    <tableColumn id="7" name="Quantité_x000a_(Réelle)" dataDxfId="3"/>
    <tableColumn id="6" name="Quantié_x000a_(Dorée)" dataDxfId="2"/>
    <tableColumn id="10" name="Code_x000a_(État)" dataDxfId="1"/>
    <tableColumn id="8" name="Quantité_x000a_(En ligne)" dataDxfId="0"/>
  </tableColumns>
  <tableStyleInfo name="Style de tableau 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comments" Target="../comments2.xml"/><Relationship Id="rId4" Type="http://schemas.openxmlformats.org/officeDocument/2006/relationships/table" Target="../tables/table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5" tint="0.39997558519241921"/>
    <pageSetUpPr fitToPage="1"/>
  </sheetPr>
  <dimension ref="B1:H34"/>
  <sheetViews>
    <sheetView tabSelected="1" workbookViewId="0">
      <selection activeCell="F6" sqref="F6:H6"/>
    </sheetView>
  </sheetViews>
  <sheetFormatPr baseColWidth="10" defaultRowHeight="15" x14ac:dyDescent="0.25"/>
  <cols>
    <col min="1" max="1" width="4.7109375" style="2" customWidth="1"/>
    <col min="2" max="2" width="31.7109375" style="2" customWidth="1"/>
    <col min="3" max="4" width="7.85546875" style="2" customWidth="1"/>
    <col min="5" max="5" width="5.7109375" style="2" customWidth="1"/>
    <col min="6" max="6" width="27.7109375" style="2" customWidth="1"/>
    <col min="7" max="8" width="7.85546875" style="2" customWidth="1"/>
    <col min="9" max="9" width="4.7109375" style="2" customWidth="1"/>
    <col min="10" max="16384" width="11.42578125" style="2"/>
  </cols>
  <sheetData>
    <row r="1" spans="2:8" ht="12" customHeight="1" thickBot="1" x14ac:dyDescent="0.3"/>
    <row r="2" spans="2:8" ht="22.5" x14ac:dyDescent="0.3">
      <c r="B2" s="227" t="s">
        <v>1439</v>
      </c>
      <c r="C2" s="228"/>
      <c r="D2" s="228"/>
      <c r="E2" s="228"/>
      <c r="F2" s="228"/>
      <c r="G2" s="228"/>
      <c r="H2" s="229"/>
    </row>
    <row r="3" spans="2:8" ht="22.5" x14ac:dyDescent="0.3">
      <c r="B3" s="232" t="s">
        <v>1415</v>
      </c>
      <c r="C3" s="233"/>
      <c r="D3" s="233"/>
      <c r="E3" s="233"/>
      <c r="F3" s="233"/>
      <c r="G3" s="233"/>
      <c r="H3" s="234"/>
    </row>
    <row r="4" spans="2:8" ht="23.25" thickBot="1" x14ac:dyDescent="0.35">
      <c r="B4" s="241" t="s">
        <v>1440</v>
      </c>
      <c r="C4" s="242"/>
      <c r="D4" s="242"/>
      <c r="E4" s="242"/>
      <c r="F4" s="242"/>
      <c r="G4" s="242"/>
      <c r="H4" s="243"/>
    </row>
    <row r="5" spans="2:8" ht="12" customHeight="1" thickBot="1" x14ac:dyDescent="0.35">
      <c r="B5" s="221"/>
      <c r="C5" s="221"/>
      <c r="D5" s="221"/>
      <c r="E5" s="221"/>
      <c r="F5" s="221"/>
      <c r="G5" s="221"/>
      <c r="H5" s="221"/>
    </row>
    <row r="6" spans="2:8" ht="21" thickBot="1" x14ac:dyDescent="0.3">
      <c r="B6" s="246" t="s">
        <v>1438</v>
      </c>
      <c r="C6" s="247"/>
      <c r="D6" s="247"/>
      <c r="E6" s="247"/>
      <c r="F6" s="230"/>
      <c r="G6" s="230"/>
      <c r="H6" s="231"/>
    </row>
    <row r="7" spans="2:8" ht="12" customHeight="1" x14ac:dyDescent="0.3">
      <c r="B7" s="219"/>
      <c r="C7" s="219"/>
      <c r="D7" s="219"/>
      <c r="E7" s="219"/>
      <c r="F7" s="220"/>
      <c r="G7" s="220"/>
      <c r="H7" s="220"/>
    </row>
    <row r="8" spans="2:8" ht="15.75" x14ac:dyDescent="0.25">
      <c r="B8" s="244" t="s">
        <v>1471</v>
      </c>
      <c r="C8" s="244"/>
      <c r="D8" s="244"/>
      <c r="E8" s="244"/>
      <c r="F8" s="244"/>
      <c r="G8" s="244"/>
      <c r="H8" s="244"/>
    </row>
    <row r="9" spans="2:8" ht="12" customHeight="1" thickBot="1" x14ac:dyDescent="0.3"/>
    <row r="10" spans="2:8" ht="19.5" thickTop="1" x14ac:dyDescent="0.3">
      <c r="B10" s="238" t="s">
        <v>1416</v>
      </c>
      <c r="C10" s="239"/>
      <c r="D10" s="240"/>
      <c r="E10" s="24"/>
      <c r="F10" s="238" t="s">
        <v>1417</v>
      </c>
      <c r="G10" s="239"/>
      <c r="H10" s="240"/>
    </row>
    <row r="11" spans="2:8" x14ac:dyDescent="0.25">
      <c r="B11" s="25"/>
      <c r="C11" s="16"/>
      <c r="D11" s="26"/>
      <c r="F11" s="25"/>
      <c r="G11" s="16"/>
      <c r="H11" s="26"/>
    </row>
    <row r="12" spans="2:8" ht="15.75" x14ac:dyDescent="0.25">
      <c r="B12" s="27" t="s">
        <v>1426</v>
      </c>
      <c r="C12" s="28">
        <f>COUNTIFS(Collection!F:F,"&lt;&gt;"&amp;"Invocation",Collection!F:F,"&lt;&gt;"&amp;"Accessoire",Collection!F:F,"&lt;&gt;"&amp;"Erreur",Collection!F:F,"&lt;&gt;"&amp;"Rareté",Collection!G:G,"&lt;&gt;"&amp;"",Collection!G:G,"&lt;&gt;"&amp;"0")</f>
        <v>0</v>
      </c>
      <c r="D12" s="29" t="str">
        <f>"/ "&amp;COUNTIFS(Collection!F:F,"&lt;&gt;"&amp;"Invocation",Collection!F:F,"&lt;&gt;"&amp;"Accessoire",Collection!F:F,"&lt;&gt;"&amp;"Erreur",Collection!F:F,"&lt;&gt;"&amp;"Rareté",Collection!F:F,"&lt;&gt;"&amp;"")</f>
        <v>/ 136</v>
      </c>
      <c r="F12" s="27" t="s">
        <v>1426</v>
      </c>
      <c r="G12" s="28">
        <f>G15+G16+G17</f>
        <v>0</v>
      </c>
      <c r="H12" s="29" t="str">
        <f>"/ "&amp;COUNTIFS(Collection!F:F,"&lt;&gt;"&amp;"Invocation",Collection!F:F,"&lt;&gt;"&amp;"Accessoire",Collection!F:F,"&lt;&gt;"&amp;"Erreur",Collection!F:F,"&lt;&gt;"&amp;"Rareté",Collection!E:E,"&lt;&gt;"&amp;"Saison 0",Collection!F:F,"&lt;&gt;"&amp;"")</f>
        <v>/ 134</v>
      </c>
    </row>
    <row r="13" spans="2:8" ht="15.75" x14ac:dyDescent="0.25">
      <c r="B13" s="27" t="s">
        <v>1369</v>
      </c>
      <c r="C13" s="28">
        <f>COUNTIFS(Collection!F:F,"Invocation",Collection!G:G,"&lt;&gt;"&amp;"",Collection!G:G,"&lt;&gt;"&amp;"0")</f>
        <v>0</v>
      </c>
      <c r="D13" s="29" t="str">
        <f>"/ "&amp;COUNTIFS(Collection!F:F,"Invocation")</f>
        <v>/ 42</v>
      </c>
      <c r="F13" s="27"/>
      <c r="G13" s="28"/>
      <c r="H13" s="29"/>
    </row>
    <row r="14" spans="2:8" ht="15.75" x14ac:dyDescent="0.25">
      <c r="B14" s="27" t="s">
        <v>973</v>
      </c>
      <c r="C14" s="28">
        <f>COUNTIFS(Collection!F:F,"Accessoire",Collection!G:G,"&lt;&gt;"&amp;"",Collection!G:G,"&lt;&gt;"&amp;"0")</f>
        <v>0</v>
      </c>
      <c r="D14" s="29" t="str">
        <f>"/ "&amp;COUNTIFS(Collection!F:F,"Accessoire")</f>
        <v>/ 12</v>
      </c>
      <c r="F14" s="235" t="s">
        <v>1425</v>
      </c>
      <c r="G14" s="236"/>
      <c r="H14" s="237"/>
    </row>
    <row r="15" spans="2:8" ht="15.75" x14ac:dyDescent="0.25">
      <c r="B15" s="27"/>
      <c r="C15" s="28"/>
      <c r="D15" s="29"/>
      <c r="F15" s="30" t="s">
        <v>221</v>
      </c>
      <c r="G15" s="31">
        <f>COUNTIFS(Collection!J:J,"&lt;&gt;"&amp;"",Collection!J:J,"&lt;&gt;"&amp;"0",Collection!E:E,"Saison 1")</f>
        <v>0</v>
      </c>
      <c r="H15" s="32" t="str">
        <f>"/ "&amp;COUNTIFS(Collection!F:F,"&lt;&gt;"&amp;"Invocation",Collection!F:F,"&lt;&gt;"&amp;"Accessoire",Collection!E:E,"Saison 1")</f>
        <v>/ 52</v>
      </c>
    </row>
    <row r="16" spans="2:8" ht="15.75" x14ac:dyDescent="0.25">
      <c r="B16" s="27" t="s">
        <v>1355</v>
      </c>
      <c r="C16" s="28">
        <f>COUNTIFS(Collection!D:D,"Ankama Convention 2011",Collection!G:G,"&lt;&gt;"&amp;"",Collection!G:G,"&lt;&gt;"&amp;"0")</f>
        <v>0</v>
      </c>
      <c r="D16" s="29" t="str">
        <f>"/ "&amp;COUNTIFS(Collection!D:D,"Ankama Convention 2011")</f>
        <v>/ 2</v>
      </c>
      <c r="F16" s="30" t="s">
        <v>222</v>
      </c>
      <c r="G16" s="31">
        <f>COUNTIFS(Collection!J:J,"&lt;&gt;"&amp;"",Collection!J:J,"&lt;&gt;"&amp;"0",Collection!E:E,"Saison 2")</f>
        <v>0</v>
      </c>
      <c r="H16" s="32" t="str">
        <f>"/ "&amp;COUNTIFS(Collection!F:F,"&lt;&gt;"&amp;"Invocation",Collection!F:F,"&lt;&gt;"&amp;"Accessoire",Collection!E:E,"Saison 2")</f>
        <v>/ 52</v>
      </c>
    </row>
    <row r="17" spans="2:8" ht="16.5" thickBot="1" x14ac:dyDescent="0.3">
      <c r="B17" s="27" t="s">
        <v>1470</v>
      </c>
      <c r="C17" s="28">
        <f>COUNTIFS(Collection!D:D,"Saint-Ballotin 2015",Collection!G:G,"&lt;&gt;"&amp;"",Collection!G:G,"&lt;&gt;"&amp;"0")</f>
        <v>0</v>
      </c>
      <c r="D17" s="29" t="str">
        <f>"/ "&amp;COUNTIFS(Collection!D:D,"Saint-Ballotin 2015")</f>
        <v>/ 7</v>
      </c>
      <c r="F17" s="30" t="s">
        <v>272</v>
      </c>
      <c r="G17" s="31">
        <f>COUNTIFS(Collection!J:J,"&lt;&gt;"&amp;"",Collection!J:J,"&lt;&gt;"&amp;"0",Collection!E:E,"Saison 3")</f>
        <v>0</v>
      </c>
      <c r="H17" s="32" t="str">
        <f>"/ "&amp;COUNTIFS(Collection!F:F,"&lt;&gt;"&amp;"Invocation",Collection!F:F,"&lt;&gt;"&amp;"Accessoire",Collection!E:E,"Saison 3")</f>
        <v>/ 30</v>
      </c>
    </row>
    <row r="18" spans="2:8" ht="15.75" thickTop="1" x14ac:dyDescent="0.25">
      <c r="B18" s="30"/>
      <c r="C18" s="16"/>
      <c r="D18" s="26"/>
      <c r="F18" s="115"/>
      <c r="G18" s="115"/>
      <c r="H18" s="115"/>
    </row>
    <row r="19" spans="2:8" x14ac:dyDescent="0.25">
      <c r="B19" s="235" t="s">
        <v>1425</v>
      </c>
      <c r="C19" s="236"/>
      <c r="D19" s="237"/>
      <c r="F19" s="16"/>
      <c r="G19" s="16"/>
      <c r="H19" s="16"/>
    </row>
    <row r="20" spans="2:8" ht="15.75" x14ac:dyDescent="0.25">
      <c r="B20" s="30" t="s">
        <v>221</v>
      </c>
      <c r="C20" s="31">
        <f>COUNTIFS(Collection!F:F,"&lt;&gt;"&amp;"Invocation",Collection!F:F,"&lt;&gt;"&amp;"Accessoire",Collection!G:G,"&lt;&gt;"&amp;"",Collection!G:G,"&lt;&gt;"&amp;"0",Collection!E:E,"Saison 1")</f>
        <v>0</v>
      </c>
      <c r="D20" s="32" t="str">
        <f>"/ "&amp;COUNTIFS(Collection!F:F,"&lt;&gt;"&amp;"Invocation",Collection!F:F,"&lt;&gt;"&amp;"Accessoire",Collection!E:E,"Saison 1")</f>
        <v>/ 52</v>
      </c>
      <c r="F20" s="16"/>
      <c r="G20" s="16"/>
      <c r="H20" s="16"/>
    </row>
    <row r="21" spans="2:8" ht="15.75" x14ac:dyDescent="0.25">
      <c r="B21" s="30" t="s">
        <v>222</v>
      </c>
      <c r="C21" s="31">
        <f>COUNTIFS(Collection!F:F,"&lt;&gt;"&amp;"Invocation",Collection!F:F,"&lt;&gt;"&amp;"Accessoire",Collection!G:G,"&lt;&gt;"&amp;"",Collection!G:G,"&lt;&gt;"&amp;"0",Collection!E:E,"Saison 2")</f>
        <v>0</v>
      </c>
      <c r="D21" s="32" t="str">
        <f>"/ "&amp;COUNTIFS(Collection!F:F,"&lt;&gt;"&amp;"Invocation",Collection!F:F,"&lt;&gt;"&amp;"Accessoire",Collection!E:E,"Saison 2")</f>
        <v>/ 52</v>
      </c>
    </row>
    <row r="22" spans="2:8" ht="15.75" x14ac:dyDescent="0.25">
      <c r="B22" s="30" t="s">
        <v>272</v>
      </c>
      <c r="C22" s="31">
        <f>COUNTIFS(Collection!F:F,"&lt;&gt;"&amp;"Invocation",Collection!F:F,"&lt;&gt;"&amp;"Accessoire",Collection!G:G,"&lt;&gt;"&amp;"",Collection!G:G,"&lt;&gt;"&amp;"0",Collection!E:E,"Saison 3")</f>
        <v>0</v>
      </c>
      <c r="D22" s="245" t="str">
        <f>"/ "&amp;COUNTIFS(Collection!F:F,"&lt;&gt;"&amp;"Invocation",Collection!F:F,"&lt;&gt;"&amp;"Accessoire",Collection!E:E,"Saison 3")</f>
        <v>/ 30</v>
      </c>
      <c r="F22" s="16"/>
      <c r="G22" s="16"/>
      <c r="H22" s="16"/>
    </row>
    <row r="23" spans="2:8" ht="15.75" x14ac:dyDescent="0.25">
      <c r="B23" s="177" t="s">
        <v>1422</v>
      </c>
      <c r="C23" s="176">
        <f>COUNTIFS(Collection!F:F,"&lt;&gt;"&amp;"Invocation",Collection!F:F,"&lt;&gt;"&amp;"Accessoire",Collection!H:H,"&lt;&gt;"&amp;"",Collection!H:H,"&lt;&gt;"&amp;"0",Collection!E:E,"Saison 3")</f>
        <v>0</v>
      </c>
      <c r="D23" s="245"/>
      <c r="F23" s="16"/>
      <c r="G23" s="16"/>
      <c r="H23" s="16"/>
    </row>
    <row r="24" spans="2:8" x14ac:dyDescent="0.25">
      <c r="B24" s="30"/>
      <c r="C24" s="16"/>
      <c r="D24" s="26"/>
      <c r="F24" s="116"/>
      <c r="G24" s="16"/>
      <c r="H24" s="16"/>
    </row>
    <row r="25" spans="2:8" x14ac:dyDescent="0.25">
      <c r="B25" s="235" t="s">
        <v>1368</v>
      </c>
      <c r="C25" s="236"/>
      <c r="D25" s="237"/>
      <c r="F25" s="117"/>
      <c r="G25" s="16"/>
      <c r="H25" s="16"/>
    </row>
    <row r="26" spans="2:8" ht="15.75" x14ac:dyDescent="0.25">
      <c r="B26" s="30" t="s">
        <v>221</v>
      </c>
      <c r="C26" s="31">
        <f>COUNTIFS(Collection!F:F,"Invocation",Collection!G:G,"&lt;&gt;"&amp;"",Collection!G:G,"&lt;&gt;"&amp;"0",Collection!E:E,"Saison 1")</f>
        <v>0</v>
      </c>
      <c r="D26" s="32" t="str">
        <f>"/ "&amp;COUNTIFS(Collection!F:F,"Invocation",Collection!E:E,"Saison 1")</f>
        <v>/ 19</v>
      </c>
      <c r="F26" s="116"/>
      <c r="G26" s="31"/>
      <c r="H26" s="31"/>
    </row>
    <row r="27" spans="2:8" ht="15.75" x14ac:dyDescent="0.25">
      <c r="B27" s="30" t="s">
        <v>222</v>
      </c>
      <c r="C27" s="31">
        <f>COUNTIFS(Collection!F:F,"Invocation",Collection!G:G,"&lt;&gt;"&amp;"",Collection!G:G,"&lt;&gt;"&amp;"0",Collection!E:E,"Saison 2")</f>
        <v>0</v>
      </c>
      <c r="D27" s="32" t="str">
        <f>"/ "&amp;COUNTIFS(Collection!F:F,"Invocation",Collection!E:E,"Saison 2")</f>
        <v>/ 8</v>
      </c>
      <c r="F27" s="116"/>
      <c r="G27" s="31"/>
      <c r="H27" s="31"/>
    </row>
    <row r="28" spans="2:8" ht="15.75" x14ac:dyDescent="0.25">
      <c r="B28" s="30" t="s">
        <v>272</v>
      </c>
      <c r="C28" s="31">
        <f>COUNTIFS(Collection!F:F,"Invocation",Collection!G:G,"&lt;&gt;"&amp;"",Collection!G:G,"&lt;&gt;"&amp;"0",Collection!E:E,"Saison 3")</f>
        <v>0</v>
      </c>
      <c r="D28" s="32" t="str">
        <f>"/ "&amp;COUNTIFS(Collection!F:F,"Invocation",Collection!E:E,"Saison 3")</f>
        <v>/ 8</v>
      </c>
      <c r="F28" s="116"/>
      <c r="G28" s="31"/>
      <c r="H28" s="31"/>
    </row>
    <row r="29" spans="2:8" x14ac:dyDescent="0.25">
      <c r="B29" s="87"/>
      <c r="C29" s="16"/>
      <c r="D29" s="26"/>
      <c r="F29" s="118"/>
      <c r="G29" s="16"/>
      <c r="H29" s="16"/>
    </row>
    <row r="30" spans="2:8" x14ac:dyDescent="0.25">
      <c r="B30" s="235" t="s">
        <v>972</v>
      </c>
      <c r="C30" s="236"/>
      <c r="D30" s="237"/>
      <c r="F30" s="117"/>
      <c r="G30" s="16"/>
      <c r="H30" s="16"/>
    </row>
    <row r="31" spans="2:8" ht="15.75" x14ac:dyDescent="0.25">
      <c r="B31" s="30" t="s">
        <v>221</v>
      </c>
      <c r="C31" s="31">
        <f>COUNTIFS(Collection!F:F,"Accessoire",Collection!G:G,"&lt;&gt;"&amp;"",Collection!G:G,"&lt;&gt;"&amp;"0",Collection!E:E,"Saison 1")</f>
        <v>0</v>
      </c>
      <c r="D31" s="32" t="str">
        <f>"/ "&amp;COUNTIFS(Collection!F:F,"Accessoire",Collection!E:E,"Saison 1")</f>
        <v>/ 9</v>
      </c>
      <c r="F31" s="116"/>
      <c r="G31" s="31"/>
      <c r="H31" s="31"/>
    </row>
    <row r="32" spans="2:8" ht="15.75" x14ac:dyDescent="0.25">
      <c r="B32" s="30" t="s">
        <v>222</v>
      </c>
      <c r="C32" s="31">
        <f>COUNTIFS(Collection!F:F,"Accessoire",Collection!G:G,"&lt;&gt;"&amp;"",Collection!G:G,"&lt;&gt;"&amp;"0",Collection!E:E,"Saison 2")</f>
        <v>0</v>
      </c>
      <c r="D32" s="32" t="str">
        <f>"/ "&amp;COUNTIFS(Collection!F:F,"Accessoire",Collection!E:E,"Saison 2")</f>
        <v>/ 0</v>
      </c>
      <c r="F32" s="116"/>
      <c r="G32" s="31"/>
      <c r="H32" s="31"/>
    </row>
    <row r="33" spans="2:8" ht="16.5" thickBot="1" x14ac:dyDescent="0.3">
      <c r="B33" s="33" t="s">
        <v>272</v>
      </c>
      <c r="C33" s="34">
        <f>COUNTIFS(Collection!F:F,"Accessoire",Collection!G:G,"&lt;&gt;"&amp;"",Collection!G:G,"&lt;&gt;"&amp;"0",Collection!E:E,"Saison 3")</f>
        <v>0</v>
      </c>
      <c r="D33" s="35" t="str">
        <f>"/ "&amp;COUNTIFS(Collection!F:F,"Accessoire",Collection!E:E,"Saison 3")</f>
        <v>/ 3</v>
      </c>
      <c r="F33" s="116"/>
      <c r="G33" s="31"/>
      <c r="H33" s="31"/>
    </row>
    <row r="34" spans="2:8" ht="12" customHeight="1" thickTop="1" x14ac:dyDescent="0.25"/>
  </sheetData>
  <mergeCells count="13">
    <mergeCell ref="B2:H2"/>
    <mergeCell ref="F6:H6"/>
    <mergeCell ref="B3:H3"/>
    <mergeCell ref="B30:D30"/>
    <mergeCell ref="F14:H14"/>
    <mergeCell ref="B10:D10"/>
    <mergeCell ref="F10:H10"/>
    <mergeCell ref="B4:H4"/>
    <mergeCell ref="B8:H8"/>
    <mergeCell ref="B19:D19"/>
    <mergeCell ref="D22:D23"/>
    <mergeCell ref="B25:D25"/>
    <mergeCell ref="B6:E6"/>
  </mergeCells>
  <pageMargins left="0.70866141732283472" right="0.70866141732283472" top="0.74803149606299213" bottom="0.74803149606299213" header="0.31496062992125984" footer="0.31496062992125984"/>
  <pageSetup scale="90" orientation="portrait" verticalDpi="300" r:id="rId1"/>
  <headerFooter>
    <oddHeader>&amp;CKrosMaster Arèna
Ma Collection</oddHeader>
    <oddFooter>&amp;LPar : Maxlam&amp;RVersion 3.2</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2" tint="-0.499984740745262"/>
  </sheetPr>
  <dimension ref="B1:T59"/>
  <sheetViews>
    <sheetView zoomScaleNormal="100" workbookViewId="0">
      <selection activeCell="C4" sqref="C4"/>
    </sheetView>
  </sheetViews>
  <sheetFormatPr baseColWidth="10" defaultRowHeight="15" x14ac:dyDescent="0.25"/>
  <cols>
    <col min="1" max="1" width="4.7109375" style="60" customWidth="1"/>
    <col min="2" max="2" width="26.85546875" style="60" customWidth="1"/>
    <col min="3" max="3" width="27.7109375" style="60" customWidth="1"/>
    <col min="4" max="4" width="11.42578125" style="60"/>
    <col min="5" max="5" width="13.7109375" style="60" customWidth="1"/>
    <col min="6" max="8" width="11.42578125" style="60"/>
    <col min="9" max="9" width="50.140625" style="60" customWidth="1"/>
    <col min="10" max="10" width="15.5703125" style="60" customWidth="1"/>
    <col min="11" max="11" width="4.7109375" style="60" customWidth="1"/>
    <col min="12" max="12" width="80.7109375" style="205" customWidth="1"/>
    <col min="13" max="13" width="10.28515625" style="194" customWidth="1"/>
    <col min="14" max="14" width="10.7109375" style="195" customWidth="1"/>
    <col min="15" max="15" width="8.42578125" style="195" customWidth="1"/>
    <col min="16" max="16" width="11.140625" style="195" customWidth="1"/>
    <col min="17" max="17" width="10.5703125" style="195" customWidth="1"/>
    <col min="18" max="18" width="17.28515625" style="195" customWidth="1"/>
    <col min="19" max="19" width="11.42578125" style="196"/>
    <col min="20" max="20" width="13.7109375" style="196" customWidth="1"/>
    <col min="21" max="16384" width="11.42578125" style="60"/>
  </cols>
  <sheetData>
    <row r="1" spans="2:20" ht="19.5" x14ac:dyDescent="0.25">
      <c r="B1" s="251" t="s">
        <v>274</v>
      </c>
      <c r="C1" s="251"/>
      <c r="D1" s="251"/>
      <c r="E1" s="251"/>
      <c r="F1" s="251"/>
      <c r="G1" s="251"/>
      <c r="H1" s="251"/>
      <c r="I1" s="251"/>
      <c r="J1" s="251"/>
      <c r="K1" s="40"/>
      <c r="L1" s="203"/>
      <c r="N1" s="194"/>
      <c r="O1" s="194"/>
      <c r="P1" s="194"/>
      <c r="Q1" s="194"/>
    </row>
    <row r="2" spans="2:20" ht="19.5" x14ac:dyDescent="0.25">
      <c r="B2" s="251"/>
      <c r="C2" s="251"/>
      <c r="D2" s="251"/>
      <c r="E2" s="251"/>
      <c r="F2" s="251"/>
      <c r="G2" s="251"/>
      <c r="H2" s="251"/>
      <c r="I2" s="251"/>
      <c r="J2" s="251"/>
      <c r="K2" s="40"/>
      <c r="L2" s="203"/>
      <c r="N2" s="194"/>
      <c r="O2" s="194"/>
      <c r="P2" s="194"/>
      <c r="Q2" s="194"/>
    </row>
    <row r="3" spans="2:20" ht="9.9499999999999993" customHeight="1" thickBot="1" x14ac:dyDescent="0.3">
      <c r="B3" s="40"/>
      <c r="C3" s="40"/>
      <c r="D3" s="40"/>
      <c r="E3" s="40"/>
      <c r="F3" s="40"/>
      <c r="G3" s="40"/>
      <c r="H3" s="40"/>
      <c r="I3" s="40"/>
      <c r="J3" s="40"/>
      <c r="K3" s="40"/>
      <c r="L3" s="203"/>
    </row>
    <row r="4" spans="2:20" ht="19.5" customHeight="1" thickTop="1" x14ac:dyDescent="0.25">
      <c r="B4" s="207" t="s">
        <v>1437</v>
      </c>
      <c r="C4" s="208"/>
      <c r="D4" s="254" t="s">
        <v>275</v>
      </c>
      <c r="E4" s="254"/>
      <c r="F4" s="254"/>
      <c r="G4" s="254"/>
      <c r="H4" s="254"/>
      <c r="I4" s="254"/>
      <c r="J4" s="255"/>
      <c r="K4" s="43"/>
      <c r="L4" s="203"/>
    </row>
    <row r="5" spans="2:20" ht="19.5" thickBot="1" x14ac:dyDescent="0.3">
      <c r="B5" s="56" t="s">
        <v>2</v>
      </c>
      <c r="C5" s="57" t="s">
        <v>147</v>
      </c>
      <c r="D5" s="58" t="s">
        <v>152</v>
      </c>
      <c r="E5" s="58" t="s">
        <v>148</v>
      </c>
      <c r="F5" s="58" t="s">
        <v>149</v>
      </c>
      <c r="G5" s="58" t="s">
        <v>151</v>
      </c>
      <c r="H5" s="58" t="s">
        <v>150</v>
      </c>
      <c r="I5" s="57" t="s">
        <v>153</v>
      </c>
      <c r="J5" s="59" t="s">
        <v>4</v>
      </c>
      <c r="K5" s="41"/>
      <c r="L5" s="204"/>
      <c r="M5" s="200" t="s">
        <v>5</v>
      </c>
      <c r="N5" s="197" t="s">
        <v>59</v>
      </c>
      <c r="O5" s="197" t="s">
        <v>8</v>
      </c>
      <c r="P5" s="197" t="s">
        <v>129</v>
      </c>
      <c r="Q5" s="197" t="s">
        <v>303</v>
      </c>
      <c r="R5" s="197" t="s">
        <v>851</v>
      </c>
      <c r="S5" s="196" t="s">
        <v>965</v>
      </c>
      <c r="T5" s="196" t="s">
        <v>969</v>
      </c>
    </row>
    <row r="6" spans="2:20" ht="15.75" thickTop="1" x14ac:dyDescent="0.25">
      <c r="B6" s="79"/>
      <c r="C6" s="54" t="str">
        <f>IF(B6="","",(VLOOKUP(B6,'Base de données'!$B$1:$AV$2030,2,FALSE)))</f>
        <v/>
      </c>
      <c r="D6" s="73" t="str">
        <f>IF(B6="","",(VLOOKUP(B6,'Base de données'!$B$1:$AV$2030,3,FALSE)))</f>
        <v/>
      </c>
      <c r="E6" s="55" t="str">
        <f>IF(B6="","",(VLOOKUP(B6,'Base de données'!$B$1:$AV$2030,4,FALSE)))</f>
        <v/>
      </c>
      <c r="F6" s="55" t="str">
        <f>IF(B6="","",(VLOOKUP(B6,'Base de données'!$B$1:$AV$2030,5,FALSE)))</f>
        <v/>
      </c>
      <c r="G6" s="55" t="str">
        <f>IF(B6="","",(VLOOKUP(B6,'Base de données'!$B$1:$AV$2030,6,FALSE)))</f>
        <v/>
      </c>
      <c r="H6" s="55" t="str">
        <f>IF(B6="","",(VLOOKUP(B6,'Base de données'!$B$1:$AV$2030,7,FALSE)))</f>
        <v/>
      </c>
      <c r="I6" s="61" t="str">
        <f>IF(B6="","",(VLOOKUP(B6,'Base de données'!$B$1:$AV$2030,44,FALSE)))</f>
        <v/>
      </c>
      <c r="J6" s="62" t="str">
        <f>IF(B6="","",(VLOOKUP(B6,'Base de données'!$B$1:$AV$2030,47,FALSE)))</f>
        <v/>
      </c>
      <c r="K6" s="42"/>
      <c r="M6" s="201">
        <f t="shared" ref="M6:M13" si="0">COUNTIFS($B$6:$B$13,B6,$J$6:$J$13,J6)</f>
        <v>0</v>
      </c>
      <c r="N6" s="198" t="str">
        <f>IF(AND($J$6="Commune",$M$6&gt;2),"Erreur","Ok")</f>
        <v>Ok</v>
      </c>
      <c r="O6" s="198" t="str">
        <f>IF(AND($J$6="Rare",$M$6&gt;1),"Erreur","Ok")</f>
        <v>Ok</v>
      </c>
      <c r="P6" s="198" t="str">
        <f>IF(AND($J$6="Spéciale",$M$6&gt;3),"Erreur","Ok")</f>
        <v>Ok</v>
      </c>
      <c r="Q6" s="195" t="str">
        <f t="shared" ref="Q6:Q13" si="1">IF(COUNTIF(C6,"*Boss*")&gt;0,"Boss","Ok")</f>
        <v>Ok</v>
      </c>
      <c r="R6" s="195" t="str">
        <f>IF(COUNTIF(B6:B13,"*Adamaï*")&gt;1,"Trop de Adamaï","Ok")</f>
        <v>Ok</v>
      </c>
      <c r="S6" s="195" t="str">
        <f>IF(COUNTIF(B6:B13,"*Klor Ofil*")&gt;0,"Klor Ofil Bannie","Ok")</f>
        <v>Ok</v>
      </c>
      <c r="T6" s="195" t="str">
        <f>IF(COUNTIF(C6:C13,"*bandit*")&gt;4,"Ok","Pas assez")</f>
        <v>Pas assez</v>
      </c>
    </row>
    <row r="7" spans="2:20" x14ac:dyDescent="0.25">
      <c r="B7" s="77"/>
      <c r="C7" s="50" t="str">
        <f>IF(B7="","",(VLOOKUP(B7,'Base de données'!$B$1:$AV$2030,2,FALSE)))</f>
        <v/>
      </c>
      <c r="D7" s="74" t="str">
        <f>IF(B7="","",(VLOOKUP(B7,'Base de données'!$B$1:$AV$2030,3,FALSE)))</f>
        <v/>
      </c>
      <c r="E7" s="51" t="str">
        <f>IF(B7="","",(VLOOKUP(B7,'Base de données'!$B$1:$AV$2030,4,FALSE)))</f>
        <v/>
      </c>
      <c r="F7" s="51" t="str">
        <f>IF(B7="","",(VLOOKUP(B7,'Base de données'!$B$1:$AV$2030,5,FALSE)))</f>
        <v/>
      </c>
      <c r="G7" s="51" t="str">
        <f>IF(B7="","",(VLOOKUP(B7,'Base de données'!$B$1:$AV$2030,6,FALSE)))</f>
        <v/>
      </c>
      <c r="H7" s="51" t="str">
        <f>IF(B7="","",(VLOOKUP(B7,'Base de données'!$B$1:$AV$2030,7,FALSE)))</f>
        <v/>
      </c>
      <c r="I7" s="63" t="str">
        <f>IF(B7="","",(VLOOKUP(B7,'Base de données'!$B$1:$AV$2030,44,FALSE)))</f>
        <v/>
      </c>
      <c r="J7" s="64" t="str">
        <f>IF(B7="","",(VLOOKUP(B7,'Base de données'!$B$1:$AV$2030,47,FALSE)))</f>
        <v/>
      </c>
      <c r="K7" s="42"/>
      <c r="M7" s="201">
        <f t="shared" si="0"/>
        <v>0</v>
      </c>
      <c r="N7" s="198" t="str">
        <f>IF(AND($J$7="Commune",$M$7&gt;2),"Erreur","Ok")</f>
        <v>Ok</v>
      </c>
      <c r="O7" s="198" t="str">
        <f>IF(AND($J$7="Rare",$M$7&gt;1),"Erreur","Ok")</f>
        <v>Ok</v>
      </c>
      <c r="P7" s="198" t="str">
        <f>IF(AND($J$7="Spéciale",$M$7&gt;3),"Erreur","Ok")</f>
        <v>Ok</v>
      </c>
      <c r="Q7" s="195" t="str">
        <f t="shared" si="1"/>
        <v>Ok</v>
      </c>
      <c r="R7" s="195" t="str">
        <f>IF(COUNTIF(B6:B13,"*Yugo*")&gt;1,"Trop de Yugo","Ok")</f>
        <v>Ok</v>
      </c>
      <c r="S7" s="195" t="str">
        <f>IF(COUNTIF(B6:B13,"*Terminatot Gaulde*")&gt;0,"Terminatot Gaulde Bannie","Ok")</f>
        <v>Ok</v>
      </c>
      <c r="T7" s="195" t="str">
        <f>IF(SUM(D6:D13)&gt;14,"Trop haut","Ok")</f>
        <v>Ok</v>
      </c>
    </row>
    <row r="8" spans="2:20" x14ac:dyDescent="0.25">
      <c r="B8" s="77"/>
      <c r="C8" s="50" t="str">
        <f>IF(B8="","",(VLOOKUP(B8,'Base de données'!$B$1:$AV$2030,2,FALSE)))</f>
        <v/>
      </c>
      <c r="D8" s="74" t="str">
        <f>IF(B8="","",(VLOOKUP(B8,'Base de données'!$B$1:$AV$2030,3,FALSE)))</f>
        <v/>
      </c>
      <c r="E8" s="51" t="str">
        <f>IF(B8="","",(VLOOKUP(B8,'Base de données'!$B$1:$AV$2030,4,FALSE)))</f>
        <v/>
      </c>
      <c r="F8" s="51" t="str">
        <f>IF(B8="","",(VLOOKUP(B8,'Base de données'!$B$1:$AV$2030,5,FALSE)))</f>
        <v/>
      </c>
      <c r="G8" s="51" t="str">
        <f>IF(B8="","",(VLOOKUP(B8,'Base de données'!$B$1:$AV$2030,6,FALSE)))</f>
        <v/>
      </c>
      <c r="H8" s="51" t="str">
        <f>IF(B8="","",(VLOOKUP(B8,'Base de données'!$B$1:$AV$2030,7,FALSE)))</f>
        <v/>
      </c>
      <c r="I8" s="63" t="str">
        <f>IF(B8="","",(VLOOKUP(B8,'Base de données'!$B$1:$AV$2030,44,FALSE)))</f>
        <v/>
      </c>
      <c r="J8" s="64" t="str">
        <f>IF(B8="","",(VLOOKUP(B8,'Base de données'!$B$1:$AV$2030,47,FALSE)))</f>
        <v/>
      </c>
      <c r="K8" s="42"/>
      <c r="M8" s="201">
        <f t="shared" si="0"/>
        <v>0</v>
      </c>
      <c r="N8" s="198" t="str">
        <f>IF(AND($J$8="Commune",$M$8&gt;2),"Erreur","Ok")</f>
        <v>Ok</v>
      </c>
      <c r="O8" s="198" t="str">
        <f>IF(AND($J$8="Rare",$M$8&gt;1),"Erreur","Ok")</f>
        <v>Ok</v>
      </c>
      <c r="P8" s="198" t="str">
        <f>IF(AND($J$8="Spéciale",$M$8&gt;3),"Erreur","Ok")</f>
        <v>Ok</v>
      </c>
      <c r="Q8" s="195" t="str">
        <f t="shared" si="1"/>
        <v>Ok</v>
      </c>
      <c r="R8" s="195" t="str">
        <f>IF(COUNTIF(B6:B13,"*Tristepin*")&gt;1,"Trop de Tristepin","Ok")</f>
        <v>Ok</v>
      </c>
      <c r="S8" s="195"/>
      <c r="T8" s="195" t="str">
        <f>IF(SUMIF(C6:C13,"bandit",D6:D13)&lt;12,"Pas assez","Ok")</f>
        <v>Pas assez</v>
      </c>
    </row>
    <row r="9" spans="2:20" x14ac:dyDescent="0.25">
      <c r="B9" s="77"/>
      <c r="C9" s="50" t="str">
        <f>IF(B9="","",(VLOOKUP(B9,'Base de données'!$B$1:$AV$2030,2,FALSE)))</f>
        <v/>
      </c>
      <c r="D9" s="74" t="str">
        <f>IF(B9="","",(VLOOKUP(B9,'Base de données'!$B$1:$AV$2030,3,FALSE)))</f>
        <v/>
      </c>
      <c r="E9" s="51" t="str">
        <f>IF(B9="","",(VLOOKUP(B9,'Base de données'!$B$1:$AV$2030,4,FALSE)))</f>
        <v/>
      </c>
      <c r="F9" s="51" t="str">
        <f>IF(B9="","",(VLOOKUP(B9,'Base de données'!$B$1:$AV$2030,5,FALSE)))</f>
        <v/>
      </c>
      <c r="G9" s="51" t="str">
        <f>IF(B9="","",(VLOOKUP(B9,'Base de données'!$B$1:$AV$2030,6,FALSE)))</f>
        <v/>
      </c>
      <c r="H9" s="51" t="str">
        <f>IF(B9="","",(VLOOKUP(B9,'Base de données'!$B$1:$AV$2030,7,FALSE)))</f>
        <v/>
      </c>
      <c r="I9" s="63" t="str">
        <f>IF(B9="","",(VLOOKUP(B9,'Base de données'!$B$1:$AV$2030,44,FALSE)))</f>
        <v/>
      </c>
      <c r="J9" s="64" t="str">
        <f>IF(B9="","",(VLOOKUP(B9,'Base de données'!$B$1:$AV$2030,47,FALSE)))</f>
        <v/>
      </c>
      <c r="K9" s="42"/>
      <c r="M9" s="201">
        <f t="shared" si="0"/>
        <v>0</v>
      </c>
      <c r="N9" s="198" t="str">
        <f>IF(AND($J$9="Commune",$M$9&gt;2),"Erreur","Ok")</f>
        <v>Ok</v>
      </c>
      <c r="O9" s="198" t="str">
        <f>IF(AND($J$9="Rare",$M$9&gt;1),"Erreur","Ok")</f>
        <v>Ok</v>
      </c>
      <c r="P9" s="198" t="str">
        <f>IF(AND($J$9="Spéciale",$M$9&gt;3),"Erreur","Ok")</f>
        <v>Ok</v>
      </c>
      <c r="Q9" s="195" t="str">
        <f t="shared" si="1"/>
        <v>Ok</v>
      </c>
      <c r="R9" s="195" t="str">
        <f>IF(COUNTIF(B6:B13,"*Qilby*")&gt;1,"Trop de Qilby","Ok")</f>
        <v>Ok</v>
      </c>
      <c r="S9" s="195"/>
      <c r="T9" s="195" t="str">
        <f>IF(COUNTIF(B6:B13,"Riktus Elite")&lt;1,"Sans Élite","Ok")</f>
        <v>Sans Élite</v>
      </c>
    </row>
    <row r="10" spans="2:20" x14ac:dyDescent="0.25">
      <c r="B10" s="79"/>
      <c r="C10" s="50" t="str">
        <f>IF(B10="","",(VLOOKUP(B10,'Base de données'!$B$1:$AV$2030,2,FALSE)))</f>
        <v/>
      </c>
      <c r="D10" s="74" t="str">
        <f>IF(B10="","",(VLOOKUP(B10,'Base de données'!$B$1:$AV$2030,3,FALSE)))</f>
        <v/>
      </c>
      <c r="E10" s="51" t="str">
        <f>IF(B10="","",(VLOOKUP(B10,'Base de données'!$B$1:$AV$2030,4,FALSE)))</f>
        <v/>
      </c>
      <c r="F10" s="51" t="str">
        <f>IF(B10="","",(VLOOKUP(B10,'Base de données'!$B$1:$AV$2030,5,FALSE)))</f>
        <v/>
      </c>
      <c r="G10" s="51" t="str">
        <f>IF(B10="","",(VLOOKUP(B10,'Base de données'!$B$1:$AV$2030,6,FALSE)))</f>
        <v/>
      </c>
      <c r="H10" s="51" t="str">
        <f>IF(B10="","",(VLOOKUP(B10,'Base de données'!$B$1:$AV$2030,7,FALSE)))</f>
        <v/>
      </c>
      <c r="I10" s="63" t="str">
        <f>IF(B10="","",(VLOOKUP(B10,'Base de données'!$B$1:$AV$2030,44,FALSE)))</f>
        <v/>
      </c>
      <c r="J10" s="64" t="str">
        <f>IF(B10="","",(VLOOKUP(B10,'Base de données'!$B$1:$AV$2030,47,FALSE)))</f>
        <v/>
      </c>
      <c r="K10" s="42"/>
      <c r="M10" s="201">
        <f t="shared" si="0"/>
        <v>0</v>
      </c>
      <c r="N10" s="198" t="str">
        <f>IF(AND($J$10="Commune",$M$10&gt;2),"Erreur","Ok")</f>
        <v>Ok</v>
      </c>
      <c r="O10" s="198" t="str">
        <f>IF(AND($J$10="Rare",$M$10&gt;1),"Erreur","Ok")</f>
        <v>Ok</v>
      </c>
      <c r="P10" s="198" t="str">
        <f>IF(AND($J$10="Spéciale",$M$10&gt;3),"Erreur","Ok")</f>
        <v>Ok</v>
      </c>
      <c r="Q10" s="195" t="str">
        <f t="shared" si="1"/>
        <v>Ok</v>
      </c>
      <c r="R10" s="195" t="str">
        <f>IF(COUNTIF(B6:B13,"*Dark Vlad*")&gt;1,"Trop de Dark Vlad","Ok")</f>
        <v>Ok</v>
      </c>
      <c r="S10" s="195"/>
      <c r="T10" s="195"/>
    </row>
    <row r="11" spans="2:20" x14ac:dyDescent="0.25">
      <c r="B11" s="77"/>
      <c r="C11" s="50" t="str">
        <f>IF(B11="","",(VLOOKUP(B11,'Base de données'!$B$1:$AV$2030,2,FALSE)))</f>
        <v/>
      </c>
      <c r="D11" s="74" t="str">
        <f>IF(B11="","",(VLOOKUP(B11,'Base de données'!$B$1:$AV$2030,3,FALSE)))</f>
        <v/>
      </c>
      <c r="E11" s="51" t="str">
        <f>IF(B11="","",(VLOOKUP(B11,'Base de données'!$B$1:$AV$2030,4,FALSE)))</f>
        <v/>
      </c>
      <c r="F11" s="51" t="str">
        <f>IF(B11="","",(VLOOKUP(B11,'Base de données'!$B$1:$AV$2030,5,FALSE)))</f>
        <v/>
      </c>
      <c r="G11" s="51" t="str">
        <f>IF(B11="","",(VLOOKUP(B11,'Base de données'!$B$1:$AV$2030,6,FALSE)))</f>
        <v/>
      </c>
      <c r="H11" s="51" t="str">
        <f>IF(B11="","",(VLOOKUP(B11,'Base de données'!$B$1:$AV$2030,7,FALSE)))</f>
        <v/>
      </c>
      <c r="I11" s="63" t="str">
        <f>IF(B11="","",(VLOOKUP(B11,'Base de données'!$B$1:$AV$2030,44,FALSE)))</f>
        <v/>
      </c>
      <c r="J11" s="64" t="str">
        <f>IF(B11="","",(VLOOKUP(B11,'Base de données'!$B$1:$AV$2030,47,FALSE)))</f>
        <v/>
      </c>
      <c r="K11" s="42"/>
      <c r="M11" s="201">
        <f t="shared" si="0"/>
        <v>0</v>
      </c>
      <c r="N11" s="198" t="str">
        <f>IF(AND($J$11="Commune",$M$11&gt;2),"Erreur","Ok")</f>
        <v>Ok</v>
      </c>
      <c r="O11" s="198" t="str">
        <f>IF(AND($J$11="Rare",$M$11&gt;1),"Erreur","Ok")</f>
        <v>Ok</v>
      </c>
      <c r="P11" s="198" t="str">
        <f>IF(AND($J$11="Spéciale",$M$11&gt;3),"Erreur","Ok")</f>
        <v>Ok</v>
      </c>
      <c r="Q11" s="195" t="str">
        <f t="shared" si="1"/>
        <v>Ok</v>
      </c>
      <c r="S11" s="195"/>
      <c r="T11" s="195"/>
    </row>
    <row r="12" spans="2:20" x14ac:dyDescent="0.25">
      <c r="B12" s="77"/>
      <c r="C12" s="50" t="str">
        <f>IF(B12="","",(VLOOKUP(B12,'Base de données'!$B$1:$AV$2030,2,FALSE)))</f>
        <v/>
      </c>
      <c r="D12" s="74" t="str">
        <f>IF(B12="","",(VLOOKUP(B12,'Base de données'!$B$1:$AV$2030,3,FALSE)))</f>
        <v/>
      </c>
      <c r="E12" s="51" t="str">
        <f>IF(B12="","",(VLOOKUP(B12,'Base de données'!$B$1:$AV$2030,4,FALSE)))</f>
        <v/>
      </c>
      <c r="F12" s="51" t="str">
        <f>IF(B12="","",(VLOOKUP(B12,'Base de données'!$B$1:$AV$2030,5,FALSE)))</f>
        <v/>
      </c>
      <c r="G12" s="51" t="str">
        <f>IF(B12="","",(VLOOKUP(B12,'Base de données'!$B$1:$AV$2030,6,FALSE)))</f>
        <v/>
      </c>
      <c r="H12" s="51" t="str">
        <f>IF(B12="","",(VLOOKUP(B12,'Base de données'!$B$1:$AV$2030,7,FALSE)))</f>
        <v/>
      </c>
      <c r="I12" s="63" t="str">
        <f>IF(B12="","",(VLOOKUP(B12,'Base de données'!$B$1:$AV$2030,44,FALSE)))</f>
        <v/>
      </c>
      <c r="J12" s="64" t="str">
        <f>IF(B12="","",(VLOOKUP(B12,'Base de données'!$B$1:$AV$2030,47,FALSE)))</f>
        <v/>
      </c>
      <c r="K12" s="42"/>
      <c r="M12" s="201">
        <f t="shared" si="0"/>
        <v>0</v>
      </c>
      <c r="N12" s="198" t="str">
        <f>IF(AND($J$12="Commune",$M$12&gt;2),"Erreur","Ok")</f>
        <v>Ok</v>
      </c>
      <c r="O12" s="198" t="str">
        <f>IF(AND($J$12="Rare",$M$12&gt;1),"Erreur","Ok")</f>
        <v>Ok</v>
      </c>
      <c r="P12" s="198" t="str">
        <f>IF(AND($J$12="Spéciale",$M$12&gt;3),"Erreur","Ok")</f>
        <v>Ok</v>
      </c>
      <c r="Q12" s="195" t="str">
        <f t="shared" si="1"/>
        <v>Ok</v>
      </c>
      <c r="S12" s="195"/>
      <c r="T12" s="195"/>
    </row>
    <row r="13" spans="2:20" ht="15.75" thickBot="1" x14ac:dyDescent="0.3">
      <c r="B13" s="78"/>
      <c r="C13" s="52" t="str">
        <f>IF(B13="","",(VLOOKUP(B13,'Base de données'!$B$1:$AV$2030,2,FALSE)))</f>
        <v/>
      </c>
      <c r="D13" s="75" t="str">
        <f>IF(B13="","",(VLOOKUP(B13,'Base de données'!$B$1:$AV$2030,3,FALSE)))</f>
        <v/>
      </c>
      <c r="E13" s="53" t="str">
        <f>IF(B13="","",(VLOOKUP(B13,'Base de données'!$B$1:$AV$2030,4,FALSE)))</f>
        <v/>
      </c>
      <c r="F13" s="53" t="str">
        <f>IF(B13="","",(VLOOKUP(B13,'Base de données'!$B$1:$AV$2030,5,FALSE)))</f>
        <v/>
      </c>
      <c r="G13" s="53" t="str">
        <f>IF(B13="","",(VLOOKUP(B13,'Base de données'!$B$1:$AV$2030,6,FALSE)))</f>
        <v/>
      </c>
      <c r="H13" s="53" t="str">
        <f>IF(B13="","",(VLOOKUP(B13,'Base de données'!$B$1:$AV$2030,7,FALSE)))</f>
        <v/>
      </c>
      <c r="I13" s="65" t="str">
        <f>IF(B13="","",(VLOOKUP(B13,'Base de données'!$B$1:$AV$2030,44,FALSE)))</f>
        <v/>
      </c>
      <c r="J13" s="70" t="str">
        <f>IF(B13="","",(VLOOKUP(B13,'Base de données'!$B$1:$AV$2030,47,FALSE)))</f>
        <v/>
      </c>
      <c r="K13" s="42"/>
      <c r="M13" s="201">
        <f t="shared" si="0"/>
        <v>0</v>
      </c>
      <c r="N13" s="198" t="str">
        <f>IF(AND($J$13="Commune",$M$13&gt;2),"Erreur","Ok")</f>
        <v>Ok</v>
      </c>
      <c r="O13" s="198" t="str">
        <f>IF(AND($J$13="Rare",$M$13&gt;1),"Erreur","Ok")</f>
        <v>Ok</v>
      </c>
      <c r="P13" s="198" t="str">
        <f>IF(AND($J$13="Spéciale",$M$13&gt;3),"Erreur","Ok")</f>
        <v>Ok</v>
      </c>
      <c r="Q13" s="195" t="str">
        <f t="shared" si="1"/>
        <v>Ok</v>
      </c>
      <c r="S13" s="195"/>
      <c r="T13" s="195"/>
    </row>
    <row r="14" spans="2:20" ht="16.5" thickBot="1" x14ac:dyDescent="0.3">
      <c r="B14" s="97"/>
      <c r="C14" s="91"/>
      <c r="D14" s="90"/>
      <c r="E14" s="96">
        <f>SUM(E6:E13)</f>
        <v>0</v>
      </c>
      <c r="F14" s="92"/>
      <c r="G14" s="92"/>
      <c r="H14" s="92"/>
      <c r="I14" s="42"/>
      <c r="J14" s="93"/>
      <c r="K14" s="42"/>
      <c r="M14" s="201"/>
      <c r="N14" s="198"/>
      <c r="O14" s="198"/>
      <c r="P14" s="198"/>
      <c r="S14" s="195"/>
      <c r="T14" s="195"/>
    </row>
    <row r="15" spans="2:20" ht="16.5" thickBot="1" x14ac:dyDescent="0.3">
      <c r="B15" s="45"/>
      <c r="C15" s="42"/>
      <c r="D15" s="94" t="str">
        <f>SUM(D6:D13)&amp;"/12"</f>
        <v>0/12</v>
      </c>
      <c r="E15" s="95" t="str">
        <f>IF(T15="Exception001","Exception001",IF(D15&lt;&gt;"12/12","Erreur001",IF(OR(N15="Erreur002",O15="Erreur002",P15="Erreur002"),"Erreur002",IF(Q15="Erreur003","Erreur003",IF(R15="Erreur004","Erreur004",IF(S15="Erreur005","Erreur005","Équipe prête"))))))</f>
        <v>Erreur001</v>
      </c>
      <c r="F15" s="252" t="str">
        <f>IF(E15="Équipe prête","",VLOOKUP(E15,Glossaire!B1:C501,2,FALSE))</f>
        <v>Vous n'avez pas le bon nombre de niveaux</v>
      </c>
      <c r="G15" s="252"/>
      <c r="H15" s="252"/>
      <c r="I15" s="248"/>
      <c r="J15" s="253"/>
      <c r="K15" s="44"/>
      <c r="L15" s="206"/>
      <c r="M15" s="202" t="s">
        <v>302</v>
      </c>
      <c r="N15" s="199" t="str">
        <f>IF(COUNTIF($N$6:$N$13,"Erreur")&gt;0,"Erreur002","Ok")</f>
        <v>Ok</v>
      </c>
      <c r="O15" s="199" t="str">
        <f>IF(COUNTIF($O$6:$O$13,"Erreur")&gt;0,"Erreur002","Ok")</f>
        <v>Ok</v>
      </c>
      <c r="P15" s="199" t="str">
        <f>IF(COUNTIF($P$6:$P$13,"Erreur")&gt;0,"Erreur002","Ok")</f>
        <v>Ok</v>
      </c>
      <c r="Q15" s="199" t="str">
        <f>IF(COUNTIF($Q$6:$Q$13,"Boss")&gt;1,"Erreur003","Ok")</f>
        <v>Ok</v>
      </c>
      <c r="R15" s="196" t="str">
        <f>IF(COUNTIF($R$6:$R$13,"Ok")&lt;5,"Erreur004","Ok")</f>
        <v>Ok</v>
      </c>
      <c r="S15" s="196" t="str">
        <f>IF(COUNTIF($S$6:$S$13,"Ok")&lt;2,"Erreur005","Ok")</f>
        <v>Ok</v>
      </c>
      <c r="T15" s="196" t="str">
        <f>IF(COUNTIF(T6:T13,"Ok")&lt;4,"Ok","Exception001")</f>
        <v>Ok</v>
      </c>
    </row>
    <row r="16" spans="2:20" ht="9.9499999999999993" customHeight="1" thickBot="1" x14ac:dyDescent="0.3">
      <c r="B16" s="46"/>
      <c r="C16" s="47"/>
      <c r="D16" s="47"/>
      <c r="E16" s="47"/>
      <c r="F16" s="47"/>
      <c r="G16" s="47"/>
      <c r="H16" s="47"/>
      <c r="I16" s="47"/>
      <c r="J16" s="48"/>
      <c r="K16" s="43"/>
      <c r="L16" s="203"/>
    </row>
    <row r="17" spans="2:20" ht="21.95" customHeight="1" thickTop="1" thickBot="1" x14ac:dyDescent="0.3">
      <c r="B17" s="49"/>
      <c r="C17" s="49"/>
      <c r="D17" s="49"/>
      <c r="E17" s="49"/>
      <c r="F17" s="49"/>
      <c r="G17" s="49"/>
      <c r="H17" s="49"/>
      <c r="I17" s="49"/>
      <c r="J17" s="49"/>
      <c r="K17" s="43"/>
      <c r="L17" s="203"/>
    </row>
    <row r="18" spans="2:20" ht="19.5" customHeight="1" thickTop="1" x14ac:dyDescent="0.25">
      <c r="B18" s="207" t="s">
        <v>1437</v>
      </c>
      <c r="C18" s="208"/>
      <c r="D18" s="254" t="s">
        <v>276</v>
      </c>
      <c r="E18" s="254"/>
      <c r="F18" s="254"/>
      <c r="G18" s="254"/>
      <c r="H18" s="254"/>
      <c r="I18" s="254"/>
      <c r="J18" s="255"/>
      <c r="K18" s="43"/>
      <c r="L18" s="203"/>
    </row>
    <row r="19" spans="2:20" ht="19.5" thickBot="1" x14ac:dyDescent="0.3">
      <c r="B19" s="56" t="s">
        <v>2</v>
      </c>
      <c r="C19" s="57" t="s">
        <v>147</v>
      </c>
      <c r="D19" s="58" t="s">
        <v>152</v>
      </c>
      <c r="E19" s="58" t="s">
        <v>148</v>
      </c>
      <c r="F19" s="58" t="s">
        <v>149</v>
      </c>
      <c r="G19" s="58" t="s">
        <v>151</v>
      </c>
      <c r="H19" s="58" t="s">
        <v>150</v>
      </c>
      <c r="I19" s="57" t="s">
        <v>153</v>
      </c>
      <c r="J19" s="59" t="s">
        <v>4</v>
      </c>
      <c r="K19" s="41"/>
      <c r="L19" s="204"/>
      <c r="M19" s="200" t="s">
        <v>5</v>
      </c>
      <c r="N19" s="197" t="s">
        <v>59</v>
      </c>
      <c r="O19" s="197" t="s">
        <v>8</v>
      </c>
      <c r="P19" s="197" t="s">
        <v>129</v>
      </c>
      <c r="Q19" s="197" t="s">
        <v>303</v>
      </c>
      <c r="R19" s="197" t="s">
        <v>851</v>
      </c>
      <c r="S19" s="196" t="s">
        <v>965</v>
      </c>
      <c r="T19" s="196" t="s">
        <v>969</v>
      </c>
    </row>
    <row r="20" spans="2:20" ht="15.75" thickTop="1" x14ac:dyDescent="0.25">
      <c r="B20" s="79"/>
      <c r="C20" s="54" t="str">
        <f>IF(B20="","",(VLOOKUP(B20,'Base de données'!$B$1:$AV$2030,2,FALSE)))</f>
        <v/>
      </c>
      <c r="D20" s="73" t="str">
        <f>IF(B20="","",(VLOOKUP(B20,'Base de données'!$B$1:$AV$2030,3,FALSE)))</f>
        <v/>
      </c>
      <c r="E20" s="55" t="str">
        <f>IF(B20="","",(VLOOKUP(B20,'Base de données'!$B$1:$AV$2030,4,FALSE)))</f>
        <v/>
      </c>
      <c r="F20" s="55" t="str">
        <f>IF(B20="","",(VLOOKUP(B20,'Base de données'!$B$1:$AV$2030,5,FALSE)))</f>
        <v/>
      </c>
      <c r="G20" s="55" t="str">
        <f>IF(B20="","",(VLOOKUP(B20,'Base de données'!$B$1:$AV$2030,6,FALSE)))</f>
        <v/>
      </c>
      <c r="H20" s="55" t="str">
        <f>IF(B20="","",(VLOOKUP(B20,'Base de données'!$B$1:$AV$2030,7,FALSE)))</f>
        <v/>
      </c>
      <c r="I20" s="61" t="str">
        <f>IF(B20="","",(VLOOKUP(B20,'Base de données'!$B$1:$AV$2030,44,FALSE)))</f>
        <v/>
      </c>
      <c r="J20" s="62" t="str">
        <f>IF(B20="","",(VLOOKUP(B20,'Base de données'!$B$1:$AV$2030,47,FALSE)))</f>
        <v/>
      </c>
      <c r="K20" s="42"/>
      <c r="M20" s="201">
        <f t="shared" ref="M20:M27" si="2">COUNTIFS($B$20:$B$27,B20,$J$20:$J$27,J20)</f>
        <v>0</v>
      </c>
      <c r="N20" s="198" t="str">
        <f>IF(AND($J$20="Commune",$M$20&gt;2),"Erreur","Ok")</f>
        <v>Ok</v>
      </c>
      <c r="O20" s="198" t="str">
        <f>IF(AND($J$20="Rare",$M$20&gt;1),"Erreur","Ok")</f>
        <v>Ok</v>
      </c>
      <c r="P20" s="198" t="str">
        <f>IF(AND($J$20="Spéciale",$M$20&gt;3),"Erreur","Ok")</f>
        <v>Ok</v>
      </c>
      <c r="Q20" s="195" t="str">
        <f t="shared" ref="Q20:Q27" si="3">IF(COUNTIF(C20,"*Boss*")&gt;0,"Boss","Ok")</f>
        <v>Ok</v>
      </c>
      <c r="R20" s="195" t="str">
        <f>IF(COUNTIF(B20:B27,"*Adamaï*")&gt;1,"Trop de Adamaï","Ok")</f>
        <v>Ok</v>
      </c>
      <c r="S20" s="195" t="str">
        <f>IF(COUNTIF(B20:B27,"*Klor Ofil*")&gt;0,"Klor Ofil Bannie","Ok")</f>
        <v>Ok</v>
      </c>
      <c r="T20" s="195" t="str">
        <f>IF(COUNTIF(C20:C27,"*bandit*")&gt;4,"Ok","Pas assez")</f>
        <v>Pas assez</v>
      </c>
    </row>
    <row r="21" spans="2:20" x14ac:dyDescent="0.25">
      <c r="B21" s="77"/>
      <c r="C21" s="50" t="str">
        <f>IF(B21="","",(VLOOKUP(B21,'Base de données'!$B$1:$AV$2030,2,FALSE)))</f>
        <v/>
      </c>
      <c r="D21" s="74" t="str">
        <f>IF(B21="","",(VLOOKUP(B21,'Base de données'!$B$1:$AV$2030,3,FALSE)))</f>
        <v/>
      </c>
      <c r="E21" s="51" t="str">
        <f>IF(B21="","",(VLOOKUP(B21,'Base de données'!$B$1:$AV$2030,4,FALSE)))</f>
        <v/>
      </c>
      <c r="F21" s="51" t="str">
        <f>IF(B21="","",(VLOOKUP(B21,'Base de données'!$B$1:$AV$2030,5,FALSE)))</f>
        <v/>
      </c>
      <c r="G21" s="51" t="str">
        <f>IF(B21="","",(VLOOKUP(B21,'Base de données'!$B$1:$AV$2030,6,FALSE)))</f>
        <v/>
      </c>
      <c r="H21" s="51" t="str">
        <f>IF(B21="","",(VLOOKUP(B21,'Base de données'!$B$1:$AV$2030,7,FALSE)))</f>
        <v/>
      </c>
      <c r="I21" s="63" t="str">
        <f>IF(B21="","",(VLOOKUP(B21,'Base de données'!$B$1:$AV$2030,44,FALSE)))</f>
        <v/>
      </c>
      <c r="J21" s="64" t="str">
        <f>IF(B21="","",(VLOOKUP(B21,'Base de données'!$B$1:$AV$2030,47,FALSE)))</f>
        <v/>
      </c>
      <c r="K21" s="42"/>
      <c r="M21" s="201">
        <f t="shared" si="2"/>
        <v>0</v>
      </c>
      <c r="N21" s="198" t="str">
        <f>IF(AND($J$21="Commune",$M$21&gt;2),"Erreur","Ok")</f>
        <v>Ok</v>
      </c>
      <c r="O21" s="198" t="str">
        <f>IF(AND($J$21="Rare",$M$21&gt;1),"Erreur","Ok")</f>
        <v>Ok</v>
      </c>
      <c r="P21" s="198" t="str">
        <f>IF(AND($J$21="Spéciale",$M$21&gt;3),"Erreur","Ok")</f>
        <v>Ok</v>
      </c>
      <c r="Q21" s="195" t="str">
        <f t="shared" si="3"/>
        <v>Ok</v>
      </c>
      <c r="R21" s="195" t="str">
        <f>IF(COUNTIF(B20:B27,"*Yugo*")&gt;1,"Trop de Yugo","Ok")</f>
        <v>Ok</v>
      </c>
      <c r="S21" s="195" t="str">
        <f>IF(COUNTIF(B20:B27,"*Terminatot Gaulde*")&gt;0,"Terminatot Gaulde Bannie","Ok")</f>
        <v>Ok</v>
      </c>
      <c r="T21" s="195" t="str">
        <f>IF(SUM(D20:D27)&gt;14,"Trop haut","Ok")</f>
        <v>Ok</v>
      </c>
    </row>
    <row r="22" spans="2:20" x14ac:dyDescent="0.25">
      <c r="B22" s="77"/>
      <c r="C22" s="50" t="str">
        <f>IF(B22="","",(VLOOKUP(B22,'Base de données'!$B$1:$AV$2030,2,FALSE)))</f>
        <v/>
      </c>
      <c r="D22" s="74" t="str">
        <f>IF(B22="","",(VLOOKUP(B22,'Base de données'!$B$1:$AV$2030,3,FALSE)))</f>
        <v/>
      </c>
      <c r="E22" s="51" t="str">
        <f>IF(B22="","",(VLOOKUP(B22,'Base de données'!$B$1:$AV$2030,4,FALSE)))</f>
        <v/>
      </c>
      <c r="F22" s="51" t="str">
        <f>IF(B22="","",(VLOOKUP(B22,'Base de données'!$B$1:$AV$2030,5,FALSE)))</f>
        <v/>
      </c>
      <c r="G22" s="51" t="str">
        <f>IF(B22="","",(VLOOKUP(B22,'Base de données'!$B$1:$AV$2030,6,FALSE)))</f>
        <v/>
      </c>
      <c r="H22" s="51" t="str">
        <f>IF(B22="","",(VLOOKUP(B22,'Base de données'!$B$1:$AV$2030,7,FALSE)))</f>
        <v/>
      </c>
      <c r="I22" s="63" t="str">
        <f>IF(B22="","",(VLOOKUP(B22,'Base de données'!$B$1:$AV$2030,44,FALSE)))</f>
        <v/>
      </c>
      <c r="J22" s="64" t="str">
        <f>IF(B22="","",(VLOOKUP(B22,'Base de données'!$B$1:$AV$2030,47,FALSE)))</f>
        <v/>
      </c>
      <c r="K22" s="42"/>
      <c r="M22" s="201">
        <f t="shared" si="2"/>
        <v>0</v>
      </c>
      <c r="N22" s="198" t="str">
        <f>IF(AND($J$22="Commune",$M$22&gt;2),"Erreur","Ok")</f>
        <v>Ok</v>
      </c>
      <c r="O22" s="198" t="str">
        <f>IF(AND($J$22="Rare",$M$22&gt;1),"Erreur","Ok")</f>
        <v>Ok</v>
      </c>
      <c r="P22" s="198" t="str">
        <f>IF(AND($J$22="Spéciale",$M$22&gt;3),"Erreur","Ok")</f>
        <v>Ok</v>
      </c>
      <c r="Q22" s="195" t="str">
        <f t="shared" si="3"/>
        <v>Ok</v>
      </c>
      <c r="R22" s="195" t="str">
        <f>IF(COUNTIF(B20:B27,"*Tristepin*")&gt;1,"Trop de Tristepin","Ok")</f>
        <v>Ok</v>
      </c>
      <c r="S22" s="195"/>
      <c r="T22" s="195" t="str">
        <f>IF(SUMIF(C20:C27,"bandit",D20:D27)&lt;12,"Pas assez","Ok")</f>
        <v>Pas assez</v>
      </c>
    </row>
    <row r="23" spans="2:20" x14ac:dyDescent="0.25">
      <c r="B23" s="77"/>
      <c r="C23" s="50" t="str">
        <f>IF(B23="","",(VLOOKUP(B23,'Base de données'!$B$1:$AV$2030,2,FALSE)))</f>
        <v/>
      </c>
      <c r="D23" s="74" t="str">
        <f>IF(B23="","",(VLOOKUP(B23,'Base de données'!$B$1:$AV$2030,3,FALSE)))</f>
        <v/>
      </c>
      <c r="E23" s="51" t="str">
        <f>IF(B23="","",(VLOOKUP(B23,'Base de données'!$B$1:$AV$2030,4,FALSE)))</f>
        <v/>
      </c>
      <c r="F23" s="51" t="str">
        <f>IF(B23="","",(VLOOKUP(B23,'Base de données'!$B$1:$AV$2030,5,FALSE)))</f>
        <v/>
      </c>
      <c r="G23" s="51" t="str">
        <f>IF(B23="","",(VLOOKUP(B23,'Base de données'!$B$1:$AV$2030,6,FALSE)))</f>
        <v/>
      </c>
      <c r="H23" s="51" t="str">
        <f>IF(B23="","",(VLOOKUP(B23,'Base de données'!$B$1:$AV$2030,7,FALSE)))</f>
        <v/>
      </c>
      <c r="I23" s="63" t="str">
        <f>IF(B23="","",(VLOOKUP(B23,'Base de données'!$B$1:$AV$2030,44,FALSE)))</f>
        <v/>
      </c>
      <c r="J23" s="64" t="str">
        <f>IF(B23="","",(VLOOKUP(B23,'Base de données'!$B$1:$AV$2030,47,FALSE)))</f>
        <v/>
      </c>
      <c r="K23" s="42"/>
      <c r="M23" s="201">
        <f t="shared" si="2"/>
        <v>0</v>
      </c>
      <c r="N23" s="198" t="str">
        <f>IF(AND($J$23="Commune",$M$23&gt;2),"Erreur","Ok")</f>
        <v>Ok</v>
      </c>
      <c r="O23" s="198" t="str">
        <f>IF(AND($J$23="Rare",$M$23&gt;1),"Erreur","Ok")</f>
        <v>Ok</v>
      </c>
      <c r="P23" s="198" t="str">
        <f>IF(AND($J$23="Spéciale",$M$23&gt;3),"Erreur","Ok")</f>
        <v>Ok</v>
      </c>
      <c r="Q23" s="195" t="str">
        <f t="shared" si="3"/>
        <v>Ok</v>
      </c>
      <c r="R23" s="195" t="str">
        <f>IF(COUNTIF(B20:B27,"*Qilby*")&gt;1,"Trop de Qilby","Ok")</f>
        <v>Ok</v>
      </c>
      <c r="S23" s="195"/>
      <c r="T23" s="195" t="str">
        <f>IF(COUNTIF(B20:B27,"Riktus Elite")&lt;1,"Sans Élite","Ok")</f>
        <v>Sans Élite</v>
      </c>
    </row>
    <row r="24" spans="2:20" x14ac:dyDescent="0.25">
      <c r="B24" s="79"/>
      <c r="C24" s="50" t="str">
        <f>IF(B24="","",(VLOOKUP(B24,'Base de données'!$B$1:$AV$2030,2,FALSE)))</f>
        <v/>
      </c>
      <c r="D24" s="74" t="str">
        <f>IF(B24="","",(VLOOKUP(B24,'Base de données'!$B$1:$AV$2030,3,FALSE)))</f>
        <v/>
      </c>
      <c r="E24" s="51" t="str">
        <f>IF(B24="","",(VLOOKUP(B24,'Base de données'!$B$1:$AV$2030,4,FALSE)))</f>
        <v/>
      </c>
      <c r="F24" s="51" t="str">
        <f>IF(B24="","",(VLOOKUP(B24,'Base de données'!$B$1:$AV$2030,5,FALSE)))</f>
        <v/>
      </c>
      <c r="G24" s="51" t="str">
        <f>IF(B24="","",(VLOOKUP(B24,'Base de données'!$B$1:$AV$2030,6,FALSE)))</f>
        <v/>
      </c>
      <c r="H24" s="51" t="str">
        <f>IF(B24="","",(VLOOKUP(B24,'Base de données'!$B$1:$AV$2030,7,FALSE)))</f>
        <v/>
      </c>
      <c r="I24" s="63" t="str">
        <f>IF(B24="","",(VLOOKUP(B24,'Base de données'!$B$1:$AV$2030,44,FALSE)))</f>
        <v/>
      </c>
      <c r="J24" s="64" t="str">
        <f>IF(B24="","",(VLOOKUP(B24,'Base de données'!$B$1:$AV$2030,47,FALSE)))</f>
        <v/>
      </c>
      <c r="K24" s="42"/>
      <c r="M24" s="201">
        <f t="shared" si="2"/>
        <v>0</v>
      </c>
      <c r="N24" s="198" t="str">
        <f>IF(AND($J$24="Commune",$M$24&gt;2),"Erreur","Ok")</f>
        <v>Ok</v>
      </c>
      <c r="O24" s="198" t="str">
        <f>IF(AND($J$24="Rare",$M$24&gt;1),"Erreur","Ok")</f>
        <v>Ok</v>
      </c>
      <c r="P24" s="198" t="str">
        <f>IF(AND($J$24="Spéciale",$M$24&gt;3),"Erreur","Ok")</f>
        <v>Ok</v>
      </c>
      <c r="Q24" s="195" t="str">
        <f t="shared" si="3"/>
        <v>Ok</v>
      </c>
      <c r="R24" s="195" t="str">
        <f>IF(COUNTIF(B20:B27,"*Dark Vlad*")&gt;1,"Trop de Dark Vlad","Ok")</f>
        <v>Ok</v>
      </c>
      <c r="S24" s="195"/>
      <c r="T24" s="195"/>
    </row>
    <row r="25" spans="2:20" x14ac:dyDescent="0.25">
      <c r="B25" s="77"/>
      <c r="C25" s="50" t="str">
        <f>IF(B25="","",(VLOOKUP(B25,'Base de données'!$B$1:$AV$2030,2,FALSE)))</f>
        <v/>
      </c>
      <c r="D25" s="74" t="str">
        <f>IF(B25="","",(VLOOKUP(B25,'Base de données'!$B$1:$AV$2030,3,FALSE)))</f>
        <v/>
      </c>
      <c r="E25" s="51" t="str">
        <f>IF(B25="","",(VLOOKUP(B25,'Base de données'!$B$1:$AV$2030,4,FALSE)))</f>
        <v/>
      </c>
      <c r="F25" s="51" t="str">
        <f>IF(B25="","",(VLOOKUP(B25,'Base de données'!$B$1:$AV$2030,5,FALSE)))</f>
        <v/>
      </c>
      <c r="G25" s="51" t="str">
        <f>IF(B25="","",(VLOOKUP(B25,'Base de données'!$B$1:$AV$2030,6,FALSE)))</f>
        <v/>
      </c>
      <c r="H25" s="51" t="str">
        <f>IF(B25="","",(VLOOKUP(B25,'Base de données'!$B$1:$AV$2030,7,FALSE)))</f>
        <v/>
      </c>
      <c r="I25" s="63" t="str">
        <f>IF(B25="","",(VLOOKUP(B25,'Base de données'!$B$1:$AV$2030,44,FALSE)))</f>
        <v/>
      </c>
      <c r="J25" s="64" t="str">
        <f>IF(B25="","",(VLOOKUP(B25,'Base de données'!$B$1:$AV$2030,47,FALSE)))</f>
        <v/>
      </c>
      <c r="K25" s="42"/>
      <c r="M25" s="201">
        <f t="shared" si="2"/>
        <v>0</v>
      </c>
      <c r="N25" s="198" t="str">
        <f>IF(AND($J$25="Commune",$M$25&gt;2),"Erreur","Ok")</f>
        <v>Ok</v>
      </c>
      <c r="O25" s="198" t="str">
        <f>IF(AND($J$25="Rare",$M$25&gt;1),"Erreur","Ok")</f>
        <v>Ok</v>
      </c>
      <c r="P25" s="198" t="str">
        <f>IF(AND($J$25="Spéciale",$M$25&gt;3),"Erreur","Ok")</f>
        <v>Ok</v>
      </c>
      <c r="Q25" s="195" t="str">
        <f t="shared" si="3"/>
        <v>Ok</v>
      </c>
      <c r="S25" s="195"/>
      <c r="T25" s="195"/>
    </row>
    <row r="26" spans="2:20" x14ac:dyDescent="0.25">
      <c r="B26" s="77"/>
      <c r="C26" s="50" t="str">
        <f>IF(B26="","",(VLOOKUP(B26,'Base de données'!$B$1:$AV$2030,2,FALSE)))</f>
        <v/>
      </c>
      <c r="D26" s="74" t="str">
        <f>IF(B26="","",(VLOOKUP(B26,'Base de données'!$B$1:$AV$2030,3,FALSE)))</f>
        <v/>
      </c>
      <c r="E26" s="51" t="str">
        <f>IF(B26="","",(VLOOKUP(B26,'Base de données'!$B$1:$AV$2030,4,FALSE)))</f>
        <v/>
      </c>
      <c r="F26" s="51" t="str">
        <f>IF(B26="","",(VLOOKUP(B26,'Base de données'!$B$1:$AV$2030,5,FALSE)))</f>
        <v/>
      </c>
      <c r="G26" s="51" t="str">
        <f>IF(B26="","",(VLOOKUP(B26,'Base de données'!$B$1:$AV$2030,6,FALSE)))</f>
        <v/>
      </c>
      <c r="H26" s="51" t="str">
        <f>IF(B26="","",(VLOOKUP(B26,'Base de données'!$B$1:$AV$2030,7,FALSE)))</f>
        <v/>
      </c>
      <c r="I26" s="63" t="str">
        <f>IF(B26="","",(VLOOKUP(B26,'Base de données'!$B$1:$AV$2030,44,FALSE)))</f>
        <v/>
      </c>
      <c r="J26" s="64" t="str">
        <f>IF(B26="","",(VLOOKUP(B26,'Base de données'!$B$1:$AV$2030,47,FALSE)))</f>
        <v/>
      </c>
      <c r="K26" s="42"/>
      <c r="M26" s="201">
        <f t="shared" si="2"/>
        <v>0</v>
      </c>
      <c r="N26" s="198" t="str">
        <f>IF(AND($J$26="Commune",$M$26&gt;2),"Erreur","Ok")</f>
        <v>Ok</v>
      </c>
      <c r="O26" s="198" t="str">
        <f>IF(AND($J$26="Rare",$M$26&gt;1),"Erreur","Ok")</f>
        <v>Ok</v>
      </c>
      <c r="P26" s="198" t="str">
        <f>IF(AND($J$26="Spéciale",$M$26&gt;3),"Erreur","Ok")</f>
        <v>Ok</v>
      </c>
      <c r="Q26" s="195" t="str">
        <f t="shared" si="3"/>
        <v>Ok</v>
      </c>
      <c r="S26" s="195"/>
      <c r="T26" s="195"/>
    </row>
    <row r="27" spans="2:20" ht="15.75" thickBot="1" x14ac:dyDescent="0.3">
      <c r="B27" s="78"/>
      <c r="C27" s="52" t="str">
        <f>IF(B27="","",(VLOOKUP(B27,'Base de données'!$B$1:$AV$2030,2,FALSE)))</f>
        <v/>
      </c>
      <c r="D27" s="75" t="str">
        <f>IF(B27="","",(VLOOKUP(B27,'Base de données'!$B$1:$AV$2030,3,FALSE)))</f>
        <v/>
      </c>
      <c r="E27" s="53" t="str">
        <f>IF(B27="","",(VLOOKUP(B27,'Base de données'!$B$1:$AV$2030,4,FALSE)))</f>
        <v/>
      </c>
      <c r="F27" s="53" t="str">
        <f>IF(B27="","",(VLOOKUP(B27,'Base de données'!$B$1:$AV$2030,5,FALSE)))</f>
        <v/>
      </c>
      <c r="G27" s="53" t="str">
        <f>IF(B27="","",(VLOOKUP(B27,'Base de données'!$B$1:$AV$2030,6,FALSE)))</f>
        <v/>
      </c>
      <c r="H27" s="53" t="str">
        <f>IF(B27="","",(VLOOKUP(B27,'Base de données'!$B$1:$AV$2030,7,FALSE)))</f>
        <v/>
      </c>
      <c r="I27" s="53"/>
      <c r="J27" s="70" t="str">
        <f>IF(B27="","",(VLOOKUP(B27,'Base de données'!$B$1:$AV$2030,47,FALSE)))</f>
        <v/>
      </c>
      <c r="K27" s="42"/>
      <c r="M27" s="201">
        <f t="shared" si="2"/>
        <v>0</v>
      </c>
      <c r="N27" s="198" t="str">
        <f>IF(AND($J$27="Commune",$M$27&gt;2),"Erreur","Ok")</f>
        <v>Ok</v>
      </c>
      <c r="O27" s="198" t="str">
        <f>IF(AND($J$27="Rare",$M$27&gt;1),"Erreur","Ok")</f>
        <v>Ok</v>
      </c>
      <c r="P27" s="198" t="str">
        <f>IF(AND($J$27="Spéciale",$M$27&gt;3),"Erreur","Ok")</f>
        <v>Ok</v>
      </c>
      <c r="Q27" s="195" t="str">
        <f t="shared" si="3"/>
        <v>Ok</v>
      </c>
      <c r="S27" s="195"/>
      <c r="T27" s="195"/>
    </row>
    <row r="28" spans="2:20" ht="16.5" thickBot="1" x14ac:dyDescent="0.3">
      <c r="B28" s="97"/>
      <c r="C28" s="91"/>
      <c r="D28" s="90"/>
      <c r="E28" s="96">
        <f>SUM(E20:E27)</f>
        <v>0</v>
      </c>
      <c r="F28" s="92"/>
      <c r="G28" s="92"/>
      <c r="H28" s="92"/>
      <c r="I28" s="92"/>
      <c r="J28" s="93"/>
      <c r="K28" s="42"/>
      <c r="M28" s="201"/>
      <c r="N28" s="198"/>
      <c r="O28" s="198"/>
      <c r="P28" s="198"/>
      <c r="S28" s="195"/>
      <c r="T28" s="195"/>
    </row>
    <row r="29" spans="2:20" ht="16.5" thickBot="1" x14ac:dyDescent="0.3">
      <c r="B29" s="45"/>
      <c r="C29" s="42"/>
      <c r="D29" s="94" t="str">
        <f>SUM(D20:D27)&amp;"/12"</f>
        <v>0/12</v>
      </c>
      <c r="E29" s="95" t="str">
        <f>IF(T29="Exception001","Exception001",IF(D29&lt;&gt;"12/12","Erreur001",IF(OR(N29="Erreur002",O29="Erreur002",P29="Erreur002"),"Erreur002",IF(Q29="Erreur003","Erreur003",IF(R29="Erreur004","Erreur004",IF(S29="Erreur005","Erreur005","Équipe prête"))))))</f>
        <v>Erreur001</v>
      </c>
      <c r="F29" s="248" t="str">
        <f>IF(E29="Équipe prête","",VLOOKUP(E29,Glossaire!$B$1:$C$501,2,FALSE))</f>
        <v>Vous n'avez pas le bon nombre de niveaux</v>
      </c>
      <c r="G29" s="249"/>
      <c r="H29" s="249"/>
      <c r="I29" s="249"/>
      <c r="J29" s="250"/>
      <c r="K29" s="44"/>
      <c r="L29" s="206"/>
      <c r="M29" s="202" t="s">
        <v>302</v>
      </c>
      <c r="N29" s="199" t="str">
        <f>IF(COUNTIF($N$20:$N$27,"Erreur")&gt;0,"Erreur002","Ok")</f>
        <v>Ok</v>
      </c>
      <c r="O29" s="199" t="str">
        <f>IF(COUNTIF($O$20:$O$27,"Erreur")&gt;0,"Erreur002","Ok")</f>
        <v>Ok</v>
      </c>
      <c r="P29" s="199" t="str">
        <f>IF(COUNTIF($P$20:$P$27,"Erreur")&gt;0,"Erreur002","Ok")</f>
        <v>Ok</v>
      </c>
      <c r="Q29" s="199" t="str">
        <f>IF(COUNTIF($Q$20:$Q$27,"Boss")&gt;1,"Erreur003","Ok")</f>
        <v>Ok</v>
      </c>
      <c r="R29" s="196" t="str">
        <f>IF(COUNTIF($R$20:$R$27,"Ok")&lt;5,"Erreur004","Ok")</f>
        <v>Ok</v>
      </c>
      <c r="S29" s="196" t="str">
        <f>IF(COUNTIF($S$20:$S$27,"Ok")&lt;2,"Erreur005","Ok")</f>
        <v>Ok</v>
      </c>
      <c r="T29" s="196" t="str">
        <f>IF(COUNTIF(T20:T27,"Ok")&lt;4,"Ok","Exception001")</f>
        <v>Ok</v>
      </c>
    </row>
    <row r="30" spans="2:20" ht="9.9499999999999993" customHeight="1" thickBot="1" x14ac:dyDescent="0.3">
      <c r="B30" s="66"/>
      <c r="C30" s="67"/>
      <c r="D30" s="67"/>
      <c r="E30" s="67"/>
      <c r="F30" s="67"/>
      <c r="G30" s="67"/>
      <c r="H30" s="67"/>
      <c r="I30" s="67"/>
      <c r="J30" s="68"/>
      <c r="K30" s="42"/>
    </row>
    <row r="31" spans="2:20" ht="21.95" customHeight="1" thickTop="1" thickBot="1" x14ac:dyDescent="0.3">
      <c r="B31" s="69"/>
      <c r="C31" s="69"/>
      <c r="D31" s="69"/>
      <c r="E31" s="69"/>
      <c r="F31" s="69"/>
      <c r="G31" s="69"/>
      <c r="H31" s="69"/>
      <c r="I31" s="69"/>
      <c r="J31" s="69"/>
      <c r="K31" s="42"/>
    </row>
    <row r="32" spans="2:20" ht="19.5" customHeight="1" thickTop="1" x14ac:dyDescent="0.25">
      <c r="B32" s="207" t="s">
        <v>1437</v>
      </c>
      <c r="C32" s="208"/>
      <c r="D32" s="254" t="s">
        <v>277</v>
      </c>
      <c r="E32" s="254"/>
      <c r="F32" s="254"/>
      <c r="G32" s="254"/>
      <c r="H32" s="254"/>
      <c r="I32" s="254"/>
      <c r="J32" s="255"/>
      <c r="K32" s="43"/>
      <c r="L32" s="203"/>
    </row>
    <row r="33" spans="2:20" ht="19.5" thickBot="1" x14ac:dyDescent="0.3">
      <c r="B33" s="56" t="s">
        <v>2</v>
      </c>
      <c r="C33" s="57" t="s">
        <v>147</v>
      </c>
      <c r="D33" s="58" t="s">
        <v>152</v>
      </c>
      <c r="E33" s="58" t="s">
        <v>148</v>
      </c>
      <c r="F33" s="58" t="s">
        <v>149</v>
      </c>
      <c r="G33" s="58" t="s">
        <v>151</v>
      </c>
      <c r="H33" s="58" t="s">
        <v>150</v>
      </c>
      <c r="I33" s="57" t="s">
        <v>153</v>
      </c>
      <c r="J33" s="59" t="s">
        <v>4</v>
      </c>
      <c r="K33" s="41"/>
      <c r="L33" s="204"/>
      <c r="M33" s="200" t="s">
        <v>5</v>
      </c>
      <c r="N33" s="197" t="s">
        <v>59</v>
      </c>
      <c r="O33" s="197" t="s">
        <v>8</v>
      </c>
      <c r="P33" s="197" t="s">
        <v>129</v>
      </c>
      <c r="Q33" s="197" t="s">
        <v>303</v>
      </c>
      <c r="R33" s="197" t="s">
        <v>851</v>
      </c>
      <c r="S33" s="196" t="s">
        <v>965</v>
      </c>
      <c r="T33" s="196" t="s">
        <v>969</v>
      </c>
    </row>
    <row r="34" spans="2:20" ht="15.75" thickTop="1" x14ac:dyDescent="0.25">
      <c r="B34" s="79"/>
      <c r="C34" s="54" t="str">
        <f>IF(B34="","",(VLOOKUP(B34,'Base de données'!$B$1:$AV$2030,2,FALSE)))</f>
        <v/>
      </c>
      <c r="D34" s="73" t="str">
        <f>IF(B34="","",(VLOOKUP(B34,'Base de données'!$B$1:$AV$2030,3,FALSE)))</f>
        <v/>
      </c>
      <c r="E34" s="55" t="str">
        <f>IF(B34="","",(VLOOKUP(B34,'Base de données'!$B$1:$AV$2030,4,FALSE)))</f>
        <v/>
      </c>
      <c r="F34" s="55" t="str">
        <f>IF(B34="","",(VLOOKUP(B34,'Base de données'!$B$1:$AV$2030,5,FALSE)))</f>
        <v/>
      </c>
      <c r="G34" s="55" t="str">
        <f>IF(B34="","",(VLOOKUP(B34,'Base de données'!$B$1:$AV$2030,6,FALSE)))</f>
        <v/>
      </c>
      <c r="H34" s="55" t="str">
        <f>IF(B34="","",(VLOOKUP(B34,'Base de données'!$B$1:$AV$2030,7,FALSE)))</f>
        <v/>
      </c>
      <c r="I34" s="61" t="str">
        <f>IF(B34="","",(VLOOKUP(B34,'Base de données'!$B$1:$AV$2030,44,FALSE)))</f>
        <v/>
      </c>
      <c r="J34" s="62" t="str">
        <f>IF(B34="","",(VLOOKUP(B34,'Base de données'!$B$1:$AV$2030,47,FALSE)))</f>
        <v/>
      </c>
      <c r="K34" s="42"/>
      <c r="M34" s="201">
        <f t="shared" ref="M34:M41" si="4">COUNTIFS($B$34:$B$41,B34,$J$34:$J$41,J34)</f>
        <v>0</v>
      </c>
      <c r="N34" s="198" t="str">
        <f>IF(AND(J34="Commune",$M$34&gt;2),"Erreur","Ok")</f>
        <v>Ok</v>
      </c>
      <c r="O34" s="198" t="str">
        <f>IF(AND(J34="Rare",$M$34&gt;1),"Erreur","Ok")</f>
        <v>Ok</v>
      </c>
      <c r="P34" s="198" t="str">
        <f>IF(AND(J34="Spéciale",$M$34&gt;3),"Erreur","Ok")</f>
        <v>Ok</v>
      </c>
      <c r="Q34" s="195" t="str">
        <f t="shared" ref="Q34:Q41" si="5">IF(COUNTIF(C34,"*Boss*")&gt;0,"Boss","Ok")</f>
        <v>Ok</v>
      </c>
      <c r="R34" s="195" t="str">
        <f>IF(COUNTIF(B34:B41,"*Adamaï*")&gt;1,"Trop de Adamaï","Ok")</f>
        <v>Ok</v>
      </c>
      <c r="S34" s="195" t="str">
        <f>IF(COUNTIF(B34:B41,"*Klor Ofil*")&gt;0,"Klor Ofil Bannie","Ok")</f>
        <v>Ok</v>
      </c>
      <c r="T34" s="195" t="str">
        <f>IF(COUNTIF(C34:C41,"*bandit*")&gt;4,"Ok","Pas assez")</f>
        <v>Pas assez</v>
      </c>
    </row>
    <row r="35" spans="2:20" x14ac:dyDescent="0.25">
      <c r="B35" s="77"/>
      <c r="C35" s="50" t="str">
        <f>IF(B35="","",(VLOOKUP(B35,'Base de données'!$B$1:$AV$2030,2,FALSE)))</f>
        <v/>
      </c>
      <c r="D35" s="74" t="str">
        <f>IF(B35="","",(VLOOKUP(B35,'Base de données'!$B$1:$AV$2030,3,FALSE)))</f>
        <v/>
      </c>
      <c r="E35" s="51" t="str">
        <f>IF(B35="","",(VLOOKUP(B35,'Base de données'!$B$1:$AV$2030,4,FALSE)))</f>
        <v/>
      </c>
      <c r="F35" s="51" t="str">
        <f>IF(B35="","",(VLOOKUP(B35,'Base de données'!$B$1:$AV$2030,5,FALSE)))</f>
        <v/>
      </c>
      <c r="G35" s="51" t="str">
        <f>IF(B35="","",(VLOOKUP(B35,'Base de données'!$B$1:$AV$2030,6,FALSE)))</f>
        <v/>
      </c>
      <c r="H35" s="51" t="str">
        <f>IF(B35="","",(VLOOKUP(B35,'Base de données'!$B$1:$AV$2030,7,FALSE)))</f>
        <v/>
      </c>
      <c r="I35" s="63" t="str">
        <f>IF(B35="","",(VLOOKUP(B35,'Base de données'!$B$1:$AV$2030,44,FALSE)))</f>
        <v/>
      </c>
      <c r="J35" s="64" t="str">
        <f>IF(B35="","",(VLOOKUP(B35,'Base de données'!$B$1:$AV$2030,47,FALSE)))</f>
        <v/>
      </c>
      <c r="K35" s="42"/>
      <c r="M35" s="201">
        <f t="shared" si="4"/>
        <v>0</v>
      </c>
      <c r="N35" s="198" t="str">
        <f>IF(AND(J35="Commune",$M$35&gt;2),"Erreur","Ok")</f>
        <v>Ok</v>
      </c>
      <c r="O35" s="198" t="str">
        <f>IF(AND(J35="Rare",$M$35&gt;1),"Erreur","Ok")</f>
        <v>Ok</v>
      </c>
      <c r="P35" s="198" t="str">
        <f>IF(AND(J35="Spéciale",$M$35&gt;3),"Erreur","Ok")</f>
        <v>Ok</v>
      </c>
      <c r="Q35" s="195" t="str">
        <f t="shared" si="5"/>
        <v>Ok</v>
      </c>
      <c r="R35" s="195" t="str">
        <f>IF(COUNTIF(B34:B41,"*Yugo*")&gt;1,"Trop de Yugo","Ok")</f>
        <v>Ok</v>
      </c>
      <c r="S35" s="195" t="str">
        <f>IF(COUNTIF(B34:B41,"*Terminatot Gaulde*")&gt;0,"Terminatot Gaulde Bannie","Ok")</f>
        <v>Ok</v>
      </c>
      <c r="T35" s="195" t="str">
        <f>IF(SUM(D34:D41)&gt;14,"Trop haut","Ok")</f>
        <v>Ok</v>
      </c>
    </row>
    <row r="36" spans="2:20" x14ac:dyDescent="0.25">
      <c r="B36" s="77"/>
      <c r="C36" s="50" t="str">
        <f>IF(B36="","",(VLOOKUP(B36,'Base de données'!$B$1:$AV$2030,2,FALSE)))</f>
        <v/>
      </c>
      <c r="D36" s="74" t="str">
        <f>IF(B36="","",(VLOOKUP(B36,'Base de données'!$B$1:$AV$2030,3,FALSE)))</f>
        <v/>
      </c>
      <c r="E36" s="51" t="str">
        <f>IF(B36="","",(VLOOKUP(B36,'Base de données'!$B$1:$AV$2030,4,FALSE)))</f>
        <v/>
      </c>
      <c r="F36" s="51" t="str">
        <f>IF(B36="","",(VLOOKUP(B36,'Base de données'!$B$1:$AV$2030,5,FALSE)))</f>
        <v/>
      </c>
      <c r="G36" s="51" t="str">
        <f>IF(B36="","",(VLOOKUP(B36,'Base de données'!$B$1:$AV$2030,6,FALSE)))</f>
        <v/>
      </c>
      <c r="H36" s="51" t="str">
        <f>IF(B36="","",(VLOOKUP(B36,'Base de données'!$B$1:$AV$2030,7,FALSE)))</f>
        <v/>
      </c>
      <c r="I36" s="63" t="str">
        <f>IF(B36="","",(VLOOKUP(B36,'Base de données'!$B$1:$AV$2030,44,FALSE)))</f>
        <v/>
      </c>
      <c r="J36" s="64" t="str">
        <f>IF(B36="","",(VLOOKUP(B36,'Base de données'!$B$1:$AV$2030,47,FALSE)))</f>
        <v/>
      </c>
      <c r="K36" s="42"/>
      <c r="M36" s="201">
        <f t="shared" si="4"/>
        <v>0</v>
      </c>
      <c r="N36" s="198" t="str">
        <f>IF(AND(J36="Commune",$M$36&gt;2),"Erreur","Ok")</f>
        <v>Ok</v>
      </c>
      <c r="O36" s="198" t="str">
        <f>IF(AND(J36="Rare",$M$36&gt;1),"Erreur","Ok")</f>
        <v>Ok</v>
      </c>
      <c r="P36" s="198" t="str">
        <f>IF(AND(J36="Spéciale",$M$36&gt;3),"Erreur","Ok")</f>
        <v>Ok</v>
      </c>
      <c r="Q36" s="195" t="str">
        <f t="shared" si="5"/>
        <v>Ok</v>
      </c>
      <c r="R36" s="195" t="str">
        <f>IF(COUNTIF(B34:B41,"*Tristepin*")&gt;1,"Trop de Tristepin","Ok")</f>
        <v>Ok</v>
      </c>
      <c r="S36" s="195"/>
      <c r="T36" s="195" t="str">
        <f>IF(SUMIF(C34:C41,"bandit",D34:D41)&lt;12,"Pas assez","Ok")</f>
        <v>Pas assez</v>
      </c>
    </row>
    <row r="37" spans="2:20" x14ac:dyDescent="0.25">
      <c r="B37" s="77"/>
      <c r="C37" s="50" t="str">
        <f>IF(B37="","",(VLOOKUP(B37,'Base de données'!$B$1:$AV$2030,2,FALSE)))</f>
        <v/>
      </c>
      <c r="D37" s="74" t="str">
        <f>IF(B37="","",(VLOOKUP(B37,'Base de données'!$B$1:$AV$2030,3,FALSE)))</f>
        <v/>
      </c>
      <c r="E37" s="51" t="str">
        <f>IF(B37="","",(VLOOKUP(B37,'Base de données'!$B$1:$AV$2030,4,FALSE)))</f>
        <v/>
      </c>
      <c r="F37" s="51" t="str">
        <f>IF(B37="","",(VLOOKUP(B37,'Base de données'!$B$1:$AV$2030,5,FALSE)))</f>
        <v/>
      </c>
      <c r="G37" s="51" t="str">
        <f>IF(B37="","",(VLOOKUP(B37,'Base de données'!$B$1:$AV$2030,6,FALSE)))</f>
        <v/>
      </c>
      <c r="H37" s="51" t="str">
        <f>IF(B37="","",(VLOOKUP(B37,'Base de données'!$B$1:$AV$2030,7,FALSE)))</f>
        <v/>
      </c>
      <c r="I37" s="63" t="str">
        <f>IF(B37="","",(VLOOKUP(B37,'Base de données'!$B$1:$AV$2030,44,FALSE)))</f>
        <v/>
      </c>
      <c r="J37" s="64" t="str">
        <f>IF(B37="","",(VLOOKUP(B37,'Base de données'!$B$1:$AV$2030,47,FALSE)))</f>
        <v/>
      </c>
      <c r="K37" s="42"/>
      <c r="M37" s="201">
        <f t="shared" si="4"/>
        <v>0</v>
      </c>
      <c r="N37" s="198" t="str">
        <f>IF(AND(J37="Commune",$M$37&gt;2),"Erreur","Ok")</f>
        <v>Ok</v>
      </c>
      <c r="O37" s="198" t="str">
        <f>IF(AND(J37="Rare",$M$37&gt;1),"Erreur","Ok")</f>
        <v>Ok</v>
      </c>
      <c r="P37" s="198" t="str">
        <f>IF(AND(J37="Spéciale",$M$37&gt;3),"Erreur","Ok")</f>
        <v>Ok</v>
      </c>
      <c r="Q37" s="195" t="str">
        <f t="shared" si="5"/>
        <v>Ok</v>
      </c>
      <c r="R37" s="195" t="str">
        <f>IF(COUNTIF(B34:B41,"*Qilby*")&gt;1,"Trop de Qilby","Ok")</f>
        <v>Ok</v>
      </c>
      <c r="S37" s="195"/>
      <c r="T37" s="195" t="str">
        <f>IF(COUNTIF(B34:B41,"Riktus Elite")&lt;1,"Sans Élite","Ok")</f>
        <v>Sans Élite</v>
      </c>
    </row>
    <row r="38" spans="2:20" x14ac:dyDescent="0.25">
      <c r="B38" s="79"/>
      <c r="C38" s="50" t="str">
        <f>IF(B38="","",(VLOOKUP(B38,'Base de données'!$B$1:$AV$2030,2,FALSE)))</f>
        <v/>
      </c>
      <c r="D38" s="74" t="str">
        <f>IF(B38="","",(VLOOKUP(B38,'Base de données'!$B$1:$AV$2030,3,FALSE)))</f>
        <v/>
      </c>
      <c r="E38" s="51" t="str">
        <f>IF(B38="","",(VLOOKUP(B38,'Base de données'!$B$1:$AV$2030,4,FALSE)))</f>
        <v/>
      </c>
      <c r="F38" s="51" t="str">
        <f>IF(B38="","",(VLOOKUP(B38,'Base de données'!$B$1:$AV$2030,5,FALSE)))</f>
        <v/>
      </c>
      <c r="G38" s="51" t="str">
        <f>IF(B38="","",(VLOOKUP(B38,'Base de données'!$B$1:$AV$2030,6,FALSE)))</f>
        <v/>
      </c>
      <c r="H38" s="51" t="str">
        <f>IF(B38="","",(VLOOKUP(B38,'Base de données'!$B$1:$AV$2030,7,FALSE)))</f>
        <v/>
      </c>
      <c r="I38" s="63" t="str">
        <f>IF(B38="","",(VLOOKUP(B38,'Base de données'!$B$1:$AV$2030,44,FALSE)))</f>
        <v/>
      </c>
      <c r="J38" s="64" t="str">
        <f>IF(B38="","",(VLOOKUP(B38,'Base de données'!$B$1:$AV$2030,47,FALSE)))</f>
        <v/>
      </c>
      <c r="K38" s="42"/>
      <c r="M38" s="201">
        <f t="shared" si="4"/>
        <v>0</v>
      </c>
      <c r="N38" s="198" t="str">
        <f>IF(AND(J38="Commune",$M$38&gt;2),"Erreur","Ok")</f>
        <v>Ok</v>
      </c>
      <c r="O38" s="198" t="str">
        <f>IF(AND(J38="Rare",$M$38&gt;1),"Erreur","Ok")</f>
        <v>Ok</v>
      </c>
      <c r="P38" s="198" t="str">
        <f>IF(AND(J38="Spéciale",$M$38&gt;3),"Erreur","Ok")</f>
        <v>Ok</v>
      </c>
      <c r="Q38" s="195" t="str">
        <f t="shared" si="5"/>
        <v>Ok</v>
      </c>
      <c r="R38" s="195" t="str">
        <f>IF(COUNTIF(B34:B41,"*Dark Vlad*")&gt;1,"Trop de Dark Vlad","Ok")</f>
        <v>Ok</v>
      </c>
      <c r="S38" s="195"/>
      <c r="T38" s="195"/>
    </row>
    <row r="39" spans="2:20" x14ac:dyDescent="0.25">
      <c r="B39" s="77"/>
      <c r="C39" s="50" t="str">
        <f>IF(B39="","",(VLOOKUP(B39,'Base de données'!$B$1:$AV$2030,2,FALSE)))</f>
        <v/>
      </c>
      <c r="D39" s="74" t="str">
        <f>IF(B39="","",(VLOOKUP(B39,'Base de données'!$B$1:$AV$2030,3,FALSE)))</f>
        <v/>
      </c>
      <c r="E39" s="51" t="str">
        <f>IF(B39="","",(VLOOKUP(B39,'Base de données'!$B$1:$AV$2030,4,FALSE)))</f>
        <v/>
      </c>
      <c r="F39" s="51" t="str">
        <f>IF(B39="","",(VLOOKUP(B39,'Base de données'!$B$1:$AV$2030,5,FALSE)))</f>
        <v/>
      </c>
      <c r="G39" s="51" t="str">
        <f>IF(B39="","",(VLOOKUP(B39,'Base de données'!$B$1:$AV$2030,6,FALSE)))</f>
        <v/>
      </c>
      <c r="H39" s="51" t="str">
        <f>IF(B39="","",(VLOOKUP(B39,'Base de données'!$B$1:$AV$2030,7,FALSE)))</f>
        <v/>
      </c>
      <c r="I39" s="63" t="str">
        <f>IF(B39="","",(VLOOKUP(B39,'Base de données'!$B$1:$AV$2030,44,FALSE)))</f>
        <v/>
      </c>
      <c r="J39" s="64" t="str">
        <f>IF(B39="","",(VLOOKUP(B39,'Base de données'!$B$1:$AV$2030,47,FALSE)))</f>
        <v/>
      </c>
      <c r="K39" s="42"/>
      <c r="M39" s="201">
        <f t="shared" si="4"/>
        <v>0</v>
      </c>
      <c r="N39" s="198" t="str">
        <f>IF(AND(J39="Commune",$M$39&gt;2),"Erreur","Ok")</f>
        <v>Ok</v>
      </c>
      <c r="O39" s="198" t="str">
        <f>IF(AND(J39="Rare",$M$39&gt;1),"Erreur","Ok")</f>
        <v>Ok</v>
      </c>
      <c r="P39" s="198" t="str">
        <f>IF(AND(J39="Spéciale",$M$39&gt;3),"Erreur","Ok")</f>
        <v>Ok</v>
      </c>
      <c r="Q39" s="195" t="str">
        <f t="shared" si="5"/>
        <v>Ok</v>
      </c>
      <c r="S39" s="195"/>
      <c r="T39" s="195"/>
    </row>
    <row r="40" spans="2:20" x14ac:dyDescent="0.25">
      <c r="B40" s="77"/>
      <c r="C40" s="50" t="str">
        <f>IF(B40="","",(VLOOKUP(B40,'Base de données'!$B$1:$AV$2030,2,FALSE)))</f>
        <v/>
      </c>
      <c r="D40" s="74" t="str">
        <f>IF(B40="","",(VLOOKUP(B40,'Base de données'!$B$1:$AV$2030,3,FALSE)))</f>
        <v/>
      </c>
      <c r="E40" s="51" t="str">
        <f>IF(B40="","",(VLOOKUP(B40,'Base de données'!$B$1:$AV$2030,4,FALSE)))</f>
        <v/>
      </c>
      <c r="F40" s="51" t="str">
        <f>IF(B40="","",(VLOOKUP(B40,'Base de données'!$B$1:$AV$2030,5,FALSE)))</f>
        <v/>
      </c>
      <c r="G40" s="51" t="str">
        <f>IF(B40="","",(VLOOKUP(B40,'Base de données'!$B$1:$AV$2030,6,FALSE)))</f>
        <v/>
      </c>
      <c r="H40" s="51" t="str">
        <f>IF(B40="","",(VLOOKUP(B40,'Base de données'!$B$1:$AV$2030,7,FALSE)))</f>
        <v/>
      </c>
      <c r="I40" s="63" t="str">
        <f>IF(B40="","",(VLOOKUP(B40,'Base de données'!$B$1:$AV$2030,44,FALSE)))</f>
        <v/>
      </c>
      <c r="J40" s="64" t="str">
        <f>IF(B40="","",(VLOOKUP(B40,'Base de données'!$B$1:$AV$2030,47,FALSE)))</f>
        <v/>
      </c>
      <c r="K40" s="42"/>
      <c r="M40" s="201">
        <f t="shared" si="4"/>
        <v>0</v>
      </c>
      <c r="N40" s="198" t="str">
        <f>IF(AND(J40="Commune",$M$40&gt;2),"Erreur","Ok")</f>
        <v>Ok</v>
      </c>
      <c r="O40" s="198" t="str">
        <f>IF(AND(J40="Rare",$M$40&gt;1),"Erreur","Ok")</f>
        <v>Ok</v>
      </c>
      <c r="P40" s="198" t="str">
        <f>IF(AND(J40="Spéciale",$M$40&gt;3),"Erreur","Ok")</f>
        <v>Ok</v>
      </c>
      <c r="Q40" s="195" t="str">
        <f t="shared" si="5"/>
        <v>Ok</v>
      </c>
      <c r="S40" s="195"/>
      <c r="T40" s="195"/>
    </row>
    <row r="41" spans="2:20" ht="15.75" thickBot="1" x14ac:dyDescent="0.3">
      <c r="B41" s="78"/>
      <c r="C41" s="52" t="str">
        <f>IF(B41="","",(VLOOKUP(B41,'Base de données'!$B$1:$AV$2030,2,FALSE)))</f>
        <v/>
      </c>
      <c r="D41" s="75" t="str">
        <f>IF(B41="","",(VLOOKUP(B41,'Base de données'!$B$1:$AV$2030,3,FALSE)))</f>
        <v/>
      </c>
      <c r="E41" s="53" t="str">
        <f>IF(B41="","",(VLOOKUP(B41,'Base de données'!$B$1:$AV$2030,4,FALSE)))</f>
        <v/>
      </c>
      <c r="F41" s="53" t="str">
        <f>IF(B41="","",(VLOOKUP(B41,'Base de données'!$B$1:$AV$2030,5,FALSE)))</f>
        <v/>
      </c>
      <c r="G41" s="53" t="str">
        <f>IF(B41="","",(VLOOKUP(B41,'Base de données'!$B$1:$AV$2030,6,FALSE)))</f>
        <v/>
      </c>
      <c r="H41" s="53" t="str">
        <f>IF(B41="","",(VLOOKUP(B41,'Base de données'!$B$1:$AV$2030,7,FALSE)))</f>
        <v/>
      </c>
      <c r="I41" s="65" t="str">
        <f>IF(B41="","",(VLOOKUP(B41,'Base de données'!$B$1:$AV$2030,44,FALSE)))</f>
        <v/>
      </c>
      <c r="J41" s="70" t="str">
        <f>IF(B41="","",(VLOOKUP(B41,'Base de données'!$B$1:$AV$2030,47,FALSE)))</f>
        <v/>
      </c>
      <c r="K41" s="42"/>
      <c r="M41" s="201">
        <f t="shared" si="4"/>
        <v>0</v>
      </c>
      <c r="N41" s="198" t="str">
        <f>IF(AND(J41="Commune",$M$41&gt;2),"Erreur","Ok")</f>
        <v>Ok</v>
      </c>
      <c r="O41" s="198" t="str">
        <f>IF(AND(J41="Rare",$M$41&gt;1),"Erreur","Ok")</f>
        <v>Ok</v>
      </c>
      <c r="P41" s="198" t="str">
        <f>IF(AND(J41="Spéciale",$M$41&gt;3),"Erreur","Ok")</f>
        <v>Ok</v>
      </c>
      <c r="Q41" s="195" t="str">
        <f t="shared" si="5"/>
        <v>Ok</v>
      </c>
      <c r="S41" s="195"/>
      <c r="T41" s="195"/>
    </row>
    <row r="42" spans="2:20" ht="16.5" thickBot="1" x14ac:dyDescent="0.3">
      <c r="B42" s="97"/>
      <c r="C42" s="91"/>
      <c r="D42" s="90"/>
      <c r="E42" s="96">
        <f>SUM(E34:E41)</f>
        <v>0</v>
      </c>
      <c r="F42" s="92"/>
      <c r="G42" s="92"/>
      <c r="H42" s="92"/>
      <c r="I42" s="42"/>
      <c r="J42" s="93"/>
      <c r="K42" s="42"/>
      <c r="M42" s="201"/>
      <c r="N42" s="198"/>
      <c r="O42" s="198"/>
      <c r="P42" s="198"/>
      <c r="S42" s="195"/>
      <c r="T42" s="195"/>
    </row>
    <row r="43" spans="2:20" ht="16.5" thickBot="1" x14ac:dyDescent="0.3">
      <c r="B43" s="45"/>
      <c r="C43" s="42"/>
      <c r="D43" s="94" t="str">
        <f>SUM(D34:D41)&amp;"/12"</f>
        <v>0/12</v>
      </c>
      <c r="E43" s="95" t="str">
        <f>IF(T43="Exception001","Exception001",IF(D43&lt;&gt;"12/12","Erreur001",IF(OR(N43="Erreur002",O43="Erreur002",P43="Erreur002"),"Erreur002",IF(Q43="Erreur003","Erreur003",IF(R43="Erreur004","Erreur004",IF(S43="Erreur005","Erreur005","Équipe prête"))))))</f>
        <v>Erreur001</v>
      </c>
      <c r="F43" s="248" t="str">
        <f>IF(E43="Équipe prête","",VLOOKUP(E43,Glossaire!$B$1:$C$501,2,FALSE))</f>
        <v>Vous n'avez pas le bon nombre de niveaux</v>
      </c>
      <c r="G43" s="249"/>
      <c r="H43" s="249"/>
      <c r="I43" s="249"/>
      <c r="J43" s="250"/>
      <c r="K43" s="44"/>
      <c r="L43" s="206"/>
      <c r="M43" s="202" t="s">
        <v>302</v>
      </c>
      <c r="N43" s="199" t="str">
        <f>IF(COUNTIF($N$34:$N$41,"Erreur")&gt;0,"Erreur002","Ok")</f>
        <v>Ok</v>
      </c>
      <c r="O43" s="199" t="str">
        <f>IF(COUNTIF($O$34:$O$41,"Erreur")&gt;0,"Erreur002","Ok")</f>
        <v>Ok</v>
      </c>
      <c r="P43" s="199" t="str">
        <f>IF(COUNTIF($P$34:$P$41,"Erreur")&gt;0,"Erreur002","Ok")</f>
        <v>Ok</v>
      </c>
      <c r="Q43" s="199" t="str">
        <f>IF(COUNTIF($Q$34:$Q$41,"Boss")&gt;1,"Erreur003","Ok")</f>
        <v>Ok</v>
      </c>
      <c r="R43" s="196" t="str">
        <f>IF(COUNTIF($R$34:$R$41,"Ok")&lt;5,"Erreur004","Ok")</f>
        <v>Ok</v>
      </c>
      <c r="S43" s="196" t="str">
        <f>IF(COUNTIF($S$34:$S$41,"Ok")&lt;2,"Erreur005","Ok")</f>
        <v>Ok</v>
      </c>
      <c r="T43" s="196" t="str">
        <f>IF(COUNTIF(T34:T41,"Ok")&lt;4,"Ok","Exception001")</f>
        <v>Ok</v>
      </c>
    </row>
    <row r="44" spans="2:20" ht="9.9499999999999993" customHeight="1" thickBot="1" x14ac:dyDescent="0.3">
      <c r="B44" s="66"/>
      <c r="C44" s="67"/>
      <c r="D44" s="67"/>
      <c r="E44" s="67"/>
      <c r="F44" s="67"/>
      <c r="G44" s="67"/>
      <c r="H44" s="67"/>
      <c r="I44" s="67"/>
      <c r="J44" s="68"/>
      <c r="K44" s="42"/>
    </row>
    <row r="45" spans="2:20" ht="21.95" customHeight="1" thickTop="1" thickBot="1" x14ac:dyDescent="0.3"/>
    <row r="46" spans="2:20" ht="20.25" thickTop="1" x14ac:dyDescent="0.25">
      <c r="B46" s="207" t="s">
        <v>1437</v>
      </c>
      <c r="C46" s="208"/>
      <c r="D46" s="254" t="s">
        <v>852</v>
      </c>
      <c r="E46" s="254"/>
      <c r="F46" s="254"/>
      <c r="G46" s="254"/>
      <c r="H46" s="254"/>
      <c r="I46" s="254"/>
      <c r="J46" s="255"/>
      <c r="K46" s="43"/>
      <c r="L46" s="203"/>
    </row>
    <row r="47" spans="2:20" ht="19.5" thickBot="1" x14ac:dyDescent="0.3">
      <c r="B47" s="56" t="s">
        <v>2</v>
      </c>
      <c r="C47" s="57" t="s">
        <v>147</v>
      </c>
      <c r="D47" s="58" t="s">
        <v>152</v>
      </c>
      <c r="E47" s="58" t="s">
        <v>148</v>
      </c>
      <c r="F47" s="58" t="s">
        <v>149</v>
      </c>
      <c r="G47" s="58" t="s">
        <v>151</v>
      </c>
      <c r="H47" s="58" t="s">
        <v>150</v>
      </c>
      <c r="I47" s="57" t="s">
        <v>153</v>
      </c>
      <c r="J47" s="59" t="s">
        <v>4</v>
      </c>
      <c r="K47" s="41"/>
      <c r="L47" s="204"/>
      <c r="M47" s="200" t="s">
        <v>5</v>
      </c>
      <c r="N47" s="197" t="s">
        <v>59</v>
      </c>
      <c r="O47" s="197" t="s">
        <v>8</v>
      </c>
      <c r="P47" s="197" t="s">
        <v>129</v>
      </c>
      <c r="Q47" s="197" t="s">
        <v>303</v>
      </c>
      <c r="R47" s="197" t="s">
        <v>851</v>
      </c>
      <c r="S47" s="196" t="s">
        <v>965</v>
      </c>
      <c r="T47" s="196" t="s">
        <v>969</v>
      </c>
    </row>
    <row r="48" spans="2:20" ht="15.75" thickTop="1" x14ac:dyDescent="0.25">
      <c r="B48" s="79"/>
      <c r="C48" s="54" t="str">
        <f>IF(B48="","",(VLOOKUP(B48,'Base de données'!$B$1:$AV$2030,2,FALSE)))</f>
        <v/>
      </c>
      <c r="D48" s="73" t="str">
        <f>IF(B48="","",(VLOOKUP(B48,'Base de données'!$B$1:$AV$2030,3,FALSE)))</f>
        <v/>
      </c>
      <c r="E48" s="55" t="str">
        <f>IF(B48="","",(VLOOKUP(B48,'Base de données'!$B$1:$AV$2030,4,FALSE)))</f>
        <v/>
      </c>
      <c r="F48" s="55" t="str">
        <f>IF(B48="","",(VLOOKUP(B48,'Base de données'!$B$1:$AV$2030,5,FALSE)))</f>
        <v/>
      </c>
      <c r="G48" s="55" t="str">
        <f>IF(B48="","",(VLOOKUP(B48,'Base de données'!$B$1:$AV$2030,6,FALSE)))</f>
        <v/>
      </c>
      <c r="H48" s="55" t="str">
        <f>IF(B48="","",(VLOOKUP(B48,'Base de données'!$B$1:$AV$2030,7,FALSE)))</f>
        <v/>
      </c>
      <c r="I48" s="61" t="str">
        <f>IF(B48="","",(VLOOKUP(B48,'Base de données'!$B$1:$AV$2030,44,FALSE)))</f>
        <v/>
      </c>
      <c r="J48" s="62" t="str">
        <f>IF(B48="","",(VLOOKUP(B48,'Base de données'!$B$1:$AV$2030,47,FALSE)))</f>
        <v/>
      </c>
      <c r="K48" s="42"/>
      <c r="M48" s="201">
        <f t="shared" ref="M48:M55" si="6">COUNTIFS($B$48:$B$55,B48,$J$48:$J$55,J48)</f>
        <v>0</v>
      </c>
      <c r="N48" s="198" t="str">
        <f t="shared" ref="N48:N55" si="7">IF(AND(J48="Commune",M48&gt;2),"Erreur","Ok")</f>
        <v>Ok</v>
      </c>
      <c r="O48" s="198" t="str">
        <f t="shared" ref="O48:O55" si="8">IF(AND(J48="Rare",M48&gt;1),"Erreur","Ok")</f>
        <v>Ok</v>
      </c>
      <c r="P48" s="198" t="str">
        <f t="shared" ref="P48:P55" si="9">IF(AND(J48="Spéciale",M48&gt;3),"Erreur","Ok")</f>
        <v>Ok</v>
      </c>
      <c r="Q48" s="195" t="str">
        <f>IF(COUNTIF(C48,"*Boss*")&gt;0,"Boss","Ok")</f>
        <v>Ok</v>
      </c>
      <c r="R48" s="195" t="str">
        <f>IF(COUNTIF(B48:B55,"*Adamaï*")&gt;1,"Trop de Adamaï","Ok")</f>
        <v>Ok</v>
      </c>
      <c r="S48" s="195" t="str">
        <f>IF(COUNTIF(B48:B55,"*Klor Ofil*")&gt;0,"Klor Ofil Bannie","Ok")</f>
        <v>Ok</v>
      </c>
      <c r="T48" s="195" t="str">
        <f>IF(COUNTIF(C48:C55,"*bandit*")&gt;5,"Ok","Pas assez")</f>
        <v>Pas assez</v>
      </c>
    </row>
    <row r="49" spans="2:20" x14ac:dyDescent="0.25">
      <c r="B49" s="77"/>
      <c r="C49" s="50" t="str">
        <f>IF(B49="","",(VLOOKUP(B49,'Base de données'!$B$1:$AV$2030,2,FALSE)))</f>
        <v/>
      </c>
      <c r="D49" s="74" t="str">
        <f>IF(B49="","",(VLOOKUP(B49,'Base de données'!$B$1:$AV$2030,3,FALSE)))</f>
        <v/>
      </c>
      <c r="E49" s="51" t="str">
        <f>IF(B49="","",(VLOOKUP(B49,'Base de données'!$B$1:$AV$2030,4,FALSE)))</f>
        <v/>
      </c>
      <c r="F49" s="51" t="str">
        <f>IF(B49="","",(VLOOKUP(B49,'Base de données'!$B$1:$AV$2030,5,FALSE)))</f>
        <v/>
      </c>
      <c r="G49" s="51" t="str">
        <f>IF(B49="","",(VLOOKUP(B49,'Base de données'!$B$1:$AV$2030,6,FALSE)))</f>
        <v/>
      </c>
      <c r="H49" s="51" t="str">
        <f>IF(B49="","",(VLOOKUP(B49,'Base de données'!$B$1:$AV$2030,7,FALSE)))</f>
        <v/>
      </c>
      <c r="I49" s="63" t="str">
        <f>IF(B49="","",(VLOOKUP(B49,'Base de données'!$B$1:$AV$2030,44,FALSE)))</f>
        <v/>
      </c>
      <c r="J49" s="64" t="str">
        <f>IF(B49="","",(VLOOKUP(B49,'Base de données'!$B$1:$AV$2030,47,FALSE)))</f>
        <v/>
      </c>
      <c r="K49" s="42"/>
      <c r="M49" s="201">
        <f t="shared" si="6"/>
        <v>0</v>
      </c>
      <c r="N49" s="198" t="str">
        <f t="shared" si="7"/>
        <v>Ok</v>
      </c>
      <c r="O49" s="198" t="str">
        <f t="shared" si="8"/>
        <v>Ok</v>
      </c>
      <c r="P49" s="198" t="str">
        <f t="shared" si="9"/>
        <v>Ok</v>
      </c>
      <c r="Q49" s="195" t="str">
        <f t="shared" ref="Q49:Q55" si="10">IF(COUNTIF(C49,"*Boss*")&gt;0,"Boss","Ok")</f>
        <v>Ok</v>
      </c>
      <c r="R49" s="195" t="str">
        <f>IF(COUNTIF(B48:B55,"*Yugo*")&gt;1,"Trop de Yugo","Ok")</f>
        <v>Ok</v>
      </c>
      <c r="S49" s="195" t="str">
        <f>IF(COUNTIF(B48:B55,"*Terminatot Gaulde*")&gt;0,"Terminatot Gaulde Bannie","Ok")</f>
        <v>Ok</v>
      </c>
      <c r="T49" s="195" t="str">
        <f>IF(SUM(D48:D55)&gt;14,"Trop haut","Ok")</f>
        <v>Ok</v>
      </c>
    </row>
    <row r="50" spans="2:20" x14ac:dyDescent="0.25">
      <c r="B50" s="77"/>
      <c r="C50" s="50" t="str">
        <f>IF(B50="","",(VLOOKUP(B50,'Base de données'!$B$1:$AV$2030,2,FALSE)))</f>
        <v/>
      </c>
      <c r="D50" s="74" t="str">
        <f>IF(B50="","",(VLOOKUP(B50,'Base de données'!$B$1:$AV$2030,3,FALSE)))</f>
        <v/>
      </c>
      <c r="E50" s="51" t="str">
        <f>IF(B50="","",(VLOOKUP(B50,'Base de données'!$B$1:$AV$2030,4,FALSE)))</f>
        <v/>
      </c>
      <c r="F50" s="51" t="str">
        <f>IF(B50="","",(VLOOKUP(B50,'Base de données'!$B$1:$AV$2030,5,FALSE)))</f>
        <v/>
      </c>
      <c r="G50" s="51" t="str">
        <f>IF(B50="","",(VLOOKUP(B50,'Base de données'!$B$1:$AV$2030,6,FALSE)))</f>
        <v/>
      </c>
      <c r="H50" s="51" t="str">
        <f>IF(B50="","",(VLOOKUP(B50,'Base de données'!$B$1:$AV$2030,7,FALSE)))</f>
        <v/>
      </c>
      <c r="I50" s="63" t="str">
        <f>IF(B50="","",(VLOOKUP(B50,'Base de données'!$B$1:$AV$2030,44,FALSE)))</f>
        <v/>
      </c>
      <c r="J50" s="64" t="str">
        <f>IF(B50="","",(VLOOKUP(B50,'Base de données'!$B$1:$AV$2030,47,FALSE)))</f>
        <v/>
      </c>
      <c r="K50" s="42"/>
      <c r="M50" s="201">
        <f t="shared" si="6"/>
        <v>0</v>
      </c>
      <c r="N50" s="198" t="str">
        <f t="shared" si="7"/>
        <v>Ok</v>
      </c>
      <c r="O50" s="198" t="str">
        <f t="shared" si="8"/>
        <v>Ok</v>
      </c>
      <c r="P50" s="198" t="str">
        <f t="shared" si="9"/>
        <v>Ok</v>
      </c>
      <c r="Q50" s="195" t="str">
        <f t="shared" si="10"/>
        <v>Ok</v>
      </c>
      <c r="R50" s="195" t="str">
        <f>IF(COUNTIF(B48:B55,"*Tristepin*")&gt;1,"Trop de Tristepin","Ok")</f>
        <v>Ok</v>
      </c>
      <c r="S50" s="195"/>
      <c r="T50" s="195" t="str">
        <f>IF(SUMIF(C48:C55,"bandit",D48:D55)&lt;12,"Pas assez","Ok")</f>
        <v>Pas assez</v>
      </c>
    </row>
    <row r="51" spans="2:20" x14ac:dyDescent="0.25">
      <c r="B51" s="77"/>
      <c r="C51" s="50" t="str">
        <f>IF(B51="","",(VLOOKUP(B51,'Base de données'!$B$1:$AV$2030,2,FALSE)))</f>
        <v/>
      </c>
      <c r="D51" s="74" t="str">
        <f>IF(B51="","",(VLOOKUP(B51,'Base de données'!$B$1:$AV$2030,3,FALSE)))</f>
        <v/>
      </c>
      <c r="E51" s="51" t="str">
        <f>IF(B51="","",(VLOOKUP(B51,'Base de données'!$B$1:$AV$2030,4,FALSE)))</f>
        <v/>
      </c>
      <c r="F51" s="51" t="str">
        <f>IF(B51="","",(VLOOKUP(B51,'Base de données'!$B$1:$AV$2030,5,FALSE)))</f>
        <v/>
      </c>
      <c r="G51" s="51" t="str">
        <f>IF(B51="","",(VLOOKUP(B51,'Base de données'!$B$1:$AV$2030,6,FALSE)))</f>
        <v/>
      </c>
      <c r="H51" s="51" t="str">
        <f>IF(B51="","",(VLOOKUP(B51,'Base de données'!$B$1:$AV$2030,7,FALSE)))</f>
        <v/>
      </c>
      <c r="I51" s="63" t="str">
        <f>IF(B51="","",(VLOOKUP(B51,'Base de données'!$B$1:$AV$2030,44,FALSE)))</f>
        <v/>
      </c>
      <c r="J51" s="64" t="str">
        <f>IF(B51="","",(VLOOKUP(B51,'Base de données'!$B$1:$AV$2030,47,FALSE)))</f>
        <v/>
      </c>
      <c r="K51" s="42"/>
      <c r="M51" s="201">
        <f t="shared" si="6"/>
        <v>0</v>
      </c>
      <c r="N51" s="198" t="str">
        <f t="shared" si="7"/>
        <v>Ok</v>
      </c>
      <c r="O51" s="198" t="str">
        <f t="shared" si="8"/>
        <v>Ok</v>
      </c>
      <c r="P51" s="198" t="str">
        <f t="shared" si="9"/>
        <v>Ok</v>
      </c>
      <c r="Q51" s="195" t="str">
        <f t="shared" si="10"/>
        <v>Ok</v>
      </c>
      <c r="R51" s="195" t="str">
        <f>IF(COUNTIF(B48:B55,"*Qilby*")&gt;1,"Trop de Qilby","Ok")</f>
        <v>Ok</v>
      </c>
      <c r="S51" s="195"/>
      <c r="T51" s="195" t="str">
        <f>IF(COUNTIF(B48:B55,"Riktus Elite")&lt;1,"Sans Élite","Ok")</f>
        <v>Sans Élite</v>
      </c>
    </row>
    <row r="52" spans="2:20" x14ac:dyDescent="0.25">
      <c r="B52" s="77"/>
      <c r="C52" s="50" t="str">
        <f>IF(B52="","",(VLOOKUP(B52,'Base de données'!$B$1:$AV$2030,2,FALSE)))</f>
        <v/>
      </c>
      <c r="D52" s="74" t="str">
        <f>IF(B52="","",(VLOOKUP(B52,'Base de données'!$B$1:$AV$2030,3,FALSE)))</f>
        <v/>
      </c>
      <c r="E52" s="51" t="str">
        <f>IF(B52="","",(VLOOKUP(B52,'Base de données'!$B$1:$AV$2030,4,FALSE)))</f>
        <v/>
      </c>
      <c r="F52" s="51" t="str">
        <f>IF(B52="","",(VLOOKUP(B52,'Base de données'!$B$1:$AV$2030,5,FALSE)))</f>
        <v/>
      </c>
      <c r="G52" s="51" t="str">
        <f>IF(B52="","",(VLOOKUP(B52,'Base de données'!$B$1:$AV$2030,6,FALSE)))</f>
        <v/>
      </c>
      <c r="H52" s="51" t="str">
        <f>IF(B52="","",(VLOOKUP(B52,'Base de données'!$B$1:$AV$2030,7,FALSE)))</f>
        <v/>
      </c>
      <c r="I52" s="63" t="str">
        <f>IF(B52="","",(VLOOKUP(B52,'Base de données'!$B$1:$AV$2030,44,FALSE)))</f>
        <v/>
      </c>
      <c r="J52" s="64" t="str">
        <f>IF(B52="","",(VLOOKUP(B52,'Base de données'!$B$1:$AV$2030,47,FALSE)))</f>
        <v/>
      </c>
      <c r="K52" s="42"/>
      <c r="M52" s="201">
        <f t="shared" si="6"/>
        <v>0</v>
      </c>
      <c r="N52" s="198" t="str">
        <f t="shared" si="7"/>
        <v>Ok</v>
      </c>
      <c r="O52" s="198" t="str">
        <f t="shared" si="8"/>
        <v>Ok</v>
      </c>
      <c r="P52" s="198" t="str">
        <f t="shared" si="9"/>
        <v>Ok</v>
      </c>
      <c r="Q52" s="195" t="str">
        <f t="shared" si="10"/>
        <v>Ok</v>
      </c>
      <c r="R52" s="195" t="str">
        <f>IF(COUNTIF(B48:B55,"*Dark Vlad*")&gt;1,"Trop de Dark Vlad","Ok")</f>
        <v>Ok</v>
      </c>
      <c r="S52" s="195"/>
      <c r="T52" s="195"/>
    </row>
    <row r="53" spans="2:20" x14ac:dyDescent="0.25">
      <c r="B53" s="77"/>
      <c r="C53" s="50" t="str">
        <f>IF(B53="","",(VLOOKUP(B53,'Base de données'!$B$1:$AV$2030,2,FALSE)))</f>
        <v/>
      </c>
      <c r="D53" s="74" t="str">
        <f>IF(B53="","",(VLOOKUP(B53,'Base de données'!$B$1:$AV$2030,3,FALSE)))</f>
        <v/>
      </c>
      <c r="E53" s="51" t="str">
        <f>IF(B53="","",(VLOOKUP(B53,'Base de données'!$B$1:$AV$2030,4,FALSE)))</f>
        <v/>
      </c>
      <c r="F53" s="51" t="str">
        <f>IF(B53="","",(VLOOKUP(B53,'Base de données'!$B$1:$AV$2030,5,FALSE)))</f>
        <v/>
      </c>
      <c r="G53" s="51" t="str">
        <f>IF(B53="","",(VLOOKUP(B53,'Base de données'!$B$1:$AV$2030,6,FALSE)))</f>
        <v/>
      </c>
      <c r="H53" s="51" t="str">
        <f>IF(B53="","",(VLOOKUP(B53,'Base de données'!$B$1:$AV$2030,7,FALSE)))</f>
        <v/>
      </c>
      <c r="I53" s="63" t="str">
        <f>IF(B53="","",(VLOOKUP(B53,'Base de données'!$B$1:$AV$2030,44,FALSE)))</f>
        <v/>
      </c>
      <c r="J53" s="64" t="str">
        <f>IF(B53="","",(VLOOKUP(B53,'Base de données'!$B$1:$AV$2030,47,FALSE)))</f>
        <v/>
      </c>
      <c r="K53" s="42"/>
      <c r="M53" s="201">
        <f t="shared" si="6"/>
        <v>0</v>
      </c>
      <c r="N53" s="198" t="str">
        <f t="shared" si="7"/>
        <v>Ok</v>
      </c>
      <c r="O53" s="198" t="str">
        <f t="shared" si="8"/>
        <v>Ok</v>
      </c>
      <c r="P53" s="198" t="str">
        <f t="shared" si="9"/>
        <v>Ok</v>
      </c>
      <c r="Q53" s="195" t="str">
        <f t="shared" si="10"/>
        <v>Ok</v>
      </c>
      <c r="S53" s="195"/>
      <c r="T53" s="195"/>
    </row>
    <row r="54" spans="2:20" x14ac:dyDescent="0.25">
      <c r="B54" s="77"/>
      <c r="C54" s="50" t="str">
        <f>IF(B54="","",(VLOOKUP(B54,'Base de données'!$B$1:$AV$2030,2,FALSE)))</f>
        <v/>
      </c>
      <c r="D54" s="74" t="str">
        <f>IF(B54="","",(VLOOKUP(B54,'Base de données'!$B$1:$AV$2030,3,FALSE)))</f>
        <v/>
      </c>
      <c r="E54" s="51" t="str">
        <f>IF(B54="","",(VLOOKUP(B54,'Base de données'!$B$1:$AV$2030,4,FALSE)))</f>
        <v/>
      </c>
      <c r="F54" s="51" t="str">
        <f>IF(B54="","",(VLOOKUP(B54,'Base de données'!$B$1:$AV$2030,5,FALSE)))</f>
        <v/>
      </c>
      <c r="G54" s="51" t="str">
        <f>IF(B54="","",(VLOOKUP(B54,'Base de données'!$B$1:$AV$2030,6,FALSE)))</f>
        <v/>
      </c>
      <c r="H54" s="51" t="str">
        <f>IF(B54="","",(VLOOKUP(B54,'Base de données'!$B$1:$AV$2030,7,FALSE)))</f>
        <v/>
      </c>
      <c r="I54" s="63" t="str">
        <f>IF(B54="","",(VLOOKUP(B54,'Base de données'!$B$1:$AV$2030,44,FALSE)))</f>
        <v/>
      </c>
      <c r="J54" s="64" t="str">
        <f>IF(B54="","",(VLOOKUP(B54,'Base de données'!$B$1:$AV$2030,47,FALSE)))</f>
        <v/>
      </c>
      <c r="K54" s="42"/>
      <c r="M54" s="201">
        <f t="shared" si="6"/>
        <v>0</v>
      </c>
      <c r="N54" s="198" t="str">
        <f t="shared" si="7"/>
        <v>Ok</v>
      </c>
      <c r="O54" s="198" t="str">
        <f t="shared" si="8"/>
        <v>Ok</v>
      </c>
      <c r="P54" s="198" t="str">
        <f t="shared" si="9"/>
        <v>Ok</v>
      </c>
      <c r="Q54" s="195" t="str">
        <f>IF(COUNTIF(C54,"*Boss*")&gt;0,"Boss","Ok")</f>
        <v>Ok</v>
      </c>
      <c r="S54" s="195"/>
      <c r="T54" s="195"/>
    </row>
    <row r="55" spans="2:20" ht="15.75" thickBot="1" x14ac:dyDescent="0.3">
      <c r="B55" s="78"/>
      <c r="C55" s="52" t="str">
        <f>IF(B55="","",(VLOOKUP(B55,'Base de données'!$B$1:$AV$2030,2,FALSE)))</f>
        <v/>
      </c>
      <c r="D55" s="75" t="str">
        <f>IF(B55="","",(VLOOKUP(B55,'Base de données'!$B$1:$AV$2030,3,FALSE)))</f>
        <v/>
      </c>
      <c r="E55" s="53" t="str">
        <f>IF(B55="","",(VLOOKUP(B55,'Base de données'!$B$1:$AV$2030,4,FALSE)))</f>
        <v/>
      </c>
      <c r="F55" s="53" t="str">
        <f>IF(B55="","",(VLOOKUP(B55,'Base de données'!$B$1:$AV$2030,5,FALSE)))</f>
        <v/>
      </c>
      <c r="G55" s="53" t="str">
        <f>IF(B55="","",(VLOOKUP(B55,'Base de données'!$B$1:$AV$2030,6,FALSE)))</f>
        <v/>
      </c>
      <c r="H55" s="53" t="str">
        <f>IF(B55="","",(VLOOKUP(B55,'Base de données'!$B$1:$AV$2030,7,FALSE)))</f>
        <v/>
      </c>
      <c r="I55" s="65" t="str">
        <f>IF(B55="","",(VLOOKUP(B55,'Base de données'!$B$1:$AV$2030,44,FALSE)))</f>
        <v/>
      </c>
      <c r="J55" s="70" t="str">
        <f>IF(B55="","",(VLOOKUP(B55,'Base de données'!$B$1:$AV$2030,47,FALSE)))</f>
        <v/>
      </c>
      <c r="K55" s="42"/>
      <c r="M55" s="201">
        <f t="shared" si="6"/>
        <v>0</v>
      </c>
      <c r="N55" s="198" t="str">
        <f t="shared" si="7"/>
        <v>Ok</v>
      </c>
      <c r="O55" s="198" t="str">
        <f t="shared" si="8"/>
        <v>Ok</v>
      </c>
      <c r="P55" s="198" t="str">
        <f t="shared" si="9"/>
        <v>Ok</v>
      </c>
      <c r="Q55" s="195" t="str">
        <f t="shared" si="10"/>
        <v>Ok</v>
      </c>
      <c r="S55" s="195"/>
      <c r="T55" s="195"/>
    </row>
    <row r="56" spans="2:20" ht="16.5" thickBot="1" x14ac:dyDescent="0.3">
      <c r="B56" s="97"/>
      <c r="C56" s="91"/>
      <c r="D56" s="90"/>
      <c r="E56" s="96">
        <f>SUM(E48:E55)</f>
        <v>0</v>
      </c>
      <c r="F56" s="92"/>
      <c r="G56" s="92"/>
      <c r="H56" s="92"/>
      <c r="I56" s="42"/>
      <c r="J56" s="93"/>
      <c r="K56" s="42"/>
      <c r="M56" s="201"/>
      <c r="N56" s="198"/>
      <c r="O56" s="198"/>
      <c r="P56" s="198"/>
      <c r="S56" s="195"/>
      <c r="T56" s="195"/>
    </row>
    <row r="57" spans="2:20" ht="16.5" thickBot="1" x14ac:dyDescent="0.3">
      <c r="B57" s="45"/>
      <c r="C57" s="42"/>
      <c r="D57" s="94" t="str">
        <f>SUM(D48:D55)&amp;"/12"</f>
        <v>0/12</v>
      </c>
      <c r="E57" s="95" t="str">
        <f>IF(T57="Exception001","Exception001",IF(D57&lt;&gt;"12/12","Erreur001",IF(OR(N57="Erreur002",O57="Erreur002",P57="Erreur002"),"Erreur002",IF(Q57="Erreur003","Erreur003",IF(R57="Erreur004","Erreur004",IF(S57="Erreur005","Erreur005","Équipe prête"))))))</f>
        <v>Erreur001</v>
      </c>
      <c r="F57" s="248" t="str">
        <f>IF(E57="Équipe prête","",VLOOKUP(E57,Glossaire!$B$1:$C$501,2,FALSE))</f>
        <v>Vous n'avez pas le bon nombre de niveaux</v>
      </c>
      <c r="G57" s="249"/>
      <c r="H57" s="249"/>
      <c r="I57" s="249"/>
      <c r="J57" s="250"/>
      <c r="K57" s="44"/>
      <c r="L57" s="206"/>
      <c r="M57" s="202" t="s">
        <v>302</v>
      </c>
      <c r="N57" s="199" t="str">
        <f>IF(COUNTIF($N$48:$N$55,"Erreur")&gt;0,"Erreur002","Ok")</f>
        <v>Ok</v>
      </c>
      <c r="O57" s="199" t="str">
        <f>IF(COUNTIF($O$48:$O$55,"Erreur")&gt;0,"Erreur002","Ok")</f>
        <v>Ok</v>
      </c>
      <c r="P57" s="199" t="str">
        <f>IF(COUNTIF($P$48:$P$55,"Erreur")&gt;0,"Erreur002","Ok")</f>
        <v>Ok</v>
      </c>
      <c r="Q57" s="199" t="str">
        <f>IF(COUNTIF($Q$48:$Q$55,"Boss")&gt;1,"Erreur003","Ok")</f>
        <v>Ok</v>
      </c>
      <c r="R57" s="196" t="str">
        <f>IF(COUNTIF($R$48:$R$55,"Ok")&lt;5,"Erreur004","Ok")</f>
        <v>Ok</v>
      </c>
      <c r="S57" s="196" t="str">
        <f>IF(COUNTIF($S$48:$S$55,"Ok")&lt;2,"Erreur005","Ok")</f>
        <v>Ok</v>
      </c>
      <c r="T57" s="196" t="str">
        <f>IF(COUNTIF(T48:T55,"Ok")&lt;4,"Ok","Exception001")</f>
        <v>Ok</v>
      </c>
    </row>
    <row r="58" spans="2:20" ht="15.75" thickBot="1" x14ac:dyDescent="0.3">
      <c r="B58" s="66"/>
      <c r="C58" s="67"/>
      <c r="D58" s="67"/>
      <c r="E58" s="67"/>
      <c r="F58" s="67"/>
      <c r="G58" s="67"/>
      <c r="H58" s="67"/>
      <c r="I58" s="67"/>
      <c r="J58" s="68"/>
      <c r="K58" s="42"/>
    </row>
    <row r="59" spans="2:20" ht="15.75" thickTop="1" x14ac:dyDescent="0.25"/>
  </sheetData>
  <mergeCells count="9">
    <mergeCell ref="F57:J57"/>
    <mergeCell ref="F43:J43"/>
    <mergeCell ref="B1:J2"/>
    <mergeCell ref="F15:J15"/>
    <mergeCell ref="F29:J29"/>
    <mergeCell ref="D4:J4"/>
    <mergeCell ref="D18:J18"/>
    <mergeCell ref="D32:J32"/>
    <mergeCell ref="D46:J46"/>
  </mergeCells>
  <conditionalFormatting sqref="D15">
    <cfRule type="expression" dxfId="24" priority="4">
      <formula>$E$15="Exception001"</formula>
    </cfRule>
    <cfRule type="expression" dxfId="23" priority="15">
      <formula>SUM($D$6:$D$13)&lt;&gt;12</formula>
    </cfRule>
  </conditionalFormatting>
  <conditionalFormatting sqref="D29">
    <cfRule type="expression" dxfId="22" priority="3">
      <formula>$E$29="Exception001"</formula>
    </cfRule>
    <cfRule type="expression" dxfId="21" priority="13">
      <formula>SUM($D$20:$D$27)&lt;&gt;12</formula>
    </cfRule>
  </conditionalFormatting>
  <conditionalFormatting sqref="D43">
    <cfRule type="expression" dxfId="20" priority="2">
      <formula>$E$43="Exception001"</formula>
    </cfRule>
    <cfRule type="expression" dxfId="19" priority="12">
      <formula>SUM($D$34:$D$41)&lt;&gt;12</formula>
    </cfRule>
  </conditionalFormatting>
  <conditionalFormatting sqref="E15">
    <cfRule type="expression" dxfId="18" priority="11">
      <formula>AND($E$15&lt;&gt;"Équipe prête",$E$15&lt;&gt;"Exception001")</formula>
    </cfRule>
  </conditionalFormatting>
  <conditionalFormatting sqref="E29">
    <cfRule type="expression" dxfId="17" priority="8">
      <formula>AND($E$29&lt;&gt;"Équipe prête",$E$29&lt;&gt;"Exception001")</formula>
    </cfRule>
  </conditionalFormatting>
  <conditionalFormatting sqref="E43">
    <cfRule type="expression" dxfId="16" priority="7">
      <formula>AND($E$43&lt;&gt;"Équipe prête",$E$43&lt;&gt;"Exception001")</formula>
    </cfRule>
  </conditionalFormatting>
  <conditionalFormatting sqref="D57">
    <cfRule type="expression" dxfId="15" priority="1">
      <formula>$E$57="Exception001"</formula>
    </cfRule>
    <cfRule type="expression" dxfId="14" priority="6">
      <formula>SUM($D$48:$D$55)&lt;&gt;12</formula>
    </cfRule>
  </conditionalFormatting>
  <conditionalFormatting sqref="E57">
    <cfRule type="expression" dxfId="13" priority="5">
      <formula>AND($E$57&lt;&gt;"Équipe prête",$E$57&lt;&gt;"Exception001")</formula>
    </cfRule>
  </conditionalFormatting>
  <pageMargins left="0.70866141732283472" right="0.70866141732283472" top="0.74803149606299213" bottom="0.74803149606299213" header="0.31496062992125984" footer="0.31496062992125984"/>
  <pageSetup scale="66" fitToHeight="2" orientation="landscape" verticalDpi="300" r:id="rId1"/>
  <headerFooter>
    <oddHeader>&amp;CKrosMaster Arèna
Ma Collection</oddHeader>
    <oddFooter>&amp;LPar : Maxlam&amp;RVersion 3.2</oddFooter>
  </headerFooter>
  <rowBreaks count="1" manualBreakCount="1">
    <brk id="31" max="10" man="1"/>
  </rowBreak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rgb="FF00B050"/>
    <pageSetUpPr fitToPage="1"/>
  </sheetPr>
  <dimension ref="A1:L198"/>
  <sheetViews>
    <sheetView zoomScaleNormal="100" workbookViewId="0">
      <pane ySplit="1" topLeftCell="A2" activePane="bottomLeft" state="frozen"/>
      <selection activeCell="F17" sqref="F17"/>
      <selection pane="bottomLeft" activeCell="G2" sqref="G2"/>
    </sheetView>
  </sheetViews>
  <sheetFormatPr baseColWidth="10" defaultRowHeight="15" x14ac:dyDescent="0.25"/>
  <cols>
    <col min="1" max="1" width="10.7109375" style="2" customWidth="1"/>
    <col min="2" max="2" width="11.42578125" style="2"/>
    <col min="3" max="3" width="27.140625" style="2" customWidth="1"/>
    <col min="4" max="4" width="26.140625" style="2" customWidth="1"/>
    <col min="5" max="5" width="12" style="2" customWidth="1"/>
    <col min="6" max="6" width="11" style="2" customWidth="1"/>
    <col min="7" max="8" width="11.140625" style="2" customWidth="1"/>
    <col min="9" max="9" width="12.5703125" style="2" customWidth="1"/>
    <col min="10" max="10" width="13" style="2" customWidth="1"/>
    <col min="11" max="16384" width="11.42578125" style="2"/>
  </cols>
  <sheetData>
    <row r="1" spans="1:10" ht="50.1" customHeight="1" thickTop="1" x14ac:dyDescent="0.25">
      <c r="A1" s="119" t="s">
        <v>0</v>
      </c>
      <c r="B1" s="120" t="s">
        <v>1</v>
      </c>
      <c r="C1" s="120" t="s">
        <v>2</v>
      </c>
      <c r="D1" s="120" t="s">
        <v>3</v>
      </c>
      <c r="E1" s="120" t="s">
        <v>18</v>
      </c>
      <c r="F1" s="120" t="s">
        <v>4</v>
      </c>
      <c r="G1" s="120" t="s">
        <v>1419</v>
      </c>
      <c r="H1" s="120" t="s">
        <v>1421</v>
      </c>
      <c r="I1" s="121" t="s">
        <v>1420</v>
      </c>
      <c r="J1" s="122" t="s">
        <v>1418</v>
      </c>
    </row>
    <row r="2" spans="1:10" ht="64.5" customHeight="1" x14ac:dyDescent="0.25">
      <c r="A2" s="133" t="s">
        <v>802</v>
      </c>
      <c r="B2" s="134"/>
      <c r="C2" s="135" t="s">
        <v>1363</v>
      </c>
      <c r="D2" s="135" t="s">
        <v>1340</v>
      </c>
      <c r="E2" s="136" t="s">
        <v>1341</v>
      </c>
      <c r="F2" s="134" t="s">
        <v>8</v>
      </c>
      <c r="G2" s="137"/>
      <c r="H2" s="164"/>
      <c r="I2" s="180"/>
      <c r="J2" s="169"/>
    </row>
    <row r="3" spans="1:10" ht="64.5" customHeight="1" x14ac:dyDescent="0.25">
      <c r="A3" s="138" t="s">
        <v>690</v>
      </c>
      <c r="B3" s="139"/>
      <c r="C3" s="140" t="s">
        <v>1362</v>
      </c>
      <c r="D3" s="140" t="s">
        <v>1340</v>
      </c>
      <c r="E3" s="141" t="s">
        <v>1341</v>
      </c>
      <c r="F3" s="142" t="s">
        <v>8</v>
      </c>
      <c r="G3" s="143"/>
      <c r="H3" s="165"/>
      <c r="I3" s="142"/>
      <c r="J3" s="170"/>
    </row>
    <row r="4" spans="1:10" ht="60" customHeight="1" x14ac:dyDescent="0.25">
      <c r="A4" s="138">
        <v>1</v>
      </c>
      <c r="B4" s="145"/>
      <c r="C4" s="140" t="s">
        <v>85</v>
      </c>
      <c r="D4" s="146" t="s">
        <v>70</v>
      </c>
      <c r="E4" s="146" t="s">
        <v>19</v>
      </c>
      <c r="F4" s="145" t="s">
        <v>59</v>
      </c>
      <c r="G4" s="147"/>
      <c r="H4" s="166"/>
      <c r="I4" s="148"/>
      <c r="J4" s="152"/>
    </row>
    <row r="5" spans="1:10" s="1" customFormat="1" ht="60" customHeight="1" x14ac:dyDescent="0.25">
      <c r="A5" s="138">
        <v>2</v>
      </c>
      <c r="B5" s="145"/>
      <c r="C5" s="146" t="s">
        <v>89</v>
      </c>
      <c r="D5" s="146" t="s">
        <v>70</v>
      </c>
      <c r="E5" s="146" t="s">
        <v>19</v>
      </c>
      <c r="F5" s="145" t="s">
        <v>8</v>
      </c>
      <c r="G5" s="147"/>
      <c r="H5" s="166"/>
      <c r="I5" s="148"/>
      <c r="J5" s="152"/>
    </row>
    <row r="6" spans="1:10" ht="60" customHeight="1" x14ac:dyDescent="0.25">
      <c r="A6" s="138">
        <v>3</v>
      </c>
      <c r="B6" s="145"/>
      <c r="C6" s="146" t="s">
        <v>90</v>
      </c>
      <c r="D6" s="146" t="s">
        <v>70</v>
      </c>
      <c r="E6" s="146" t="s">
        <v>19</v>
      </c>
      <c r="F6" s="145" t="s">
        <v>8</v>
      </c>
      <c r="G6" s="147"/>
      <c r="H6" s="166"/>
      <c r="I6" s="148"/>
      <c r="J6" s="152"/>
    </row>
    <row r="7" spans="1:10" ht="60" customHeight="1" x14ac:dyDescent="0.25">
      <c r="A7" s="138">
        <v>4</v>
      </c>
      <c r="B7" s="145"/>
      <c r="C7" s="146" t="s">
        <v>91</v>
      </c>
      <c r="D7" s="146" t="s">
        <v>70</v>
      </c>
      <c r="E7" s="146" t="s">
        <v>19</v>
      </c>
      <c r="F7" s="145" t="s">
        <v>8</v>
      </c>
      <c r="G7" s="147"/>
      <c r="H7" s="166"/>
      <c r="I7" s="148"/>
      <c r="J7" s="152"/>
    </row>
    <row r="8" spans="1:10" ht="60" customHeight="1" x14ac:dyDescent="0.25">
      <c r="A8" s="138">
        <v>5</v>
      </c>
      <c r="B8" s="145"/>
      <c r="C8" s="146" t="s">
        <v>92</v>
      </c>
      <c r="D8" s="146" t="s">
        <v>70</v>
      </c>
      <c r="E8" s="146" t="s">
        <v>19</v>
      </c>
      <c r="F8" s="145" t="s">
        <v>8</v>
      </c>
      <c r="G8" s="147"/>
      <c r="H8" s="166"/>
      <c r="I8" s="148"/>
      <c r="J8" s="152"/>
    </row>
    <row r="9" spans="1:10" ht="60" customHeight="1" x14ac:dyDescent="0.25">
      <c r="A9" s="138">
        <v>6</v>
      </c>
      <c r="B9" s="145"/>
      <c r="C9" s="146" t="s">
        <v>93</v>
      </c>
      <c r="D9" s="146" t="s">
        <v>70</v>
      </c>
      <c r="E9" s="146" t="s">
        <v>19</v>
      </c>
      <c r="F9" s="145" t="s">
        <v>8</v>
      </c>
      <c r="G9" s="147"/>
      <c r="H9" s="166"/>
      <c r="I9" s="148"/>
      <c r="J9" s="152"/>
    </row>
    <row r="10" spans="1:10" ht="60" customHeight="1" x14ac:dyDescent="0.25">
      <c r="A10" s="138">
        <v>7</v>
      </c>
      <c r="B10" s="145"/>
      <c r="C10" s="146" t="s">
        <v>94</v>
      </c>
      <c r="D10" s="146" t="s">
        <v>70</v>
      </c>
      <c r="E10" s="146" t="s">
        <v>19</v>
      </c>
      <c r="F10" s="145" t="s">
        <v>59</v>
      </c>
      <c r="G10" s="147"/>
      <c r="H10" s="166"/>
      <c r="I10" s="148"/>
      <c r="J10" s="152"/>
    </row>
    <row r="11" spans="1:10" ht="60" customHeight="1" x14ac:dyDescent="0.25">
      <c r="A11" s="138">
        <v>8</v>
      </c>
      <c r="B11" s="145"/>
      <c r="C11" s="146" t="s">
        <v>102</v>
      </c>
      <c r="D11" s="146" t="s">
        <v>70</v>
      </c>
      <c r="E11" s="146" t="s">
        <v>19</v>
      </c>
      <c r="F11" s="145" t="s">
        <v>8</v>
      </c>
      <c r="G11" s="147"/>
      <c r="H11" s="166"/>
      <c r="I11" s="148"/>
      <c r="J11" s="152"/>
    </row>
    <row r="12" spans="1:10" ht="60" customHeight="1" x14ac:dyDescent="0.25">
      <c r="A12" s="138">
        <v>9</v>
      </c>
      <c r="B12" s="145"/>
      <c r="C12" s="140" t="s">
        <v>87</v>
      </c>
      <c r="D12" s="146" t="s">
        <v>70</v>
      </c>
      <c r="E12" s="146" t="s">
        <v>19</v>
      </c>
      <c r="F12" s="145" t="s">
        <v>59</v>
      </c>
      <c r="G12" s="147"/>
      <c r="H12" s="166"/>
      <c r="I12" s="148"/>
      <c r="J12" s="152"/>
    </row>
    <row r="13" spans="1:10" ht="60" customHeight="1" x14ac:dyDescent="0.25">
      <c r="A13" s="138">
        <v>10</v>
      </c>
      <c r="B13" s="145"/>
      <c r="C13" s="140" t="s">
        <v>99</v>
      </c>
      <c r="D13" s="146" t="s">
        <v>70</v>
      </c>
      <c r="E13" s="146" t="s">
        <v>19</v>
      </c>
      <c r="F13" s="145" t="s">
        <v>8</v>
      </c>
      <c r="G13" s="147"/>
      <c r="H13" s="166"/>
      <c r="I13" s="148"/>
      <c r="J13" s="152"/>
    </row>
    <row r="14" spans="1:10" ht="60" customHeight="1" x14ac:dyDescent="0.25">
      <c r="A14" s="138">
        <v>11</v>
      </c>
      <c r="B14" s="145"/>
      <c r="C14" s="146" t="s">
        <v>95</v>
      </c>
      <c r="D14" s="146" t="s">
        <v>70</v>
      </c>
      <c r="E14" s="146" t="s">
        <v>19</v>
      </c>
      <c r="F14" s="145" t="s">
        <v>8</v>
      </c>
      <c r="G14" s="147"/>
      <c r="H14" s="166"/>
      <c r="I14" s="151"/>
      <c r="J14" s="152"/>
    </row>
    <row r="15" spans="1:10" ht="60" customHeight="1" x14ac:dyDescent="0.25">
      <c r="A15" s="138">
        <v>12</v>
      </c>
      <c r="B15" s="145"/>
      <c r="C15" s="146" t="s">
        <v>100</v>
      </c>
      <c r="D15" s="146" t="s">
        <v>70</v>
      </c>
      <c r="E15" s="146" t="s">
        <v>19</v>
      </c>
      <c r="F15" s="145" t="s">
        <v>8</v>
      </c>
      <c r="G15" s="147"/>
      <c r="H15" s="166"/>
      <c r="I15" s="148"/>
      <c r="J15" s="152"/>
    </row>
    <row r="16" spans="1:10" ht="60" customHeight="1" x14ac:dyDescent="0.25">
      <c r="A16" s="138">
        <v>13</v>
      </c>
      <c r="B16" s="145"/>
      <c r="C16" s="146" t="s">
        <v>84</v>
      </c>
      <c r="D16" s="146" t="s">
        <v>70</v>
      </c>
      <c r="E16" s="146" t="s">
        <v>19</v>
      </c>
      <c r="F16" s="145" t="s">
        <v>59</v>
      </c>
      <c r="G16" s="147"/>
      <c r="H16" s="166"/>
      <c r="I16" s="148"/>
      <c r="J16" s="152"/>
    </row>
    <row r="17" spans="1:10" ht="60" customHeight="1" x14ac:dyDescent="0.25">
      <c r="A17" s="138">
        <v>14</v>
      </c>
      <c r="B17" s="145"/>
      <c r="C17" s="140" t="s">
        <v>96</v>
      </c>
      <c r="D17" s="146" t="s">
        <v>70</v>
      </c>
      <c r="E17" s="146" t="s">
        <v>19</v>
      </c>
      <c r="F17" s="145" t="s">
        <v>59</v>
      </c>
      <c r="G17" s="147"/>
      <c r="H17" s="166"/>
      <c r="I17" s="148"/>
      <c r="J17" s="152"/>
    </row>
    <row r="18" spans="1:10" ht="60" customHeight="1" x14ac:dyDescent="0.25">
      <c r="A18" s="138">
        <v>15</v>
      </c>
      <c r="B18" s="145"/>
      <c r="C18" s="146" t="s">
        <v>97</v>
      </c>
      <c r="D18" s="146" t="s">
        <v>70</v>
      </c>
      <c r="E18" s="146" t="s">
        <v>19</v>
      </c>
      <c r="F18" s="145" t="s">
        <v>8</v>
      </c>
      <c r="G18" s="147"/>
      <c r="H18" s="166"/>
      <c r="I18" s="148"/>
      <c r="J18" s="152"/>
    </row>
    <row r="19" spans="1:10" ht="60" customHeight="1" x14ac:dyDescent="0.25">
      <c r="A19" s="138">
        <v>16</v>
      </c>
      <c r="B19" s="145"/>
      <c r="C19" s="146" t="s">
        <v>88</v>
      </c>
      <c r="D19" s="146" t="s">
        <v>70</v>
      </c>
      <c r="E19" s="146" t="s">
        <v>19</v>
      </c>
      <c r="F19" s="145" t="s">
        <v>8</v>
      </c>
      <c r="G19" s="147"/>
      <c r="H19" s="166"/>
      <c r="I19" s="148"/>
      <c r="J19" s="152"/>
    </row>
    <row r="20" spans="1:10" ht="60" customHeight="1" x14ac:dyDescent="0.25">
      <c r="A20" s="138">
        <v>17</v>
      </c>
      <c r="B20" s="145"/>
      <c r="C20" s="146" t="s">
        <v>72</v>
      </c>
      <c r="D20" s="146" t="s">
        <v>70</v>
      </c>
      <c r="E20" s="146" t="s">
        <v>19</v>
      </c>
      <c r="F20" s="145" t="s">
        <v>59</v>
      </c>
      <c r="G20" s="147"/>
      <c r="H20" s="166"/>
      <c r="I20" s="148"/>
      <c r="J20" s="152"/>
    </row>
    <row r="21" spans="1:10" ht="60" customHeight="1" x14ac:dyDescent="0.25">
      <c r="A21" s="138">
        <v>18</v>
      </c>
      <c r="B21" s="145"/>
      <c r="C21" s="146" t="s">
        <v>74</v>
      </c>
      <c r="D21" s="146" t="s">
        <v>70</v>
      </c>
      <c r="E21" s="146" t="s">
        <v>19</v>
      </c>
      <c r="F21" s="145" t="s">
        <v>8</v>
      </c>
      <c r="G21" s="147"/>
      <c r="H21" s="166"/>
      <c r="I21" s="148"/>
      <c r="J21" s="152"/>
    </row>
    <row r="22" spans="1:10" ht="60" customHeight="1" x14ac:dyDescent="0.25">
      <c r="A22" s="138">
        <v>19</v>
      </c>
      <c r="B22" s="145"/>
      <c r="C22" s="140" t="s">
        <v>101</v>
      </c>
      <c r="D22" s="146" t="s">
        <v>70</v>
      </c>
      <c r="E22" s="146" t="s">
        <v>19</v>
      </c>
      <c r="F22" s="145" t="s">
        <v>8</v>
      </c>
      <c r="G22" s="147"/>
      <c r="H22" s="166"/>
      <c r="I22" s="148"/>
      <c r="J22" s="152"/>
    </row>
    <row r="23" spans="1:10" ht="60" customHeight="1" x14ac:dyDescent="0.25">
      <c r="A23" s="138">
        <v>20</v>
      </c>
      <c r="B23" s="145"/>
      <c r="C23" s="146" t="s">
        <v>104</v>
      </c>
      <c r="D23" s="146" t="s">
        <v>70</v>
      </c>
      <c r="E23" s="146" t="s">
        <v>19</v>
      </c>
      <c r="F23" s="145" t="s">
        <v>8</v>
      </c>
      <c r="G23" s="147"/>
      <c r="H23" s="166"/>
      <c r="I23" s="151"/>
      <c r="J23" s="152"/>
    </row>
    <row r="24" spans="1:10" ht="60" customHeight="1" x14ac:dyDescent="0.25">
      <c r="A24" s="138">
        <v>21</v>
      </c>
      <c r="B24" s="145"/>
      <c r="C24" s="146" t="s">
        <v>86</v>
      </c>
      <c r="D24" s="146" t="s">
        <v>70</v>
      </c>
      <c r="E24" s="146" t="s">
        <v>19</v>
      </c>
      <c r="F24" s="145" t="s">
        <v>59</v>
      </c>
      <c r="G24" s="147"/>
      <c r="H24" s="166"/>
      <c r="I24" s="148"/>
      <c r="J24" s="152"/>
    </row>
    <row r="25" spans="1:10" ht="60" customHeight="1" x14ac:dyDescent="0.25">
      <c r="A25" s="138">
        <v>22</v>
      </c>
      <c r="B25" s="145"/>
      <c r="C25" s="146" t="s">
        <v>105</v>
      </c>
      <c r="D25" s="146" t="s">
        <v>70</v>
      </c>
      <c r="E25" s="146" t="s">
        <v>19</v>
      </c>
      <c r="F25" s="145" t="s">
        <v>8</v>
      </c>
      <c r="G25" s="147"/>
      <c r="H25" s="166"/>
      <c r="I25" s="148"/>
      <c r="J25" s="152"/>
    </row>
    <row r="26" spans="1:10" ht="60" customHeight="1" x14ac:dyDescent="0.25">
      <c r="A26" s="138">
        <v>23</v>
      </c>
      <c r="B26" s="145"/>
      <c r="C26" s="146" t="s">
        <v>103</v>
      </c>
      <c r="D26" s="146" t="s">
        <v>70</v>
      </c>
      <c r="E26" s="146" t="s">
        <v>19</v>
      </c>
      <c r="F26" s="145" t="s">
        <v>8</v>
      </c>
      <c r="G26" s="147"/>
      <c r="H26" s="166"/>
      <c r="I26" s="148"/>
      <c r="J26" s="152"/>
    </row>
    <row r="27" spans="1:10" ht="60" customHeight="1" x14ac:dyDescent="0.25">
      <c r="A27" s="138">
        <v>24</v>
      </c>
      <c r="B27" s="145"/>
      <c r="C27" s="146" t="s">
        <v>73</v>
      </c>
      <c r="D27" s="146" t="s">
        <v>70</v>
      </c>
      <c r="E27" s="146" t="s">
        <v>19</v>
      </c>
      <c r="F27" s="145" t="s">
        <v>59</v>
      </c>
      <c r="G27" s="147"/>
      <c r="H27" s="166"/>
      <c r="I27" s="149"/>
      <c r="J27" s="150"/>
    </row>
    <row r="28" spans="1:10" ht="60" customHeight="1" x14ac:dyDescent="0.25">
      <c r="A28" s="138">
        <v>25</v>
      </c>
      <c r="B28" s="145"/>
      <c r="C28" s="146" t="s">
        <v>75</v>
      </c>
      <c r="D28" s="146" t="s">
        <v>70</v>
      </c>
      <c r="E28" s="146" t="s">
        <v>19</v>
      </c>
      <c r="F28" s="145" t="s">
        <v>59</v>
      </c>
      <c r="G28" s="147"/>
      <c r="H28" s="166"/>
      <c r="I28" s="148"/>
      <c r="J28" s="152"/>
    </row>
    <row r="29" spans="1:10" ht="60" customHeight="1" x14ac:dyDescent="0.25">
      <c r="A29" s="138">
        <v>26</v>
      </c>
      <c r="B29" s="145"/>
      <c r="C29" s="146" t="s">
        <v>98</v>
      </c>
      <c r="D29" s="146" t="s">
        <v>70</v>
      </c>
      <c r="E29" s="146" t="s">
        <v>19</v>
      </c>
      <c r="F29" s="145" t="s">
        <v>59</v>
      </c>
      <c r="G29" s="147"/>
      <c r="H29" s="166"/>
      <c r="I29" s="148"/>
      <c r="J29" s="152"/>
    </row>
    <row r="30" spans="1:10" ht="60" customHeight="1" x14ac:dyDescent="0.25">
      <c r="A30" s="138">
        <v>27</v>
      </c>
      <c r="B30" s="145"/>
      <c r="C30" s="146" t="s">
        <v>9</v>
      </c>
      <c r="D30" s="140" t="s">
        <v>51</v>
      </c>
      <c r="E30" s="140" t="s">
        <v>19</v>
      </c>
      <c r="F30" s="139" t="s">
        <v>8</v>
      </c>
      <c r="G30" s="147"/>
      <c r="H30" s="166"/>
      <c r="I30" s="148"/>
      <c r="J30" s="152"/>
    </row>
    <row r="31" spans="1:10" ht="60" customHeight="1" x14ac:dyDescent="0.25">
      <c r="A31" s="138">
        <v>28</v>
      </c>
      <c r="B31" s="139"/>
      <c r="C31" s="140" t="s">
        <v>6</v>
      </c>
      <c r="D31" s="140" t="s">
        <v>51</v>
      </c>
      <c r="E31" s="140" t="s">
        <v>19</v>
      </c>
      <c r="F31" s="139" t="s">
        <v>8</v>
      </c>
      <c r="G31" s="143"/>
      <c r="H31" s="165"/>
      <c r="I31" s="151"/>
      <c r="J31" s="152"/>
    </row>
    <row r="32" spans="1:10" ht="60" customHeight="1" x14ac:dyDescent="0.25">
      <c r="A32" s="138">
        <v>29</v>
      </c>
      <c r="B32" s="145"/>
      <c r="C32" s="146" t="s">
        <v>48</v>
      </c>
      <c r="D32" s="146" t="s">
        <v>54</v>
      </c>
      <c r="E32" s="140" t="s">
        <v>19</v>
      </c>
      <c r="F32" s="145" t="s">
        <v>8</v>
      </c>
      <c r="G32" s="147"/>
      <c r="H32" s="166"/>
      <c r="I32" s="149"/>
      <c r="J32" s="150"/>
    </row>
    <row r="33" spans="1:10" ht="60" customHeight="1" x14ac:dyDescent="0.25">
      <c r="A33" s="138">
        <v>30</v>
      </c>
      <c r="B33" s="139"/>
      <c r="C33" s="140" t="s">
        <v>7</v>
      </c>
      <c r="D33" s="140" t="s">
        <v>50</v>
      </c>
      <c r="E33" s="146" t="s">
        <v>19</v>
      </c>
      <c r="F33" s="139" t="s">
        <v>8</v>
      </c>
      <c r="G33" s="143"/>
      <c r="H33" s="165"/>
      <c r="I33" s="151"/>
      <c r="J33" s="152"/>
    </row>
    <row r="34" spans="1:10" ht="60" customHeight="1" x14ac:dyDescent="0.25">
      <c r="A34" s="138">
        <v>31</v>
      </c>
      <c r="B34" s="145"/>
      <c r="C34" s="146" t="s">
        <v>79</v>
      </c>
      <c r="D34" s="146" t="s">
        <v>71</v>
      </c>
      <c r="E34" s="146" t="s">
        <v>19</v>
      </c>
      <c r="F34" s="145" t="s">
        <v>59</v>
      </c>
      <c r="G34" s="147"/>
      <c r="H34" s="166"/>
      <c r="I34" s="148"/>
      <c r="J34" s="152"/>
    </row>
    <row r="35" spans="1:10" ht="60" customHeight="1" x14ac:dyDescent="0.25">
      <c r="A35" s="138">
        <v>32</v>
      </c>
      <c r="B35" s="145"/>
      <c r="C35" s="146" t="s">
        <v>78</v>
      </c>
      <c r="D35" s="146" t="s">
        <v>71</v>
      </c>
      <c r="E35" s="146" t="s">
        <v>19</v>
      </c>
      <c r="F35" s="145" t="s">
        <v>59</v>
      </c>
      <c r="G35" s="147"/>
      <c r="H35" s="166"/>
      <c r="I35" s="148"/>
      <c r="J35" s="152"/>
    </row>
    <row r="36" spans="1:10" ht="60" customHeight="1" x14ac:dyDescent="0.25">
      <c r="A36" s="138">
        <v>33</v>
      </c>
      <c r="B36" s="145"/>
      <c r="C36" s="146" t="s">
        <v>76</v>
      </c>
      <c r="D36" s="146" t="s">
        <v>71</v>
      </c>
      <c r="E36" s="146" t="s">
        <v>19</v>
      </c>
      <c r="F36" s="145" t="s">
        <v>59</v>
      </c>
      <c r="G36" s="147"/>
      <c r="H36" s="166"/>
      <c r="I36" s="148"/>
      <c r="J36" s="152"/>
    </row>
    <row r="37" spans="1:10" ht="60" customHeight="1" x14ac:dyDescent="0.25">
      <c r="A37" s="138">
        <v>34</v>
      </c>
      <c r="B37" s="145"/>
      <c r="C37" s="146" t="s">
        <v>81</v>
      </c>
      <c r="D37" s="146" t="s">
        <v>71</v>
      </c>
      <c r="E37" s="146" t="s">
        <v>19</v>
      </c>
      <c r="F37" s="145" t="s">
        <v>59</v>
      </c>
      <c r="G37" s="147"/>
      <c r="H37" s="166"/>
      <c r="I37" s="148"/>
      <c r="J37" s="152"/>
    </row>
    <row r="38" spans="1:10" ht="60" customHeight="1" x14ac:dyDescent="0.25">
      <c r="A38" s="138">
        <v>35</v>
      </c>
      <c r="B38" s="145"/>
      <c r="C38" s="146" t="s">
        <v>77</v>
      </c>
      <c r="D38" s="146" t="s">
        <v>71</v>
      </c>
      <c r="E38" s="146" t="s">
        <v>19</v>
      </c>
      <c r="F38" s="145" t="s">
        <v>59</v>
      </c>
      <c r="G38" s="147"/>
      <c r="H38" s="166"/>
      <c r="I38" s="148"/>
      <c r="J38" s="152"/>
    </row>
    <row r="39" spans="1:10" ht="60" customHeight="1" x14ac:dyDescent="0.25">
      <c r="A39" s="138">
        <v>36</v>
      </c>
      <c r="B39" s="145"/>
      <c r="C39" s="146" t="s">
        <v>80</v>
      </c>
      <c r="D39" s="146" t="s">
        <v>71</v>
      </c>
      <c r="E39" s="146" t="s">
        <v>19</v>
      </c>
      <c r="F39" s="145" t="s">
        <v>59</v>
      </c>
      <c r="G39" s="147"/>
      <c r="H39" s="166"/>
      <c r="I39" s="148"/>
      <c r="J39" s="152"/>
    </row>
    <row r="40" spans="1:10" ht="60" customHeight="1" x14ac:dyDescent="0.25">
      <c r="A40" s="138">
        <v>37</v>
      </c>
      <c r="B40" s="145"/>
      <c r="C40" s="146" t="s">
        <v>82</v>
      </c>
      <c r="D40" s="146" t="s">
        <v>71</v>
      </c>
      <c r="E40" s="146" t="s">
        <v>19</v>
      </c>
      <c r="F40" s="145" t="s">
        <v>8</v>
      </c>
      <c r="G40" s="147"/>
      <c r="H40" s="166"/>
      <c r="I40" s="148"/>
      <c r="J40" s="152"/>
    </row>
    <row r="41" spans="1:10" ht="60" customHeight="1" x14ac:dyDescent="0.25">
      <c r="A41" s="138">
        <v>38</v>
      </c>
      <c r="B41" s="145"/>
      <c r="C41" s="146" t="s">
        <v>83</v>
      </c>
      <c r="D41" s="146" t="s">
        <v>71</v>
      </c>
      <c r="E41" s="146" t="s">
        <v>19</v>
      </c>
      <c r="F41" s="145" t="s">
        <v>8</v>
      </c>
      <c r="G41" s="147"/>
      <c r="H41" s="166"/>
      <c r="I41" s="148"/>
      <c r="J41" s="152"/>
    </row>
    <row r="42" spans="1:10" ht="60" customHeight="1" x14ac:dyDescent="0.25">
      <c r="A42" s="138">
        <v>39</v>
      </c>
      <c r="B42" s="145"/>
      <c r="C42" s="146" t="s">
        <v>40</v>
      </c>
      <c r="D42" s="146" t="s">
        <v>56</v>
      </c>
      <c r="E42" s="140" t="s">
        <v>19</v>
      </c>
      <c r="F42" s="145" t="s">
        <v>8</v>
      </c>
      <c r="G42" s="147"/>
      <c r="H42" s="166"/>
      <c r="I42" s="148"/>
      <c r="J42" s="152"/>
    </row>
    <row r="43" spans="1:10" ht="60" customHeight="1" x14ac:dyDescent="0.25">
      <c r="A43" s="138">
        <v>40</v>
      </c>
      <c r="B43" s="145"/>
      <c r="C43" s="146" t="s">
        <v>39</v>
      </c>
      <c r="D43" s="146" t="s">
        <v>56</v>
      </c>
      <c r="E43" s="140" t="s">
        <v>19</v>
      </c>
      <c r="F43" s="145" t="s">
        <v>8</v>
      </c>
      <c r="G43" s="147"/>
      <c r="H43" s="166"/>
      <c r="I43" s="148"/>
      <c r="J43" s="152"/>
    </row>
    <row r="44" spans="1:10" ht="60" customHeight="1" x14ac:dyDescent="0.25">
      <c r="A44" s="138">
        <v>41</v>
      </c>
      <c r="B44" s="145"/>
      <c r="C44" s="146" t="s">
        <v>38</v>
      </c>
      <c r="D44" s="146" t="s">
        <v>56</v>
      </c>
      <c r="E44" s="140" t="s">
        <v>19</v>
      </c>
      <c r="F44" s="145" t="s">
        <v>8</v>
      </c>
      <c r="G44" s="147"/>
      <c r="H44" s="166"/>
      <c r="I44" s="148"/>
      <c r="J44" s="152"/>
    </row>
    <row r="45" spans="1:10" ht="60" customHeight="1" x14ac:dyDescent="0.25">
      <c r="A45" s="138">
        <v>42</v>
      </c>
      <c r="B45" s="145"/>
      <c r="C45" s="146" t="s">
        <v>37</v>
      </c>
      <c r="D45" s="146" t="s">
        <v>56</v>
      </c>
      <c r="E45" s="140" t="s">
        <v>19</v>
      </c>
      <c r="F45" s="145" t="s">
        <v>8</v>
      </c>
      <c r="G45" s="147"/>
      <c r="H45" s="166"/>
      <c r="I45" s="148"/>
      <c r="J45" s="152"/>
    </row>
    <row r="46" spans="1:10" ht="60" customHeight="1" x14ac:dyDescent="0.25">
      <c r="A46" s="138">
        <v>43</v>
      </c>
      <c r="B46" s="145"/>
      <c r="C46" s="146" t="s">
        <v>36</v>
      </c>
      <c r="D46" s="146" t="s">
        <v>56</v>
      </c>
      <c r="E46" s="140" t="s">
        <v>19</v>
      </c>
      <c r="F46" s="145" t="s">
        <v>8</v>
      </c>
      <c r="G46" s="147"/>
      <c r="H46" s="166"/>
      <c r="I46" s="148"/>
      <c r="J46" s="152"/>
    </row>
    <row r="47" spans="1:10" ht="60" customHeight="1" x14ac:dyDescent="0.25">
      <c r="A47" s="138">
        <v>44</v>
      </c>
      <c r="B47" s="145"/>
      <c r="C47" s="146" t="s">
        <v>35</v>
      </c>
      <c r="D47" s="146" t="s">
        <v>56</v>
      </c>
      <c r="E47" s="140" t="s">
        <v>19</v>
      </c>
      <c r="F47" s="145" t="s">
        <v>8</v>
      </c>
      <c r="G47" s="147"/>
      <c r="H47" s="166"/>
      <c r="I47" s="148"/>
      <c r="J47" s="152"/>
    </row>
    <row r="48" spans="1:10" ht="60" customHeight="1" x14ac:dyDescent="0.25">
      <c r="A48" s="138">
        <v>45</v>
      </c>
      <c r="B48" s="145"/>
      <c r="C48" s="146" t="s">
        <v>49</v>
      </c>
      <c r="D48" s="146" t="s">
        <v>55</v>
      </c>
      <c r="E48" s="140" t="s">
        <v>19</v>
      </c>
      <c r="F48" s="145" t="s">
        <v>8</v>
      </c>
      <c r="G48" s="147"/>
      <c r="H48" s="166"/>
      <c r="I48" s="149"/>
      <c r="J48" s="150"/>
    </row>
    <row r="49" spans="1:10" ht="60" customHeight="1" x14ac:dyDescent="0.25">
      <c r="A49" s="138">
        <v>46</v>
      </c>
      <c r="B49" s="145"/>
      <c r="C49" s="146" t="s">
        <v>11</v>
      </c>
      <c r="D49" s="146" t="s">
        <v>10</v>
      </c>
      <c r="E49" s="146" t="s">
        <v>19</v>
      </c>
      <c r="F49" s="145" t="s">
        <v>129</v>
      </c>
      <c r="G49" s="147"/>
      <c r="H49" s="166"/>
      <c r="I49" s="148"/>
      <c r="J49" s="152"/>
    </row>
    <row r="50" spans="1:10" ht="60" customHeight="1" x14ac:dyDescent="0.25">
      <c r="A50" s="138">
        <v>47</v>
      </c>
      <c r="B50" s="145"/>
      <c r="C50" s="146" t="s">
        <v>15</v>
      </c>
      <c r="D50" s="146" t="s">
        <v>10</v>
      </c>
      <c r="E50" s="146" t="s">
        <v>19</v>
      </c>
      <c r="F50" s="145" t="s">
        <v>129</v>
      </c>
      <c r="G50" s="147"/>
      <c r="H50" s="166"/>
      <c r="I50" s="148"/>
      <c r="J50" s="152"/>
    </row>
    <row r="51" spans="1:10" ht="60" customHeight="1" x14ac:dyDescent="0.25">
      <c r="A51" s="138">
        <v>48</v>
      </c>
      <c r="B51" s="145"/>
      <c r="C51" s="146" t="s">
        <v>14</v>
      </c>
      <c r="D51" s="146" t="s">
        <v>10</v>
      </c>
      <c r="E51" s="146" t="s">
        <v>19</v>
      </c>
      <c r="F51" s="145" t="s">
        <v>129</v>
      </c>
      <c r="G51" s="147"/>
      <c r="H51" s="166"/>
      <c r="I51" s="148"/>
      <c r="J51" s="152"/>
    </row>
    <row r="52" spans="1:10" ht="60" customHeight="1" x14ac:dyDescent="0.25">
      <c r="A52" s="138">
        <v>49</v>
      </c>
      <c r="B52" s="145"/>
      <c r="C52" s="146" t="s">
        <v>16</v>
      </c>
      <c r="D52" s="146" t="s">
        <v>10</v>
      </c>
      <c r="E52" s="146" t="s">
        <v>19</v>
      </c>
      <c r="F52" s="145" t="s">
        <v>129</v>
      </c>
      <c r="G52" s="147"/>
      <c r="H52" s="166"/>
      <c r="I52" s="148"/>
      <c r="J52" s="152"/>
    </row>
    <row r="53" spans="1:10" ht="60" customHeight="1" x14ac:dyDescent="0.25">
      <c r="A53" s="138">
        <v>50</v>
      </c>
      <c r="B53" s="145"/>
      <c r="C53" s="146" t="s">
        <v>12</v>
      </c>
      <c r="D53" s="146" t="s">
        <v>10</v>
      </c>
      <c r="E53" s="146" t="s">
        <v>19</v>
      </c>
      <c r="F53" s="145" t="s">
        <v>129</v>
      </c>
      <c r="G53" s="147"/>
      <c r="H53" s="166"/>
      <c r="I53" s="148"/>
      <c r="J53" s="152"/>
    </row>
    <row r="54" spans="1:10" ht="60" customHeight="1" x14ac:dyDescent="0.25">
      <c r="A54" s="138">
        <v>51</v>
      </c>
      <c r="B54" s="145"/>
      <c r="C54" s="146" t="s">
        <v>13</v>
      </c>
      <c r="D54" s="146" t="s">
        <v>10</v>
      </c>
      <c r="E54" s="146" t="s">
        <v>19</v>
      </c>
      <c r="F54" s="145" t="s">
        <v>129</v>
      </c>
      <c r="G54" s="147"/>
      <c r="H54" s="166"/>
      <c r="I54" s="148"/>
      <c r="J54" s="152"/>
    </row>
    <row r="55" spans="1:10" ht="60" customHeight="1" x14ac:dyDescent="0.25">
      <c r="A55" s="138">
        <v>52</v>
      </c>
      <c r="B55" s="145"/>
      <c r="C55" s="146" t="s">
        <v>47</v>
      </c>
      <c r="D55" s="146" t="s">
        <v>53</v>
      </c>
      <c r="E55" s="146" t="s">
        <v>19</v>
      </c>
      <c r="F55" s="145" t="s">
        <v>8</v>
      </c>
      <c r="G55" s="147"/>
      <c r="H55" s="166"/>
      <c r="I55" s="149"/>
      <c r="J55" s="150"/>
    </row>
    <row r="56" spans="1:10" ht="60" customHeight="1" x14ac:dyDescent="0.25">
      <c r="A56" s="138">
        <v>53</v>
      </c>
      <c r="B56" s="145"/>
      <c r="C56" s="146" t="s">
        <v>121</v>
      </c>
      <c r="D56" s="146" t="s">
        <v>60</v>
      </c>
      <c r="E56" s="146" t="s">
        <v>24</v>
      </c>
      <c r="F56" s="145" t="s">
        <v>8</v>
      </c>
      <c r="G56" s="147"/>
      <c r="H56" s="166"/>
      <c r="I56" s="148"/>
      <c r="J56" s="152"/>
    </row>
    <row r="57" spans="1:10" ht="60" customHeight="1" x14ac:dyDescent="0.25">
      <c r="A57" s="138">
        <v>54</v>
      </c>
      <c r="B57" s="145"/>
      <c r="C57" s="146" t="s">
        <v>126</v>
      </c>
      <c r="D57" s="146" t="s">
        <v>60</v>
      </c>
      <c r="E57" s="146" t="s">
        <v>24</v>
      </c>
      <c r="F57" s="145" t="s">
        <v>59</v>
      </c>
      <c r="G57" s="147"/>
      <c r="H57" s="166"/>
      <c r="I57" s="148"/>
      <c r="J57" s="152"/>
    </row>
    <row r="58" spans="1:10" ht="60" customHeight="1" x14ac:dyDescent="0.25">
      <c r="A58" s="138">
        <v>55</v>
      </c>
      <c r="B58" s="145"/>
      <c r="C58" s="146" t="s">
        <v>116</v>
      </c>
      <c r="D58" s="146" t="s">
        <v>60</v>
      </c>
      <c r="E58" s="146" t="s">
        <v>24</v>
      </c>
      <c r="F58" s="145" t="s">
        <v>59</v>
      </c>
      <c r="G58" s="147"/>
      <c r="H58" s="166"/>
      <c r="I58" s="148"/>
      <c r="J58" s="152"/>
    </row>
    <row r="59" spans="1:10" ht="60" customHeight="1" x14ac:dyDescent="0.25">
      <c r="A59" s="138">
        <v>56</v>
      </c>
      <c r="B59" s="145"/>
      <c r="C59" s="146" t="s">
        <v>62</v>
      </c>
      <c r="D59" s="146" t="s">
        <v>60</v>
      </c>
      <c r="E59" s="146" t="s">
        <v>24</v>
      </c>
      <c r="F59" s="145" t="s">
        <v>59</v>
      </c>
      <c r="G59" s="147"/>
      <c r="H59" s="166"/>
      <c r="I59" s="148"/>
      <c r="J59" s="152"/>
    </row>
    <row r="60" spans="1:10" ht="60" customHeight="1" x14ac:dyDescent="0.25">
      <c r="A60" s="138">
        <v>57</v>
      </c>
      <c r="B60" s="145"/>
      <c r="C60" s="146" t="s">
        <v>106</v>
      </c>
      <c r="D60" s="146" t="s">
        <v>60</v>
      </c>
      <c r="E60" s="146" t="s">
        <v>24</v>
      </c>
      <c r="F60" s="145" t="s">
        <v>8</v>
      </c>
      <c r="G60" s="147"/>
      <c r="H60" s="166"/>
      <c r="I60" s="148"/>
      <c r="J60" s="152"/>
    </row>
    <row r="61" spans="1:10" ht="60" customHeight="1" x14ac:dyDescent="0.25">
      <c r="A61" s="138">
        <v>58</v>
      </c>
      <c r="B61" s="145"/>
      <c r="C61" s="146" t="s">
        <v>63</v>
      </c>
      <c r="D61" s="146" t="s">
        <v>60</v>
      </c>
      <c r="E61" s="146" t="s">
        <v>24</v>
      </c>
      <c r="F61" s="145" t="s">
        <v>59</v>
      </c>
      <c r="G61" s="147"/>
      <c r="H61" s="166"/>
      <c r="I61" s="148"/>
      <c r="J61" s="152"/>
    </row>
    <row r="62" spans="1:10" ht="60" customHeight="1" x14ac:dyDescent="0.25">
      <c r="A62" s="138">
        <v>59</v>
      </c>
      <c r="B62" s="145"/>
      <c r="C62" s="146" t="s">
        <v>61</v>
      </c>
      <c r="D62" s="146" t="s">
        <v>60</v>
      </c>
      <c r="E62" s="146" t="s">
        <v>24</v>
      </c>
      <c r="F62" s="145" t="s">
        <v>59</v>
      </c>
      <c r="G62" s="147"/>
      <c r="H62" s="166"/>
      <c r="I62" s="149"/>
      <c r="J62" s="150"/>
    </row>
    <row r="63" spans="1:10" ht="60" customHeight="1" x14ac:dyDescent="0.25">
      <c r="A63" s="138">
        <v>60</v>
      </c>
      <c r="B63" s="145"/>
      <c r="C63" s="146" t="s">
        <v>117</v>
      </c>
      <c r="D63" s="146" t="s">
        <v>60</v>
      </c>
      <c r="E63" s="146" t="s">
        <v>24</v>
      </c>
      <c r="F63" s="145" t="s">
        <v>8</v>
      </c>
      <c r="G63" s="147"/>
      <c r="H63" s="166"/>
      <c r="I63" s="148"/>
      <c r="J63" s="152"/>
    </row>
    <row r="64" spans="1:10" ht="60" customHeight="1" x14ac:dyDescent="0.25">
      <c r="A64" s="138">
        <v>61</v>
      </c>
      <c r="B64" s="145"/>
      <c r="C64" s="146" t="s">
        <v>68</v>
      </c>
      <c r="D64" s="146" t="s">
        <v>60</v>
      </c>
      <c r="E64" s="146" t="s">
        <v>24</v>
      </c>
      <c r="F64" s="145" t="s">
        <v>59</v>
      </c>
      <c r="G64" s="147"/>
      <c r="H64" s="166"/>
      <c r="I64" s="148"/>
      <c r="J64" s="152"/>
    </row>
    <row r="65" spans="1:10" ht="60" customHeight="1" x14ac:dyDescent="0.25">
      <c r="A65" s="138">
        <v>62</v>
      </c>
      <c r="B65" s="145"/>
      <c r="C65" s="146" t="s">
        <v>115</v>
      </c>
      <c r="D65" s="146" t="s">
        <v>60</v>
      </c>
      <c r="E65" s="146" t="s">
        <v>24</v>
      </c>
      <c r="F65" s="145" t="s">
        <v>8</v>
      </c>
      <c r="G65" s="147"/>
      <c r="H65" s="166"/>
      <c r="I65" s="148"/>
      <c r="J65" s="152"/>
    </row>
    <row r="66" spans="1:10" ht="60" customHeight="1" x14ac:dyDescent="0.25">
      <c r="A66" s="138">
        <v>63</v>
      </c>
      <c r="B66" s="145"/>
      <c r="C66" s="146" t="s">
        <v>110</v>
      </c>
      <c r="D66" s="146" t="s">
        <v>60</v>
      </c>
      <c r="E66" s="146" t="s">
        <v>24</v>
      </c>
      <c r="F66" s="145" t="s">
        <v>8</v>
      </c>
      <c r="G66" s="147"/>
      <c r="H66" s="166"/>
      <c r="I66" s="148"/>
      <c r="J66" s="152"/>
    </row>
    <row r="67" spans="1:10" ht="60" customHeight="1" x14ac:dyDescent="0.25">
      <c r="A67" s="138">
        <v>64</v>
      </c>
      <c r="B67" s="145"/>
      <c r="C67" s="146" t="s">
        <v>112</v>
      </c>
      <c r="D67" s="146" t="s">
        <v>60</v>
      </c>
      <c r="E67" s="146" t="s">
        <v>24</v>
      </c>
      <c r="F67" s="145" t="s">
        <v>59</v>
      </c>
      <c r="G67" s="147"/>
      <c r="H67" s="166"/>
      <c r="I67" s="148"/>
      <c r="J67" s="152"/>
    </row>
    <row r="68" spans="1:10" ht="60" customHeight="1" x14ac:dyDescent="0.25">
      <c r="A68" s="138">
        <v>65</v>
      </c>
      <c r="B68" s="145"/>
      <c r="C68" s="146" t="s">
        <v>64</v>
      </c>
      <c r="D68" s="146" t="s">
        <v>60</v>
      </c>
      <c r="E68" s="146" t="s">
        <v>24</v>
      </c>
      <c r="F68" s="145" t="s">
        <v>8</v>
      </c>
      <c r="G68" s="147"/>
      <c r="H68" s="166"/>
      <c r="I68" s="148"/>
      <c r="J68" s="152"/>
    </row>
    <row r="69" spans="1:10" ht="60" customHeight="1" x14ac:dyDescent="0.25">
      <c r="A69" s="138">
        <v>66</v>
      </c>
      <c r="B69" s="145"/>
      <c r="C69" s="146" t="s">
        <v>113</v>
      </c>
      <c r="D69" s="146" t="s">
        <v>60</v>
      </c>
      <c r="E69" s="146" t="s">
        <v>24</v>
      </c>
      <c r="F69" s="145" t="s">
        <v>8</v>
      </c>
      <c r="G69" s="147"/>
      <c r="H69" s="166"/>
      <c r="I69" s="148"/>
      <c r="J69" s="152"/>
    </row>
    <row r="70" spans="1:10" ht="60" customHeight="1" x14ac:dyDescent="0.25">
      <c r="A70" s="138">
        <v>67</v>
      </c>
      <c r="B70" s="145"/>
      <c r="C70" s="146" t="s">
        <v>114</v>
      </c>
      <c r="D70" s="146" t="s">
        <v>60</v>
      </c>
      <c r="E70" s="146" t="s">
        <v>24</v>
      </c>
      <c r="F70" s="145" t="s">
        <v>59</v>
      </c>
      <c r="G70" s="147"/>
      <c r="H70" s="166"/>
      <c r="I70" s="148"/>
      <c r="J70" s="152"/>
    </row>
    <row r="71" spans="1:10" ht="60" customHeight="1" x14ac:dyDescent="0.25">
      <c r="A71" s="138">
        <v>68</v>
      </c>
      <c r="B71" s="145"/>
      <c r="C71" s="146" t="s">
        <v>118</v>
      </c>
      <c r="D71" s="146" t="s">
        <v>60</v>
      </c>
      <c r="E71" s="146" t="s">
        <v>24</v>
      </c>
      <c r="F71" s="145" t="s">
        <v>59</v>
      </c>
      <c r="G71" s="147"/>
      <c r="H71" s="166"/>
      <c r="I71" s="148"/>
      <c r="J71" s="152"/>
    </row>
    <row r="72" spans="1:10" ht="60" customHeight="1" x14ac:dyDescent="0.25">
      <c r="A72" s="138">
        <v>69</v>
      </c>
      <c r="B72" s="145"/>
      <c r="C72" s="146" t="s">
        <v>127</v>
      </c>
      <c r="D72" s="146" t="s">
        <v>60</v>
      </c>
      <c r="E72" s="146" t="s">
        <v>24</v>
      </c>
      <c r="F72" s="145" t="s">
        <v>59</v>
      </c>
      <c r="G72" s="147"/>
      <c r="H72" s="166"/>
      <c r="I72" s="148"/>
      <c r="J72" s="152"/>
    </row>
    <row r="73" spans="1:10" ht="60" customHeight="1" x14ac:dyDescent="0.25">
      <c r="A73" s="138">
        <v>70</v>
      </c>
      <c r="B73" s="145"/>
      <c r="C73" s="146" t="s">
        <v>66</v>
      </c>
      <c r="D73" s="146" t="s">
        <v>60</v>
      </c>
      <c r="E73" s="146" t="s">
        <v>24</v>
      </c>
      <c r="F73" s="145" t="s">
        <v>59</v>
      </c>
      <c r="G73" s="147"/>
      <c r="H73" s="166"/>
      <c r="I73" s="148"/>
      <c r="J73" s="152"/>
    </row>
    <row r="74" spans="1:10" ht="60" customHeight="1" x14ac:dyDescent="0.25">
      <c r="A74" s="138">
        <v>71</v>
      </c>
      <c r="B74" s="145"/>
      <c r="C74" s="146" t="s">
        <v>65</v>
      </c>
      <c r="D74" s="146" t="s">
        <v>60</v>
      </c>
      <c r="E74" s="146" t="s">
        <v>24</v>
      </c>
      <c r="F74" s="145" t="s">
        <v>59</v>
      </c>
      <c r="G74" s="147"/>
      <c r="H74" s="166"/>
      <c r="I74" s="148"/>
      <c r="J74" s="152"/>
    </row>
    <row r="75" spans="1:10" ht="60" customHeight="1" x14ac:dyDescent="0.25">
      <c r="A75" s="138">
        <v>72</v>
      </c>
      <c r="B75" s="145"/>
      <c r="C75" s="146" t="s">
        <v>67</v>
      </c>
      <c r="D75" s="146" t="s">
        <v>60</v>
      </c>
      <c r="E75" s="146" t="s">
        <v>24</v>
      </c>
      <c r="F75" s="145" t="s">
        <v>8</v>
      </c>
      <c r="G75" s="147"/>
      <c r="H75" s="166"/>
      <c r="I75" s="151"/>
      <c r="J75" s="152"/>
    </row>
    <row r="76" spans="1:10" ht="60" customHeight="1" x14ac:dyDescent="0.25">
      <c r="A76" s="138">
        <v>73</v>
      </c>
      <c r="B76" s="145"/>
      <c r="C76" s="146" t="s">
        <v>120</v>
      </c>
      <c r="D76" s="146" t="s">
        <v>60</v>
      </c>
      <c r="E76" s="146" t="s">
        <v>24</v>
      </c>
      <c r="F76" s="145" t="s">
        <v>8</v>
      </c>
      <c r="G76" s="147"/>
      <c r="H76" s="166"/>
      <c r="I76" s="148"/>
      <c r="J76" s="152"/>
    </row>
    <row r="77" spans="1:10" ht="60" customHeight="1" x14ac:dyDescent="0.25">
      <c r="A77" s="138">
        <v>74</v>
      </c>
      <c r="B77" s="145"/>
      <c r="C77" s="146" t="s">
        <v>111</v>
      </c>
      <c r="D77" s="146" t="s">
        <v>60</v>
      </c>
      <c r="E77" s="146" t="s">
        <v>24</v>
      </c>
      <c r="F77" s="145" t="s">
        <v>59</v>
      </c>
      <c r="G77" s="147"/>
      <c r="H77" s="166"/>
      <c r="I77" s="148"/>
      <c r="J77" s="152"/>
    </row>
    <row r="78" spans="1:10" ht="60" customHeight="1" x14ac:dyDescent="0.25">
      <c r="A78" s="138">
        <v>75</v>
      </c>
      <c r="B78" s="145"/>
      <c r="C78" s="140" t="s">
        <v>128</v>
      </c>
      <c r="D78" s="146" t="s">
        <v>60</v>
      </c>
      <c r="E78" s="146" t="s">
        <v>24</v>
      </c>
      <c r="F78" s="145" t="s">
        <v>129</v>
      </c>
      <c r="G78" s="147"/>
      <c r="H78" s="166"/>
      <c r="I78" s="148"/>
      <c r="J78" s="152"/>
    </row>
    <row r="79" spans="1:10" ht="60" customHeight="1" x14ac:dyDescent="0.25">
      <c r="A79" s="138">
        <v>76</v>
      </c>
      <c r="B79" s="145"/>
      <c r="C79" s="146" t="s">
        <v>125</v>
      </c>
      <c r="D79" s="146" t="s">
        <v>60</v>
      </c>
      <c r="E79" s="146" t="s">
        <v>24</v>
      </c>
      <c r="F79" s="145" t="s">
        <v>129</v>
      </c>
      <c r="G79" s="147"/>
      <c r="H79" s="166"/>
      <c r="I79" s="148"/>
      <c r="J79" s="152"/>
    </row>
    <row r="80" spans="1:10" ht="60" customHeight="1" x14ac:dyDescent="0.25">
      <c r="A80" s="138">
        <v>77</v>
      </c>
      <c r="B80" s="145"/>
      <c r="C80" s="146" t="s">
        <v>123</v>
      </c>
      <c r="D80" s="146" t="s">
        <v>60</v>
      </c>
      <c r="E80" s="146" t="s">
        <v>24</v>
      </c>
      <c r="F80" s="145" t="s">
        <v>129</v>
      </c>
      <c r="G80" s="147"/>
      <c r="H80" s="166"/>
      <c r="I80" s="148"/>
      <c r="J80" s="152"/>
    </row>
    <row r="81" spans="1:10" ht="60" customHeight="1" x14ac:dyDescent="0.25">
      <c r="A81" s="138">
        <v>78</v>
      </c>
      <c r="B81" s="145"/>
      <c r="C81" s="146" t="s">
        <v>122</v>
      </c>
      <c r="D81" s="146" t="s">
        <v>60</v>
      </c>
      <c r="E81" s="146" t="s">
        <v>24</v>
      </c>
      <c r="F81" s="145" t="s">
        <v>59</v>
      </c>
      <c r="G81" s="147"/>
      <c r="H81" s="166"/>
      <c r="I81" s="148"/>
      <c r="J81" s="152"/>
    </row>
    <row r="82" spans="1:10" ht="60" customHeight="1" x14ac:dyDescent="0.25">
      <c r="A82" s="138">
        <v>79</v>
      </c>
      <c r="B82" s="145"/>
      <c r="C82" s="146" t="s">
        <v>124</v>
      </c>
      <c r="D82" s="146" t="s">
        <v>60</v>
      </c>
      <c r="E82" s="146" t="s">
        <v>24</v>
      </c>
      <c r="F82" s="145" t="s">
        <v>129</v>
      </c>
      <c r="G82" s="147"/>
      <c r="H82" s="166"/>
      <c r="I82" s="148"/>
      <c r="J82" s="152"/>
    </row>
    <row r="83" spans="1:10" ht="60" customHeight="1" x14ac:dyDescent="0.25">
      <c r="A83" s="138">
        <v>80</v>
      </c>
      <c r="B83" s="145"/>
      <c r="C83" s="146" t="s">
        <v>109</v>
      </c>
      <c r="D83" s="146" t="s">
        <v>60</v>
      </c>
      <c r="E83" s="146" t="s">
        <v>24</v>
      </c>
      <c r="F83" s="145" t="s">
        <v>59</v>
      </c>
      <c r="G83" s="147"/>
      <c r="H83" s="166"/>
      <c r="I83" s="148"/>
      <c r="J83" s="152"/>
    </row>
    <row r="84" spans="1:10" ht="60" customHeight="1" x14ac:dyDescent="0.25">
      <c r="A84" s="138">
        <v>81</v>
      </c>
      <c r="B84" s="145"/>
      <c r="C84" s="146" t="s">
        <v>108</v>
      </c>
      <c r="D84" s="146" t="s">
        <v>60</v>
      </c>
      <c r="E84" s="146" t="s">
        <v>24</v>
      </c>
      <c r="F84" s="145" t="s">
        <v>59</v>
      </c>
      <c r="G84" s="147"/>
      <c r="H84" s="166"/>
      <c r="I84" s="148"/>
      <c r="J84" s="152"/>
    </row>
    <row r="85" spans="1:10" ht="60" customHeight="1" x14ac:dyDescent="0.25">
      <c r="A85" s="138">
        <v>82</v>
      </c>
      <c r="B85" s="145"/>
      <c r="C85" s="146" t="s">
        <v>107</v>
      </c>
      <c r="D85" s="146" t="s">
        <v>60</v>
      </c>
      <c r="E85" s="146" t="s">
        <v>24</v>
      </c>
      <c r="F85" s="145" t="s">
        <v>8</v>
      </c>
      <c r="G85" s="147"/>
      <c r="H85" s="166"/>
      <c r="I85" s="151"/>
      <c r="J85" s="152"/>
    </row>
    <row r="86" spans="1:10" ht="60" customHeight="1" x14ac:dyDescent="0.25">
      <c r="A86" s="138">
        <v>83</v>
      </c>
      <c r="B86" s="145"/>
      <c r="C86" s="146" t="s">
        <v>119</v>
      </c>
      <c r="D86" s="146" t="s">
        <v>60</v>
      </c>
      <c r="E86" s="146" t="s">
        <v>24</v>
      </c>
      <c r="F86" s="145" t="s">
        <v>8</v>
      </c>
      <c r="G86" s="147"/>
      <c r="H86" s="166"/>
      <c r="I86" s="148"/>
      <c r="J86" s="150"/>
    </row>
    <row r="87" spans="1:10" ht="60" customHeight="1" x14ac:dyDescent="0.25">
      <c r="A87" s="138">
        <v>84</v>
      </c>
      <c r="B87" s="145"/>
      <c r="C87" s="146" t="s">
        <v>69</v>
      </c>
      <c r="D87" s="146" t="s">
        <v>60</v>
      </c>
      <c r="E87" s="146" t="s">
        <v>24</v>
      </c>
      <c r="F87" s="145" t="s">
        <v>59</v>
      </c>
      <c r="G87" s="147"/>
      <c r="H87" s="166"/>
      <c r="I87" s="148"/>
      <c r="J87" s="152"/>
    </row>
    <row r="88" spans="1:10" ht="60" customHeight="1" x14ac:dyDescent="0.25">
      <c r="A88" s="138">
        <v>85</v>
      </c>
      <c r="B88" s="145"/>
      <c r="C88" s="146" t="s">
        <v>270</v>
      </c>
      <c r="D88" s="146" t="s">
        <v>269</v>
      </c>
      <c r="E88" s="140" t="s">
        <v>24</v>
      </c>
      <c r="F88" s="145" t="s">
        <v>8</v>
      </c>
      <c r="G88" s="147"/>
      <c r="H88" s="166"/>
      <c r="I88" s="148"/>
      <c r="J88" s="152"/>
    </row>
    <row r="89" spans="1:10" ht="60" customHeight="1" x14ac:dyDescent="0.25">
      <c r="A89" s="138">
        <v>86</v>
      </c>
      <c r="B89" s="145"/>
      <c r="C89" s="146" t="s">
        <v>271</v>
      </c>
      <c r="D89" s="146" t="s">
        <v>269</v>
      </c>
      <c r="E89" s="140" t="s">
        <v>24</v>
      </c>
      <c r="F89" s="145" t="s">
        <v>8</v>
      </c>
      <c r="G89" s="147"/>
      <c r="H89" s="166"/>
      <c r="I89" s="148"/>
      <c r="J89" s="152"/>
    </row>
    <row r="90" spans="1:10" ht="60" customHeight="1" x14ac:dyDescent="0.25">
      <c r="A90" s="138">
        <v>87</v>
      </c>
      <c r="B90" s="145"/>
      <c r="C90" s="146" t="s">
        <v>28</v>
      </c>
      <c r="D90" s="146" t="s">
        <v>52</v>
      </c>
      <c r="E90" s="140" t="s">
        <v>24</v>
      </c>
      <c r="F90" s="139" t="s">
        <v>8</v>
      </c>
      <c r="G90" s="147"/>
      <c r="H90" s="166"/>
      <c r="I90" s="148"/>
      <c r="J90" s="152"/>
    </row>
    <row r="91" spans="1:10" ht="60" customHeight="1" x14ac:dyDescent="0.25">
      <c r="A91" s="138">
        <v>88</v>
      </c>
      <c r="B91" s="145"/>
      <c r="C91" s="146" t="s">
        <v>31</v>
      </c>
      <c r="D91" s="146" t="s">
        <v>52</v>
      </c>
      <c r="E91" s="140" t="s">
        <v>24</v>
      </c>
      <c r="F91" s="139" t="s">
        <v>8</v>
      </c>
      <c r="G91" s="147"/>
      <c r="H91" s="166"/>
      <c r="I91" s="148"/>
      <c r="J91" s="150"/>
    </row>
    <row r="92" spans="1:10" ht="60" customHeight="1" x14ac:dyDescent="0.25">
      <c r="A92" s="138">
        <v>89</v>
      </c>
      <c r="B92" s="145"/>
      <c r="C92" s="146" t="s">
        <v>29</v>
      </c>
      <c r="D92" s="146" t="s">
        <v>52</v>
      </c>
      <c r="E92" s="140" t="s">
        <v>24</v>
      </c>
      <c r="F92" s="139" t="s">
        <v>8</v>
      </c>
      <c r="G92" s="147"/>
      <c r="H92" s="166"/>
      <c r="I92" s="148"/>
      <c r="J92" s="150"/>
    </row>
    <row r="93" spans="1:10" ht="60" customHeight="1" x14ac:dyDescent="0.25">
      <c r="A93" s="138">
        <v>90</v>
      </c>
      <c r="B93" s="145"/>
      <c r="C93" s="146" t="s">
        <v>26</v>
      </c>
      <c r="D93" s="146" t="s">
        <v>52</v>
      </c>
      <c r="E93" s="140" t="s">
        <v>24</v>
      </c>
      <c r="F93" s="139" t="s">
        <v>8</v>
      </c>
      <c r="G93" s="147"/>
      <c r="H93" s="166"/>
      <c r="I93" s="148"/>
      <c r="J93" s="150"/>
    </row>
    <row r="94" spans="1:10" ht="60" customHeight="1" x14ac:dyDescent="0.25">
      <c r="A94" s="138">
        <v>91</v>
      </c>
      <c r="B94" s="145"/>
      <c r="C94" s="146" t="s">
        <v>30</v>
      </c>
      <c r="D94" s="146" t="s">
        <v>52</v>
      </c>
      <c r="E94" s="140" t="s">
        <v>24</v>
      </c>
      <c r="F94" s="139" t="s">
        <v>8</v>
      </c>
      <c r="G94" s="147"/>
      <c r="H94" s="166"/>
      <c r="I94" s="148"/>
      <c r="J94" s="152"/>
    </row>
    <row r="95" spans="1:10" ht="60" customHeight="1" x14ac:dyDescent="0.25">
      <c r="A95" s="138">
        <v>92</v>
      </c>
      <c r="B95" s="145"/>
      <c r="C95" s="146" t="s">
        <v>27</v>
      </c>
      <c r="D95" s="146" t="s">
        <v>52</v>
      </c>
      <c r="E95" s="140" t="s">
        <v>24</v>
      </c>
      <c r="F95" s="139" t="s">
        <v>8</v>
      </c>
      <c r="G95" s="147"/>
      <c r="H95" s="166"/>
      <c r="I95" s="148"/>
      <c r="J95" s="152"/>
    </row>
    <row r="96" spans="1:10" ht="60" customHeight="1" x14ac:dyDescent="0.25">
      <c r="A96" s="138">
        <v>93</v>
      </c>
      <c r="B96" s="145"/>
      <c r="C96" s="146" t="s">
        <v>25</v>
      </c>
      <c r="D96" s="146" t="s">
        <v>32</v>
      </c>
      <c r="E96" s="140" t="s">
        <v>24</v>
      </c>
      <c r="F96" s="139" t="s">
        <v>8</v>
      </c>
      <c r="G96" s="147"/>
      <c r="H96" s="166"/>
      <c r="I96" s="149"/>
      <c r="J96" s="150"/>
    </row>
    <row r="97" spans="1:11" ht="60" customHeight="1" x14ac:dyDescent="0.25">
      <c r="A97" s="138">
        <v>94</v>
      </c>
      <c r="B97" s="145"/>
      <c r="C97" s="146" t="s">
        <v>23</v>
      </c>
      <c r="D97" s="146" t="s">
        <v>17</v>
      </c>
      <c r="E97" s="140" t="s">
        <v>24</v>
      </c>
      <c r="F97" s="139" t="s">
        <v>8</v>
      </c>
      <c r="G97" s="147"/>
      <c r="H97" s="166"/>
      <c r="I97" s="148"/>
      <c r="J97" s="152"/>
    </row>
    <row r="98" spans="1:11" ht="60" customHeight="1" x14ac:dyDescent="0.25">
      <c r="A98" s="138">
        <v>95</v>
      </c>
      <c r="B98" s="145"/>
      <c r="C98" s="146" t="s">
        <v>21</v>
      </c>
      <c r="D98" s="146" t="s">
        <v>17</v>
      </c>
      <c r="E98" s="140" t="s">
        <v>24</v>
      </c>
      <c r="F98" s="139" t="s">
        <v>8</v>
      </c>
      <c r="G98" s="147"/>
      <c r="H98" s="166"/>
      <c r="I98" s="148"/>
      <c r="J98" s="152"/>
    </row>
    <row r="99" spans="1:11" ht="60" customHeight="1" x14ac:dyDescent="0.25">
      <c r="A99" s="138">
        <v>96</v>
      </c>
      <c r="B99" s="145"/>
      <c r="C99" s="146" t="s">
        <v>22</v>
      </c>
      <c r="D99" s="146" t="s">
        <v>17</v>
      </c>
      <c r="E99" s="140" t="s">
        <v>24</v>
      </c>
      <c r="F99" s="139" t="s">
        <v>8</v>
      </c>
      <c r="G99" s="147"/>
      <c r="H99" s="166"/>
      <c r="I99" s="148"/>
      <c r="J99" s="152"/>
    </row>
    <row r="100" spans="1:11" ht="60" customHeight="1" x14ac:dyDescent="0.25">
      <c r="A100" s="138">
        <v>97</v>
      </c>
      <c r="B100" s="145"/>
      <c r="C100" s="146" t="s">
        <v>20</v>
      </c>
      <c r="D100" s="146" t="s">
        <v>17</v>
      </c>
      <c r="E100" s="140" t="s">
        <v>24</v>
      </c>
      <c r="F100" s="139" t="s">
        <v>8</v>
      </c>
      <c r="G100" s="147"/>
      <c r="H100" s="166"/>
      <c r="I100" s="148"/>
      <c r="J100" s="152"/>
    </row>
    <row r="101" spans="1:11" ht="60" customHeight="1" x14ac:dyDescent="0.25">
      <c r="A101" s="138">
        <v>98</v>
      </c>
      <c r="B101" s="145"/>
      <c r="C101" s="146" t="s">
        <v>45</v>
      </c>
      <c r="D101" s="146" t="s">
        <v>58</v>
      </c>
      <c r="E101" s="140" t="s">
        <v>24</v>
      </c>
      <c r="F101" s="145" t="s">
        <v>8</v>
      </c>
      <c r="G101" s="147"/>
      <c r="H101" s="166"/>
      <c r="I101" s="148"/>
      <c r="J101" s="152"/>
    </row>
    <row r="102" spans="1:11" ht="60" customHeight="1" x14ac:dyDescent="0.25">
      <c r="A102" s="138">
        <v>99</v>
      </c>
      <c r="B102" s="145"/>
      <c r="C102" s="146" t="s">
        <v>46</v>
      </c>
      <c r="D102" s="146" t="s">
        <v>58</v>
      </c>
      <c r="E102" s="140" t="s">
        <v>24</v>
      </c>
      <c r="F102" s="145" t="s">
        <v>8</v>
      </c>
      <c r="G102" s="147"/>
      <c r="H102" s="166"/>
      <c r="I102" s="148"/>
      <c r="J102" s="152"/>
    </row>
    <row r="103" spans="1:11" ht="60" customHeight="1" x14ac:dyDescent="0.25">
      <c r="A103" s="138">
        <v>100</v>
      </c>
      <c r="B103" s="145"/>
      <c r="C103" s="146" t="s">
        <v>43</v>
      </c>
      <c r="D103" s="146" t="s">
        <v>33</v>
      </c>
      <c r="E103" s="140" t="s">
        <v>24</v>
      </c>
      <c r="F103" s="145" t="s">
        <v>8</v>
      </c>
      <c r="G103" s="147"/>
      <c r="H103" s="166"/>
      <c r="I103" s="151"/>
      <c r="J103" s="152"/>
    </row>
    <row r="104" spans="1:11" ht="60" customHeight="1" x14ac:dyDescent="0.25">
      <c r="A104" s="138">
        <v>101</v>
      </c>
      <c r="B104" s="145"/>
      <c r="C104" s="146" t="s">
        <v>42</v>
      </c>
      <c r="D104" s="146" t="s">
        <v>33</v>
      </c>
      <c r="E104" s="140" t="s">
        <v>24</v>
      </c>
      <c r="F104" s="145" t="s">
        <v>8</v>
      </c>
      <c r="G104" s="147"/>
      <c r="H104" s="166"/>
      <c r="I104" s="151"/>
      <c r="J104" s="152"/>
    </row>
    <row r="105" spans="1:11" ht="60" customHeight="1" x14ac:dyDescent="0.25">
      <c r="A105" s="138">
        <v>102</v>
      </c>
      <c r="B105" s="145"/>
      <c r="C105" s="146" t="s">
        <v>41</v>
      </c>
      <c r="D105" s="146" t="s">
        <v>33</v>
      </c>
      <c r="E105" s="140" t="s">
        <v>24</v>
      </c>
      <c r="F105" s="145" t="s">
        <v>8</v>
      </c>
      <c r="G105" s="147"/>
      <c r="H105" s="166"/>
      <c r="I105" s="151"/>
      <c r="J105" s="152"/>
    </row>
    <row r="106" spans="1:11" ht="60" customHeight="1" x14ac:dyDescent="0.25">
      <c r="A106" s="138">
        <v>103</v>
      </c>
      <c r="B106" s="145"/>
      <c r="C106" s="146" t="s">
        <v>34</v>
      </c>
      <c r="D106" s="146" t="s">
        <v>33</v>
      </c>
      <c r="E106" s="140" t="s">
        <v>24</v>
      </c>
      <c r="F106" s="145" t="s">
        <v>8</v>
      </c>
      <c r="G106" s="147"/>
      <c r="H106" s="166"/>
      <c r="I106" s="149"/>
      <c r="J106" s="152"/>
    </row>
    <row r="107" spans="1:11" ht="60" customHeight="1" x14ac:dyDescent="0.25">
      <c r="A107" s="138">
        <v>104</v>
      </c>
      <c r="B107" s="145"/>
      <c r="C107" s="146" t="s">
        <v>44</v>
      </c>
      <c r="D107" s="146" t="s">
        <v>57</v>
      </c>
      <c r="E107" s="140" t="s">
        <v>24</v>
      </c>
      <c r="F107" s="145" t="s">
        <v>8</v>
      </c>
      <c r="G107" s="147"/>
      <c r="H107" s="166"/>
      <c r="I107" s="148"/>
      <c r="J107" s="152"/>
    </row>
    <row r="108" spans="1:11" ht="60" customHeight="1" x14ac:dyDescent="0.25">
      <c r="A108" s="138">
        <v>105</v>
      </c>
      <c r="B108" s="142"/>
      <c r="C108" s="141" t="s">
        <v>1220</v>
      </c>
      <c r="D108" s="140" t="s">
        <v>1339</v>
      </c>
      <c r="E108" s="146" t="s">
        <v>273</v>
      </c>
      <c r="F108" s="145" t="s">
        <v>8</v>
      </c>
      <c r="G108" s="153"/>
      <c r="H108" s="154"/>
      <c r="I108" s="148"/>
      <c r="J108" s="152"/>
    </row>
    <row r="109" spans="1:11" ht="60" customHeight="1" x14ac:dyDescent="0.25">
      <c r="A109" s="138">
        <v>106</v>
      </c>
      <c r="B109" s="142"/>
      <c r="C109" s="141" t="s">
        <v>1219</v>
      </c>
      <c r="D109" s="140" t="s">
        <v>1339</v>
      </c>
      <c r="E109" s="146" t="s">
        <v>273</v>
      </c>
      <c r="F109" s="145" t="s">
        <v>8</v>
      </c>
      <c r="G109" s="153"/>
      <c r="H109" s="154"/>
      <c r="I109" s="144"/>
      <c r="J109" s="152"/>
      <c r="K109"/>
    </row>
    <row r="110" spans="1:11" ht="60" customHeight="1" x14ac:dyDescent="0.25">
      <c r="A110" s="138">
        <v>107</v>
      </c>
      <c r="B110" s="155"/>
      <c r="C110" s="141" t="s">
        <v>1293</v>
      </c>
      <c r="D110" s="140" t="s">
        <v>1339</v>
      </c>
      <c r="E110" s="141" t="s">
        <v>273</v>
      </c>
      <c r="F110" s="142" t="s">
        <v>8</v>
      </c>
      <c r="G110" s="153"/>
      <c r="H110" s="154"/>
      <c r="I110" s="144"/>
      <c r="J110" s="152"/>
    </row>
    <row r="111" spans="1:11" ht="60" customHeight="1" x14ac:dyDescent="0.25">
      <c r="A111" s="138">
        <v>108</v>
      </c>
      <c r="B111" s="142"/>
      <c r="C111" s="141" t="s">
        <v>1278</v>
      </c>
      <c r="D111" s="140" t="s">
        <v>1339</v>
      </c>
      <c r="E111" s="141" t="s">
        <v>273</v>
      </c>
      <c r="F111" s="142" t="s">
        <v>59</v>
      </c>
      <c r="G111" s="153"/>
      <c r="H111" s="154"/>
      <c r="I111" s="144"/>
      <c r="J111" s="152"/>
    </row>
    <row r="112" spans="1:11" ht="60" customHeight="1" x14ac:dyDescent="0.25">
      <c r="A112" s="138">
        <v>109</v>
      </c>
      <c r="B112" s="142"/>
      <c r="C112" s="141" t="s">
        <v>1291</v>
      </c>
      <c r="D112" s="140" t="s">
        <v>1339</v>
      </c>
      <c r="E112" s="141" t="s">
        <v>273</v>
      </c>
      <c r="F112" s="142" t="s">
        <v>59</v>
      </c>
      <c r="G112" s="153"/>
      <c r="H112" s="154"/>
      <c r="I112" s="144"/>
      <c r="J112" s="152"/>
    </row>
    <row r="113" spans="1:12" ht="60" customHeight="1" x14ac:dyDescent="0.25">
      <c r="A113" s="138">
        <v>110</v>
      </c>
      <c r="B113" s="142"/>
      <c r="C113" s="141" t="s">
        <v>1290</v>
      </c>
      <c r="D113" s="140" t="s">
        <v>1339</v>
      </c>
      <c r="E113" s="141" t="s">
        <v>273</v>
      </c>
      <c r="F113" s="142" t="s">
        <v>59</v>
      </c>
      <c r="G113" s="153"/>
      <c r="H113" s="189"/>
      <c r="I113" s="144"/>
      <c r="J113" s="152"/>
    </row>
    <row r="114" spans="1:12" ht="60" customHeight="1" x14ac:dyDescent="0.25">
      <c r="A114" s="138">
        <v>111</v>
      </c>
      <c r="B114" s="142"/>
      <c r="C114" s="141" t="s">
        <v>1292</v>
      </c>
      <c r="D114" s="140" t="s">
        <v>1339</v>
      </c>
      <c r="E114" s="141" t="s">
        <v>273</v>
      </c>
      <c r="F114" s="142" t="s">
        <v>59</v>
      </c>
      <c r="G114" s="153"/>
      <c r="H114" s="154"/>
      <c r="I114" s="144"/>
      <c r="J114" s="152"/>
    </row>
    <row r="115" spans="1:12" ht="60" customHeight="1" x14ac:dyDescent="0.25">
      <c r="A115" s="138">
        <v>112</v>
      </c>
      <c r="B115" s="142"/>
      <c r="C115" s="141" t="s">
        <v>1222</v>
      </c>
      <c r="D115" s="140" t="s">
        <v>1339</v>
      </c>
      <c r="E115" s="146" t="s">
        <v>273</v>
      </c>
      <c r="F115" s="145" t="s">
        <v>59</v>
      </c>
      <c r="G115" s="153"/>
      <c r="H115" s="154"/>
      <c r="I115" s="144"/>
      <c r="J115" s="152"/>
      <c r="L115"/>
    </row>
    <row r="116" spans="1:12" ht="60" customHeight="1" x14ac:dyDescent="0.25">
      <c r="A116" s="138">
        <v>113</v>
      </c>
      <c r="B116" s="142"/>
      <c r="C116" s="141" t="s">
        <v>1241</v>
      </c>
      <c r="D116" s="140" t="s">
        <v>1339</v>
      </c>
      <c r="E116" s="141" t="s">
        <v>273</v>
      </c>
      <c r="F116" s="142" t="s">
        <v>8</v>
      </c>
      <c r="G116" s="153"/>
      <c r="H116" s="154"/>
      <c r="I116" s="148"/>
      <c r="J116" s="152"/>
    </row>
    <row r="117" spans="1:12" ht="60" customHeight="1" x14ac:dyDescent="0.25">
      <c r="A117" s="138">
        <v>114</v>
      </c>
      <c r="B117" s="142"/>
      <c r="C117" s="141" t="s">
        <v>1225</v>
      </c>
      <c r="D117" s="140" t="s">
        <v>1339</v>
      </c>
      <c r="E117" s="146" t="s">
        <v>273</v>
      </c>
      <c r="F117" s="145" t="s">
        <v>59</v>
      </c>
      <c r="G117" s="153"/>
      <c r="H117" s="154"/>
      <c r="I117" s="144"/>
      <c r="J117" s="152"/>
    </row>
    <row r="118" spans="1:12" ht="60" customHeight="1" x14ac:dyDescent="0.25">
      <c r="A118" s="138">
        <v>115</v>
      </c>
      <c r="B118" s="142"/>
      <c r="C118" s="141" t="s">
        <v>1221</v>
      </c>
      <c r="D118" s="140" t="s">
        <v>1339</v>
      </c>
      <c r="E118" s="146" t="s">
        <v>273</v>
      </c>
      <c r="F118" s="145" t="s">
        <v>59</v>
      </c>
      <c r="G118" s="153"/>
      <c r="H118" s="154"/>
      <c r="I118" s="144"/>
      <c r="J118" s="152"/>
    </row>
    <row r="119" spans="1:12" ht="60" customHeight="1" x14ac:dyDescent="0.25">
      <c r="A119" s="138">
        <v>116</v>
      </c>
      <c r="B119" s="142"/>
      <c r="C119" s="141" t="s">
        <v>1240</v>
      </c>
      <c r="D119" s="140" t="s">
        <v>1339</v>
      </c>
      <c r="E119" s="146" t="s">
        <v>273</v>
      </c>
      <c r="F119" s="139" t="s">
        <v>8</v>
      </c>
      <c r="G119" s="153"/>
      <c r="H119" s="154"/>
      <c r="I119" s="144"/>
      <c r="J119" s="152"/>
    </row>
    <row r="120" spans="1:12" ht="60" customHeight="1" x14ac:dyDescent="0.25">
      <c r="A120" s="138">
        <v>117</v>
      </c>
      <c r="B120" s="142"/>
      <c r="C120" s="141" t="s">
        <v>1270</v>
      </c>
      <c r="D120" s="140" t="s">
        <v>1339</v>
      </c>
      <c r="E120" s="141" t="s">
        <v>273</v>
      </c>
      <c r="F120" s="142" t="s">
        <v>8</v>
      </c>
      <c r="G120" s="153"/>
      <c r="H120" s="154"/>
      <c r="I120" s="144"/>
      <c r="J120" s="152"/>
    </row>
    <row r="121" spans="1:12" ht="60" customHeight="1" x14ac:dyDescent="0.25">
      <c r="A121" s="138">
        <v>118</v>
      </c>
      <c r="B121" s="155"/>
      <c r="C121" s="141" t="s">
        <v>1258</v>
      </c>
      <c r="D121" s="140" t="s">
        <v>1339</v>
      </c>
      <c r="E121" s="141" t="s">
        <v>273</v>
      </c>
      <c r="F121" s="142" t="s">
        <v>8</v>
      </c>
      <c r="G121" s="153"/>
      <c r="H121" s="154"/>
      <c r="I121" s="148"/>
      <c r="J121" s="152"/>
    </row>
    <row r="122" spans="1:12" ht="60" customHeight="1" x14ac:dyDescent="0.25">
      <c r="A122" s="138">
        <v>119</v>
      </c>
      <c r="B122" s="142"/>
      <c r="C122" s="141" t="s">
        <v>1218</v>
      </c>
      <c r="D122" s="140" t="s">
        <v>1339</v>
      </c>
      <c r="E122" s="146" t="s">
        <v>273</v>
      </c>
      <c r="F122" s="145" t="s">
        <v>59</v>
      </c>
      <c r="G122" s="153"/>
      <c r="H122" s="154"/>
      <c r="I122" s="148"/>
      <c r="J122" s="152"/>
      <c r="L122"/>
    </row>
    <row r="123" spans="1:12" ht="60" customHeight="1" x14ac:dyDescent="0.25">
      <c r="A123" s="138">
        <v>120</v>
      </c>
      <c r="B123" s="145"/>
      <c r="C123" s="146" t="s">
        <v>1195</v>
      </c>
      <c r="D123" s="140" t="s">
        <v>1339</v>
      </c>
      <c r="E123" s="146" t="s">
        <v>273</v>
      </c>
      <c r="F123" s="139" t="s">
        <v>8</v>
      </c>
      <c r="G123" s="147"/>
      <c r="H123" s="190"/>
      <c r="I123" s="148"/>
      <c r="J123" s="152"/>
      <c r="K123"/>
      <c r="L123"/>
    </row>
    <row r="124" spans="1:12" ht="60" customHeight="1" x14ac:dyDescent="0.25">
      <c r="A124" s="138">
        <v>121</v>
      </c>
      <c r="B124" s="142"/>
      <c r="C124" s="141" t="s">
        <v>1364</v>
      </c>
      <c r="D124" s="141" t="s">
        <v>1338</v>
      </c>
      <c r="E124" s="141" t="s">
        <v>273</v>
      </c>
      <c r="F124" s="142" t="s">
        <v>8</v>
      </c>
      <c r="G124" s="153"/>
      <c r="H124" s="167"/>
      <c r="I124" s="148"/>
      <c r="J124" s="152"/>
    </row>
    <row r="125" spans="1:12" ht="60" customHeight="1" x14ac:dyDescent="0.25">
      <c r="A125" s="138">
        <v>122</v>
      </c>
      <c r="B125" s="142"/>
      <c r="C125" s="141" t="s">
        <v>1365</v>
      </c>
      <c r="D125" s="141" t="s">
        <v>1338</v>
      </c>
      <c r="E125" s="141" t="s">
        <v>273</v>
      </c>
      <c r="F125" s="142" t="s">
        <v>8</v>
      </c>
      <c r="G125" s="153"/>
      <c r="H125" s="167"/>
      <c r="I125" s="148"/>
      <c r="J125" s="152"/>
    </row>
    <row r="126" spans="1:12" ht="60" customHeight="1" x14ac:dyDescent="0.25">
      <c r="A126" s="138">
        <v>123</v>
      </c>
      <c r="B126" s="145"/>
      <c r="C126" s="146" t="s">
        <v>1023</v>
      </c>
      <c r="D126" s="146" t="s">
        <v>1024</v>
      </c>
      <c r="E126" s="146" t="s">
        <v>273</v>
      </c>
      <c r="F126" s="145" t="s">
        <v>8</v>
      </c>
      <c r="G126" s="147"/>
      <c r="H126" s="166"/>
      <c r="I126" s="148"/>
      <c r="J126" s="152"/>
      <c r="K126"/>
    </row>
    <row r="127" spans="1:12" ht="60" customHeight="1" x14ac:dyDescent="0.25">
      <c r="A127" s="138">
        <v>124</v>
      </c>
      <c r="B127" s="145"/>
      <c r="C127" s="146" t="s">
        <v>1025</v>
      </c>
      <c r="D127" s="146" t="s">
        <v>1024</v>
      </c>
      <c r="E127" s="146" t="s">
        <v>273</v>
      </c>
      <c r="F127" s="145" t="s">
        <v>8</v>
      </c>
      <c r="G127" s="147"/>
      <c r="H127" s="166"/>
      <c r="I127" s="148"/>
      <c r="J127" s="152"/>
    </row>
    <row r="128" spans="1:12" ht="60" customHeight="1" x14ac:dyDescent="0.25">
      <c r="A128" s="138">
        <v>125</v>
      </c>
      <c r="B128" s="145"/>
      <c r="C128" s="146" t="s">
        <v>264</v>
      </c>
      <c r="D128" s="146" t="s">
        <v>268</v>
      </c>
      <c r="E128" s="140" t="s">
        <v>273</v>
      </c>
      <c r="F128" s="145" t="s">
        <v>8</v>
      </c>
      <c r="G128" s="147"/>
      <c r="H128" s="166"/>
      <c r="I128" s="148"/>
      <c r="J128" s="150"/>
    </row>
    <row r="129" spans="1:11" ht="60" customHeight="1" x14ac:dyDescent="0.25">
      <c r="A129" s="138">
        <v>126</v>
      </c>
      <c r="B129" s="145"/>
      <c r="C129" s="146" t="s">
        <v>265</v>
      </c>
      <c r="D129" s="146" t="s">
        <v>268</v>
      </c>
      <c r="E129" s="140" t="s">
        <v>273</v>
      </c>
      <c r="F129" s="145" t="s">
        <v>8</v>
      </c>
      <c r="G129" s="147"/>
      <c r="H129" s="171"/>
      <c r="I129" s="148"/>
      <c r="J129" s="150"/>
    </row>
    <row r="130" spans="1:11" ht="60" customHeight="1" x14ac:dyDescent="0.25">
      <c r="A130" s="138">
        <v>127</v>
      </c>
      <c r="B130" s="145"/>
      <c r="C130" s="146" t="s">
        <v>263</v>
      </c>
      <c r="D130" s="146" t="s">
        <v>268</v>
      </c>
      <c r="E130" s="140" t="s">
        <v>273</v>
      </c>
      <c r="F130" s="145" t="s">
        <v>8</v>
      </c>
      <c r="G130" s="147"/>
      <c r="H130" s="166"/>
      <c r="I130" s="148"/>
      <c r="J130" s="150"/>
    </row>
    <row r="131" spans="1:11" ht="60" customHeight="1" x14ac:dyDescent="0.25">
      <c r="A131" s="138">
        <v>128</v>
      </c>
      <c r="B131" s="145"/>
      <c r="C131" s="146" t="s">
        <v>267</v>
      </c>
      <c r="D131" s="146" t="s">
        <v>268</v>
      </c>
      <c r="E131" s="140" t="s">
        <v>273</v>
      </c>
      <c r="F131" s="145" t="s">
        <v>8</v>
      </c>
      <c r="G131" s="147"/>
      <c r="H131" s="166"/>
      <c r="I131" s="148"/>
      <c r="J131" s="150"/>
    </row>
    <row r="132" spans="1:11" ht="60" customHeight="1" x14ac:dyDescent="0.25">
      <c r="A132" s="138">
        <v>129</v>
      </c>
      <c r="B132" s="145"/>
      <c r="C132" s="146" t="s">
        <v>262</v>
      </c>
      <c r="D132" s="146" t="s">
        <v>268</v>
      </c>
      <c r="E132" s="140" t="s">
        <v>273</v>
      </c>
      <c r="F132" s="145" t="s">
        <v>8</v>
      </c>
      <c r="G132" s="147"/>
      <c r="H132" s="166"/>
      <c r="I132" s="148"/>
      <c r="J132" s="150"/>
    </row>
    <row r="133" spans="1:11" ht="60" customHeight="1" x14ac:dyDescent="0.25">
      <c r="A133" s="138">
        <v>130</v>
      </c>
      <c r="B133" s="145"/>
      <c r="C133" s="146" t="s">
        <v>266</v>
      </c>
      <c r="D133" s="146" t="s">
        <v>268</v>
      </c>
      <c r="E133" s="140" t="s">
        <v>273</v>
      </c>
      <c r="F133" s="145" t="s">
        <v>8</v>
      </c>
      <c r="G133" s="147"/>
      <c r="H133" s="166"/>
      <c r="I133" s="148"/>
      <c r="J133" s="150"/>
    </row>
    <row r="134" spans="1:11" ht="60" customHeight="1" x14ac:dyDescent="0.25">
      <c r="A134" s="138">
        <v>131</v>
      </c>
      <c r="B134" s="145"/>
      <c r="C134" s="140" t="s">
        <v>1198</v>
      </c>
      <c r="D134" s="156" t="s">
        <v>1196</v>
      </c>
      <c r="E134" s="140" t="s">
        <v>273</v>
      </c>
      <c r="F134" s="145" t="s">
        <v>8</v>
      </c>
      <c r="G134" s="147"/>
      <c r="H134" s="166"/>
      <c r="I134" s="151"/>
      <c r="J134" s="152"/>
    </row>
    <row r="135" spans="1:11" ht="60" customHeight="1" x14ac:dyDescent="0.25">
      <c r="A135" s="138">
        <v>132</v>
      </c>
      <c r="B135" s="157"/>
      <c r="C135" s="156" t="s">
        <v>1197</v>
      </c>
      <c r="D135" s="156" t="s">
        <v>1196</v>
      </c>
      <c r="E135" s="146" t="s">
        <v>273</v>
      </c>
      <c r="F135" s="145" t="s">
        <v>8</v>
      </c>
      <c r="G135" s="147"/>
      <c r="H135" s="166"/>
      <c r="I135" s="151"/>
      <c r="J135" s="152"/>
    </row>
    <row r="136" spans="1:11" ht="60" customHeight="1" x14ac:dyDescent="0.25">
      <c r="A136" s="138">
        <v>133</v>
      </c>
      <c r="B136" s="142"/>
      <c r="C136" s="140" t="s">
        <v>1215</v>
      </c>
      <c r="D136" s="141" t="s">
        <v>1210</v>
      </c>
      <c r="E136" s="140" t="s">
        <v>273</v>
      </c>
      <c r="F136" s="142" t="s">
        <v>8</v>
      </c>
      <c r="G136" s="153"/>
      <c r="H136" s="172"/>
      <c r="I136" s="162"/>
      <c r="J136" s="173"/>
      <c r="K136"/>
    </row>
    <row r="137" spans="1:11" ht="60" customHeight="1" x14ac:dyDescent="0.25">
      <c r="A137" s="138">
        <v>134</v>
      </c>
      <c r="B137" s="142"/>
      <c r="C137" s="141" t="s">
        <v>1367</v>
      </c>
      <c r="D137" s="141" t="s">
        <v>1366</v>
      </c>
      <c r="E137" s="141" t="s">
        <v>273</v>
      </c>
      <c r="F137" s="142" t="s">
        <v>8</v>
      </c>
      <c r="G137" s="153"/>
      <c r="H137" s="154"/>
      <c r="I137" s="144"/>
      <c r="J137" s="152"/>
    </row>
    <row r="138" spans="1:11" ht="60" customHeight="1" x14ac:dyDescent="0.25">
      <c r="A138" s="138" t="s">
        <v>1462</v>
      </c>
      <c r="B138" s="139"/>
      <c r="C138" s="140" t="s">
        <v>1455</v>
      </c>
      <c r="D138" s="140" t="s">
        <v>1454</v>
      </c>
      <c r="E138" s="140" t="s">
        <v>1341</v>
      </c>
      <c r="F138" s="139" t="s">
        <v>1370</v>
      </c>
      <c r="G138" s="153"/>
      <c r="H138" s="165"/>
      <c r="I138" s="139"/>
      <c r="J138" s="139"/>
    </row>
    <row r="139" spans="1:11" ht="60" customHeight="1" x14ac:dyDescent="0.25">
      <c r="A139" s="138" t="s">
        <v>1463</v>
      </c>
      <c r="B139" s="139"/>
      <c r="C139" s="140" t="s">
        <v>1456</v>
      </c>
      <c r="D139" s="140" t="s">
        <v>1454</v>
      </c>
      <c r="E139" s="140" t="s">
        <v>1341</v>
      </c>
      <c r="F139" s="139" t="s">
        <v>1370</v>
      </c>
      <c r="G139" s="153"/>
      <c r="H139" s="165"/>
      <c r="I139" s="139"/>
      <c r="J139" s="139"/>
    </row>
    <row r="140" spans="1:11" ht="60" customHeight="1" x14ac:dyDescent="0.25">
      <c r="A140" s="138" t="s">
        <v>1464</v>
      </c>
      <c r="B140" s="139"/>
      <c r="C140" s="140" t="s">
        <v>1459</v>
      </c>
      <c r="D140" s="140" t="s">
        <v>1454</v>
      </c>
      <c r="E140" s="140" t="s">
        <v>1341</v>
      </c>
      <c r="F140" s="139" t="s">
        <v>1370</v>
      </c>
      <c r="G140" s="153"/>
      <c r="H140" s="165"/>
      <c r="I140" s="139"/>
      <c r="J140" s="139"/>
    </row>
    <row r="141" spans="1:11" ht="60" customHeight="1" x14ac:dyDescent="0.25">
      <c r="A141" s="138" t="s">
        <v>1465</v>
      </c>
      <c r="B141" s="139"/>
      <c r="C141" s="140" t="s">
        <v>1460</v>
      </c>
      <c r="D141" s="140" t="s">
        <v>1454</v>
      </c>
      <c r="E141" s="140" t="s">
        <v>1341</v>
      </c>
      <c r="F141" s="139" t="s">
        <v>1370</v>
      </c>
      <c r="G141" s="153"/>
      <c r="H141" s="165"/>
      <c r="I141" s="139"/>
      <c r="J141" s="139"/>
    </row>
    <row r="142" spans="1:11" ht="60" customHeight="1" x14ac:dyDescent="0.25">
      <c r="A142" s="138" t="s">
        <v>1466</v>
      </c>
      <c r="B142" s="139"/>
      <c r="C142" s="140" t="s">
        <v>1457</v>
      </c>
      <c r="D142" s="140" t="s">
        <v>1454</v>
      </c>
      <c r="E142" s="140" t="s">
        <v>1341</v>
      </c>
      <c r="F142" s="139" t="s">
        <v>1370</v>
      </c>
      <c r="G142" s="153"/>
      <c r="H142" s="165"/>
      <c r="I142" s="139"/>
      <c r="J142" s="139"/>
    </row>
    <row r="143" spans="1:11" ht="60" customHeight="1" x14ac:dyDescent="0.25">
      <c r="A143" s="138" t="s">
        <v>1467</v>
      </c>
      <c r="B143" s="139"/>
      <c r="C143" s="140" t="s">
        <v>1458</v>
      </c>
      <c r="D143" s="140" t="s">
        <v>1454</v>
      </c>
      <c r="E143" s="140" t="s">
        <v>1341</v>
      </c>
      <c r="F143" s="139" t="s">
        <v>1370</v>
      </c>
      <c r="G143" s="153"/>
      <c r="H143" s="165"/>
      <c r="I143" s="139"/>
      <c r="J143" s="139"/>
    </row>
    <row r="144" spans="1:11" ht="60" customHeight="1" x14ac:dyDescent="0.25">
      <c r="A144" s="138" t="s">
        <v>1468</v>
      </c>
      <c r="B144" s="139"/>
      <c r="C144" s="140" t="s">
        <v>1461</v>
      </c>
      <c r="D144" s="140" t="s">
        <v>1454</v>
      </c>
      <c r="E144" s="140" t="s">
        <v>1341</v>
      </c>
      <c r="F144" s="139" t="s">
        <v>1370</v>
      </c>
      <c r="G144" s="153"/>
      <c r="H144" s="165"/>
      <c r="I144" s="139"/>
      <c r="J144" s="139"/>
    </row>
    <row r="145" spans="1:12" ht="60" customHeight="1" x14ac:dyDescent="0.25">
      <c r="A145" s="138" t="s">
        <v>206</v>
      </c>
      <c r="B145" s="145"/>
      <c r="C145" s="140" t="s">
        <v>208</v>
      </c>
      <c r="D145" s="140" t="s">
        <v>207</v>
      </c>
      <c r="E145" s="146" t="s">
        <v>19</v>
      </c>
      <c r="F145" s="139" t="s">
        <v>971</v>
      </c>
      <c r="G145" s="147"/>
      <c r="H145" s="174"/>
      <c r="I145" s="175"/>
      <c r="J145" s="191"/>
    </row>
    <row r="146" spans="1:12" ht="60" customHeight="1" x14ac:dyDescent="0.25">
      <c r="A146" s="138" t="s">
        <v>220</v>
      </c>
      <c r="B146" s="145"/>
      <c r="C146" s="140" t="s">
        <v>210</v>
      </c>
      <c r="D146" s="140" t="s">
        <v>207</v>
      </c>
      <c r="E146" s="146" t="s">
        <v>19</v>
      </c>
      <c r="F146" s="139" t="s">
        <v>1370</v>
      </c>
      <c r="G146" s="147"/>
      <c r="H146" s="166"/>
      <c r="I146" s="145"/>
      <c r="J146" s="192"/>
    </row>
    <row r="147" spans="1:12" ht="60" customHeight="1" x14ac:dyDescent="0.25">
      <c r="A147" s="138" t="s">
        <v>226</v>
      </c>
      <c r="B147" s="145"/>
      <c r="C147" s="140" t="s">
        <v>213</v>
      </c>
      <c r="D147" s="140" t="s">
        <v>207</v>
      </c>
      <c r="E147" s="146" t="s">
        <v>19</v>
      </c>
      <c r="F147" s="139" t="s">
        <v>971</v>
      </c>
      <c r="G147" s="147"/>
      <c r="H147" s="166"/>
      <c r="I147" s="145"/>
      <c r="J147" s="192"/>
    </row>
    <row r="148" spans="1:12" ht="60" customHeight="1" x14ac:dyDescent="0.25">
      <c r="A148" s="138" t="s">
        <v>227</v>
      </c>
      <c r="B148" s="145"/>
      <c r="C148" s="140" t="s">
        <v>216</v>
      </c>
      <c r="D148" s="140" t="s">
        <v>207</v>
      </c>
      <c r="E148" s="146" t="s">
        <v>19</v>
      </c>
      <c r="F148" s="139" t="s">
        <v>1370</v>
      </c>
      <c r="G148" s="147"/>
      <c r="H148" s="166"/>
      <c r="I148" s="145"/>
      <c r="J148" s="192"/>
      <c r="L148"/>
    </row>
    <row r="149" spans="1:12" ht="60" customHeight="1" x14ac:dyDescent="0.25">
      <c r="A149" s="138" t="s">
        <v>228</v>
      </c>
      <c r="B149" s="145"/>
      <c r="C149" s="140" t="s">
        <v>211</v>
      </c>
      <c r="D149" s="140" t="s">
        <v>207</v>
      </c>
      <c r="E149" s="146" t="s">
        <v>19</v>
      </c>
      <c r="F149" s="139" t="s">
        <v>971</v>
      </c>
      <c r="G149" s="147"/>
      <c r="H149" s="166"/>
      <c r="I149" s="145"/>
      <c r="J149" s="192"/>
    </row>
    <row r="150" spans="1:12" ht="60" customHeight="1" x14ac:dyDescent="0.25">
      <c r="A150" s="138" t="s">
        <v>229</v>
      </c>
      <c r="B150" s="145"/>
      <c r="C150" s="140" t="s">
        <v>214</v>
      </c>
      <c r="D150" s="140" t="s">
        <v>207</v>
      </c>
      <c r="E150" s="146" t="s">
        <v>19</v>
      </c>
      <c r="F150" s="139" t="s">
        <v>1370</v>
      </c>
      <c r="G150" s="147"/>
      <c r="H150" s="166"/>
      <c r="I150" s="145"/>
      <c r="J150" s="192"/>
    </row>
    <row r="151" spans="1:12" ht="60" customHeight="1" x14ac:dyDescent="0.25">
      <c r="A151" s="138" t="s">
        <v>230</v>
      </c>
      <c r="B151" s="139"/>
      <c r="C151" s="140" t="s">
        <v>212</v>
      </c>
      <c r="D151" s="140" t="s">
        <v>207</v>
      </c>
      <c r="E151" s="146" t="s">
        <v>19</v>
      </c>
      <c r="F151" s="139" t="s">
        <v>971</v>
      </c>
      <c r="G151" s="147"/>
      <c r="H151" s="166"/>
      <c r="I151" s="145"/>
      <c r="J151" s="192"/>
    </row>
    <row r="152" spans="1:12" ht="60" customHeight="1" x14ac:dyDescent="0.25">
      <c r="A152" s="138" t="s">
        <v>231</v>
      </c>
      <c r="B152" s="145"/>
      <c r="C152" s="140" t="s">
        <v>218</v>
      </c>
      <c r="D152" s="140" t="s">
        <v>207</v>
      </c>
      <c r="E152" s="146" t="s">
        <v>19</v>
      </c>
      <c r="F152" s="139" t="s">
        <v>1370</v>
      </c>
      <c r="G152" s="147"/>
      <c r="H152" s="166"/>
      <c r="I152" s="145"/>
      <c r="J152" s="192"/>
    </row>
    <row r="153" spans="1:12" ht="60" customHeight="1" x14ac:dyDescent="0.25">
      <c r="A153" s="138" t="s">
        <v>232</v>
      </c>
      <c r="B153" s="145"/>
      <c r="C153" s="140" t="s">
        <v>217</v>
      </c>
      <c r="D153" s="140" t="s">
        <v>207</v>
      </c>
      <c r="E153" s="146" t="s">
        <v>19</v>
      </c>
      <c r="F153" s="139" t="s">
        <v>1370</v>
      </c>
      <c r="G153" s="147"/>
      <c r="H153" s="166"/>
      <c r="I153" s="145"/>
      <c r="J153" s="192"/>
    </row>
    <row r="154" spans="1:12" ht="60" customHeight="1" x14ac:dyDescent="0.25">
      <c r="A154" s="138" t="s">
        <v>233</v>
      </c>
      <c r="B154" s="145"/>
      <c r="C154" s="140" t="s">
        <v>209</v>
      </c>
      <c r="D154" s="140" t="s">
        <v>207</v>
      </c>
      <c r="E154" s="146" t="s">
        <v>19</v>
      </c>
      <c r="F154" s="139" t="s">
        <v>1370</v>
      </c>
      <c r="G154" s="147"/>
      <c r="H154" s="166"/>
      <c r="I154" s="145"/>
      <c r="J154" s="192"/>
    </row>
    <row r="155" spans="1:12" ht="60" customHeight="1" x14ac:dyDescent="0.25">
      <c r="A155" s="138" t="s">
        <v>234</v>
      </c>
      <c r="B155" s="145"/>
      <c r="C155" s="140" t="s">
        <v>215</v>
      </c>
      <c r="D155" s="140" t="s">
        <v>207</v>
      </c>
      <c r="E155" s="146" t="s">
        <v>19</v>
      </c>
      <c r="F155" s="139" t="s">
        <v>1370</v>
      </c>
      <c r="G155" s="147"/>
      <c r="H155" s="166"/>
      <c r="I155" s="145"/>
      <c r="J155" s="192"/>
    </row>
    <row r="156" spans="1:12" ht="60" customHeight="1" x14ac:dyDescent="0.25">
      <c r="A156" s="138" t="s">
        <v>235</v>
      </c>
      <c r="B156" s="145"/>
      <c r="C156" s="146" t="s">
        <v>145</v>
      </c>
      <c r="D156" s="146" t="s">
        <v>130</v>
      </c>
      <c r="E156" s="146" t="s">
        <v>19</v>
      </c>
      <c r="F156" s="139" t="s">
        <v>1370</v>
      </c>
      <c r="G156" s="147"/>
      <c r="H156" s="166"/>
      <c r="I156" s="145"/>
      <c r="J156" s="192"/>
    </row>
    <row r="157" spans="1:12" ht="60" customHeight="1" x14ac:dyDescent="0.25">
      <c r="A157" s="138" t="s">
        <v>236</v>
      </c>
      <c r="B157" s="145"/>
      <c r="C157" s="146" t="s">
        <v>143</v>
      </c>
      <c r="D157" s="146" t="s">
        <v>130</v>
      </c>
      <c r="E157" s="146" t="s">
        <v>19</v>
      </c>
      <c r="F157" s="139" t="s">
        <v>1370</v>
      </c>
      <c r="G157" s="147"/>
      <c r="H157" s="166"/>
      <c r="I157" s="145"/>
      <c r="J157" s="192"/>
    </row>
    <row r="158" spans="1:12" ht="60" customHeight="1" x14ac:dyDescent="0.25">
      <c r="A158" s="138" t="s">
        <v>237</v>
      </c>
      <c r="B158" s="145"/>
      <c r="C158" s="146" t="s">
        <v>144</v>
      </c>
      <c r="D158" s="146" t="s">
        <v>130</v>
      </c>
      <c r="E158" s="146" t="s">
        <v>19</v>
      </c>
      <c r="F158" s="139" t="s">
        <v>1370</v>
      </c>
      <c r="G158" s="147"/>
      <c r="H158" s="166"/>
      <c r="I158" s="145"/>
      <c r="J158" s="192"/>
    </row>
    <row r="159" spans="1:12" ht="60" customHeight="1" x14ac:dyDescent="0.25">
      <c r="A159" s="138" t="s">
        <v>238</v>
      </c>
      <c r="B159" s="145"/>
      <c r="C159" s="140" t="s">
        <v>1432</v>
      </c>
      <c r="D159" s="146" t="s">
        <v>133</v>
      </c>
      <c r="E159" s="146" t="s">
        <v>19</v>
      </c>
      <c r="F159" s="139" t="s">
        <v>971</v>
      </c>
      <c r="G159" s="147"/>
      <c r="H159" s="166"/>
      <c r="I159" s="145"/>
      <c r="J159" s="192"/>
    </row>
    <row r="160" spans="1:12" ht="60" customHeight="1" x14ac:dyDescent="0.25">
      <c r="A160" s="138" t="s">
        <v>239</v>
      </c>
      <c r="B160" s="145"/>
      <c r="C160" s="140" t="s">
        <v>1433</v>
      </c>
      <c r="D160" s="146" t="s">
        <v>133</v>
      </c>
      <c r="E160" s="146" t="s">
        <v>19</v>
      </c>
      <c r="F160" s="139" t="s">
        <v>971</v>
      </c>
      <c r="G160" s="147"/>
      <c r="H160" s="166"/>
      <c r="I160" s="145"/>
      <c r="J160" s="192"/>
    </row>
    <row r="161" spans="1:10" ht="60" customHeight="1" x14ac:dyDescent="0.25">
      <c r="A161" s="138" t="s">
        <v>240</v>
      </c>
      <c r="B161" s="145"/>
      <c r="C161" s="140" t="s">
        <v>1434</v>
      </c>
      <c r="D161" s="146" t="s">
        <v>133</v>
      </c>
      <c r="E161" s="146" t="s">
        <v>19</v>
      </c>
      <c r="F161" s="139" t="s">
        <v>971</v>
      </c>
      <c r="G161" s="147"/>
      <c r="H161" s="166"/>
      <c r="I161" s="145"/>
      <c r="J161" s="192"/>
    </row>
    <row r="162" spans="1:10" ht="60" customHeight="1" x14ac:dyDescent="0.25">
      <c r="A162" s="138" t="s">
        <v>241</v>
      </c>
      <c r="B162" s="145"/>
      <c r="C162" s="140" t="s">
        <v>1047</v>
      </c>
      <c r="D162" s="146" t="s">
        <v>131</v>
      </c>
      <c r="E162" s="146" t="s">
        <v>19</v>
      </c>
      <c r="F162" s="139" t="s">
        <v>1370</v>
      </c>
      <c r="G162" s="147"/>
      <c r="H162" s="166"/>
      <c r="I162" s="145"/>
      <c r="J162" s="192"/>
    </row>
    <row r="163" spans="1:10" ht="60" customHeight="1" x14ac:dyDescent="0.25">
      <c r="A163" s="138" t="s">
        <v>242</v>
      </c>
      <c r="B163" s="145"/>
      <c r="C163" s="146" t="s">
        <v>141</v>
      </c>
      <c r="D163" s="146" t="s">
        <v>131</v>
      </c>
      <c r="E163" s="146" t="s">
        <v>19</v>
      </c>
      <c r="F163" s="139" t="s">
        <v>1370</v>
      </c>
      <c r="G163" s="147"/>
      <c r="H163" s="166"/>
      <c r="I163" s="145"/>
      <c r="J163" s="192"/>
    </row>
    <row r="164" spans="1:10" ht="60" customHeight="1" x14ac:dyDescent="0.25">
      <c r="A164" s="138" t="s">
        <v>243</v>
      </c>
      <c r="B164" s="145"/>
      <c r="C164" s="146" t="s">
        <v>142</v>
      </c>
      <c r="D164" s="146" t="s">
        <v>131</v>
      </c>
      <c r="E164" s="146" t="s">
        <v>19</v>
      </c>
      <c r="F164" s="139" t="s">
        <v>1370</v>
      </c>
      <c r="G164" s="147"/>
      <c r="H164" s="166"/>
      <c r="I164" s="145"/>
      <c r="J164" s="192"/>
    </row>
    <row r="165" spans="1:10" ht="60" customHeight="1" x14ac:dyDescent="0.25">
      <c r="A165" s="138" t="s">
        <v>244</v>
      </c>
      <c r="B165" s="145"/>
      <c r="C165" s="146" t="s">
        <v>140</v>
      </c>
      <c r="D165" s="146" t="s">
        <v>131</v>
      </c>
      <c r="E165" s="146" t="s">
        <v>19</v>
      </c>
      <c r="F165" s="139" t="s">
        <v>1370</v>
      </c>
      <c r="G165" s="147"/>
      <c r="H165" s="166"/>
      <c r="I165" s="145"/>
      <c r="J165" s="192"/>
    </row>
    <row r="166" spans="1:10" ht="60" customHeight="1" x14ac:dyDescent="0.25">
      <c r="A166" s="138" t="s">
        <v>245</v>
      </c>
      <c r="B166" s="145"/>
      <c r="C166" s="146" t="s">
        <v>139</v>
      </c>
      <c r="D166" s="146" t="s">
        <v>132</v>
      </c>
      <c r="E166" s="146" t="s">
        <v>19</v>
      </c>
      <c r="F166" s="139" t="s">
        <v>1370</v>
      </c>
      <c r="G166" s="147"/>
      <c r="H166" s="166"/>
      <c r="I166" s="145"/>
      <c r="J166" s="192"/>
    </row>
    <row r="167" spans="1:10" ht="60" customHeight="1" x14ac:dyDescent="0.25">
      <c r="A167" s="138" t="s">
        <v>246</v>
      </c>
      <c r="B167" s="145"/>
      <c r="C167" s="146" t="s">
        <v>138</v>
      </c>
      <c r="D167" s="146" t="s">
        <v>132</v>
      </c>
      <c r="E167" s="146" t="s">
        <v>19</v>
      </c>
      <c r="F167" s="139" t="s">
        <v>1370</v>
      </c>
      <c r="G167" s="147"/>
      <c r="H167" s="166"/>
      <c r="I167" s="145"/>
      <c r="J167" s="192"/>
    </row>
    <row r="168" spans="1:10" ht="60" customHeight="1" x14ac:dyDescent="0.25">
      <c r="A168" s="138" t="s">
        <v>247</v>
      </c>
      <c r="B168" s="145"/>
      <c r="C168" s="146" t="s">
        <v>137</v>
      </c>
      <c r="D168" s="146" t="s">
        <v>132</v>
      </c>
      <c r="E168" s="146" t="s">
        <v>19</v>
      </c>
      <c r="F168" s="139" t="s">
        <v>1370</v>
      </c>
      <c r="G168" s="147"/>
      <c r="H168" s="166"/>
      <c r="I168" s="145"/>
      <c r="J168" s="192"/>
    </row>
    <row r="169" spans="1:10" ht="60" customHeight="1" x14ac:dyDescent="0.25">
      <c r="A169" s="138" t="s">
        <v>248</v>
      </c>
      <c r="B169" s="145"/>
      <c r="C169" s="146" t="s">
        <v>136</v>
      </c>
      <c r="D169" s="146" t="s">
        <v>132</v>
      </c>
      <c r="E169" s="146" t="s">
        <v>19</v>
      </c>
      <c r="F169" s="139" t="s">
        <v>1370</v>
      </c>
      <c r="G169" s="147"/>
      <c r="H169" s="166"/>
      <c r="I169" s="145"/>
      <c r="J169" s="192"/>
    </row>
    <row r="170" spans="1:10" ht="60" customHeight="1" x14ac:dyDescent="0.25">
      <c r="A170" s="138" t="s">
        <v>249</v>
      </c>
      <c r="B170" s="145"/>
      <c r="C170" s="146" t="s">
        <v>134</v>
      </c>
      <c r="D170" s="146" t="s">
        <v>135</v>
      </c>
      <c r="E170" s="146" t="s">
        <v>19</v>
      </c>
      <c r="F170" s="145" t="s">
        <v>971</v>
      </c>
      <c r="G170" s="147"/>
      <c r="H170" s="166"/>
      <c r="I170" s="145"/>
      <c r="J170" s="192"/>
    </row>
    <row r="171" spans="1:10" ht="60" customHeight="1" x14ac:dyDescent="0.25">
      <c r="A171" s="138" t="s">
        <v>250</v>
      </c>
      <c r="B171" s="145"/>
      <c r="C171" s="146" t="s">
        <v>146</v>
      </c>
      <c r="D171" s="146" t="s">
        <v>135</v>
      </c>
      <c r="E171" s="146" t="s">
        <v>19</v>
      </c>
      <c r="F171" s="139" t="s">
        <v>1370</v>
      </c>
      <c r="G171" s="147"/>
      <c r="H171" s="166"/>
      <c r="I171" s="145"/>
      <c r="J171" s="192"/>
    </row>
    <row r="172" spans="1:10" ht="60" customHeight="1" x14ac:dyDescent="0.25">
      <c r="A172" s="138" t="s">
        <v>251</v>
      </c>
      <c r="B172" s="139"/>
      <c r="C172" s="140" t="s">
        <v>219</v>
      </c>
      <c r="D172" s="140" t="s">
        <v>135</v>
      </c>
      <c r="E172" s="140" t="s">
        <v>19</v>
      </c>
      <c r="F172" s="145" t="s">
        <v>971</v>
      </c>
      <c r="G172" s="147"/>
      <c r="H172" s="166"/>
      <c r="I172" s="145"/>
      <c r="J172" s="192"/>
    </row>
    <row r="173" spans="1:10" ht="60" customHeight="1" x14ac:dyDescent="0.25">
      <c r="A173" s="138" t="s">
        <v>1094</v>
      </c>
      <c r="B173" s="145"/>
      <c r="C173" s="146" t="s">
        <v>1120</v>
      </c>
      <c r="D173" s="146"/>
      <c r="E173" s="146" t="s">
        <v>24</v>
      </c>
      <c r="F173" s="139" t="s">
        <v>1370</v>
      </c>
      <c r="G173" s="147"/>
      <c r="H173" s="166"/>
      <c r="I173" s="145"/>
      <c r="J173" s="192"/>
    </row>
    <row r="174" spans="1:10" ht="60" customHeight="1" x14ac:dyDescent="0.25">
      <c r="A174" s="138" t="s">
        <v>1095</v>
      </c>
      <c r="B174" s="145"/>
      <c r="C174" s="146" t="s">
        <v>1122</v>
      </c>
      <c r="D174" s="146"/>
      <c r="E174" s="146" t="s">
        <v>24</v>
      </c>
      <c r="F174" s="139" t="s">
        <v>1370</v>
      </c>
      <c r="G174" s="147"/>
      <c r="H174" s="166"/>
      <c r="I174" s="145"/>
      <c r="J174" s="192"/>
    </row>
    <row r="175" spans="1:10" ht="60" customHeight="1" x14ac:dyDescent="0.25">
      <c r="A175" s="138" t="s">
        <v>1096</v>
      </c>
      <c r="B175" s="145"/>
      <c r="C175" s="146" t="s">
        <v>1129</v>
      </c>
      <c r="D175" s="146"/>
      <c r="E175" s="146" t="s">
        <v>24</v>
      </c>
      <c r="F175" s="139" t="s">
        <v>1370</v>
      </c>
      <c r="G175" s="147"/>
      <c r="H175" s="166"/>
      <c r="I175" s="145"/>
      <c r="J175" s="192"/>
    </row>
    <row r="176" spans="1:10" ht="60" customHeight="1" x14ac:dyDescent="0.25">
      <c r="A176" s="138" t="s">
        <v>1112</v>
      </c>
      <c r="B176" s="145"/>
      <c r="C176" s="146" t="s">
        <v>1114</v>
      </c>
      <c r="D176" s="146"/>
      <c r="E176" s="146" t="s">
        <v>24</v>
      </c>
      <c r="F176" s="139" t="s">
        <v>1370</v>
      </c>
      <c r="G176" s="147"/>
      <c r="H176" s="166"/>
      <c r="I176" s="145"/>
      <c r="J176" s="192"/>
    </row>
    <row r="177" spans="1:10" ht="60" customHeight="1" x14ac:dyDescent="0.25">
      <c r="A177" s="138" t="s">
        <v>1113</v>
      </c>
      <c r="B177" s="145"/>
      <c r="C177" s="146" t="s">
        <v>1123</v>
      </c>
      <c r="D177" s="146"/>
      <c r="E177" s="146" t="s">
        <v>24</v>
      </c>
      <c r="F177" s="139" t="s">
        <v>1370</v>
      </c>
      <c r="G177" s="147"/>
      <c r="H177" s="166"/>
      <c r="I177" s="145"/>
      <c r="J177" s="192"/>
    </row>
    <row r="178" spans="1:10" ht="60" customHeight="1" x14ac:dyDescent="0.25">
      <c r="A178" s="138" t="s">
        <v>1124</v>
      </c>
      <c r="B178" s="145"/>
      <c r="C178" s="146" t="s">
        <v>1131</v>
      </c>
      <c r="D178" s="146"/>
      <c r="E178" s="140" t="s">
        <v>24</v>
      </c>
      <c r="F178" s="139" t="s">
        <v>1370</v>
      </c>
      <c r="G178" s="147"/>
      <c r="H178" s="166"/>
      <c r="I178" s="145"/>
      <c r="J178" s="192"/>
    </row>
    <row r="179" spans="1:10" ht="60" customHeight="1" x14ac:dyDescent="0.25">
      <c r="A179" s="138" t="s">
        <v>1128</v>
      </c>
      <c r="B179" s="145"/>
      <c r="C179" s="146" t="s">
        <v>1121</v>
      </c>
      <c r="D179" s="146"/>
      <c r="E179" s="146" t="s">
        <v>24</v>
      </c>
      <c r="F179" s="139" t="s">
        <v>1370</v>
      </c>
      <c r="G179" s="147"/>
      <c r="H179" s="166"/>
      <c r="I179" s="145"/>
      <c r="J179" s="192"/>
    </row>
    <row r="180" spans="1:10" ht="60" customHeight="1" x14ac:dyDescent="0.25">
      <c r="A180" s="138" t="s">
        <v>1130</v>
      </c>
      <c r="B180" s="145"/>
      <c r="C180" s="146" t="s">
        <v>1115</v>
      </c>
      <c r="D180" s="146"/>
      <c r="E180" s="146" t="s">
        <v>24</v>
      </c>
      <c r="F180" s="139" t="s">
        <v>1370</v>
      </c>
      <c r="G180" s="147"/>
      <c r="H180" s="166"/>
      <c r="I180" s="145"/>
      <c r="J180" s="192"/>
    </row>
    <row r="181" spans="1:10" ht="60" customHeight="1" x14ac:dyDescent="0.25">
      <c r="A181" s="138" t="s">
        <v>1132</v>
      </c>
      <c r="B181" s="145"/>
      <c r="C181" s="146" t="s">
        <v>1091</v>
      </c>
      <c r="D181" s="146"/>
      <c r="E181" s="140" t="s">
        <v>273</v>
      </c>
      <c r="F181" s="139" t="s">
        <v>1370</v>
      </c>
      <c r="G181" s="147"/>
      <c r="H181" s="166"/>
      <c r="I181" s="145"/>
      <c r="J181" s="192"/>
    </row>
    <row r="182" spans="1:10" ht="60" customHeight="1" x14ac:dyDescent="0.25">
      <c r="A182" s="138" t="s">
        <v>1133</v>
      </c>
      <c r="B182" s="142"/>
      <c r="C182" s="140" t="s">
        <v>1450</v>
      </c>
      <c r="D182" s="141"/>
      <c r="E182" s="141" t="s">
        <v>273</v>
      </c>
      <c r="F182" s="139" t="s">
        <v>1370</v>
      </c>
      <c r="G182" s="153"/>
      <c r="H182" s="167"/>
      <c r="I182" s="142"/>
      <c r="J182" s="192"/>
    </row>
    <row r="183" spans="1:10" ht="60" customHeight="1" x14ac:dyDescent="0.25">
      <c r="A183" s="138" t="s">
        <v>1134</v>
      </c>
      <c r="B183" s="139"/>
      <c r="C183" s="140" t="s">
        <v>1451</v>
      </c>
      <c r="D183" s="140"/>
      <c r="E183" s="141" t="s">
        <v>273</v>
      </c>
      <c r="F183" s="139" t="s">
        <v>1370</v>
      </c>
      <c r="G183" s="153"/>
      <c r="H183" s="165"/>
      <c r="I183" s="139"/>
      <c r="J183" s="139"/>
    </row>
    <row r="184" spans="1:10" ht="60" customHeight="1" x14ac:dyDescent="0.25">
      <c r="A184" s="138" t="s">
        <v>1242</v>
      </c>
      <c r="B184" s="139"/>
      <c r="C184" s="140" t="s">
        <v>1452</v>
      </c>
      <c r="D184" s="140"/>
      <c r="E184" s="141" t="s">
        <v>273</v>
      </c>
      <c r="F184" s="139" t="s">
        <v>1370</v>
      </c>
      <c r="G184" s="153"/>
      <c r="H184" s="165"/>
      <c r="I184" s="139"/>
      <c r="J184" s="139"/>
    </row>
    <row r="185" spans="1:10" ht="60" customHeight="1" x14ac:dyDescent="0.25">
      <c r="A185" s="138" t="s">
        <v>1319</v>
      </c>
      <c r="B185" s="139"/>
      <c r="C185" s="140" t="s">
        <v>1453</v>
      </c>
      <c r="D185" s="140"/>
      <c r="E185" s="141" t="s">
        <v>273</v>
      </c>
      <c r="F185" s="139" t="s">
        <v>1370</v>
      </c>
      <c r="G185" s="153"/>
      <c r="H185" s="165"/>
      <c r="I185" s="139"/>
      <c r="J185" s="139"/>
    </row>
    <row r="186" spans="1:10" ht="60" customHeight="1" x14ac:dyDescent="0.25">
      <c r="A186" s="138" t="s">
        <v>1441</v>
      </c>
      <c r="B186" s="145"/>
      <c r="C186" s="146" t="s">
        <v>1092</v>
      </c>
      <c r="D186" s="146"/>
      <c r="E186" s="140" t="s">
        <v>273</v>
      </c>
      <c r="F186" s="139" t="s">
        <v>1370</v>
      </c>
      <c r="G186" s="147"/>
      <c r="H186" s="166"/>
      <c r="I186" s="145"/>
      <c r="J186" s="192"/>
    </row>
    <row r="187" spans="1:10" ht="60" customHeight="1" x14ac:dyDescent="0.25">
      <c r="A187" s="138" t="s">
        <v>1442</v>
      </c>
      <c r="B187" s="142"/>
      <c r="C187" s="141" t="s">
        <v>1243</v>
      </c>
      <c r="D187" s="141"/>
      <c r="E187" s="141" t="s">
        <v>273</v>
      </c>
      <c r="F187" s="139" t="s">
        <v>1370</v>
      </c>
      <c r="G187" s="153"/>
      <c r="H187" s="167"/>
      <c r="I187" s="142"/>
      <c r="J187" s="192"/>
    </row>
    <row r="188" spans="1:10" ht="60" customHeight="1" x14ac:dyDescent="0.25">
      <c r="A188" s="138" t="s">
        <v>1443</v>
      </c>
      <c r="B188" s="145"/>
      <c r="C188" s="146" t="s">
        <v>1093</v>
      </c>
      <c r="D188" s="146"/>
      <c r="E188" s="222" t="s">
        <v>273</v>
      </c>
      <c r="F188" s="139" t="s">
        <v>1370</v>
      </c>
      <c r="G188" s="147"/>
      <c r="H188" s="166"/>
      <c r="I188" s="145"/>
      <c r="J188" s="192"/>
    </row>
    <row r="189" spans="1:10" ht="60" customHeight="1" x14ac:dyDescent="0.25">
      <c r="A189" s="138" t="s">
        <v>1447</v>
      </c>
      <c r="B189" s="139"/>
      <c r="C189" s="140" t="s">
        <v>1444</v>
      </c>
      <c r="D189" s="140"/>
      <c r="E189" s="222" t="s">
        <v>273</v>
      </c>
      <c r="F189" s="139" t="s">
        <v>971</v>
      </c>
      <c r="G189" s="223"/>
      <c r="H189" s="165"/>
      <c r="I189" s="139"/>
      <c r="J189" s="139"/>
    </row>
    <row r="190" spans="1:10" ht="60" customHeight="1" x14ac:dyDescent="0.25">
      <c r="A190" s="138" t="s">
        <v>1448</v>
      </c>
      <c r="B190" s="139"/>
      <c r="C190" s="140" t="s">
        <v>1445</v>
      </c>
      <c r="D190" s="140"/>
      <c r="E190" s="222" t="s">
        <v>273</v>
      </c>
      <c r="F190" s="139" t="s">
        <v>971</v>
      </c>
      <c r="G190" s="223"/>
      <c r="H190" s="165"/>
      <c r="I190" s="139"/>
      <c r="J190" s="139"/>
    </row>
    <row r="191" spans="1:10" ht="60" customHeight="1" x14ac:dyDescent="0.25">
      <c r="A191" s="138" t="s">
        <v>1449</v>
      </c>
      <c r="B191" s="139"/>
      <c r="C191" s="140" t="s">
        <v>1446</v>
      </c>
      <c r="D191" s="140"/>
      <c r="E191" s="222" t="s">
        <v>273</v>
      </c>
      <c r="F191" s="139" t="s">
        <v>971</v>
      </c>
      <c r="G191" s="223"/>
      <c r="H191" s="165"/>
      <c r="I191" s="139"/>
      <c r="J191" s="139"/>
    </row>
    <row r="192" spans="1:10" ht="60" customHeight="1" thickBot="1" x14ac:dyDescent="0.3">
      <c r="A192" s="158" t="s">
        <v>260</v>
      </c>
      <c r="B192" s="159"/>
      <c r="C192" s="160" t="s">
        <v>261</v>
      </c>
      <c r="D192" s="160" t="s">
        <v>261</v>
      </c>
      <c r="E192" s="160" t="s">
        <v>261</v>
      </c>
      <c r="F192" s="159" t="s">
        <v>261</v>
      </c>
      <c r="G192" s="163"/>
      <c r="H192" s="168"/>
      <c r="I192" s="161"/>
      <c r="J192" s="159"/>
    </row>
    <row r="193" ht="60" customHeight="1" thickTop="1" x14ac:dyDescent="0.25"/>
    <row r="194" ht="60" customHeight="1" x14ac:dyDescent="0.25"/>
    <row r="195" ht="60" customHeight="1" x14ac:dyDescent="0.25"/>
    <row r="196" ht="60" customHeight="1" x14ac:dyDescent="0.25"/>
    <row r="197" ht="60" customHeight="1" x14ac:dyDescent="0.25"/>
    <row r="198" ht="60" customHeight="1" x14ac:dyDescent="0.25"/>
  </sheetData>
  <pageMargins left="0.70866141732283472" right="0.70866141732283472" top="0.74803149606299213" bottom="0.74803149606299213" header="0.31496062992125984" footer="0.31496062992125984"/>
  <pageSetup scale="49" fitToHeight="8" orientation="portrait" verticalDpi="300" r:id="rId1"/>
  <headerFooter>
    <oddHeader>&amp;CKrosMaster Arèna
Ma Collection</oddHeader>
    <oddFooter>&amp;LPar : Maxlam&amp;RVersion 3.2</oddFooter>
  </headerFooter>
  <drawing r:id="rId2"/>
  <legacyDrawing r:id="rId3"/>
  <tableParts count="1">
    <tablePart r:id="rId4"/>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tabColor theme="0" tint="-0.249977111117893"/>
  </sheetPr>
  <dimension ref="A1:R601"/>
  <sheetViews>
    <sheetView zoomScaleNormal="100" workbookViewId="0">
      <pane ySplit="3" topLeftCell="A4" activePane="bottomLeft" state="frozen"/>
      <selection activeCell="F17" sqref="F17"/>
      <selection pane="bottomLeft" activeCell="A4" sqref="A4"/>
    </sheetView>
  </sheetViews>
  <sheetFormatPr baseColWidth="10" defaultRowHeight="15" x14ac:dyDescent="0.25"/>
  <cols>
    <col min="1" max="1" width="32.7109375" style="2" customWidth="1"/>
    <col min="2" max="2" width="5.7109375" style="2" customWidth="1"/>
    <col min="3" max="3" width="32.7109375" style="2" customWidth="1"/>
    <col min="4" max="4" width="5.7109375" style="2" customWidth="1"/>
    <col min="5" max="5" width="32.7109375" style="2" customWidth="1"/>
    <col min="6" max="6" width="6.7109375" style="2" customWidth="1"/>
    <col min="7" max="7" width="18.7109375" style="106" customWidth="1"/>
    <col min="8" max="8" width="200.7109375" style="106" customWidth="1"/>
    <col min="9" max="11" width="24.7109375" style="184" customWidth="1"/>
    <col min="12" max="16384" width="11.42578125" style="2"/>
  </cols>
  <sheetData>
    <row r="1" spans="1:11" ht="23.25" thickTop="1" x14ac:dyDescent="0.3">
      <c r="A1" s="256" t="s">
        <v>1423</v>
      </c>
      <c r="B1" s="257"/>
      <c r="C1" s="257"/>
      <c r="D1" s="257"/>
      <c r="E1" s="258"/>
      <c r="G1" s="213"/>
      <c r="H1" s="213"/>
    </row>
    <row r="2" spans="1:11" ht="15.75" thickBot="1" x14ac:dyDescent="0.3">
      <c r="A2" s="25"/>
      <c r="B2" s="16"/>
      <c r="C2" s="16"/>
      <c r="D2" s="16"/>
      <c r="E2" s="26"/>
      <c r="F2" s="216"/>
      <c r="G2" s="217"/>
      <c r="H2" s="214"/>
    </row>
    <row r="3" spans="1:11" ht="19.5" thickBot="1" x14ac:dyDescent="0.3">
      <c r="A3" s="178" t="s">
        <v>1431</v>
      </c>
      <c r="B3" s="224"/>
      <c r="C3" s="224" t="s">
        <v>1430</v>
      </c>
      <c r="D3" s="224"/>
      <c r="E3" s="179" t="s">
        <v>1469</v>
      </c>
      <c r="F3" s="216"/>
      <c r="G3" s="215" t="s">
        <v>1424</v>
      </c>
      <c r="H3" s="214"/>
    </row>
    <row r="4" spans="1:11" ht="15.75" thickTop="1" x14ac:dyDescent="0.25">
      <c r="A4" s="209"/>
      <c r="B4" s="185"/>
      <c r="C4" s="185"/>
      <c r="D4" s="185"/>
      <c r="E4" s="186"/>
      <c r="I4" s="184" t="str">
        <f>IF(Collection!C2="","",IF(OR(Collection!F2="Invocation",Collection!F2="Accessoire",Collection!G2&gt;0,Collection!C2="Erreur"),"",Collection!C2))</f>
        <v>Maskemane*</v>
      </c>
      <c r="K4" s="184" t="str">
        <f>IF(Collection!C2="","",IF(OR(Collection!F2="Commune",Collection!F2="Spéciale",Collection!F2="Rare",Collection!G2&gt;0,Collection!C2="Erreur"),"",Collection!C2))</f>
        <v/>
      </c>
    </row>
    <row r="5" spans="1:11" x14ac:dyDescent="0.25">
      <c r="A5" s="209"/>
      <c r="B5" s="185"/>
      <c r="C5" s="185"/>
      <c r="D5" s="185"/>
      <c r="E5" s="186"/>
      <c r="I5" s="184" t="str">
        <f>IF(Collection!C3="","",IF(OR(Collection!F3="Invocation",Collection!F3="Accessoire",Collection!G3&gt;0,Collection!C3="Erreur"),"",Collection!C3))</f>
        <v>Remington Smisse*</v>
      </c>
      <c r="K5" s="184" t="str">
        <f>IF(Collection!C3="","",IF(OR(Collection!F3="Commune",Collection!F3="Spéciale",Collection!F3="Rare",Collection!G3&gt;0,Collection!C3="Erreur"),"",Collection!C3))</f>
        <v/>
      </c>
    </row>
    <row r="6" spans="1:11" x14ac:dyDescent="0.25">
      <c r="A6" s="209"/>
      <c r="B6" s="185"/>
      <c r="C6" s="185"/>
      <c r="D6" s="185"/>
      <c r="E6" s="186"/>
      <c r="I6" s="184" t="str">
        <f>IF(Collection!C4="","",IF(OR(Collection!F4="Invocation",Collection!F4="Accessoire",Collection!G4&gt;0,Collection!C4="Erreur"),"",Collection!C4))</f>
        <v>Alie Zèle</v>
      </c>
      <c r="J6" s="184" t="str">
        <f>IF(Collection!C4="","",IF(OR(Collection!F4="Accessoire",Collection!F4="Erreur",Collection!F4="Invocation",Collection!J4&gt;0),"",Collection!C4))</f>
        <v>Alie Zèle</v>
      </c>
      <c r="K6" s="184" t="str">
        <f>IF(Collection!C4="","",IF(OR(Collection!F4="Commune",Collection!F4="Spéciale",Collection!F4="Rare",Collection!G4&gt;0,Collection!C4="Erreur"),"",Collection!C4))</f>
        <v/>
      </c>
    </row>
    <row r="7" spans="1:11" x14ac:dyDescent="0.25">
      <c r="A7" s="209"/>
      <c r="B7" s="185"/>
      <c r="C7" s="185"/>
      <c r="D7" s="185"/>
      <c r="E7" s="186"/>
      <c r="I7" s="184" t="str">
        <f>IF(Collection!C5="","",IF(OR(Collection!F5="Invocation",Collection!F5="Accessoire",Collection!G5&gt;0,Collection!C5="Erreur"),"",Collection!C5))</f>
        <v>Chevalier Feuille</v>
      </c>
      <c r="J7" s="184" t="str">
        <f>IF(Collection!C5="","",IF(OR(Collection!F5="Accessoire",Collection!F5="Erreur",Collection!F5="Invocation",Collection!J5&gt;0),"",Collection!C5))</f>
        <v>Chevalier Feuille</v>
      </c>
      <c r="K7" s="184" t="str">
        <f>IF(Collection!C5="","",IF(OR(Collection!F5="Commune",Collection!F5="Spéciale",Collection!F5="Rare",Collection!G5&gt;0,Collection!C5="Erreur"),"",Collection!C5))</f>
        <v/>
      </c>
    </row>
    <row r="8" spans="1:11" x14ac:dyDescent="0.25">
      <c r="A8" s="209"/>
      <c r="B8" s="185"/>
      <c r="C8" s="185"/>
      <c r="D8" s="185"/>
      <c r="E8" s="186"/>
      <c r="I8" s="184" t="str">
        <f>IF(Collection!C6="","",IF(OR(Collection!F6="Invocation",Collection!F6="Accessoire",Collection!G6&gt;0,Collection!C6="Erreur"),"",Collection!C6))</f>
        <v>Chevalier Flamme</v>
      </c>
      <c r="J8" s="184" t="str">
        <f>IF(Collection!C6="","",IF(OR(Collection!F6="Accessoire",Collection!F6="Erreur",Collection!F6="Invocation",Collection!J6&gt;0),"",Collection!C6))</f>
        <v>Chevalier Flamme</v>
      </c>
      <c r="K8" s="184" t="str">
        <f>IF(Collection!C6="","",IF(OR(Collection!F6="Commune",Collection!F6="Spéciale",Collection!F6="Rare",Collection!G6&gt;0,Collection!C6="Erreur"),"",Collection!C6))</f>
        <v/>
      </c>
    </row>
    <row r="9" spans="1:11" x14ac:dyDescent="0.25">
      <c r="A9" s="209"/>
      <c r="B9" s="185"/>
      <c r="C9" s="185"/>
      <c r="D9" s="185"/>
      <c r="E9" s="186"/>
      <c r="I9" s="184" t="str">
        <f>IF(Collection!C7="","",IF(OR(Collection!F7="Invocation",Collection!F7="Accessoire",Collection!G7&gt;0,Collection!C7="Erreur"),"",Collection!C7))</f>
        <v>Chevalier Goutte</v>
      </c>
      <c r="J9" s="184" t="str">
        <f>IF(Collection!C7="","",IF(OR(Collection!F7="Accessoire",Collection!F7="Erreur",Collection!F7="Invocation",Collection!J7&gt;0),"",Collection!C7))</f>
        <v>Chevalier Goutte</v>
      </c>
      <c r="K9" s="184" t="str">
        <f>IF(Collection!C7="","",IF(OR(Collection!F7="Commune",Collection!F7="Spéciale",Collection!F7="Rare",Collection!G7&gt;0,Collection!C7="Erreur"),"",Collection!C7))</f>
        <v/>
      </c>
    </row>
    <row r="10" spans="1:11" x14ac:dyDescent="0.25">
      <c r="A10" s="209"/>
      <c r="B10" s="185"/>
      <c r="C10" s="185"/>
      <c r="D10" s="185"/>
      <c r="E10" s="186"/>
      <c r="I10" s="184" t="str">
        <f>IF(Collection!C8="","",IF(OR(Collection!F8="Invocation",Collection!F8="Accessoire",Collection!G8&gt;0,Collection!C8="Erreur"),"",Collection!C8))</f>
        <v>Chevalier Nuage</v>
      </c>
      <c r="J10" s="184" t="str">
        <f>IF(Collection!C8="","",IF(OR(Collection!F8="Accessoire",Collection!F8="Erreur",Collection!F8="Invocation",Collection!J8&gt;0),"",Collection!C8))</f>
        <v>Chevalier Nuage</v>
      </c>
      <c r="K10" s="184" t="str">
        <f>IF(Collection!C8="","",IF(OR(Collection!F8="Commune",Collection!F8="Spéciale",Collection!F8="Rare",Collection!G8&gt;0,Collection!C8="Erreur"),"",Collection!C8))</f>
        <v/>
      </c>
    </row>
    <row r="11" spans="1:11" x14ac:dyDescent="0.25">
      <c r="A11" s="209"/>
      <c r="B11" s="185"/>
      <c r="C11" s="185"/>
      <c r="D11" s="185"/>
      <c r="E11" s="186"/>
      <c r="I11" s="184" t="str">
        <f>IF(Collection!C9="","",IF(OR(Collection!F9="Invocation",Collection!F9="Accessoire",Collection!G9&gt;0,Collection!C9="Erreur"),"",Collection!C9))</f>
        <v>Chevalier Ténèbres</v>
      </c>
      <c r="J11" s="184" t="str">
        <f>IF(Collection!C9="","",IF(OR(Collection!F9="Accessoire",Collection!F9="Erreur",Collection!F9="Invocation",Collection!J9&gt;0),"",Collection!C9))</f>
        <v>Chevalier Ténèbres</v>
      </c>
      <c r="K11" s="184" t="str">
        <f>IF(Collection!C9="","",IF(OR(Collection!F9="Commune",Collection!F9="Spéciale",Collection!F9="Rare",Collection!G9&gt;0,Collection!C9="Erreur"),"",Collection!C9))</f>
        <v/>
      </c>
    </row>
    <row r="12" spans="1:11" x14ac:dyDescent="0.25">
      <c r="A12" s="209"/>
      <c r="B12" s="185"/>
      <c r="C12" s="185"/>
      <c r="D12" s="185"/>
      <c r="E12" s="186"/>
      <c r="I12" s="184" t="str">
        <f>IF(Collection!C10="","",IF(OR(Collection!F10="Invocation",Collection!F10="Accessoire",Collection!G10&gt;0,Collection!C10="Erreur"),"",Collection!C10))</f>
        <v>Coa Gulay</v>
      </c>
      <c r="J12" s="184" t="str">
        <f>IF(Collection!C10="","",IF(OR(Collection!F10="Accessoire",Collection!F10="Erreur",Collection!F10="Invocation",Collection!J10&gt;0),"",Collection!C10))</f>
        <v>Coa Gulay</v>
      </c>
      <c r="K12" s="184" t="str">
        <f>IF(Collection!C10="","",IF(OR(Collection!F10="Commune",Collection!F10="Spéciale",Collection!F10="Rare",Collection!G10&gt;0,Collection!C10="Erreur"),"",Collection!C10))</f>
        <v/>
      </c>
    </row>
    <row r="13" spans="1:11" x14ac:dyDescent="0.25">
      <c r="A13" s="209"/>
      <c r="B13" s="185"/>
      <c r="C13" s="185"/>
      <c r="D13" s="185"/>
      <c r="E13" s="186"/>
      <c r="I13" s="184" t="str">
        <f>IF(Collection!C11="","",IF(OR(Collection!F11="Invocation",Collection!F11="Accessoire",Collection!G11&gt;0,Collection!C11="Erreur"),"",Collection!C11))</f>
        <v>Daïe Guéri</v>
      </c>
      <c r="J13" s="184" t="str">
        <f>IF(Collection!C11="","",IF(OR(Collection!F11="Accessoire",Collection!F11="Erreur",Collection!F11="Invocation",Collection!J11&gt;0),"",Collection!C11))</f>
        <v>Daïe Guéri</v>
      </c>
      <c r="K13" s="184" t="str">
        <f>IF(Collection!C11="","",IF(OR(Collection!F11="Commune",Collection!F11="Spéciale",Collection!F11="Rare",Collection!G11&gt;0,Collection!C11="Erreur"),"",Collection!C11))</f>
        <v/>
      </c>
    </row>
    <row r="14" spans="1:11" x14ac:dyDescent="0.25">
      <c r="A14" s="218"/>
      <c r="B14" s="185"/>
      <c r="C14" s="185"/>
      <c r="D14" s="185"/>
      <c r="E14" s="186"/>
      <c r="I14" s="184" t="str">
        <f>IF(Collection!C12="","",IF(OR(Collection!F12="Invocation",Collection!F12="Accessoire",Collection!G12&gt;0,Collection!C12="Erreur"),"",Collection!C12))</f>
        <v>Dany Osheun</v>
      </c>
      <c r="J14" s="184" t="str">
        <f>IF(Collection!C12="","",IF(OR(Collection!F12="Accessoire",Collection!F12="Erreur",Collection!F12="Invocation",Collection!J12&gt;0),"",Collection!C12))</f>
        <v>Dany Osheun</v>
      </c>
      <c r="K14" s="184" t="str">
        <f>IF(Collection!C12="","",IF(OR(Collection!F12="Commune",Collection!F12="Spéciale",Collection!F12="Rare",Collection!G12&gt;0,Collection!C12="Erreur"),"",Collection!C12))</f>
        <v/>
      </c>
    </row>
    <row r="15" spans="1:11" x14ac:dyDescent="0.25">
      <c r="A15" s="209"/>
      <c r="B15" s="185"/>
      <c r="C15" s="185"/>
      <c r="D15" s="185"/>
      <c r="E15" s="186"/>
      <c r="I15" s="184" t="str">
        <f>IF(Collection!C13="","",IF(OR(Collection!F13="Invocation",Collection!F13="Accessoire",Collection!G13&gt;0,Collection!C13="Erreur"),"",Collection!C13))</f>
        <v>Dokfa Talys</v>
      </c>
      <c r="J15" s="184" t="str">
        <f>IF(Collection!C13="","",IF(OR(Collection!F13="Accessoire",Collection!F13="Erreur",Collection!F13="Invocation",Collection!J13&gt;0),"",Collection!C13))</f>
        <v>Dokfa Talys</v>
      </c>
      <c r="K15" s="184" t="str">
        <f>IF(Collection!C13="","",IF(OR(Collection!F13="Commune",Collection!F13="Spéciale",Collection!F13="Rare",Collection!G13&gt;0,Collection!C13="Erreur"),"",Collection!C13))</f>
        <v/>
      </c>
    </row>
    <row r="16" spans="1:11" x14ac:dyDescent="0.25">
      <c r="A16" s="209"/>
      <c r="B16" s="185"/>
      <c r="C16" s="185"/>
      <c r="D16" s="185"/>
      <c r="E16" s="186"/>
      <c r="I16" s="184" t="str">
        <f>IF(Collection!C14="","",IF(OR(Collection!F14="Invocation",Collection!F14="Accessoire",Collection!G14&gt;0,Collection!C14="Erreur"),"",Collection!C14))</f>
        <v>Globule la Crapule</v>
      </c>
      <c r="J16" s="184" t="str">
        <f>IF(Collection!C14="","",IF(OR(Collection!F14="Accessoire",Collection!F14="Erreur",Collection!F14="Invocation",Collection!J14&gt;0),"",Collection!C14))</f>
        <v>Globule la Crapule</v>
      </c>
      <c r="K16" s="184" t="str">
        <f>IF(Collection!C14="","",IF(OR(Collection!F14="Commune",Collection!F14="Spéciale",Collection!F14="Rare",Collection!G14&gt;0,Collection!C14="Erreur"),"",Collection!C14))</f>
        <v/>
      </c>
    </row>
    <row r="17" spans="1:18" x14ac:dyDescent="0.25">
      <c r="A17" s="209"/>
      <c r="B17" s="185"/>
      <c r="C17" s="185"/>
      <c r="D17" s="185"/>
      <c r="E17" s="186"/>
      <c r="I17" s="184" t="str">
        <f>IF(Collection!C15="","",IF(OR(Collection!F15="Invocation",Collection!F15="Accessoire",Collection!G15&gt;0,Collection!C15="Erreur"),"",Collection!C15))</f>
        <v>Goultard</v>
      </c>
      <c r="J17" s="184" t="str">
        <f>IF(Collection!C15="","",IF(OR(Collection!F15="Accessoire",Collection!F15="Erreur",Collection!F15="Invocation",Collection!J15&gt;0),"",Collection!C15))</f>
        <v>Goultard</v>
      </c>
      <c r="K17" s="184" t="str">
        <f>IF(Collection!C15="","",IF(OR(Collection!F15="Commune",Collection!F15="Spéciale",Collection!F15="Rare",Collection!G15&gt;0,Collection!C15="Erreur"),"",Collection!C15))</f>
        <v/>
      </c>
    </row>
    <row r="18" spans="1:18" x14ac:dyDescent="0.25">
      <c r="A18" s="218"/>
      <c r="B18" s="185"/>
      <c r="C18" s="185"/>
      <c r="D18" s="185"/>
      <c r="E18" s="186"/>
      <c r="I18" s="184" t="str">
        <f>IF(Collection!C16="","",IF(OR(Collection!F16="Invocation",Collection!F16="Accessoire",Collection!G16&gt;0,Collection!C16="Erreur"),"",Collection!C16))</f>
        <v>Jems Blond</v>
      </c>
      <c r="J18" s="184" t="str">
        <f>IF(Collection!C16="","",IF(OR(Collection!F16="Accessoire",Collection!F16="Erreur",Collection!F16="Invocation",Collection!J16&gt;0),"",Collection!C16))</f>
        <v>Jems Blond</v>
      </c>
      <c r="K18" s="184" t="str">
        <f>IF(Collection!C16="","",IF(OR(Collection!F16="Commune",Collection!F16="Spéciale",Collection!F16="Rare",Collection!G16&gt;0,Collection!C16="Erreur"),"",Collection!C16))</f>
        <v/>
      </c>
    </row>
    <row r="19" spans="1:18" x14ac:dyDescent="0.25">
      <c r="A19" s="209"/>
      <c r="B19" s="185"/>
      <c r="C19" s="185"/>
      <c r="D19" s="185"/>
      <c r="E19" s="186"/>
      <c r="H19" s="211"/>
      <c r="I19" s="184" t="str">
        <f>IF(Collection!C17="","",IF(OR(Collection!F17="Invocation",Collection!F17="Accessoire",Collection!G17&gt;0,Collection!C17="Erreur"),"",Collection!C17))</f>
        <v>Klor Ofil</v>
      </c>
      <c r="J19" s="184" t="str">
        <f>IF(Collection!C17="","",IF(OR(Collection!F17="Accessoire",Collection!F17="Erreur",Collection!F17="Invocation",Collection!J17&gt;0),"",Collection!C17))</f>
        <v>Klor Ofil</v>
      </c>
      <c r="K19" s="225" t="str">
        <f>IF(Collection!C17="","",IF(OR(Collection!F17="Commune",Collection!F17="Spéciale",Collection!F17="Rare",Collection!G17&gt;0,Collection!C17="Erreur"),"",Collection!C17))</f>
        <v/>
      </c>
      <c r="L19" s="183"/>
      <c r="M19" s="182"/>
      <c r="N19" s="182"/>
      <c r="O19" s="182"/>
      <c r="P19" s="182"/>
      <c r="Q19" s="181"/>
      <c r="R19" s="83"/>
    </row>
    <row r="20" spans="1:18" x14ac:dyDescent="0.25">
      <c r="A20" s="209"/>
      <c r="B20" s="185"/>
      <c r="C20" s="185"/>
      <c r="D20" s="185"/>
      <c r="E20" s="186"/>
      <c r="H20" s="212"/>
      <c r="I20" s="184" t="str">
        <f>IF(Collection!C18="","",IF(OR(Collection!F18="Invocation",Collection!F18="Accessoire",Collection!G18&gt;0,Collection!C18="Erreur"),"",Collection!C18))</f>
        <v>Liane Zolie</v>
      </c>
      <c r="J20" s="184" t="str">
        <f>IF(Collection!C18="","",IF(OR(Collection!F18="Accessoire",Collection!F18="Erreur",Collection!F18="Invocation",Collection!J18&gt;0),"",Collection!C18))</f>
        <v>Liane Zolie</v>
      </c>
      <c r="K20" s="226" t="str">
        <f>IF(Collection!C18="","",IF(OR(Collection!F18="Commune",Collection!F18="Spéciale",Collection!F18="Rare",Collection!G18&gt;0,Collection!C18="Erreur"),"",Collection!C18))</f>
        <v/>
      </c>
      <c r="L20" s="83"/>
      <c r="M20" s="83"/>
      <c r="N20" s="83"/>
      <c r="O20" s="83"/>
      <c r="P20" s="83"/>
      <c r="Q20" s="83"/>
      <c r="R20" s="83"/>
    </row>
    <row r="21" spans="1:18" x14ac:dyDescent="0.25">
      <c r="A21" s="218"/>
      <c r="B21" s="185"/>
      <c r="C21" s="185"/>
      <c r="D21" s="185"/>
      <c r="E21" s="186"/>
      <c r="I21" s="184" t="str">
        <f>IF(Collection!C19="","",IF(OR(Collection!F19="Invocation",Collection!F19="Accessoire",Collection!G19&gt;0,Collection!C19="Erreur"),"",Collection!C19))</f>
        <v>Luk Ylook</v>
      </c>
      <c r="J21" s="184" t="str">
        <f>IF(Collection!C19="","",IF(OR(Collection!F19="Accessoire",Collection!F19="Erreur",Collection!F19="Invocation",Collection!J19&gt;0),"",Collection!C19))</f>
        <v>Luk Ylook</v>
      </c>
      <c r="K21" s="184" t="str">
        <f>IF(Collection!C19="","",IF(OR(Collection!F19="Commune",Collection!F19="Spéciale",Collection!F19="Rare",Collection!G19&gt;0,Collection!C19="Erreur"),"",Collection!C19))</f>
        <v/>
      </c>
    </row>
    <row r="22" spans="1:18" x14ac:dyDescent="0.25">
      <c r="A22" s="218"/>
      <c r="B22" s="185"/>
      <c r="C22" s="185"/>
      <c r="D22" s="185"/>
      <c r="E22" s="186"/>
      <c r="I22" s="184" t="str">
        <f>IF(Collection!C20="","",IF(OR(Collection!F20="Invocation",Collection!F20="Accessoire",Collection!G20&gt;0,Collection!C20="Erreur"),"",Collection!C20))</f>
        <v>Makum Bah</v>
      </c>
      <c r="J22" s="184" t="str">
        <f>IF(Collection!C20="","",IF(OR(Collection!F20="Accessoire",Collection!F20="Erreur",Collection!F20="Invocation",Collection!J20&gt;0),"",Collection!C20))</f>
        <v>Makum Bah</v>
      </c>
      <c r="K22" s="184" t="str">
        <f>IF(Collection!C20="","",IF(OR(Collection!F20="Commune",Collection!F20="Spéciale",Collection!F20="Rare",Collection!G20&gt;0,Collection!C20="Erreur"),"",Collection!C20))</f>
        <v/>
      </c>
    </row>
    <row r="23" spans="1:18" x14ac:dyDescent="0.25">
      <c r="A23" s="209"/>
      <c r="B23" s="185"/>
      <c r="C23" s="185"/>
      <c r="D23" s="185"/>
      <c r="E23" s="186"/>
      <c r="I23" s="184" t="str">
        <f>IF(Collection!C21="","",IF(OR(Collection!F21="Invocation",Collection!F21="Accessoire",Collection!G21&gt;0,Collection!C21="Erreur"),"",Collection!C21))</f>
        <v>Morora</v>
      </c>
      <c r="J23" s="184" t="str">
        <f>IF(Collection!C21="","",IF(OR(Collection!F21="Accessoire",Collection!F21="Erreur",Collection!F21="Invocation",Collection!J21&gt;0),"",Collection!C21))</f>
        <v>Morora</v>
      </c>
      <c r="K23" s="184" t="str">
        <f>IF(Collection!C21="","",IF(OR(Collection!F21="Commune",Collection!F21="Spéciale",Collection!F21="Rare",Collection!G21&gt;0,Collection!C21="Erreur"),"",Collection!C21))</f>
        <v/>
      </c>
    </row>
    <row r="24" spans="1:18" x14ac:dyDescent="0.25">
      <c r="A24" s="209"/>
      <c r="B24" s="185"/>
      <c r="C24" s="185"/>
      <c r="D24" s="185"/>
      <c r="E24" s="186"/>
      <c r="I24" s="184" t="str">
        <f>IF(Collection!C22="","",IF(OR(Collection!F22="Invocation",Collection!F22="Accessoire",Collection!G22&gt;0,Collection!C22="Erreur"),"",Collection!C22))</f>
        <v>Naz Raël</v>
      </c>
      <c r="J24" s="184" t="str">
        <f>IF(Collection!C22="","",IF(OR(Collection!F22="Accessoire",Collection!F22="Erreur",Collection!F22="Invocation",Collection!J22&gt;0),"",Collection!C22))</f>
        <v>Naz Raël</v>
      </c>
      <c r="K24" s="184" t="str">
        <f>IF(Collection!C22="","",IF(OR(Collection!F22="Commune",Collection!F22="Spéciale",Collection!F22="Rare",Collection!G22&gt;0,Collection!C22="Erreur"),"",Collection!C22))</f>
        <v/>
      </c>
    </row>
    <row r="25" spans="1:18" x14ac:dyDescent="0.25">
      <c r="A25" s="209"/>
      <c r="B25" s="185"/>
      <c r="C25" s="185"/>
      <c r="D25" s="185"/>
      <c r="E25" s="186"/>
      <c r="I25" s="184" t="str">
        <f>IF(Collection!C23="","",IF(OR(Collection!F23="Invocation",Collection!F23="Accessoire",Collection!G23&gt;0,Collection!C23="Erreur"),"",Collection!C23))</f>
        <v>Percimol</v>
      </c>
      <c r="J25" s="184" t="str">
        <f>IF(Collection!C23="","",IF(OR(Collection!F23="Accessoire",Collection!F23="Erreur",Collection!F23="Invocation",Collection!J23&gt;0),"",Collection!C23))</f>
        <v>Percimol</v>
      </c>
      <c r="K25" s="184" t="str">
        <f>IF(Collection!C23="","",IF(OR(Collection!F23="Commune",Collection!F23="Spéciale",Collection!F23="Rare",Collection!G23&gt;0,Collection!C23="Erreur"),"",Collection!C23))</f>
        <v/>
      </c>
    </row>
    <row r="26" spans="1:18" x14ac:dyDescent="0.25">
      <c r="A26" s="209"/>
      <c r="B26" s="185"/>
      <c r="C26" s="185"/>
      <c r="D26" s="185"/>
      <c r="E26" s="186"/>
      <c r="I26" s="184" t="str">
        <f>IF(Collection!C24="","",IF(OR(Collection!F24="Invocation",Collection!F24="Accessoire",Collection!G24&gt;0,Collection!C24="Erreur"),"",Collection!C24))</f>
        <v>Quentin Flush</v>
      </c>
      <c r="J26" s="184" t="str">
        <f>IF(Collection!C24="","",IF(OR(Collection!F24="Accessoire",Collection!F24="Erreur",Collection!F24="Invocation",Collection!J24&gt;0),"",Collection!C24))</f>
        <v>Quentin Flush</v>
      </c>
      <c r="K26" s="184" t="str">
        <f>IF(Collection!C24="","",IF(OR(Collection!F24="Commune",Collection!F24="Spéciale",Collection!F24="Rare",Collection!G24&gt;0,Collection!C24="Erreur"),"",Collection!C24))</f>
        <v/>
      </c>
    </row>
    <row r="27" spans="1:18" x14ac:dyDescent="0.25">
      <c r="A27" s="218"/>
      <c r="B27" s="185"/>
      <c r="C27" s="185"/>
      <c r="D27" s="185"/>
      <c r="E27" s="186"/>
      <c r="I27" s="184" t="str">
        <f>IF(Collection!C25="","",IF(OR(Collection!F25="Invocation",Collection!F25="Accessoire",Collection!G25&gt;0,Collection!C25="Erreur"),"",Collection!C25))</f>
        <v>Remington Smisse</v>
      </c>
      <c r="J27" s="184" t="str">
        <f>IF(Collection!C25="","",IF(OR(Collection!F25="Accessoire",Collection!F25="Erreur",Collection!F25="Invocation",Collection!J25&gt;0),"",Collection!C25))</f>
        <v>Remington Smisse</v>
      </c>
      <c r="K27" s="184" t="str">
        <f>IF(Collection!C25="","",IF(OR(Collection!F25="Commune",Collection!F25="Spéciale",Collection!F25="Rare",Collection!G25&gt;0,Collection!C25="Erreur"),"",Collection!C25))</f>
        <v/>
      </c>
    </row>
    <row r="28" spans="1:18" x14ac:dyDescent="0.25">
      <c r="A28" s="209"/>
      <c r="B28" s="185"/>
      <c r="C28" s="185"/>
      <c r="D28" s="185"/>
      <c r="E28" s="186"/>
      <c r="I28" s="184" t="str">
        <f>IF(Collection!C26="","",IF(OR(Collection!F26="Invocation",Collection!F26="Accessoire",Collection!G26&gt;0,Collection!C26="Erreur"),"",Collection!C26))</f>
        <v>Shak Shaka</v>
      </c>
      <c r="J28" s="184" t="str">
        <f>IF(Collection!C26="","",IF(OR(Collection!F26="Accessoire",Collection!F26="Erreur",Collection!F26="Invocation",Collection!J26&gt;0),"",Collection!C26))</f>
        <v>Shak Shaka</v>
      </c>
      <c r="K28" s="184" t="str">
        <f>IF(Collection!C26="","",IF(OR(Collection!F26="Commune",Collection!F26="Spéciale",Collection!F26="Rare",Collection!G26&gt;0,Collection!C26="Erreur"),"",Collection!C26))</f>
        <v/>
      </c>
    </row>
    <row r="29" spans="1:18" x14ac:dyDescent="0.25">
      <c r="A29" s="209"/>
      <c r="B29" s="185"/>
      <c r="C29" s="185"/>
      <c r="D29" s="185"/>
      <c r="E29" s="186"/>
      <c r="I29" s="184" t="str">
        <f>IF(Collection!C27="","",IF(OR(Collection!F27="Invocation",Collection!F27="Accessoire",Collection!G27&gt;0,Collection!C27="Erreur"),"",Collection!C27))</f>
        <v>Srammy</v>
      </c>
      <c r="J29" s="184" t="str">
        <f>IF(Collection!C27="","",IF(OR(Collection!F27="Accessoire",Collection!F27="Erreur",Collection!F27="Invocation",Collection!J27&gt;0),"",Collection!C27))</f>
        <v>Srammy</v>
      </c>
      <c r="K29" s="184" t="str">
        <f>IF(Collection!C27="","",IF(OR(Collection!F27="Commune",Collection!F27="Spéciale",Collection!F27="Rare",Collection!G27&gt;0,Collection!C27="Erreur"),"",Collection!C27))</f>
        <v/>
      </c>
    </row>
    <row r="30" spans="1:18" x14ac:dyDescent="0.25">
      <c r="A30" s="218"/>
      <c r="B30" s="185"/>
      <c r="C30" s="185"/>
      <c r="D30" s="185"/>
      <c r="E30" s="186"/>
      <c r="I30" s="184" t="str">
        <f>IF(Collection!C28="","",IF(OR(Collection!F28="Invocation",Collection!F28="Accessoire",Collection!G28&gt;0,Collection!C28="Erreur"),"",Collection!C28))</f>
        <v>Tony N. Truhan</v>
      </c>
      <c r="J30" s="184" t="str">
        <f>IF(Collection!C28="","",IF(OR(Collection!F28="Accessoire",Collection!F28="Erreur",Collection!F28="Invocation",Collection!J28&gt;0),"",Collection!C28))</f>
        <v>Tony N. Truhan</v>
      </c>
      <c r="K30" s="184" t="str">
        <f>IF(Collection!C28="","",IF(OR(Collection!F28="Commune",Collection!F28="Spéciale",Collection!F28="Rare",Collection!G28&gt;0,Collection!C28="Erreur"),"",Collection!C28))</f>
        <v/>
      </c>
    </row>
    <row r="31" spans="1:18" x14ac:dyDescent="0.25">
      <c r="A31" s="209"/>
      <c r="B31" s="185"/>
      <c r="C31" s="185"/>
      <c r="D31" s="185"/>
      <c r="E31" s="186"/>
      <c r="I31" s="184" t="str">
        <f>IF(Collection!C29="","",IF(OR(Collection!F29="Invocation",Collection!F29="Accessoire",Collection!G29&gt;0,Collection!C29="Erreur"),"",Collection!C29))</f>
        <v>Zoubo l'Amiche</v>
      </c>
      <c r="J31" s="184" t="str">
        <f>IF(Collection!C29="","",IF(OR(Collection!F29="Accessoire",Collection!F29="Erreur",Collection!F29="Invocation",Collection!J29&gt;0),"",Collection!C29))</f>
        <v>Zoubo l'Amiche</v>
      </c>
      <c r="K31" s="184" t="str">
        <f>IF(Collection!C29="","",IF(OR(Collection!F29="Commune",Collection!F29="Spéciale",Collection!F29="Rare",Collection!G29&gt;0,Collection!C29="Erreur"),"",Collection!C29))</f>
        <v/>
      </c>
    </row>
    <row r="32" spans="1:18" x14ac:dyDescent="0.25">
      <c r="A32" s="218"/>
      <c r="B32" s="185"/>
      <c r="C32" s="185"/>
      <c r="D32" s="185"/>
      <c r="E32" s="186"/>
      <c r="I32" s="184" t="str">
        <f>IF(Collection!C30="","",IF(OR(Collection!F30="Invocation",Collection!F30="Accessoire",Collection!G30&gt;0,Collection!C30="Erreur"),"",Collection!C30))</f>
        <v>Captain Amakna</v>
      </c>
      <c r="J32" s="184" t="str">
        <f>IF(Collection!C30="","",IF(OR(Collection!F30="Accessoire",Collection!F30="Erreur",Collection!F30="Invocation",Collection!J30&gt;0),"",Collection!C30))</f>
        <v>Captain Amakna</v>
      </c>
      <c r="K32" s="184" t="str">
        <f>IF(Collection!C30="","",IF(OR(Collection!F30="Commune",Collection!F30="Spéciale",Collection!F30="Rare",Collection!G30&gt;0,Collection!C30="Erreur"),"",Collection!C30))</f>
        <v/>
      </c>
    </row>
    <row r="33" spans="1:11" x14ac:dyDescent="0.25">
      <c r="A33" s="209"/>
      <c r="B33" s="185"/>
      <c r="C33" s="185"/>
      <c r="D33" s="185"/>
      <c r="E33" s="186"/>
      <c r="I33" s="184" t="str">
        <f>IF(Collection!C31="","",IF(OR(Collection!F31="Invocation",Collection!F31="Accessoire",Collection!G31&gt;0,Collection!C31="Erreur"),"",Collection!C31))</f>
        <v>Merkator</v>
      </c>
      <c r="J33" s="184" t="str">
        <f>IF(Collection!C31="","",IF(OR(Collection!F31="Accessoire",Collection!F31="Erreur",Collection!F31="Invocation",Collection!J31&gt;0),"",Collection!C31))</f>
        <v>Merkator</v>
      </c>
      <c r="K33" s="184" t="str">
        <f>IF(Collection!C31="","",IF(OR(Collection!F31="Commune",Collection!F31="Spéciale",Collection!F31="Rare",Collection!G31&gt;0,Collection!C31="Erreur"),"",Collection!C31))</f>
        <v/>
      </c>
    </row>
    <row r="34" spans="1:11" x14ac:dyDescent="0.25">
      <c r="A34" s="209"/>
      <c r="B34" s="185"/>
      <c r="C34" s="185"/>
      <c r="D34" s="185"/>
      <c r="E34" s="186"/>
      <c r="I34" s="184" t="str">
        <f>IF(Collection!C32="","",IF(OR(Collection!F32="Invocation",Collection!F32="Accessoire",Collection!G32&gt;0,Collection!C32="Erreur"),"",Collection!C32))</f>
        <v>Goultard le Barbare</v>
      </c>
      <c r="J34" s="184" t="str">
        <f>IF(Collection!C32="","",IF(OR(Collection!F32="Accessoire",Collection!F32="Erreur",Collection!F32="Invocation",Collection!J32&gt;0),"",Collection!C32))</f>
        <v>Goultard le Barbare</v>
      </c>
      <c r="K34" s="184" t="str">
        <f>IF(Collection!C32="","",IF(OR(Collection!F32="Commune",Collection!F32="Spéciale",Collection!F32="Rare",Collection!G32&gt;0,Collection!C32="Erreur"),"",Collection!C32))</f>
        <v/>
      </c>
    </row>
    <row r="35" spans="1:11" x14ac:dyDescent="0.25">
      <c r="A35" s="209"/>
      <c r="B35" s="185"/>
      <c r="C35" s="185"/>
      <c r="D35" s="185"/>
      <c r="E35" s="186"/>
      <c r="I35" s="184" t="str">
        <f>IF(Collection!C33="","",IF(OR(Collection!F33="Invocation",Collection!F33="Accessoire",Collection!G33&gt;0,Collection!C33="Erreur"),"",Collection!C33))</f>
        <v>Comte Harebourg</v>
      </c>
      <c r="J35" s="184" t="str">
        <f>IF(Collection!C33="","",IF(OR(Collection!F33="Accessoire",Collection!F33="Erreur",Collection!F33="Invocation",Collection!J33&gt;0),"",Collection!C33))</f>
        <v>Comte Harebourg</v>
      </c>
      <c r="K35" s="184" t="str">
        <f>IF(Collection!C33="","",IF(OR(Collection!F33="Commune",Collection!F33="Spéciale",Collection!F33="Rare",Collection!G33&gt;0,Collection!C33="Erreur"),"",Collection!C33))</f>
        <v/>
      </c>
    </row>
    <row r="36" spans="1:11" x14ac:dyDescent="0.25">
      <c r="A36" s="209"/>
      <c r="B36" s="185"/>
      <c r="C36" s="185"/>
      <c r="D36" s="185"/>
      <c r="E36" s="186"/>
      <c r="I36" s="184" t="str">
        <f>IF(Collection!C34="","",IF(OR(Collection!F34="Invocation",Collection!F34="Accessoire",Collection!G34&gt;0,Collection!C34="Erreur"),"",Collection!C34))</f>
        <v>Anna Tommy</v>
      </c>
      <c r="J36" s="184" t="str">
        <f>IF(Collection!C34="","",IF(OR(Collection!F34="Accessoire",Collection!F34="Erreur",Collection!F34="Invocation",Collection!J34&gt;0),"",Collection!C34))</f>
        <v>Anna Tommy</v>
      </c>
      <c r="K36" s="184" t="str">
        <f>IF(Collection!C34="","",IF(OR(Collection!F34="Commune",Collection!F34="Spéciale",Collection!F34="Rare",Collection!G34&gt;0,Collection!C34="Erreur"),"",Collection!C34))</f>
        <v/>
      </c>
    </row>
    <row r="37" spans="1:11" x14ac:dyDescent="0.25">
      <c r="A37" s="218"/>
      <c r="B37" s="185"/>
      <c r="C37" s="185"/>
      <c r="D37" s="185"/>
      <c r="E37" s="186"/>
      <c r="I37" s="184" t="str">
        <f>IF(Collection!C35="","",IF(OR(Collection!F35="Invocation",Collection!F35="Accessoire",Collection!G35&gt;0,Collection!C35="Erreur"),"",Collection!C35))</f>
        <v>Bad Aboum</v>
      </c>
      <c r="J37" s="184" t="str">
        <f>IF(Collection!C35="","",IF(OR(Collection!F35="Accessoire",Collection!F35="Erreur",Collection!F35="Invocation",Collection!J35&gt;0),"",Collection!C35))</f>
        <v>Bad Aboum</v>
      </c>
      <c r="K37" s="184" t="str">
        <f>IF(Collection!C35="","",IF(OR(Collection!F35="Commune",Collection!F35="Spéciale",Collection!F35="Rare",Collection!G35&gt;0,Collection!C35="Erreur"),"",Collection!C35))</f>
        <v/>
      </c>
    </row>
    <row r="38" spans="1:11" x14ac:dyDescent="0.25">
      <c r="A38" s="209"/>
      <c r="B38" s="185"/>
      <c r="C38" s="185"/>
      <c r="D38" s="185"/>
      <c r="E38" s="186"/>
      <c r="I38" s="184" t="str">
        <f>IF(Collection!C36="","",IF(OR(Collection!F36="Invocation",Collection!F36="Accessoire",Collection!G36&gt;0,Collection!C36="Erreur"),"",Collection!C36))</f>
        <v>Guy Yomtella</v>
      </c>
      <c r="J38" s="184" t="str">
        <f>IF(Collection!C36="","",IF(OR(Collection!F36="Accessoire",Collection!F36="Erreur",Collection!F36="Invocation",Collection!J36&gt;0),"",Collection!C36))</f>
        <v>Guy Yomtella</v>
      </c>
      <c r="K38" s="184" t="str">
        <f>IF(Collection!C36="","",IF(OR(Collection!F36="Commune",Collection!F36="Spéciale",Collection!F36="Rare",Collection!G36&gt;0,Collection!C36="Erreur"),"",Collection!C36))</f>
        <v/>
      </c>
    </row>
    <row r="39" spans="1:11" x14ac:dyDescent="0.25">
      <c r="A39" s="209"/>
      <c r="B39" s="185"/>
      <c r="C39" s="185"/>
      <c r="D39" s="185"/>
      <c r="E39" s="186"/>
      <c r="I39" s="184" t="str">
        <f>IF(Collection!C37="","",IF(OR(Collection!F37="Invocation",Collection!F37="Accessoire",Collection!G37&gt;0,Collection!C37="Erreur"),"",Collection!C37))</f>
        <v>Kréol Panikon</v>
      </c>
      <c r="J39" s="184" t="str">
        <f>IF(Collection!C37="","",IF(OR(Collection!F37="Accessoire",Collection!F37="Erreur",Collection!F37="Invocation",Collection!J37&gt;0),"",Collection!C37))</f>
        <v>Kréol Panikon</v>
      </c>
      <c r="K39" s="184" t="str">
        <f>IF(Collection!C37="","",IF(OR(Collection!F37="Commune",Collection!F37="Spéciale",Collection!F37="Rare",Collection!G37&gt;0,Collection!C37="Erreur"),"",Collection!C37))</f>
        <v/>
      </c>
    </row>
    <row r="40" spans="1:11" x14ac:dyDescent="0.25">
      <c r="A40" s="209"/>
      <c r="B40" s="185"/>
      <c r="C40" s="185"/>
      <c r="D40" s="185"/>
      <c r="E40" s="186"/>
      <c r="I40" s="184" t="str">
        <f>IF(Collection!C38="","",IF(OR(Collection!F38="Invocation",Collection!F38="Accessoire",Collection!G38&gt;0,Collection!C38="Erreur"),"",Collection!C38))</f>
        <v>Opée Tissoin</v>
      </c>
      <c r="J40" s="184" t="str">
        <f>IF(Collection!C38="","",IF(OR(Collection!F38="Accessoire",Collection!F38="Erreur",Collection!F38="Invocation",Collection!J38&gt;0),"",Collection!C38))</f>
        <v>Opée Tissoin</v>
      </c>
      <c r="K40" s="184" t="str">
        <f>IF(Collection!C38="","",IF(OR(Collection!F38="Commune",Collection!F38="Spéciale",Collection!F38="Rare",Collection!G38&gt;0,Collection!C38="Erreur"),"",Collection!C38))</f>
        <v/>
      </c>
    </row>
    <row r="41" spans="1:11" x14ac:dyDescent="0.25">
      <c r="A41" s="209"/>
      <c r="B41" s="185"/>
      <c r="C41" s="185"/>
      <c r="D41" s="185"/>
      <c r="E41" s="186"/>
      <c r="I41" s="184" t="str">
        <f>IF(Collection!C39="","",IF(OR(Collection!F39="Invocation",Collection!F39="Accessoire",Collection!G39&gt;0,Collection!C39="Erreur"),"",Collection!C39))</f>
        <v>Oscar Nak</v>
      </c>
      <c r="J41" s="184" t="str">
        <f>IF(Collection!C39="","",IF(OR(Collection!F39="Accessoire",Collection!F39="Erreur",Collection!F39="Invocation",Collection!J39&gt;0),"",Collection!C39))</f>
        <v>Oscar Nak</v>
      </c>
      <c r="K41" s="184" t="str">
        <f>IF(Collection!C39="","",IF(OR(Collection!F39="Commune",Collection!F39="Spéciale",Collection!F39="Rare",Collection!G39&gt;0,Collection!C39="Erreur"),"",Collection!C39))</f>
        <v/>
      </c>
    </row>
    <row r="42" spans="1:11" x14ac:dyDescent="0.25">
      <c r="A42" s="209"/>
      <c r="B42" s="185"/>
      <c r="C42" s="185"/>
      <c r="D42" s="185"/>
      <c r="E42" s="186"/>
      <c r="I42" s="184" t="str">
        <f>IF(Collection!C40="","",IF(OR(Collection!F40="Invocation",Collection!F40="Accessoire",Collection!G40&gt;0,Collection!C40="Erreur"),"",Collection!C40))</f>
        <v>Reine des Tofus</v>
      </c>
      <c r="J42" s="184" t="str">
        <f>IF(Collection!C40="","",IF(OR(Collection!F40="Accessoire",Collection!F40="Erreur",Collection!F40="Invocation",Collection!J40&gt;0),"",Collection!C40))</f>
        <v>Reine des Tofus</v>
      </c>
      <c r="K42" s="184" t="str">
        <f>IF(Collection!C40="","",IF(OR(Collection!F40="Commune",Collection!F40="Spéciale",Collection!F40="Rare",Collection!G40&gt;0,Collection!C40="Erreur"),"",Collection!C40))</f>
        <v/>
      </c>
    </row>
    <row r="43" spans="1:11" x14ac:dyDescent="0.25">
      <c r="A43" s="209"/>
      <c r="B43" s="185"/>
      <c r="C43" s="185"/>
      <c r="D43" s="185"/>
      <c r="E43" s="186"/>
      <c r="I43" s="184" t="str">
        <f>IF(Collection!C41="","",IF(OR(Collection!F41="Invocation",Collection!F41="Accessoire",Collection!G41&gt;0,Collection!C41="Erreur"),"",Collection!C41))</f>
        <v>Roi des Bouftous</v>
      </c>
      <c r="J43" s="184" t="str">
        <f>IF(Collection!C41="","",IF(OR(Collection!F41="Accessoire",Collection!F41="Erreur",Collection!F41="Invocation",Collection!J41&gt;0),"",Collection!C41))</f>
        <v>Roi des Bouftous</v>
      </c>
      <c r="K43" s="184" t="str">
        <f>IF(Collection!C41="","",IF(OR(Collection!F41="Commune",Collection!F41="Spéciale",Collection!F41="Rare",Collection!G41&gt;0,Collection!C41="Erreur"),"",Collection!C41))</f>
        <v/>
      </c>
    </row>
    <row r="44" spans="1:11" x14ac:dyDescent="0.25">
      <c r="A44" s="209"/>
      <c r="B44" s="185"/>
      <c r="C44" s="185"/>
      <c r="D44" s="185"/>
      <c r="E44" s="186"/>
      <c r="I44" s="184" t="str">
        <f>IF(Collection!C42="","",IF(OR(Collection!F42="Invocation",Collection!F42="Accessoire",Collection!G42&gt;0,Collection!C42="Erreur"),"",Collection!C42))</f>
        <v>Amalia</v>
      </c>
      <c r="J44" s="184" t="str">
        <f>IF(Collection!C42="","",IF(OR(Collection!F42="Accessoire",Collection!F42="Erreur",Collection!F42="Invocation",Collection!J42&gt;0),"",Collection!C42))</f>
        <v>Amalia</v>
      </c>
      <c r="K44" s="184" t="str">
        <f>IF(Collection!C42="","",IF(OR(Collection!F42="Commune",Collection!F42="Spéciale",Collection!F42="Rare",Collection!G42&gt;0,Collection!C42="Erreur"),"",Collection!C42))</f>
        <v/>
      </c>
    </row>
    <row r="45" spans="1:11" x14ac:dyDescent="0.25">
      <c r="A45" s="218"/>
      <c r="B45" s="185"/>
      <c r="C45" s="185"/>
      <c r="D45" s="185"/>
      <c r="E45" s="186"/>
      <c r="I45" s="184" t="str">
        <f>IF(Collection!C43="","",IF(OR(Collection!F43="Invocation",Collection!F43="Accessoire",Collection!G43&gt;0,Collection!C43="Erreur"),"",Collection!C43))</f>
        <v>Evangelyne</v>
      </c>
      <c r="J45" s="184" t="str">
        <f>IF(Collection!C43="","",IF(OR(Collection!F43="Accessoire",Collection!F43="Erreur",Collection!F43="Invocation",Collection!J43&gt;0),"",Collection!C43))</f>
        <v>Evangelyne</v>
      </c>
      <c r="K45" s="184" t="str">
        <f>IF(Collection!C43="","",IF(OR(Collection!F43="Commune",Collection!F43="Spéciale",Collection!F43="Rare",Collection!G43&gt;0,Collection!C43="Erreur"),"",Collection!C43))</f>
        <v/>
      </c>
    </row>
    <row r="46" spans="1:11" x14ac:dyDescent="0.25">
      <c r="A46" s="218"/>
      <c r="B46" s="185"/>
      <c r="C46" s="185"/>
      <c r="D46" s="185"/>
      <c r="E46" s="186"/>
      <c r="I46" s="184" t="str">
        <f>IF(Collection!C44="","",IF(OR(Collection!F44="Invocation",Collection!F44="Accessoire",Collection!G44&gt;0,Collection!C44="Erreur"),"",Collection!C44))</f>
        <v>Nox</v>
      </c>
      <c r="J46" s="184" t="str">
        <f>IF(Collection!C44="","",IF(OR(Collection!F44="Accessoire",Collection!F44="Erreur",Collection!F44="Invocation",Collection!J44&gt;0),"",Collection!C44))</f>
        <v>Nox</v>
      </c>
      <c r="K46" s="184" t="str">
        <f>IF(Collection!C44="","",IF(OR(Collection!F44="Commune",Collection!F44="Spéciale",Collection!F44="Rare",Collection!G44&gt;0,Collection!C44="Erreur"),"",Collection!C44))</f>
        <v/>
      </c>
    </row>
    <row r="47" spans="1:11" x14ac:dyDescent="0.25">
      <c r="A47" s="218"/>
      <c r="B47" s="185"/>
      <c r="C47" s="185"/>
      <c r="D47" s="185"/>
      <c r="E47" s="186"/>
      <c r="I47" s="184" t="str">
        <f>IF(Collection!C45="","",IF(OR(Collection!F45="Invocation",Collection!F45="Accessoire",Collection!G45&gt;0,Collection!C45="Erreur"),"",Collection!C45))</f>
        <v>Ruel Stroud</v>
      </c>
      <c r="J47" s="184" t="str">
        <f>IF(Collection!C45="","",IF(OR(Collection!F45="Accessoire",Collection!F45="Erreur",Collection!F45="Invocation",Collection!J45&gt;0),"",Collection!C45))</f>
        <v>Ruel Stroud</v>
      </c>
      <c r="K47" s="184" t="str">
        <f>IF(Collection!C45="","",IF(OR(Collection!F45="Commune",Collection!F45="Spéciale",Collection!F45="Rare",Collection!G45&gt;0,Collection!C45="Erreur"),"",Collection!C45))</f>
        <v/>
      </c>
    </row>
    <row r="48" spans="1:11" x14ac:dyDescent="0.25">
      <c r="A48" s="218"/>
      <c r="B48" s="185"/>
      <c r="C48" s="185"/>
      <c r="D48" s="185"/>
      <c r="E48" s="186"/>
      <c r="I48" s="184" t="str">
        <f>IF(Collection!C46="","",IF(OR(Collection!F46="Invocation",Collection!F46="Accessoire",Collection!G46&gt;0,Collection!C46="Erreur"),"",Collection!C46))</f>
        <v>Tristepin</v>
      </c>
      <c r="J48" s="184" t="str">
        <f>IF(Collection!C46="","",IF(OR(Collection!F46="Accessoire",Collection!F46="Erreur",Collection!F46="Invocation",Collection!J46&gt;0),"",Collection!C46))</f>
        <v>Tristepin</v>
      </c>
      <c r="K48" s="184" t="str">
        <f>IF(Collection!C46="","",IF(OR(Collection!F46="Commune",Collection!F46="Spéciale",Collection!F46="Rare",Collection!G46&gt;0,Collection!C46="Erreur"),"",Collection!C46))</f>
        <v/>
      </c>
    </row>
    <row r="49" spans="1:11" x14ac:dyDescent="0.25">
      <c r="A49" s="209"/>
      <c r="B49" s="185"/>
      <c r="C49" s="185"/>
      <c r="D49" s="185"/>
      <c r="E49" s="186"/>
      <c r="I49" s="184" t="str">
        <f>IF(Collection!C47="","",IF(OR(Collection!F47="Invocation",Collection!F47="Accessoire",Collection!G47&gt;0,Collection!C47="Erreur"),"",Collection!C47))</f>
        <v>Yugo</v>
      </c>
      <c r="J49" s="184" t="str">
        <f>IF(Collection!C47="","",IF(OR(Collection!F47="Accessoire",Collection!F47="Erreur",Collection!F47="Invocation",Collection!J47&gt;0),"",Collection!C47))</f>
        <v>Yugo</v>
      </c>
      <c r="K49" s="184" t="str">
        <f>IF(Collection!C47="","",IF(OR(Collection!F47="Commune",Collection!F47="Spéciale",Collection!F47="Rare",Collection!G47&gt;0,Collection!C47="Erreur"),"",Collection!C47))</f>
        <v/>
      </c>
    </row>
    <row r="50" spans="1:11" x14ac:dyDescent="0.25">
      <c r="A50" s="218"/>
      <c r="B50" s="185"/>
      <c r="C50" s="185"/>
      <c r="D50" s="185"/>
      <c r="E50" s="186"/>
      <c r="I50" s="184" t="str">
        <f>IF(Collection!C48="","",IF(OR(Collection!F48="Invocation",Collection!F48="Accessoire",Collection!G48&gt;0,Collection!C48="Erreur"),"",Collection!C48))</f>
        <v>Gaspard Fay</v>
      </c>
      <c r="J50" s="184" t="str">
        <f>IF(Collection!C48="","",IF(OR(Collection!F48="Accessoire",Collection!F48="Erreur",Collection!F48="Invocation",Collection!J48&gt;0),"",Collection!C48))</f>
        <v>Gaspard Fay</v>
      </c>
      <c r="K50" s="184" t="str">
        <f>IF(Collection!C48="","",IF(OR(Collection!F48="Commune",Collection!F48="Spéciale",Collection!F48="Rare",Collection!G48&gt;0,Collection!C48="Erreur"),"",Collection!C48))</f>
        <v/>
      </c>
    </row>
    <row r="51" spans="1:11" x14ac:dyDescent="0.25">
      <c r="A51" s="209"/>
      <c r="B51" s="185"/>
      <c r="C51" s="185"/>
      <c r="D51" s="185"/>
      <c r="E51" s="186"/>
      <c r="I51" s="184" t="str">
        <f>IF(Collection!C49="","",IF(OR(Collection!F49="Invocation",Collection!F49="Accessoire",Collection!G49&gt;0,Collection!C49="Erreur"),"",Collection!C49))</f>
        <v>Korbax</v>
      </c>
      <c r="J51" s="184" t="str">
        <f>IF(Collection!C49="","",IF(OR(Collection!F49="Accessoire",Collection!F49="Erreur",Collection!F49="Invocation",Collection!J49&gt;0),"",Collection!C49))</f>
        <v>Korbax</v>
      </c>
      <c r="K51" s="184" t="str">
        <f>IF(Collection!C49="","",IF(OR(Collection!F49="Commune",Collection!F49="Spéciale",Collection!F49="Rare",Collection!G49&gt;0,Collection!C49="Erreur"),"",Collection!C49))</f>
        <v/>
      </c>
    </row>
    <row r="52" spans="1:11" x14ac:dyDescent="0.25">
      <c r="A52" s="209"/>
      <c r="B52" s="185"/>
      <c r="C52" s="185"/>
      <c r="D52" s="185"/>
      <c r="E52" s="186"/>
      <c r="I52" s="184" t="str">
        <f>IF(Collection!C50="","",IF(OR(Collection!F50="Invocation",Collection!F50="Accessoire",Collection!G50&gt;0,Collection!C50="Erreur"),"",Collection!C50))</f>
        <v>Lumino</v>
      </c>
      <c r="J52" s="184" t="str">
        <f>IF(Collection!C50="","",IF(OR(Collection!F50="Accessoire",Collection!F50="Erreur",Collection!F50="Invocation",Collection!J50&gt;0),"",Collection!C50))</f>
        <v>Lumino</v>
      </c>
      <c r="K52" s="184" t="str">
        <f>IF(Collection!C50="","",IF(OR(Collection!F50="Commune",Collection!F50="Spéciale",Collection!F50="Rare",Collection!G50&gt;0,Collection!C50="Erreur"),"",Collection!C50))</f>
        <v/>
      </c>
    </row>
    <row r="53" spans="1:11" x14ac:dyDescent="0.25">
      <c r="A53" s="209"/>
      <c r="B53" s="185"/>
      <c r="C53" s="185"/>
      <c r="D53" s="185"/>
      <c r="E53" s="186"/>
      <c r="I53" s="184" t="str">
        <f>IF(Collection!C51="","",IF(OR(Collection!F51="Invocation",Collection!F51="Accessoire",Collection!G51&gt;0,Collection!C51="Erreur"),"",Collection!C51))</f>
        <v>Masse</v>
      </c>
      <c r="J53" s="184" t="str">
        <f>IF(Collection!C51="","",IF(OR(Collection!F51="Accessoire",Collection!F51="Erreur",Collection!F51="Invocation",Collection!J51&gt;0),"",Collection!C51))</f>
        <v>Masse</v>
      </c>
      <c r="K53" s="184" t="str">
        <f>IF(Collection!C51="","",IF(OR(Collection!F51="Commune",Collection!F51="Spéciale",Collection!F51="Rare",Collection!G51&gt;0,Collection!C51="Erreur"),"",Collection!C51))</f>
        <v/>
      </c>
    </row>
    <row r="54" spans="1:11" x14ac:dyDescent="0.25">
      <c r="A54" s="209"/>
      <c r="B54" s="185"/>
      <c r="C54" s="185"/>
      <c r="D54" s="185"/>
      <c r="E54" s="186"/>
      <c r="I54" s="184" t="str">
        <f>IF(Collection!C52="","",IF(OR(Collection!F52="Invocation",Collection!F52="Accessoire",Collection!G52&gt;0,Collection!C52="Erreur"),"",Collection!C52))</f>
        <v>Ombre</v>
      </c>
      <c r="J54" s="184" t="str">
        <f>IF(Collection!C52="","",IF(OR(Collection!F52="Accessoire",Collection!F52="Erreur",Collection!F52="Invocation",Collection!J52&gt;0),"",Collection!C52))</f>
        <v>Ombre</v>
      </c>
      <c r="K54" s="184" t="str">
        <f>IF(Collection!C52="","",IF(OR(Collection!F52="Commune",Collection!F52="Spéciale",Collection!F52="Rare",Collection!G52&gt;0,Collection!C52="Erreur"),"",Collection!C52))</f>
        <v/>
      </c>
    </row>
    <row r="55" spans="1:11" x14ac:dyDescent="0.25">
      <c r="A55" s="209"/>
      <c r="B55" s="185"/>
      <c r="C55" s="185"/>
      <c r="D55" s="185"/>
      <c r="E55" s="186"/>
      <c r="I55" s="184" t="str">
        <f>IF(Collection!C53="","",IF(OR(Collection!F53="Invocation",Collection!F53="Accessoire",Collection!G53&gt;0,Collection!C53="Erreur"),"",Collection!C53))</f>
        <v>Scoreur</v>
      </c>
      <c r="J55" s="184" t="str">
        <f>IF(Collection!C53="","",IF(OR(Collection!F53="Accessoire",Collection!F53="Erreur",Collection!F53="Invocation",Collection!J53&gt;0),"",Collection!C53))</f>
        <v>Scoreur</v>
      </c>
      <c r="K55" s="184" t="str">
        <f>IF(Collection!C53="","",IF(OR(Collection!F53="Commune",Collection!F53="Spéciale",Collection!F53="Rare",Collection!G53&gt;0,Collection!C53="Erreur"),"",Collection!C53))</f>
        <v/>
      </c>
    </row>
    <row r="56" spans="1:11" x14ac:dyDescent="0.25">
      <c r="A56" s="209"/>
      <c r="B56" s="185"/>
      <c r="C56" s="185"/>
      <c r="D56" s="185"/>
      <c r="E56" s="186"/>
      <c r="I56" s="184" t="str">
        <f>IF(Collection!C54="","",IF(OR(Collection!F54="Invocation",Collection!F54="Accessoire",Collection!G54&gt;0,Collection!C54="Erreur"),"",Collection!C54))</f>
        <v>Skale</v>
      </c>
      <c r="J56" s="184" t="str">
        <f>IF(Collection!C54="","",IF(OR(Collection!F54="Accessoire",Collection!F54="Erreur",Collection!F54="Invocation",Collection!J54&gt;0),"",Collection!C54))</f>
        <v>Skale</v>
      </c>
      <c r="K56" s="184" t="str">
        <f>IF(Collection!C54="","",IF(OR(Collection!F54="Commune",Collection!F54="Spéciale",Collection!F54="Rare",Collection!G54&gt;0,Collection!C54="Erreur"),"",Collection!C54))</f>
        <v/>
      </c>
    </row>
    <row r="57" spans="1:11" x14ac:dyDescent="0.25">
      <c r="A57" s="218"/>
      <c r="B57" s="185"/>
      <c r="C57" s="185"/>
      <c r="D57" s="185"/>
      <c r="E57" s="186"/>
      <c r="I57" s="184" t="str">
        <f>IF(Collection!C55="","",IF(OR(Collection!F55="Invocation",Collection!F55="Accessoire",Collection!G55&gt;0,Collection!C55="Erreur"),"",Collection!C55))</f>
        <v>Comte Frigost</v>
      </c>
      <c r="J57" s="184" t="str">
        <f>IF(Collection!C55="","",IF(OR(Collection!F55="Accessoire",Collection!F55="Erreur",Collection!F55="Invocation",Collection!J55&gt;0),"",Collection!C55))</f>
        <v>Comte Frigost</v>
      </c>
      <c r="K57" s="184" t="str">
        <f>IF(Collection!C55="","",IF(OR(Collection!F55="Commune",Collection!F55="Spéciale",Collection!F55="Rare",Collection!G55&gt;0,Collection!C55="Erreur"),"",Collection!C55))</f>
        <v/>
      </c>
    </row>
    <row r="58" spans="1:11" x14ac:dyDescent="0.25">
      <c r="A58" s="209"/>
      <c r="B58" s="185"/>
      <c r="C58" s="185"/>
      <c r="D58" s="185"/>
      <c r="E58" s="186"/>
      <c r="I58" s="184" t="str">
        <f>IF(Collection!C56="","",IF(OR(Collection!F56="Invocation",Collection!F56="Accessoire",Collection!G56&gt;0,Collection!C56="Erreur"),"",Collection!C56))</f>
        <v>Adamaï</v>
      </c>
      <c r="J58" s="184" t="str">
        <f>IF(Collection!C56="","",IF(OR(Collection!F56="Accessoire",Collection!F56="Erreur",Collection!F56="Invocation",Collection!J56&gt;0),"",Collection!C56))</f>
        <v>Adamaï</v>
      </c>
      <c r="K58" s="184" t="str">
        <f>IF(Collection!C56="","",IF(OR(Collection!F56="Commune",Collection!F56="Spéciale",Collection!F56="Rare",Collection!G56&gt;0,Collection!C56="Erreur"),"",Collection!C56))</f>
        <v/>
      </c>
    </row>
    <row r="59" spans="1:11" x14ac:dyDescent="0.25">
      <c r="A59" s="209"/>
      <c r="B59" s="185"/>
      <c r="C59" s="185"/>
      <c r="D59" s="185"/>
      <c r="E59" s="186"/>
      <c r="I59" s="184" t="str">
        <f>IF(Collection!C57="","",IF(OR(Collection!F57="Invocation",Collection!F57="Accessoire",Collection!G57&gt;0,Collection!C57="Erreur"),"",Collection!C57))</f>
        <v>Ayan</v>
      </c>
      <c r="J59" s="184" t="str">
        <f>IF(Collection!C57="","",IF(OR(Collection!F57="Accessoire",Collection!F57="Erreur",Collection!F57="Invocation",Collection!J57&gt;0),"",Collection!C57))</f>
        <v>Ayan</v>
      </c>
      <c r="K59" s="184" t="str">
        <f>IF(Collection!C57="","",IF(OR(Collection!F57="Commune",Collection!F57="Spéciale",Collection!F57="Rare",Collection!G57&gt;0,Collection!C57="Erreur"),"",Collection!C57))</f>
        <v/>
      </c>
    </row>
    <row r="60" spans="1:11" x14ac:dyDescent="0.25">
      <c r="A60" s="209"/>
      <c r="B60" s="185"/>
      <c r="C60" s="185"/>
      <c r="D60" s="185"/>
      <c r="E60" s="186"/>
      <c r="I60" s="184" t="str">
        <f>IF(Collection!C58="","",IF(OR(Collection!F58="Invocation",Collection!F58="Accessoire",Collection!G58&gt;0,Collection!C58="Erreur"),"",Collection!C58))</f>
        <v>Chloé Malette</v>
      </c>
      <c r="J60" s="184" t="str">
        <f>IF(Collection!C58="","",IF(OR(Collection!F58="Accessoire",Collection!F58="Erreur",Collection!F58="Invocation",Collection!J58&gt;0),"",Collection!C58))</f>
        <v>Chloé Malette</v>
      </c>
      <c r="K60" s="184" t="str">
        <f>IF(Collection!C58="","",IF(OR(Collection!F58="Commune",Collection!F58="Spéciale",Collection!F58="Rare",Collection!G58&gt;0,Collection!C58="Erreur"),"",Collection!C58))</f>
        <v/>
      </c>
    </row>
    <row r="61" spans="1:11" x14ac:dyDescent="0.25">
      <c r="A61" s="218"/>
      <c r="B61" s="185"/>
      <c r="C61" s="185"/>
      <c r="D61" s="185"/>
      <c r="E61" s="186"/>
      <c r="I61" s="184" t="str">
        <f>IF(Collection!C59="","",IF(OR(Collection!F59="Invocation",Collection!F59="Accessoire",Collection!G59&gt;0,Collection!C59="Erreur"),"",Collection!C59))</f>
        <v>Diver Birel</v>
      </c>
      <c r="J61" s="184" t="str">
        <f>IF(Collection!C59="","",IF(OR(Collection!F59="Accessoire",Collection!F59="Erreur",Collection!F59="Invocation",Collection!J59&gt;0),"",Collection!C59))</f>
        <v>Diver Birel</v>
      </c>
      <c r="K61" s="184" t="str">
        <f>IF(Collection!C59="","",IF(OR(Collection!F59="Commune",Collection!F59="Spéciale",Collection!F59="Rare",Collection!G59&gt;0,Collection!C59="Erreur"),"",Collection!C59))</f>
        <v/>
      </c>
    </row>
    <row r="62" spans="1:11" x14ac:dyDescent="0.25">
      <c r="A62" s="209"/>
      <c r="B62" s="185"/>
      <c r="C62" s="185"/>
      <c r="D62" s="185"/>
      <c r="E62" s="186"/>
      <c r="I62" s="184" t="str">
        <f>IF(Collection!C60="","",IF(OR(Collection!F60="Invocation",Collection!F60="Accessoire",Collection!G60&gt;0,Collection!C60="Erreur"),"",Collection!C60))</f>
        <v>Duc Rex</v>
      </c>
      <c r="J62" s="184" t="str">
        <f>IF(Collection!C60="","",IF(OR(Collection!F60="Accessoire",Collection!F60="Erreur",Collection!F60="Invocation",Collection!J60&gt;0),"",Collection!C60))</f>
        <v>Duc Rex</v>
      </c>
      <c r="K62" s="184" t="str">
        <f>IF(Collection!C60="","",IF(OR(Collection!F60="Commune",Collection!F60="Spéciale",Collection!F60="Rare",Collection!G60&gt;0,Collection!C60="Erreur"),"",Collection!C60))</f>
        <v/>
      </c>
    </row>
    <row r="63" spans="1:11" x14ac:dyDescent="0.25">
      <c r="A63" s="209"/>
      <c r="B63" s="185"/>
      <c r="C63" s="185"/>
      <c r="D63" s="185"/>
      <c r="E63" s="186"/>
      <c r="I63" s="184" t="str">
        <f>IF(Collection!C61="","",IF(OR(Collection!F61="Invocation",Collection!F61="Accessoire",Collection!G61&gt;0,Collection!C61="Erreur"),"",Collection!C61))</f>
        <v>Edmond Dentier</v>
      </c>
      <c r="J63" s="184" t="str">
        <f>IF(Collection!C61="","",IF(OR(Collection!F61="Accessoire",Collection!F61="Erreur",Collection!F61="Invocation",Collection!J61&gt;0),"",Collection!C61))</f>
        <v>Edmond Dentier</v>
      </c>
      <c r="K63" s="184" t="str">
        <f>IF(Collection!C61="","",IF(OR(Collection!F61="Commune",Collection!F61="Spéciale",Collection!F61="Rare",Collection!G61&gt;0,Collection!C61="Erreur"),"",Collection!C61))</f>
        <v/>
      </c>
    </row>
    <row r="64" spans="1:11" x14ac:dyDescent="0.25">
      <c r="A64" s="209"/>
      <c r="B64" s="185"/>
      <c r="C64" s="185"/>
      <c r="D64" s="185"/>
      <c r="E64" s="186"/>
      <c r="I64" s="184" t="str">
        <f>IF(Collection!C62="","",IF(OR(Collection!F62="Invocation",Collection!F62="Accessoire",Collection!G62&gt;0,Collection!C62="Erreur"),"",Collection!C62))</f>
        <v>Elogio</v>
      </c>
      <c r="J64" s="184" t="str">
        <f>IF(Collection!C62="","",IF(OR(Collection!F62="Accessoire",Collection!F62="Erreur",Collection!F62="Invocation",Collection!J62&gt;0),"",Collection!C62))</f>
        <v>Elogio</v>
      </c>
      <c r="K64" s="184" t="str">
        <f>IF(Collection!C62="","",IF(OR(Collection!F62="Commune",Collection!F62="Spéciale",Collection!F62="Rare",Collection!G62&gt;0,Collection!C62="Erreur"),"",Collection!C62))</f>
        <v/>
      </c>
    </row>
    <row r="65" spans="1:11" x14ac:dyDescent="0.25">
      <c r="A65" s="209"/>
      <c r="B65" s="185"/>
      <c r="C65" s="185"/>
      <c r="D65" s="185"/>
      <c r="E65" s="186"/>
      <c r="I65" s="184" t="str">
        <f>IF(Collection!C63="","",IF(OR(Collection!F63="Invocation",Collection!F63="Accessoire",Collection!G63&gt;0,Collection!C63="Erreur"),"",Collection!C63))</f>
        <v>Emma Sacre</v>
      </c>
      <c r="J65" s="184" t="str">
        <f>IF(Collection!C63="","",IF(OR(Collection!F63="Accessoire",Collection!F63="Erreur",Collection!F63="Invocation",Collection!J63&gt;0),"",Collection!C63))</f>
        <v>Emma Sacre</v>
      </c>
      <c r="K65" s="184" t="str">
        <f>IF(Collection!C63="","",IF(OR(Collection!F63="Commune",Collection!F63="Spéciale",Collection!F63="Rare",Collection!G63&gt;0,Collection!C63="Erreur"),"",Collection!C63))</f>
        <v/>
      </c>
    </row>
    <row r="66" spans="1:11" x14ac:dyDescent="0.25">
      <c r="A66" s="209"/>
      <c r="B66" s="185"/>
      <c r="C66" s="185"/>
      <c r="D66" s="185"/>
      <c r="E66" s="186"/>
      <c r="I66" s="184" t="str">
        <f>IF(Collection!C64="","",IF(OR(Collection!F64="Invocation",Collection!F64="Accessoire",Collection!G64&gt;0,Collection!C64="Erreur"),"",Collection!C64))</f>
        <v>Gegard Laport</v>
      </c>
      <c r="J66" s="184" t="str">
        <f>IF(Collection!C64="","",IF(OR(Collection!F64="Accessoire",Collection!F64="Erreur",Collection!F64="Invocation",Collection!J64&gt;0),"",Collection!C64))</f>
        <v>Gegard Laport</v>
      </c>
      <c r="K66" s="184" t="str">
        <f>IF(Collection!C64="","",IF(OR(Collection!F64="Commune",Collection!F64="Spéciale",Collection!F64="Rare",Collection!G64&gt;0,Collection!C64="Erreur"),"",Collection!C64))</f>
        <v/>
      </c>
    </row>
    <row r="67" spans="1:11" x14ac:dyDescent="0.25">
      <c r="A67" s="209"/>
      <c r="B67" s="185"/>
      <c r="C67" s="185"/>
      <c r="D67" s="185"/>
      <c r="E67" s="186"/>
      <c r="I67" s="184" t="str">
        <f>IF(Collection!C65="","",IF(OR(Collection!F65="Invocation",Collection!F65="Accessoire",Collection!G65&gt;0,Collection!C65="Erreur"),"",Collection!C65))</f>
        <v>Gein</v>
      </c>
      <c r="J67" s="184" t="str">
        <f>IF(Collection!C65="","",IF(OR(Collection!F65="Accessoire",Collection!F65="Erreur",Collection!F65="Invocation",Collection!J65&gt;0),"",Collection!C65))</f>
        <v>Gein</v>
      </c>
      <c r="K67" s="184" t="str">
        <f>IF(Collection!C65="","",IF(OR(Collection!F65="Commune",Collection!F65="Spéciale",Collection!F65="Rare",Collection!G65&gt;0,Collection!C65="Erreur"),"",Collection!C65))</f>
        <v/>
      </c>
    </row>
    <row r="68" spans="1:11" x14ac:dyDescent="0.25">
      <c r="A68" s="209"/>
      <c r="B68" s="185"/>
      <c r="C68" s="185"/>
      <c r="D68" s="185"/>
      <c r="E68" s="186"/>
      <c r="I68" s="184" t="str">
        <f>IF(Collection!C66="","",IF(OR(Collection!F66="Invocation",Collection!F66="Accessoire",Collection!G66&gt;0,Collection!C66="Erreur"),"",Collection!C66))</f>
        <v>Harry Saf</v>
      </c>
      <c r="J68" s="184" t="str">
        <f>IF(Collection!C66="","",IF(OR(Collection!F66="Accessoire",Collection!F66="Erreur",Collection!F66="Invocation",Collection!J66&gt;0),"",Collection!C66))</f>
        <v>Harry Saf</v>
      </c>
      <c r="K68" s="184" t="str">
        <f>IF(Collection!C66="","",IF(OR(Collection!F66="Commune",Collection!F66="Spéciale",Collection!F66="Rare",Collection!G66&gt;0,Collection!C66="Erreur"),"",Collection!C66))</f>
        <v/>
      </c>
    </row>
    <row r="69" spans="1:11" x14ac:dyDescent="0.25">
      <c r="A69" s="209"/>
      <c r="B69" s="185"/>
      <c r="C69" s="185"/>
      <c r="D69" s="185"/>
      <c r="E69" s="186"/>
      <c r="I69" s="184" t="str">
        <f>IF(Collection!C67="","",IF(OR(Collection!F67="Invocation",Collection!F67="Accessoire",Collection!G67&gt;0,Collection!C67="Erreur"),"",Collection!C67))</f>
        <v>Henual</v>
      </c>
      <c r="J69" s="184" t="str">
        <f>IF(Collection!C67="","",IF(OR(Collection!F67="Accessoire",Collection!F67="Erreur",Collection!F67="Invocation",Collection!J67&gt;0),"",Collection!C67))</f>
        <v>Henual</v>
      </c>
      <c r="K69" s="184" t="str">
        <f>IF(Collection!C67="","",IF(OR(Collection!F67="Commune",Collection!F67="Spéciale",Collection!F67="Rare",Collection!G67&gt;0,Collection!C67="Erreur"),"",Collection!C67))</f>
        <v/>
      </c>
    </row>
    <row r="70" spans="1:11" x14ac:dyDescent="0.25">
      <c r="A70" s="209"/>
      <c r="B70" s="185"/>
      <c r="C70" s="185"/>
      <c r="D70" s="185"/>
      <c r="E70" s="186"/>
      <c r="I70" s="184" t="str">
        <f>IF(Collection!C68="","",IF(OR(Collection!F68="Invocation",Collection!F68="Accessoire",Collection!G68&gt;0,Collection!C68="Erreur"),"",Collection!C68))</f>
        <v>Hercul Eudla</v>
      </c>
      <c r="J70" s="184" t="str">
        <f>IF(Collection!C68="","",IF(OR(Collection!F68="Accessoire",Collection!F68="Erreur",Collection!F68="Invocation",Collection!J68&gt;0),"",Collection!C68))</f>
        <v>Hercul Eudla</v>
      </c>
      <c r="K70" s="184" t="str">
        <f>IF(Collection!C68="","",IF(OR(Collection!F68="Commune",Collection!F68="Spéciale",Collection!F68="Rare",Collection!G68&gt;0,Collection!C68="Erreur"),"",Collection!C68))</f>
        <v/>
      </c>
    </row>
    <row r="71" spans="1:11" x14ac:dyDescent="0.25">
      <c r="A71" s="209"/>
      <c r="B71" s="185"/>
      <c r="C71" s="185"/>
      <c r="D71" s="185"/>
      <c r="E71" s="186"/>
      <c r="I71" s="184" t="str">
        <f>IF(Collection!C69="","",IF(OR(Collection!F69="Invocation",Collection!F69="Accessoire",Collection!G69&gt;0,Collection!C69="Erreur"),"",Collection!C69))</f>
        <v>Jerry Orlo</v>
      </c>
      <c r="J71" s="184" t="str">
        <f>IF(Collection!C69="","",IF(OR(Collection!F69="Accessoire",Collection!F69="Erreur",Collection!F69="Invocation",Collection!J69&gt;0),"",Collection!C69))</f>
        <v>Jerry Orlo</v>
      </c>
      <c r="K71" s="184" t="str">
        <f>IF(Collection!C69="","",IF(OR(Collection!F69="Commune",Collection!F69="Spéciale",Collection!F69="Rare",Collection!G69&gt;0,Collection!C69="Erreur"),"",Collection!C69))</f>
        <v/>
      </c>
    </row>
    <row r="72" spans="1:11" x14ac:dyDescent="0.25">
      <c r="A72" s="209"/>
      <c r="B72" s="185"/>
      <c r="C72" s="185"/>
      <c r="D72" s="185"/>
      <c r="E72" s="186"/>
      <c r="I72" s="184" t="str">
        <f>IF(Collection!C70="","",IF(OR(Collection!F70="Invocation",Collection!F70="Accessoire",Collection!G70&gt;0,Collection!C70="Erreur"),"",Collection!C70))</f>
        <v>Katsou Mee</v>
      </c>
      <c r="J72" s="184" t="str">
        <f>IF(Collection!C70="","",IF(OR(Collection!F70="Accessoire",Collection!F70="Erreur",Collection!F70="Invocation",Collection!J70&gt;0),"",Collection!C70))</f>
        <v>Katsou Mee</v>
      </c>
      <c r="K72" s="184" t="str">
        <f>IF(Collection!C70="","",IF(OR(Collection!F70="Commune",Collection!F70="Spéciale",Collection!F70="Rare",Collection!G70&gt;0,Collection!C70="Erreur"),"",Collection!C70))</f>
        <v/>
      </c>
    </row>
    <row r="73" spans="1:11" x14ac:dyDescent="0.25">
      <c r="A73" s="218"/>
      <c r="B73" s="185"/>
      <c r="C73" s="185"/>
      <c r="D73" s="185"/>
      <c r="E73" s="186"/>
      <c r="I73" s="184" t="str">
        <f>IF(Collection!C71="","",IF(OR(Collection!F71="Invocation",Collection!F71="Accessoire",Collection!G71&gt;0,Collection!C71="Erreur"),"",Collection!C71))</f>
        <v>Kitty Rage</v>
      </c>
      <c r="J73" s="184" t="str">
        <f>IF(Collection!C71="","",IF(OR(Collection!F71="Accessoire",Collection!F71="Erreur",Collection!F71="Invocation",Collection!J71&gt;0),"",Collection!C71))</f>
        <v>Kitty Rage</v>
      </c>
      <c r="K73" s="184" t="str">
        <f>IF(Collection!C71="","",IF(OR(Collection!F71="Commune",Collection!F71="Spéciale",Collection!F71="Rare",Collection!G71&gt;0,Collection!C71="Erreur"),"",Collection!C71))</f>
        <v/>
      </c>
    </row>
    <row r="74" spans="1:11" x14ac:dyDescent="0.25">
      <c r="A74" s="209"/>
      <c r="B74" s="185"/>
      <c r="C74" s="185"/>
      <c r="D74" s="185"/>
      <c r="E74" s="186"/>
      <c r="I74" s="184" t="str">
        <f>IF(Collection!C72="","",IF(OR(Collection!F72="Invocation",Collection!F72="Accessoire",Collection!G72&gt;0,Collection!C72="Erreur"),"",Collection!C72))</f>
        <v>Kivin</v>
      </c>
      <c r="J74" s="184" t="str">
        <f>IF(Collection!C72="","",IF(OR(Collection!F72="Accessoire",Collection!F72="Erreur",Collection!F72="Invocation",Collection!J72&gt;0),"",Collection!C72))</f>
        <v>Kivin</v>
      </c>
      <c r="K74" s="184" t="str">
        <f>IF(Collection!C72="","",IF(OR(Collection!F72="Commune",Collection!F72="Spéciale",Collection!F72="Rare",Collection!G72&gt;0,Collection!C72="Erreur"),"",Collection!C72))</f>
        <v/>
      </c>
    </row>
    <row r="75" spans="1:11" x14ac:dyDescent="0.25">
      <c r="A75" s="209"/>
      <c r="B75" s="185"/>
      <c r="C75" s="185"/>
      <c r="D75" s="185"/>
      <c r="E75" s="186"/>
      <c r="I75" s="184" t="str">
        <f>IF(Collection!C73="","",IF(OR(Collection!F73="Invocation",Collection!F73="Accessoire",Collection!G73&gt;0,Collection!C73="Erreur"),"",Collection!C73))</f>
        <v>Mali Bouh</v>
      </c>
      <c r="J75" s="184" t="str">
        <f>IF(Collection!C73="","",IF(OR(Collection!F73="Accessoire",Collection!F73="Erreur",Collection!F73="Invocation",Collection!J73&gt;0),"",Collection!C73))</f>
        <v>Mali Bouh</v>
      </c>
      <c r="K75" s="184" t="str">
        <f>IF(Collection!C73="","",IF(OR(Collection!F73="Commune",Collection!F73="Spéciale",Collection!F73="Rare",Collection!G73&gt;0,Collection!C73="Erreur"),"",Collection!C73))</f>
        <v/>
      </c>
    </row>
    <row r="76" spans="1:11" x14ac:dyDescent="0.25">
      <c r="A76" s="209"/>
      <c r="B76" s="185"/>
      <c r="C76" s="185"/>
      <c r="D76" s="185"/>
      <c r="E76" s="186"/>
      <c r="I76" s="184" t="str">
        <f>IF(Collection!C74="","",IF(OR(Collection!F74="Invocation",Collection!F74="Accessoire",Collection!G74&gt;0,Collection!C74="Erreur"),"",Collection!C74))</f>
        <v>Pandalida</v>
      </c>
      <c r="J76" s="184" t="str">
        <f>IF(Collection!C74="","",IF(OR(Collection!F74="Accessoire",Collection!F74="Erreur",Collection!F74="Invocation",Collection!J74&gt;0),"",Collection!C74))</f>
        <v>Pandalida</v>
      </c>
      <c r="K76" s="184" t="str">
        <f>IF(Collection!C74="","",IF(OR(Collection!F74="Commune",Collection!F74="Spéciale",Collection!F74="Rare",Collection!G74&gt;0,Collection!C74="Erreur"),"",Collection!C74))</f>
        <v/>
      </c>
    </row>
    <row r="77" spans="1:11" x14ac:dyDescent="0.25">
      <c r="A77" s="209"/>
      <c r="B77" s="185"/>
      <c r="C77" s="185"/>
      <c r="D77" s="185"/>
      <c r="E77" s="186"/>
      <c r="I77" s="184" t="str">
        <f>IF(Collection!C75="","",IF(OR(Collection!F75="Invocation",Collection!F75="Accessoire",Collection!G75&gt;0,Collection!C75="Erreur"),"",Collection!C75))</f>
        <v>Poochan</v>
      </c>
      <c r="J77" s="184" t="str">
        <f>IF(Collection!C75="","",IF(OR(Collection!F75="Accessoire",Collection!F75="Erreur",Collection!F75="Invocation",Collection!J75&gt;0),"",Collection!C75))</f>
        <v>Poochan</v>
      </c>
      <c r="K77" s="184" t="str">
        <f>IF(Collection!C75="","",IF(OR(Collection!F75="Commune",Collection!F75="Spéciale",Collection!F75="Rare",Collection!G75&gt;0,Collection!C75="Erreur"),"",Collection!C75))</f>
        <v/>
      </c>
    </row>
    <row r="78" spans="1:11" x14ac:dyDescent="0.25">
      <c r="A78" s="209"/>
      <c r="B78" s="185"/>
      <c r="C78" s="185"/>
      <c r="D78" s="185"/>
      <c r="E78" s="186"/>
      <c r="I78" s="184" t="str">
        <f>IF(Collection!C76="","",IF(OR(Collection!F76="Invocation",Collection!F76="Accessoire",Collection!G76&gt;0,Collection!C76="Erreur"),"",Collection!C76))</f>
        <v>Qilby</v>
      </c>
      <c r="J78" s="184" t="str">
        <f>IF(Collection!C76="","",IF(OR(Collection!F76="Accessoire",Collection!F76="Erreur",Collection!F76="Invocation",Collection!J76&gt;0),"",Collection!C76))</f>
        <v>Qilby</v>
      </c>
      <c r="K78" s="184" t="str">
        <f>IF(Collection!C76="","",IF(OR(Collection!F76="Commune",Collection!F76="Spéciale",Collection!F76="Rare",Collection!G76&gt;0,Collection!C76="Erreur"),"",Collection!C76))</f>
        <v/>
      </c>
    </row>
    <row r="79" spans="1:11" x14ac:dyDescent="0.25">
      <c r="A79" s="209"/>
      <c r="B79" s="185"/>
      <c r="C79" s="185"/>
      <c r="D79" s="185"/>
      <c r="E79" s="186"/>
      <c r="I79" s="184" t="str">
        <f>IF(Collection!C77="","",IF(OR(Collection!F77="Invocation",Collection!F77="Accessoire",Collection!G77&gt;0,Collection!C77="Erreur"),"",Collection!C77))</f>
        <v>Raoul Bak</v>
      </c>
      <c r="J79" s="184" t="str">
        <f>IF(Collection!C77="","",IF(OR(Collection!F77="Accessoire",Collection!F77="Erreur",Collection!F77="Invocation",Collection!J77&gt;0),"",Collection!C77))</f>
        <v>Raoul Bak</v>
      </c>
      <c r="K79" s="184" t="str">
        <f>IF(Collection!C77="","",IF(OR(Collection!F77="Commune",Collection!F77="Spéciale",Collection!F77="Rare",Collection!G77&gt;0,Collection!C77="Erreur"),"",Collection!C77))</f>
        <v/>
      </c>
    </row>
    <row r="80" spans="1:11" x14ac:dyDescent="0.25">
      <c r="A80" s="209"/>
      <c r="B80" s="185"/>
      <c r="C80" s="185"/>
      <c r="D80" s="185"/>
      <c r="E80" s="186"/>
      <c r="I80" s="184" t="str">
        <f>IF(Collection!C78="","",IF(OR(Collection!F78="Invocation",Collection!F78="Accessoire",Collection!G78&gt;0,Collection!C78="Erreur"),"",Collection!C78))</f>
        <v>Riktus Amakna</v>
      </c>
      <c r="J80" s="184" t="str">
        <f>IF(Collection!C78="","",IF(OR(Collection!F78="Accessoire",Collection!F78="Erreur",Collection!F78="Invocation",Collection!J78&gt;0),"",Collection!C78))</f>
        <v>Riktus Amakna</v>
      </c>
      <c r="K80" s="184" t="str">
        <f>IF(Collection!C78="","",IF(OR(Collection!F78="Commune",Collection!F78="Spéciale",Collection!F78="Rare",Collection!G78&gt;0,Collection!C78="Erreur"),"",Collection!C78))</f>
        <v/>
      </c>
    </row>
    <row r="81" spans="1:11" x14ac:dyDescent="0.25">
      <c r="A81" s="209"/>
      <c r="B81" s="185"/>
      <c r="C81" s="185"/>
      <c r="D81" s="185"/>
      <c r="E81" s="186"/>
      <c r="I81" s="184" t="str">
        <f>IF(Collection!C79="","",IF(OR(Collection!F79="Invocation",Collection!F79="Accessoire",Collection!G79&gt;0,Collection!C79="Erreur"),"",Collection!C79))</f>
        <v>Riktus Bonta</v>
      </c>
      <c r="J81" s="184" t="str">
        <f>IF(Collection!C79="","",IF(OR(Collection!F79="Accessoire",Collection!F79="Erreur",Collection!F79="Invocation",Collection!J79&gt;0),"",Collection!C79))</f>
        <v>Riktus Bonta</v>
      </c>
      <c r="K81" s="184" t="str">
        <f>IF(Collection!C79="","",IF(OR(Collection!F79="Commune",Collection!F79="Spéciale",Collection!F79="Rare",Collection!G79&gt;0,Collection!C79="Erreur"),"",Collection!C79))</f>
        <v/>
      </c>
    </row>
    <row r="82" spans="1:11" x14ac:dyDescent="0.25">
      <c r="A82" s="218"/>
      <c r="B82" s="185"/>
      <c r="C82" s="185"/>
      <c r="D82" s="185"/>
      <c r="E82" s="186"/>
      <c r="I82" s="184" t="str">
        <f>IF(Collection!C80="","",IF(OR(Collection!F80="Invocation",Collection!F80="Accessoire",Collection!G80&gt;0,Collection!C80="Erreur"),"",Collection!C80))</f>
        <v>Riktus Brakmar</v>
      </c>
      <c r="J82" s="184" t="str">
        <f>IF(Collection!C80="","",IF(OR(Collection!F80="Accessoire",Collection!F80="Erreur",Collection!F80="Invocation",Collection!J80&gt;0),"",Collection!C80))</f>
        <v>Riktus Brakmar</v>
      </c>
      <c r="K82" s="184" t="str">
        <f>IF(Collection!C80="","",IF(OR(Collection!F80="Commune",Collection!F80="Spéciale",Collection!F80="Rare",Collection!G80&gt;0,Collection!C80="Erreur"),"",Collection!C80))</f>
        <v/>
      </c>
    </row>
    <row r="83" spans="1:11" x14ac:dyDescent="0.25">
      <c r="A83" s="209"/>
      <c r="B83" s="185"/>
      <c r="C83" s="185"/>
      <c r="D83" s="185"/>
      <c r="E83" s="186"/>
      <c r="I83" s="184" t="str">
        <f>IF(Collection!C81="","",IF(OR(Collection!F81="Invocation",Collection!F81="Accessoire",Collection!G81&gt;0,Collection!C81="Erreur"),"",Collection!C81))</f>
        <v>Riktus Elite</v>
      </c>
      <c r="J83" s="184" t="str">
        <f>IF(Collection!C81="","",IF(OR(Collection!F81="Accessoire",Collection!F81="Erreur",Collection!F81="Invocation",Collection!J81&gt;0),"",Collection!C81))</f>
        <v>Riktus Elite</v>
      </c>
      <c r="K83" s="184" t="str">
        <f>IF(Collection!C81="","",IF(OR(Collection!F81="Commune",Collection!F81="Spéciale",Collection!F81="Rare",Collection!G81&gt;0,Collection!C81="Erreur"),"",Collection!C81))</f>
        <v/>
      </c>
    </row>
    <row r="84" spans="1:11" x14ac:dyDescent="0.25">
      <c r="A84" s="209"/>
      <c r="B84" s="185"/>
      <c r="C84" s="185"/>
      <c r="D84" s="185"/>
      <c r="E84" s="186"/>
      <c r="I84" s="184" t="str">
        <f>IF(Collection!C82="","",IF(OR(Collection!F82="Invocation",Collection!F82="Accessoire",Collection!G82&gt;0,Collection!C82="Erreur"),"",Collection!C82))</f>
        <v>Riktus Sufokia</v>
      </c>
      <c r="J84" s="184" t="str">
        <f>IF(Collection!C82="","",IF(OR(Collection!F82="Accessoire",Collection!F82="Erreur",Collection!F82="Invocation",Collection!J82&gt;0),"",Collection!C82))</f>
        <v>Riktus Sufokia</v>
      </c>
      <c r="K84" s="184" t="str">
        <f>IF(Collection!C82="","",IF(OR(Collection!F82="Commune",Collection!F82="Spéciale",Collection!F82="Rare",Collection!G82&gt;0,Collection!C82="Erreur"),"",Collection!C82))</f>
        <v/>
      </c>
    </row>
    <row r="85" spans="1:11" x14ac:dyDescent="0.25">
      <c r="A85" s="209"/>
      <c r="B85" s="185"/>
      <c r="C85" s="185"/>
      <c r="D85" s="185"/>
      <c r="E85" s="186"/>
      <c r="I85" s="184" t="str">
        <f>IF(Collection!C83="","",IF(OR(Collection!F83="Invocation",Collection!F83="Accessoire",Collection!G83&gt;0,Collection!C83="Erreur"),"",Collection!C83))</f>
        <v>Sam Hyrrit</v>
      </c>
      <c r="J85" s="184" t="str">
        <f>IF(Collection!C83="","",IF(OR(Collection!F83="Accessoire",Collection!F83="Erreur",Collection!F83="Invocation",Collection!J83&gt;0),"",Collection!C83))</f>
        <v>Sam Hyrrit</v>
      </c>
      <c r="K85" s="184" t="str">
        <f>IF(Collection!C83="","",IF(OR(Collection!F83="Commune",Collection!F83="Spéciale",Collection!F83="Rare",Collection!G83&gt;0,Collection!C83="Erreur"),"",Collection!C83))</f>
        <v/>
      </c>
    </row>
    <row r="86" spans="1:11" x14ac:dyDescent="0.25">
      <c r="A86" s="209"/>
      <c r="B86" s="185"/>
      <c r="C86" s="185"/>
      <c r="D86" s="185"/>
      <c r="E86" s="186"/>
      <c r="I86" s="184" t="str">
        <f>IF(Collection!C84="","",IF(OR(Collection!F84="Invocation",Collection!F84="Accessoire",Collection!G84&gt;0,Collection!C84="Erreur"),"",Collection!C84))</f>
        <v>Sarah Croche</v>
      </c>
      <c r="J86" s="184" t="str">
        <f>IF(Collection!C84="","",IF(OR(Collection!F84="Accessoire",Collection!F84="Erreur",Collection!F84="Invocation",Collection!J84&gt;0),"",Collection!C84))</f>
        <v>Sarah Croche</v>
      </c>
      <c r="K86" s="184" t="str">
        <f>IF(Collection!C84="","",IF(OR(Collection!F84="Commune",Collection!F84="Spéciale",Collection!F84="Rare",Collection!G84&gt;0,Collection!C84="Erreur"),"",Collection!C84))</f>
        <v/>
      </c>
    </row>
    <row r="87" spans="1:11" x14ac:dyDescent="0.25">
      <c r="A87" s="209"/>
      <c r="B87" s="185"/>
      <c r="C87" s="185"/>
      <c r="D87" s="185"/>
      <c r="E87" s="186"/>
      <c r="I87" s="184" t="str">
        <f>IF(Collection!C85="","",IF(OR(Collection!F85="Invocation",Collection!F85="Accessoire",Collection!G85&gt;0,Collection!C85="Erreur"),"",Collection!C85))</f>
        <v>Steamy Wonder</v>
      </c>
      <c r="J87" s="184" t="str">
        <f>IF(Collection!C85="","",IF(OR(Collection!F85="Accessoire",Collection!F85="Erreur",Collection!F85="Invocation",Collection!J85&gt;0),"",Collection!C85))</f>
        <v>Steamy Wonder</v>
      </c>
      <c r="K87" s="184" t="str">
        <f>IF(Collection!C85="","",IF(OR(Collection!F85="Commune",Collection!F85="Spéciale",Collection!F85="Rare",Collection!G85&gt;0,Collection!C85="Erreur"),"",Collection!C85))</f>
        <v/>
      </c>
    </row>
    <row r="88" spans="1:11" x14ac:dyDescent="0.25">
      <c r="A88" s="209"/>
      <c r="B88" s="185"/>
      <c r="C88" s="185"/>
      <c r="D88" s="185"/>
      <c r="E88" s="186"/>
      <c r="I88" s="184" t="str">
        <f>IF(Collection!C86="","",IF(OR(Collection!F86="Invocation",Collection!F86="Accessoire",Collection!G86&gt;0,Collection!C86="Erreur"),"",Collection!C86))</f>
        <v>Thio</v>
      </c>
      <c r="J88" s="184" t="str">
        <f>IF(Collection!C86="","",IF(OR(Collection!F86="Accessoire",Collection!F86="Erreur",Collection!F86="Invocation",Collection!J86&gt;0),"",Collection!C86))</f>
        <v>Thio</v>
      </c>
      <c r="K88" s="184" t="str">
        <f>IF(Collection!C86="","",IF(OR(Collection!F86="Commune",Collection!F86="Spéciale",Collection!F86="Rare",Collection!G86&gt;0,Collection!C86="Erreur"),"",Collection!C86))</f>
        <v/>
      </c>
    </row>
    <row r="89" spans="1:11" x14ac:dyDescent="0.25">
      <c r="A89" s="209"/>
      <c r="B89" s="185"/>
      <c r="C89" s="185"/>
      <c r="D89" s="185"/>
      <c r="E89" s="186"/>
      <c r="I89" s="184" t="str">
        <f>IF(Collection!C87="","",IF(OR(Collection!F87="Invocation",Collection!F87="Accessoire",Collection!G87&gt;0,Collection!C87="Erreur"),"",Collection!C87))</f>
        <v>Wally Failleur</v>
      </c>
      <c r="J89" s="184" t="str">
        <f>IF(Collection!C87="","",IF(OR(Collection!F87="Accessoire",Collection!F87="Erreur",Collection!F87="Invocation",Collection!J87&gt;0),"",Collection!C87))</f>
        <v>Wally Failleur</v>
      </c>
      <c r="K89" s="184" t="str">
        <f>IF(Collection!C87="","",IF(OR(Collection!F87="Commune",Collection!F87="Spéciale",Collection!F87="Rare",Collection!G87&gt;0,Collection!C87="Erreur"),"",Collection!C87))</f>
        <v/>
      </c>
    </row>
    <row r="90" spans="1:11" x14ac:dyDescent="0.25">
      <c r="A90" s="209"/>
      <c r="B90" s="185"/>
      <c r="C90" s="185"/>
      <c r="D90" s="185"/>
      <c r="E90" s="186"/>
      <c r="I90" s="184" t="str">
        <f>IF(Collection!C88="","",IF(OR(Collection!F88="Invocation",Collection!F88="Accessoire",Collection!G88&gt;0,Collection!C88="Erreur"),"",Collection!C88))</f>
        <v>Reine des Voleurs</v>
      </c>
      <c r="J90" s="184" t="str">
        <f>IF(Collection!C88="","",IF(OR(Collection!F88="Accessoire",Collection!F88="Erreur",Collection!F88="Invocation",Collection!J88&gt;0),"",Collection!C88))</f>
        <v>Reine des Voleurs</v>
      </c>
      <c r="K90" s="184" t="str">
        <f>IF(Collection!C88="","",IF(OR(Collection!F88="Commune",Collection!F88="Spéciale",Collection!F88="Rare",Collection!G88&gt;0,Collection!C88="Erreur"),"",Collection!C88))</f>
        <v/>
      </c>
    </row>
    <row r="91" spans="1:11" x14ac:dyDescent="0.25">
      <c r="A91" s="209"/>
      <c r="B91" s="185"/>
      <c r="C91" s="185"/>
      <c r="D91" s="185"/>
      <c r="E91" s="186"/>
      <c r="I91" s="184" t="str">
        <f>IF(Collection!C89="","",IF(OR(Collection!F89="Invocation",Collection!F89="Accessoire",Collection!G89&gt;0,Collection!C89="Erreur"),"",Collection!C89))</f>
        <v>Roi Nidas</v>
      </c>
      <c r="J91" s="184" t="str">
        <f>IF(Collection!C89="","",IF(OR(Collection!F89="Accessoire",Collection!F89="Erreur",Collection!F89="Invocation",Collection!J89&gt;0),"",Collection!C89))</f>
        <v>Roi Nidas</v>
      </c>
      <c r="K91" s="184" t="str">
        <f>IF(Collection!C89="","",IF(OR(Collection!F89="Commune",Collection!F89="Spéciale",Collection!F89="Rare",Collection!G89&gt;0,Collection!C89="Erreur"),"",Collection!C89))</f>
        <v/>
      </c>
    </row>
    <row r="92" spans="1:11" x14ac:dyDescent="0.25">
      <c r="A92" s="209"/>
      <c r="B92" s="185"/>
      <c r="C92" s="185"/>
      <c r="D92" s="185"/>
      <c r="E92" s="186"/>
      <c r="I92" s="184" t="str">
        <f>IF(Collection!C90="","",IF(OR(Collection!F90="Invocation",Collection!F90="Accessoire",Collection!G90&gt;0,Collection!C90="Erreur"),"",Collection!C90))</f>
        <v>Adamaï - Dragon</v>
      </c>
      <c r="J92" s="184" t="str">
        <f>IF(Collection!C90="","",IF(OR(Collection!F90="Accessoire",Collection!F90="Erreur",Collection!F90="Invocation",Collection!J90&gt;0),"",Collection!C90))</f>
        <v>Adamaï - Dragon</v>
      </c>
      <c r="K92" s="184" t="str">
        <f>IF(Collection!C90="","",IF(OR(Collection!F90="Commune",Collection!F90="Spéciale",Collection!F90="Rare",Collection!G90&gt;0,Collection!C90="Erreur"),"",Collection!C90))</f>
        <v/>
      </c>
    </row>
    <row r="93" spans="1:11" x14ac:dyDescent="0.25">
      <c r="A93" s="209"/>
      <c r="B93" s="185"/>
      <c r="C93" s="185"/>
      <c r="D93" s="185"/>
      <c r="E93" s="186"/>
      <c r="I93" s="184" t="str">
        <f>IF(Collection!C91="","",IF(OR(Collection!F91="Invocation",Collection!F91="Accessoire",Collection!G91&gt;0,Collection!C91="Erreur"),"",Collection!C91))</f>
        <v>Cléophée</v>
      </c>
      <c r="J93" s="184" t="str">
        <f>IF(Collection!C91="","",IF(OR(Collection!F91="Accessoire",Collection!F91="Erreur",Collection!F91="Invocation",Collection!J91&gt;0),"",Collection!C91))</f>
        <v>Cléophée</v>
      </c>
      <c r="K93" s="184" t="str">
        <f>IF(Collection!C91="","",IF(OR(Collection!F91="Commune",Collection!F91="Spéciale",Collection!F91="Rare",Collection!G91&gt;0,Collection!C91="Erreur"),"",Collection!C91))</f>
        <v/>
      </c>
    </row>
    <row r="94" spans="1:11" x14ac:dyDescent="0.25">
      <c r="A94" s="209"/>
      <c r="B94" s="185"/>
      <c r="C94" s="185"/>
      <c r="D94" s="185"/>
      <c r="E94" s="186"/>
      <c r="I94" s="184" t="str">
        <f>IF(Collection!C92="","",IF(OR(Collection!F92="Invocation",Collection!F92="Accessoire",Collection!G92&gt;0,Collection!C92="Erreur"),"",Collection!C92))</f>
        <v>Phaéris - Anéanti</v>
      </c>
      <c r="J94" s="184" t="str">
        <f>IF(Collection!C92="","",IF(OR(Collection!F92="Accessoire",Collection!F92="Erreur",Collection!F92="Invocation",Collection!J92&gt;0),"",Collection!C92))</f>
        <v>Phaéris - Anéanti</v>
      </c>
      <c r="K94" s="184" t="str">
        <f>IF(Collection!C92="","",IF(OR(Collection!F92="Commune",Collection!F92="Spéciale",Collection!F92="Rare",Collection!G92&gt;0,Collection!C92="Erreur"),"",Collection!C92))</f>
        <v/>
      </c>
    </row>
    <row r="95" spans="1:11" x14ac:dyDescent="0.25">
      <c r="A95" s="209"/>
      <c r="B95" s="185"/>
      <c r="C95" s="185"/>
      <c r="D95" s="185"/>
      <c r="E95" s="186"/>
      <c r="I95" s="184" t="str">
        <f>IF(Collection!C93="","",IF(OR(Collection!F93="Invocation",Collection!F93="Accessoire",Collection!G93&gt;0,Collection!C93="Erreur"),"",Collection!C93))</f>
        <v>Qilby - Traître</v>
      </c>
      <c r="J95" s="184" t="str">
        <f>IF(Collection!C93="","",IF(OR(Collection!F93="Accessoire",Collection!F93="Erreur",Collection!F93="Invocation",Collection!J93&gt;0),"",Collection!C93))</f>
        <v>Qilby - Traître</v>
      </c>
      <c r="K95" s="184" t="str">
        <f>IF(Collection!C93="","",IF(OR(Collection!F93="Commune",Collection!F93="Spéciale",Collection!F93="Rare",Collection!G93&gt;0,Collection!C93="Erreur"),"",Collection!C93))</f>
        <v/>
      </c>
    </row>
    <row r="96" spans="1:11" x14ac:dyDescent="0.25">
      <c r="A96" s="209"/>
      <c r="B96" s="185"/>
      <c r="C96" s="185"/>
      <c r="D96" s="185"/>
      <c r="E96" s="186"/>
      <c r="I96" s="184" t="str">
        <f>IF(Collection!C94="","",IF(OR(Collection!F94="Invocation",Collection!F94="Accessoire",Collection!G94&gt;0,Collection!C94="Erreur"),"",Collection!C94))</f>
        <v>Tristepin - Tristecoeur</v>
      </c>
      <c r="J96" s="184" t="str">
        <f>IF(Collection!C94="","",IF(OR(Collection!F94="Accessoire",Collection!F94="Erreur",Collection!F94="Invocation",Collection!J94&gt;0),"",Collection!C94))</f>
        <v>Tristepin - Tristecoeur</v>
      </c>
      <c r="K96" s="184" t="str">
        <f>IF(Collection!C94="","",IF(OR(Collection!F94="Commune",Collection!F94="Spéciale",Collection!F94="Rare",Collection!G94&gt;0,Collection!C94="Erreur"),"",Collection!C94))</f>
        <v/>
      </c>
    </row>
    <row r="97" spans="1:11" x14ac:dyDescent="0.25">
      <c r="A97" s="209"/>
      <c r="B97" s="185"/>
      <c r="C97" s="185"/>
      <c r="D97" s="185"/>
      <c r="E97" s="186"/>
      <c r="I97" s="184" t="str">
        <f>IF(Collection!C95="","",IF(OR(Collection!F95="Invocation",Collection!F95="Accessoire",Collection!G95&gt;0,Collection!C95="Erreur"),"",Collection!C95))</f>
        <v>Yugo - Jeune Roi</v>
      </c>
      <c r="J97" s="184" t="str">
        <f>IF(Collection!C95="","",IF(OR(Collection!F95="Accessoire",Collection!F95="Erreur",Collection!F95="Invocation",Collection!J95&gt;0),"",Collection!C95))</f>
        <v>Yugo - Jeune Roi</v>
      </c>
      <c r="K97" s="184" t="str">
        <f>IF(Collection!C95="","",IF(OR(Collection!F95="Commune",Collection!F95="Spéciale",Collection!F95="Rare",Collection!G95&gt;0,Collection!C95="Erreur"),"",Collection!C95))</f>
        <v/>
      </c>
    </row>
    <row r="98" spans="1:11" x14ac:dyDescent="0.25">
      <c r="A98" s="209"/>
      <c r="B98" s="185"/>
      <c r="C98" s="185"/>
      <c r="D98" s="185"/>
      <c r="E98" s="186"/>
      <c r="I98" s="184" t="str">
        <f>IF(Collection!C96="","",IF(OR(Collection!F96="Invocation",Collection!F96="Accessoire",Collection!G96&gt;0,Collection!C96="Erreur"),"",Collection!C96))</f>
        <v>Arthur Bine</v>
      </c>
      <c r="J98" s="184" t="str">
        <f>IF(Collection!C96="","",IF(OR(Collection!F96="Accessoire",Collection!F96="Erreur",Collection!F96="Invocation",Collection!J96&gt;0),"",Collection!C96))</f>
        <v>Arthur Bine</v>
      </c>
      <c r="K98" s="184" t="str">
        <f>IF(Collection!C96="","",IF(OR(Collection!F96="Commune",Collection!F96="Spéciale",Collection!F96="Rare",Collection!G96&gt;0,Collection!C96="Erreur"),"",Collection!C96))</f>
        <v/>
      </c>
    </row>
    <row r="99" spans="1:11" x14ac:dyDescent="0.25">
      <c r="A99" s="218"/>
      <c r="B99" s="185"/>
      <c r="C99" s="185"/>
      <c r="D99" s="185"/>
      <c r="E99" s="186"/>
      <c r="I99" s="184" t="str">
        <f>IF(Collection!C97="","",IF(OR(Collection!F97="Invocation",Collection!F97="Accessoire",Collection!G97&gt;0,Collection!C97="Erreur"),"",Collection!C97))</f>
        <v>Erik Rak</v>
      </c>
      <c r="J99" s="184" t="str">
        <f>IF(Collection!C97="","",IF(OR(Collection!F97="Accessoire",Collection!F97="Erreur",Collection!F97="Invocation",Collection!J97&gt;0),"",Collection!C97))</f>
        <v>Erik Rak</v>
      </c>
      <c r="K99" s="184" t="str">
        <f>IF(Collection!C97="","",IF(OR(Collection!F97="Commune",Collection!F97="Spéciale",Collection!F97="Rare",Collection!G97&gt;0,Collection!C97="Erreur"),"",Collection!C97))</f>
        <v/>
      </c>
    </row>
    <row r="100" spans="1:11" x14ac:dyDescent="0.25">
      <c r="A100" s="209"/>
      <c r="B100" s="185"/>
      <c r="C100" s="185"/>
      <c r="D100" s="185"/>
      <c r="E100" s="186"/>
      <c r="I100" s="184" t="str">
        <f>IF(Collection!C98="","",IF(OR(Collection!F98="Invocation",Collection!F98="Accessoire",Collection!G98&gt;0,Collection!C98="Erreur"),"",Collection!C98))</f>
        <v>Filo Komba</v>
      </c>
      <c r="J100" s="184" t="str">
        <f>IF(Collection!C98="","",IF(OR(Collection!F98="Accessoire",Collection!F98="Erreur",Collection!F98="Invocation",Collection!J98&gt;0),"",Collection!C98))</f>
        <v>Filo Komba</v>
      </c>
      <c r="K100" s="184" t="str">
        <f>IF(Collection!C98="","",IF(OR(Collection!F98="Commune",Collection!F98="Spéciale",Collection!F98="Rare",Collection!G98&gt;0,Collection!C98="Erreur"),"",Collection!C98))</f>
        <v/>
      </c>
    </row>
    <row r="101" spans="1:11" x14ac:dyDescent="0.25">
      <c r="A101" s="209"/>
      <c r="B101" s="185"/>
      <c r="C101" s="185"/>
      <c r="D101" s="185"/>
      <c r="E101" s="186"/>
      <c r="I101" s="184" t="str">
        <f>IF(Collection!C99="","",IF(OR(Collection!F99="Invocation",Collection!F99="Accessoire",Collection!G99&gt;0,Collection!C99="Erreur"),"",Collection!C99))</f>
        <v>Jayma Gourd</v>
      </c>
      <c r="J101" s="184" t="str">
        <f>IF(Collection!C99="","",IF(OR(Collection!F99="Accessoire",Collection!F99="Erreur",Collection!F99="Invocation",Collection!J99&gt;0),"",Collection!C99))</f>
        <v>Jayma Gourd</v>
      </c>
      <c r="K101" s="184" t="str">
        <f>IF(Collection!C99="","",IF(OR(Collection!F99="Commune",Collection!F99="Spéciale",Collection!F99="Rare",Collection!G99&gt;0,Collection!C99="Erreur"),"",Collection!C99))</f>
        <v/>
      </c>
    </row>
    <row r="102" spans="1:11" x14ac:dyDescent="0.25">
      <c r="A102" s="209"/>
      <c r="B102" s="185"/>
      <c r="C102" s="185"/>
      <c r="D102" s="185"/>
      <c r="E102" s="186"/>
      <c r="I102" s="184" t="str">
        <f>IF(Collection!C100="","",IF(OR(Collection!F100="Invocation",Collection!F100="Accessoire",Collection!G100&gt;0,Collection!C100="Erreur"),"",Collection!C100))</f>
        <v>Mytik Tak</v>
      </c>
      <c r="J102" s="184" t="str">
        <f>IF(Collection!C100="","",IF(OR(Collection!F100="Accessoire",Collection!F100="Erreur",Collection!F100="Invocation",Collection!J100&gt;0),"",Collection!C100))</f>
        <v>Mytik Tak</v>
      </c>
      <c r="K102" s="184" t="str">
        <f>IF(Collection!C100="","",IF(OR(Collection!F100="Commune",Collection!F100="Spéciale",Collection!F100="Rare",Collection!G100&gt;0,Collection!C100="Erreur"),"",Collection!C100))</f>
        <v/>
      </c>
    </row>
    <row r="103" spans="1:11" x14ac:dyDescent="0.25">
      <c r="A103" s="209"/>
      <c r="B103" s="185"/>
      <c r="C103" s="185"/>
      <c r="D103" s="185"/>
      <c r="E103" s="186"/>
      <c r="I103" s="184" t="str">
        <f>IF(Collection!C101="","",IF(OR(Collection!F101="Invocation",Collection!F101="Accessoire",Collection!G101&gt;0,Collection!C101="Erreur"),"",Collection!C101))</f>
        <v>Terminatot Stasis</v>
      </c>
      <c r="J103" s="184" t="str">
        <f>IF(Collection!C101="","",IF(OR(Collection!F101="Accessoire",Collection!F101="Erreur",Collection!F101="Invocation",Collection!J101&gt;0),"",Collection!C101))</f>
        <v>Terminatot Stasis</v>
      </c>
      <c r="K103" s="184" t="str">
        <f>IF(Collection!C101="","",IF(OR(Collection!F101="Commune",Collection!F101="Spéciale",Collection!F101="Rare",Collection!G101&gt;0,Collection!C101="Erreur"),"",Collection!C101))</f>
        <v/>
      </c>
    </row>
    <row r="104" spans="1:11" x14ac:dyDescent="0.25">
      <c r="A104" s="218"/>
      <c r="B104" s="185"/>
      <c r="C104" s="185"/>
      <c r="D104" s="185"/>
      <c r="E104" s="186"/>
      <c r="I104" s="184" t="str">
        <f>IF(Collection!C102="","",IF(OR(Collection!F102="Invocation",Collection!F102="Accessoire",Collection!G102&gt;0,Collection!C102="Erreur"),"",Collection!C102))</f>
        <v>Terminatot Wakfu</v>
      </c>
      <c r="J104" s="184" t="str">
        <f>IF(Collection!C102="","",IF(OR(Collection!F102="Accessoire",Collection!F102="Erreur",Collection!F102="Invocation",Collection!J102&gt;0),"",Collection!C102))</f>
        <v>Terminatot Wakfu</v>
      </c>
      <c r="K104" s="184" t="str">
        <f>IF(Collection!C102="","",IF(OR(Collection!F102="Commune",Collection!F102="Spéciale",Collection!F102="Rare",Collection!G102&gt;0,Collection!C102="Erreur"),"",Collection!C102))</f>
        <v/>
      </c>
    </row>
    <row r="105" spans="1:11" x14ac:dyDescent="0.25">
      <c r="A105" s="209"/>
      <c r="B105" s="185"/>
      <c r="C105" s="185"/>
      <c r="D105" s="185"/>
      <c r="E105" s="186"/>
      <c r="I105" s="184" t="str">
        <f>IF(Collection!C103="","",IF(OR(Collection!F103="Invocation",Collection!F103="Accessoire",Collection!G103&gt;0,Collection!C103="Erreur"),"",Collection!C103))</f>
        <v>Joris</v>
      </c>
      <c r="J105" s="184" t="str">
        <f>IF(Collection!C103="","",IF(OR(Collection!F103="Accessoire",Collection!F103="Erreur",Collection!F103="Invocation",Collection!J103&gt;0),"",Collection!C103))</f>
        <v>Joris</v>
      </c>
      <c r="K105" s="184" t="str">
        <f>IF(Collection!C103="","",IF(OR(Collection!F103="Commune",Collection!F103="Spéciale",Collection!F103="Rare",Collection!G103&gt;0,Collection!C103="Erreur"),"",Collection!C103))</f>
        <v/>
      </c>
    </row>
    <row r="106" spans="1:11" x14ac:dyDescent="0.25">
      <c r="A106" s="209"/>
      <c r="B106" s="185"/>
      <c r="C106" s="185"/>
      <c r="D106" s="185"/>
      <c r="E106" s="186"/>
      <c r="I106" s="184" t="str">
        <f>IF(Collection!C104="","",IF(OR(Collection!F104="Invocation",Collection!F104="Accessoire",Collection!G104&gt;0,Collection!C104="Erreur"),"",Collection!C104))</f>
        <v>Kerubim Crépin</v>
      </c>
      <c r="J106" s="184" t="str">
        <f>IF(Collection!C104="","",IF(OR(Collection!F104="Accessoire",Collection!F104="Erreur",Collection!F104="Invocation",Collection!J104&gt;0),"",Collection!C104))</f>
        <v>Kerubim Crépin</v>
      </c>
      <c r="K106" s="184" t="str">
        <f>IF(Collection!C104="","",IF(OR(Collection!F104="Commune",Collection!F104="Spéciale",Collection!F104="Rare",Collection!G104&gt;0,Collection!C104="Erreur"),"",Collection!C104))</f>
        <v/>
      </c>
    </row>
    <row r="107" spans="1:11" x14ac:dyDescent="0.25">
      <c r="A107" s="209"/>
      <c r="B107" s="185"/>
      <c r="C107" s="185"/>
      <c r="D107" s="185"/>
      <c r="E107" s="186"/>
      <c r="I107" s="184" t="str">
        <f>IF(Collection!C105="","",IF(OR(Collection!F105="Invocation",Collection!F105="Accessoire",Collection!G105&gt;0,Collection!C105="Erreur"),"",Collection!C105))</f>
        <v>Lou</v>
      </c>
      <c r="J107" s="184" t="str">
        <f>IF(Collection!C105="","",IF(OR(Collection!F105="Accessoire",Collection!F105="Erreur",Collection!F105="Invocation",Collection!J105&gt;0),"",Collection!C105))</f>
        <v>Lou</v>
      </c>
      <c r="K107" s="184" t="str">
        <f>IF(Collection!C105="","",IF(OR(Collection!F105="Commune",Collection!F105="Spéciale",Collection!F105="Rare",Collection!G105&gt;0,Collection!C105="Erreur"),"",Collection!C105))</f>
        <v/>
      </c>
    </row>
    <row r="108" spans="1:11" x14ac:dyDescent="0.25">
      <c r="A108" s="209"/>
      <c r="B108" s="185"/>
      <c r="C108" s="185"/>
      <c r="D108" s="185"/>
      <c r="E108" s="186"/>
      <c r="I108" s="184" t="str">
        <f>IF(Collection!C106="","",IF(OR(Collection!F106="Invocation",Collection!F106="Accessoire",Collection!G106&gt;0,Collection!C106="Erreur"),"",Collection!C106))</f>
        <v>Papycha</v>
      </c>
      <c r="J108" s="184" t="str">
        <f>IF(Collection!C106="","",IF(OR(Collection!F106="Accessoire",Collection!F106="Erreur",Collection!F106="Invocation",Collection!J106&gt;0),"",Collection!C106))</f>
        <v>Papycha</v>
      </c>
      <c r="K108" s="184" t="str">
        <f>IF(Collection!C106="","",IF(OR(Collection!F106="Commune",Collection!F106="Spéciale",Collection!F106="Rare",Collection!G106&gt;0,Collection!C106="Erreur"),"",Collection!C106))</f>
        <v/>
      </c>
    </row>
    <row r="109" spans="1:11" x14ac:dyDescent="0.25">
      <c r="A109" s="209"/>
      <c r="B109" s="185"/>
      <c r="C109" s="185"/>
      <c r="D109" s="185"/>
      <c r="E109" s="186"/>
      <c r="I109" s="184" t="str">
        <f>IF(Collection!C107="","",IF(OR(Collection!F107="Invocation",Collection!F107="Accessoire",Collection!G107&gt;0,Collection!C107="Erreur"),"",Collection!C107))</f>
        <v>Terminatot Gaulde</v>
      </c>
      <c r="J109" s="184" t="str">
        <f>IF(Collection!C107="","",IF(OR(Collection!F107="Accessoire",Collection!F107="Erreur",Collection!F107="Invocation",Collection!J107&gt;0),"",Collection!C107))</f>
        <v>Terminatot Gaulde</v>
      </c>
      <c r="K109" s="184" t="str">
        <f>IF(Collection!C107="","",IF(OR(Collection!F107="Commune",Collection!F107="Spéciale",Collection!F107="Rare",Collection!G107&gt;0,Collection!C107="Erreur"),"",Collection!C107))</f>
        <v/>
      </c>
    </row>
    <row r="110" spans="1:11" x14ac:dyDescent="0.25">
      <c r="A110" s="209"/>
      <c r="B110" s="185"/>
      <c r="C110" s="185"/>
      <c r="D110" s="185"/>
      <c r="E110" s="186"/>
      <c r="I110" s="184" t="str">
        <f>IF(Collection!C108="","",IF(OR(Collection!F108="Invocation",Collection!F108="Accessoire",Collection!G108&gt;0,Collection!C108="Erreur"),"",Collection!C108))</f>
        <v>Ben le Ripate</v>
      </c>
      <c r="J110" s="184" t="str">
        <f>IF(Collection!C108="","",IF(OR(Collection!F108="Accessoire",Collection!F108="Erreur",Collection!F108="Invocation",Collection!J108&gt;0),"",Collection!C108))</f>
        <v>Ben le Ripate</v>
      </c>
      <c r="K110" s="184" t="str">
        <f>IF(Collection!C108="","",IF(OR(Collection!F108="Commune",Collection!F108="Spéciale",Collection!F108="Rare",Collection!G108&gt;0,Collection!C108="Erreur"),"",Collection!C108))</f>
        <v/>
      </c>
    </row>
    <row r="111" spans="1:11" x14ac:dyDescent="0.25">
      <c r="A111" s="209"/>
      <c r="B111" s="185"/>
      <c r="C111" s="185"/>
      <c r="D111" s="185"/>
      <c r="E111" s="186"/>
      <c r="I111" s="184" t="str">
        <f>IF(Collection!C109="","",IF(OR(Collection!F109="Invocation",Collection!F109="Accessoire",Collection!G109&gt;0,Collection!C109="Erreur"),"",Collection!C109))</f>
        <v>Boomba</v>
      </c>
      <c r="J111" s="184" t="str">
        <f>IF(Collection!C109="","",IF(OR(Collection!F109="Accessoire",Collection!F109="Erreur",Collection!F109="Invocation",Collection!J109&gt;0),"",Collection!C109))</f>
        <v>Boomba</v>
      </c>
      <c r="K111" s="184" t="str">
        <f>IF(Collection!C109="","",IF(OR(Collection!F109="Commune",Collection!F109="Spéciale",Collection!F109="Rare",Collection!G109&gt;0,Collection!C109="Erreur"),"",Collection!C109))</f>
        <v/>
      </c>
    </row>
    <row r="112" spans="1:11" x14ac:dyDescent="0.25">
      <c r="A112" s="209"/>
      <c r="B112" s="185"/>
      <c r="C112" s="185"/>
      <c r="D112" s="185"/>
      <c r="E112" s="186"/>
      <c r="I112" s="184" t="str">
        <f>IF(Collection!C110="","",IF(OR(Collection!F110="Invocation",Collection!F110="Accessoire",Collection!G110&gt;0,Collection!C110="Erreur"),"",Collection!C110))</f>
        <v>Crocabulia</v>
      </c>
      <c r="J112" s="184" t="str">
        <f>IF(Collection!C110="","",IF(OR(Collection!F110="Accessoire",Collection!F110="Erreur",Collection!F110="Invocation",Collection!J110&gt;0),"",Collection!C110))</f>
        <v>Crocabulia</v>
      </c>
      <c r="K112" s="184" t="str">
        <f>IF(Collection!C110="","",IF(OR(Collection!F110="Commune",Collection!F110="Spéciale",Collection!F110="Rare",Collection!G110&gt;0,Collection!C110="Erreur"),"",Collection!C110))</f>
        <v/>
      </c>
    </row>
    <row r="113" spans="1:11" x14ac:dyDescent="0.25">
      <c r="A113" s="209"/>
      <c r="B113" s="185"/>
      <c r="C113" s="185"/>
      <c r="D113" s="185"/>
      <c r="E113" s="186"/>
      <c r="I113" s="184" t="str">
        <f>IF(Collection!C111="","",IF(OR(Collection!F111="Invocation",Collection!F111="Accessoire",Collection!G111&gt;0,Collection!C111="Erreur"),"",Collection!C111))</f>
        <v>Deminoboule</v>
      </c>
      <c r="J113" s="184" t="str">
        <f>IF(Collection!C111="","",IF(OR(Collection!F111="Accessoire",Collection!F111="Erreur",Collection!F111="Invocation",Collection!J111&gt;0),"",Collection!C111))</f>
        <v>Deminoboule</v>
      </c>
      <c r="K113" s="184" t="str">
        <f>IF(Collection!C111="","",IF(OR(Collection!F111="Commune",Collection!F111="Spéciale",Collection!F111="Rare",Collection!G111&gt;0,Collection!C111="Erreur"),"",Collection!C111))</f>
        <v/>
      </c>
    </row>
    <row r="114" spans="1:11" x14ac:dyDescent="0.25">
      <c r="A114" s="209"/>
      <c r="B114" s="185"/>
      <c r="C114" s="185"/>
      <c r="D114" s="185"/>
      <c r="E114" s="186"/>
      <c r="I114" s="184" t="str">
        <f>IF(Collection!C112="","",IF(OR(Collection!F112="Invocation",Collection!F112="Accessoire",Collection!G112&gt;0,Collection!C112="Erreur"),"",Collection!C112))</f>
        <v>Drageaufol la Joyeuse</v>
      </c>
      <c r="J114" s="184" t="str">
        <f>IF(Collection!C112="","",IF(OR(Collection!F112="Accessoire",Collection!F112="Erreur",Collection!F112="Invocation",Collection!J112&gt;0),"",Collection!C112))</f>
        <v>Drageaufol la Joyeuse</v>
      </c>
      <c r="K114" s="184" t="str">
        <f>IF(Collection!C112="","",IF(OR(Collection!F112="Commune",Collection!F112="Spéciale",Collection!F112="Rare",Collection!G112&gt;0,Collection!C112="Erreur"),"",Collection!C112))</f>
        <v/>
      </c>
    </row>
    <row r="115" spans="1:11" x14ac:dyDescent="0.25">
      <c r="A115" s="209"/>
      <c r="B115" s="185"/>
      <c r="C115" s="185"/>
      <c r="D115" s="185"/>
      <c r="E115" s="186"/>
      <c r="I115" s="184" t="str">
        <f>IF(Collection!C113="","",IF(OR(Collection!F113="Invocation",Collection!F113="Accessoire",Collection!G113&gt;0,Collection!C113="Erreur"),"",Collection!C113))</f>
        <v>Dragoeth le Penseur</v>
      </c>
      <c r="J115" s="184" t="str">
        <f>IF(Collection!C113="","",IF(OR(Collection!F113="Accessoire",Collection!F113="Erreur",Collection!F113="Invocation",Collection!J113&gt;0),"",Collection!C113))</f>
        <v>Dragoeth le Penseur</v>
      </c>
      <c r="K115" s="184" t="str">
        <f>IF(Collection!C113="","",IF(OR(Collection!F113="Commune",Collection!F113="Spéciale",Collection!F113="Rare",Collection!G113&gt;0,Collection!C113="Erreur"),"",Collection!C113))</f>
        <v/>
      </c>
    </row>
    <row r="116" spans="1:11" x14ac:dyDescent="0.25">
      <c r="A116" s="209"/>
      <c r="B116" s="185"/>
      <c r="C116" s="185"/>
      <c r="D116" s="185"/>
      <c r="E116" s="186"/>
      <c r="I116" s="184" t="str">
        <f>IF(Collection!C114="","",IF(OR(Collection!F114="Invocation",Collection!F114="Accessoire",Collection!G114&gt;0,Collection!C114="Erreur"),"",Collection!C114))</f>
        <v>Dragueuse</v>
      </c>
      <c r="J116" s="184" t="str">
        <f>IF(Collection!C114="","",IF(OR(Collection!F114="Accessoire",Collection!F114="Erreur",Collection!F114="Invocation",Collection!J114&gt;0),"",Collection!C114))</f>
        <v>Dragueuse</v>
      </c>
      <c r="K116" s="184" t="str">
        <f>IF(Collection!C114="","",IF(OR(Collection!F114="Commune",Collection!F114="Spéciale",Collection!F114="Rare",Collection!G114&gt;0,Collection!C114="Erreur"),"",Collection!C114))</f>
        <v/>
      </c>
    </row>
    <row r="117" spans="1:11" x14ac:dyDescent="0.25">
      <c r="A117" s="209"/>
      <c r="B117" s="185"/>
      <c r="C117" s="185"/>
      <c r="D117" s="185"/>
      <c r="E117" s="186"/>
      <c r="I117" s="184" t="str">
        <f>IF(Collection!C115="","",IF(OR(Collection!F115="Invocation",Collection!F115="Accessoire",Collection!G115&gt;0,Collection!C115="Erreur"),"",Collection!C115))</f>
        <v>Kanniboul Archer</v>
      </c>
      <c r="J117" s="184" t="str">
        <f>IF(Collection!C115="","",IF(OR(Collection!F115="Accessoire",Collection!F115="Erreur",Collection!F115="Invocation",Collection!J115&gt;0),"",Collection!C115))</f>
        <v>Kanniboul Archer</v>
      </c>
      <c r="K117" s="184" t="str">
        <f>IF(Collection!C115="","",IF(OR(Collection!F115="Commune",Collection!F115="Spéciale",Collection!F115="Rare",Collection!G115&gt;0,Collection!C115="Erreur"),"",Collection!C115))</f>
        <v/>
      </c>
    </row>
    <row r="118" spans="1:11" x14ac:dyDescent="0.25">
      <c r="A118" s="209"/>
      <c r="B118" s="185"/>
      <c r="C118" s="185"/>
      <c r="D118" s="185"/>
      <c r="E118" s="186"/>
      <c r="I118" s="184" t="str">
        <f>IF(Collection!C116="","",IF(OR(Collection!F116="Invocation",Collection!F116="Accessoire",Collection!G116&gt;0,Collection!C116="Erreur"),"",Collection!C116))</f>
        <v>Kanniboul Ebil</v>
      </c>
      <c r="J118" s="184" t="str">
        <f>IF(Collection!C116="","",IF(OR(Collection!F116="Accessoire",Collection!F116="Erreur",Collection!F116="Invocation",Collection!J116&gt;0),"",Collection!C116))</f>
        <v>Kanniboul Ebil</v>
      </c>
      <c r="K118" s="184" t="str">
        <f>IF(Collection!C116="","",IF(OR(Collection!F116="Commune",Collection!F116="Spéciale",Collection!F116="Rare",Collection!G116&gt;0,Collection!C116="Erreur"),"",Collection!C116))</f>
        <v/>
      </c>
    </row>
    <row r="119" spans="1:11" x14ac:dyDescent="0.25">
      <c r="A119" s="209"/>
      <c r="B119" s="185"/>
      <c r="C119" s="185"/>
      <c r="D119" s="185"/>
      <c r="E119" s="186"/>
      <c r="I119" s="184" t="str">
        <f>IF(Collection!C117="","",IF(OR(Collection!F117="Invocation",Collection!F117="Accessoire",Collection!G117&gt;0,Collection!C117="Erreur"),"",Collection!C117))</f>
        <v>Kanniboul Jav</v>
      </c>
      <c r="J119" s="184" t="str">
        <f>IF(Collection!C117="","",IF(OR(Collection!F117="Accessoire",Collection!F117="Erreur",Collection!F117="Invocation",Collection!J117&gt;0),"",Collection!C117))</f>
        <v>Kanniboul Jav</v>
      </c>
      <c r="K119" s="184" t="str">
        <f>IF(Collection!C117="","",IF(OR(Collection!F117="Commune",Collection!F117="Spéciale",Collection!F117="Rare",Collection!G117&gt;0,Collection!C117="Erreur"),"",Collection!C117))</f>
        <v/>
      </c>
    </row>
    <row r="120" spans="1:11" x14ac:dyDescent="0.25">
      <c r="A120" s="209"/>
      <c r="B120" s="185"/>
      <c r="C120" s="185"/>
      <c r="D120" s="185"/>
      <c r="E120" s="186"/>
      <c r="I120" s="184" t="str">
        <f>IF(Collection!C118="","",IF(OR(Collection!F118="Invocation",Collection!F118="Accessoire",Collection!G118&gt;0,Collection!C118="Erreur"),"",Collection!C118))</f>
        <v>Kanniboul Sarbak</v>
      </c>
      <c r="J120" s="184" t="str">
        <f>IF(Collection!C118="","",IF(OR(Collection!F118="Accessoire",Collection!F118="Erreur",Collection!F118="Invocation",Collection!J118&gt;0),"",Collection!C118))</f>
        <v>Kanniboul Sarbak</v>
      </c>
      <c r="K120" s="184" t="str">
        <f>IF(Collection!C118="","",IF(OR(Collection!F118="Commune",Collection!F118="Spéciale",Collection!F118="Rare",Collection!G118&gt;0,Collection!C118="Erreur"),"",Collection!C118))</f>
        <v/>
      </c>
    </row>
    <row r="121" spans="1:11" x14ac:dyDescent="0.25">
      <c r="A121" s="209"/>
      <c r="B121" s="185"/>
      <c r="C121" s="185"/>
      <c r="D121" s="185"/>
      <c r="E121" s="186"/>
      <c r="I121" s="184" t="str">
        <f>IF(Collection!C119="","",IF(OR(Collection!F119="Invocation",Collection!F119="Accessoire",Collection!G119&gt;0,Collection!C119="Erreur"),"",Collection!C119))</f>
        <v>Kanniboul Thierry</v>
      </c>
      <c r="J121" s="184" t="str">
        <f>IF(Collection!C119="","",IF(OR(Collection!F119="Accessoire",Collection!F119="Erreur",Collection!F119="Invocation",Collection!J119&gt;0),"",Collection!C119))</f>
        <v>Kanniboul Thierry</v>
      </c>
      <c r="K121" s="184" t="str">
        <f>IF(Collection!C119="","",IF(OR(Collection!F119="Commune",Collection!F119="Spéciale",Collection!F119="Rare",Collection!G119&gt;0,Collection!C119="Erreur"),"",Collection!C119))</f>
        <v/>
      </c>
    </row>
    <row r="122" spans="1:11" x14ac:dyDescent="0.25">
      <c r="A122" s="209"/>
      <c r="B122" s="185"/>
      <c r="C122" s="185"/>
      <c r="D122" s="185"/>
      <c r="E122" s="186"/>
      <c r="I122" s="184" t="str">
        <f>IF(Collection!C120="","",IF(OR(Collection!F120="Invocation",Collection!F120="Accessoire",Collection!G120&gt;0,Collection!C120="Erreur"),"",Collection!C120))</f>
        <v>Minotoror</v>
      </c>
      <c r="J122" s="184" t="str">
        <f>IF(Collection!C120="","",IF(OR(Collection!F120="Accessoire",Collection!F120="Erreur",Collection!F120="Invocation",Collection!J120&gt;0),"",Collection!C120))</f>
        <v>Minotoror</v>
      </c>
      <c r="K122" s="184" t="str">
        <f>IF(Collection!C120="","",IF(OR(Collection!F120="Commune",Collection!F120="Spéciale",Collection!F120="Rare",Collection!G120&gt;0,Collection!C120="Erreur"),"",Collection!C120))</f>
        <v/>
      </c>
    </row>
    <row r="123" spans="1:11" x14ac:dyDescent="0.25">
      <c r="A123" s="209"/>
      <c r="B123" s="185"/>
      <c r="C123" s="185"/>
      <c r="D123" s="185"/>
      <c r="E123" s="186"/>
      <c r="I123" s="184" t="str">
        <f>IF(Collection!C121="","",IF(OR(Collection!F121="Invocation",Collection!F121="Accessoire",Collection!G121&gt;0,Collection!C121="Erreur"),"",Collection!C121))</f>
        <v>Moon</v>
      </c>
      <c r="J123" s="184" t="str">
        <f>IF(Collection!C121="","",IF(OR(Collection!F121="Accessoire",Collection!F121="Erreur",Collection!F121="Invocation",Collection!J121&gt;0),"",Collection!C121))</f>
        <v>Moon</v>
      </c>
      <c r="K123" s="184" t="str">
        <f>IF(Collection!C121="","",IF(OR(Collection!F121="Commune",Collection!F121="Spéciale",Collection!F121="Rare",Collection!G121&gt;0,Collection!C121="Erreur"),"",Collection!C121))</f>
        <v/>
      </c>
    </row>
    <row r="124" spans="1:11" x14ac:dyDescent="0.25">
      <c r="A124" s="209"/>
      <c r="B124" s="185"/>
      <c r="C124" s="185"/>
      <c r="D124" s="185"/>
      <c r="E124" s="186"/>
      <c r="I124" s="184" t="str">
        <f>IF(Collection!C122="","",IF(OR(Collection!F122="Invocation",Collection!F122="Accessoire",Collection!G122&gt;0,Collection!C122="Erreur"),"",Collection!C122))</f>
        <v>Nakunbra</v>
      </c>
      <c r="J124" s="184" t="str">
        <f>IF(Collection!C122="","",IF(OR(Collection!F122="Accessoire",Collection!F122="Erreur",Collection!F122="Invocation",Collection!J122&gt;0),"",Collection!C122))</f>
        <v>Nakunbra</v>
      </c>
      <c r="K124" s="184" t="str">
        <f>IF(Collection!C122="","",IF(OR(Collection!F122="Commune",Collection!F122="Spéciale",Collection!F122="Rare",Collection!G122&gt;0,Collection!C122="Erreur"),"",Collection!C122))</f>
        <v/>
      </c>
    </row>
    <row r="125" spans="1:11" x14ac:dyDescent="0.25">
      <c r="A125" s="209"/>
      <c r="B125" s="185"/>
      <c r="C125" s="185"/>
      <c r="D125" s="185"/>
      <c r="E125" s="186"/>
      <c r="I125" s="184" t="str">
        <f>IF(Collection!C123="","",IF(OR(Collection!F123="Invocation",Collection!F123="Accessoire",Collection!G123&gt;0,Collection!C123="Erreur"),"",Collection!C123))</f>
        <v>Otomaï</v>
      </c>
      <c r="J125" s="184" t="str">
        <f>IF(Collection!C123="","",IF(OR(Collection!F123="Accessoire",Collection!F123="Erreur",Collection!F123="Invocation",Collection!J123&gt;0),"",Collection!C123))</f>
        <v>Otomaï</v>
      </c>
      <c r="K125" s="184" t="str">
        <f>IF(Collection!C123="","",IF(OR(Collection!F123="Commune",Collection!F123="Spéciale",Collection!F123="Rare",Collection!G123&gt;0,Collection!C123="Erreur"),"",Collection!C123))</f>
        <v/>
      </c>
    </row>
    <row r="126" spans="1:11" x14ac:dyDescent="0.25">
      <c r="A126" s="209"/>
      <c r="B126" s="185"/>
      <c r="C126" s="185"/>
      <c r="D126" s="185"/>
      <c r="E126" s="186"/>
      <c r="I126" s="184" t="str">
        <f>IF(Collection!C124="","",IF(OR(Collection!F124="Invocation",Collection!F124="Accessoire",Collection!G124&gt;0,Collection!C124="Erreur"),"",Collection!C124))</f>
        <v>Anathar</v>
      </c>
      <c r="J126" s="184" t="str">
        <f>IF(Collection!C124="","",IF(OR(Collection!F124="Accessoire",Collection!F124="Erreur",Collection!F124="Invocation",Collection!J124&gt;0),"",Collection!C124))</f>
        <v>Anathar</v>
      </c>
      <c r="K126" s="184" t="str">
        <f>IF(Collection!C124="","",IF(OR(Collection!F124="Commune",Collection!F124="Spéciale",Collection!F124="Rare",Collection!G124&gt;0,Collection!C124="Erreur"),"",Collection!C124))</f>
        <v/>
      </c>
    </row>
    <row r="127" spans="1:11" x14ac:dyDescent="0.25">
      <c r="A127" s="209"/>
      <c r="B127" s="185"/>
      <c r="C127" s="185"/>
      <c r="D127" s="185"/>
      <c r="E127" s="186"/>
      <c r="I127" s="184" t="str">
        <f>IF(Collection!C125="","",IF(OR(Collection!F125="Invocation",Collection!F125="Accessoire",Collection!G125&gt;0,Collection!C125="Erreur"),"",Collection!C125))</f>
        <v>Le Chevalier Justice</v>
      </c>
      <c r="J127" s="184" t="str">
        <f>IF(Collection!C125="","",IF(OR(Collection!F125="Accessoire",Collection!F125="Erreur",Collection!F125="Invocation",Collection!J125&gt;0),"",Collection!C125))</f>
        <v>Le Chevalier Justice</v>
      </c>
      <c r="K127" s="184" t="str">
        <f>IF(Collection!C125="","",IF(OR(Collection!F125="Commune",Collection!F125="Spéciale",Collection!F125="Rare",Collection!G125&gt;0,Collection!C125="Erreur"),"",Collection!C125))</f>
        <v/>
      </c>
    </row>
    <row r="128" spans="1:11" x14ac:dyDescent="0.25">
      <c r="A128" s="209"/>
      <c r="B128" s="185"/>
      <c r="C128" s="185"/>
      <c r="D128" s="185"/>
      <c r="E128" s="186"/>
      <c r="I128" s="184" t="str">
        <f>IF(Collection!C126="","",IF(OR(Collection!F126="Invocation",Collection!F126="Accessoire",Collection!G126&gt;0,Collection!C126="Erreur"),"",Collection!C126))</f>
        <v>Bouftou Royal</v>
      </c>
      <c r="J128" s="184" t="str">
        <f>IF(Collection!C126="","",IF(OR(Collection!F126="Accessoire",Collection!F126="Erreur",Collection!F126="Invocation",Collection!J126&gt;0),"",Collection!C126))</f>
        <v>Bouftou Royal</v>
      </c>
      <c r="K128" s="184" t="str">
        <f>IF(Collection!C126="","",IF(OR(Collection!F126="Commune",Collection!F126="Spéciale",Collection!F126="Rare",Collection!G126&gt;0,Collection!C126="Erreur"),"",Collection!C126))</f>
        <v/>
      </c>
    </row>
    <row r="129" spans="1:11" x14ac:dyDescent="0.25">
      <c r="A129" s="209"/>
      <c r="B129" s="185"/>
      <c r="C129" s="185"/>
      <c r="D129" s="185"/>
      <c r="E129" s="186"/>
      <c r="I129" s="184" t="str">
        <f>IF(Collection!C127="","",IF(OR(Collection!F127="Invocation",Collection!F127="Accessoire",Collection!G127&gt;0,Collection!C127="Erreur"),"",Collection!C127))</f>
        <v>Tofu Royal</v>
      </c>
      <c r="J129" s="184" t="str">
        <f>IF(Collection!C127="","",IF(OR(Collection!F127="Accessoire",Collection!F127="Erreur",Collection!F127="Invocation",Collection!J127&gt;0),"",Collection!C127))</f>
        <v>Tofu Royal</v>
      </c>
      <c r="K129" s="184" t="str">
        <f>IF(Collection!C127="","",IF(OR(Collection!F127="Commune",Collection!F127="Spéciale",Collection!F127="Rare",Collection!G127&gt;0,Collection!C127="Erreur"),"",Collection!C127))</f>
        <v/>
      </c>
    </row>
    <row r="130" spans="1:11" x14ac:dyDescent="0.25">
      <c r="A130" s="209"/>
      <c r="B130" s="185"/>
      <c r="C130" s="185"/>
      <c r="D130" s="185"/>
      <c r="E130" s="186"/>
      <c r="I130" s="184" t="str">
        <f>IF(Collection!C128="","",IF(OR(Collection!F128="Invocation",Collection!F128="Accessoire",Collection!G128&gt;0,Collection!C128="Erreur"),"",Collection!C128))</f>
        <v>Corbeau Noir</v>
      </c>
      <c r="J130" s="184" t="str">
        <f>IF(Collection!C128="","",IF(OR(Collection!F128="Accessoire",Collection!F128="Erreur",Collection!F128="Invocation",Collection!J128&gt;0),"",Collection!C128))</f>
        <v>Corbeau Noir</v>
      </c>
      <c r="K130" s="184" t="str">
        <f>IF(Collection!C128="","",IF(OR(Collection!F128="Commune",Collection!F128="Spéciale",Collection!F128="Rare",Collection!G128&gt;0,Collection!C128="Erreur"),"",Collection!C128))</f>
        <v/>
      </c>
    </row>
    <row r="131" spans="1:11" x14ac:dyDescent="0.25">
      <c r="A131" s="209"/>
      <c r="B131" s="185"/>
      <c r="C131" s="185"/>
      <c r="D131" s="185"/>
      <c r="E131" s="186"/>
      <c r="I131" s="184" t="str">
        <f>IF(Collection!C129="","",IF(OR(Collection!F129="Invocation",Collection!F129="Accessoire",Collection!G129&gt;0,Collection!C129="Erreur"),"",Collection!C129))</f>
        <v>Dark Vlad</v>
      </c>
      <c r="J131" s="184" t="str">
        <f>IF(Collection!C129="","",IF(OR(Collection!F129="Accessoire",Collection!F129="Erreur",Collection!F129="Invocation",Collection!J129&gt;0),"",Collection!C129))</f>
        <v>Dark Vlad</v>
      </c>
      <c r="K131" s="184" t="str">
        <f>IF(Collection!C129="","",IF(OR(Collection!F129="Commune",Collection!F129="Spéciale",Collection!F129="Rare",Collection!G129&gt;0,Collection!C129="Erreur"),"",Collection!C129))</f>
        <v/>
      </c>
    </row>
    <row r="132" spans="1:11" x14ac:dyDescent="0.25">
      <c r="A132" s="209"/>
      <c r="B132" s="185"/>
      <c r="C132" s="185"/>
      <c r="D132" s="185"/>
      <c r="E132" s="186"/>
      <c r="I132" s="184" t="str">
        <f>IF(Collection!C130="","",IF(OR(Collection!F130="Invocation",Collection!F130="Accessoire",Collection!G130&gt;0,Collection!C130="Erreur"),"",Collection!C130))</f>
        <v>Djaul</v>
      </c>
      <c r="J132" s="184" t="str">
        <f>IF(Collection!C130="","",IF(OR(Collection!F130="Accessoire",Collection!F130="Erreur",Collection!F130="Invocation",Collection!J130&gt;0),"",Collection!C130))</f>
        <v>Djaul</v>
      </c>
      <c r="K132" s="184" t="str">
        <f>IF(Collection!C130="","",IF(OR(Collection!F130="Commune",Collection!F130="Spéciale",Collection!F130="Rare",Collection!G130&gt;0,Collection!C130="Erreur"),"",Collection!C130))</f>
        <v/>
      </c>
    </row>
    <row r="133" spans="1:11" x14ac:dyDescent="0.25">
      <c r="A133" s="209"/>
      <c r="B133" s="185"/>
      <c r="C133" s="185"/>
      <c r="D133" s="185"/>
      <c r="E133" s="186"/>
      <c r="I133" s="184" t="str">
        <f>IF(Collection!C131="","",IF(OR(Collection!F131="Invocation",Collection!F131="Accessoire",Collection!G131&gt;0,Collection!C131="Erreur"),"",Collection!C131))</f>
        <v>Katar</v>
      </c>
      <c r="J133" s="184" t="str">
        <f>IF(Collection!C131="","",IF(OR(Collection!F131="Accessoire",Collection!F131="Erreur",Collection!F131="Invocation",Collection!J131&gt;0),"",Collection!C131))</f>
        <v>Katar</v>
      </c>
      <c r="K133" s="184" t="str">
        <f>IF(Collection!C131="","",IF(OR(Collection!F131="Commune",Collection!F131="Spéciale",Collection!F131="Rare",Collection!G131&gt;0,Collection!C131="Erreur"),"",Collection!C131))</f>
        <v/>
      </c>
    </row>
    <row r="134" spans="1:11" x14ac:dyDescent="0.25">
      <c r="A134" s="209"/>
      <c r="B134" s="185"/>
      <c r="C134" s="185"/>
      <c r="D134" s="185"/>
      <c r="E134" s="186"/>
      <c r="I134" s="184" t="str">
        <f>IF(Collection!C132="","",IF(OR(Collection!F132="Invocation",Collection!F132="Accessoire",Collection!G132&gt;0,Collection!C132="Erreur"),"",Collection!C132))</f>
        <v>Kriss la Krass</v>
      </c>
      <c r="J134" s="184" t="str">
        <f>IF(Collection!C132="","",IF(OR(Collection!F132="Accessoire",Collection!F132="Erreur",Collection!F132="Invocation",Collection!J132&gt;0),"",Collection!C132))</f>
        <v>Kriss la Krass</v>
      </c>
      <c r="K134" s="184" t="str">
        <f>IF(Collection!C132="","",IF(OR(Collection!F132="Commune",Collection!F132="Spéciale",Collection!F132="Rare",Collection!G132&gt;0,Collection!C132="Erreur"),"",Collection!C132))</f>
        <v/>
      </c>
    </row>
    <row r="135" spans="1:11" x14ac:dyDescent="0.25">
      <c r="A135" s="209"/>
      <c r="B135" s="185"/>
      <c r="C135" s="185"/>
      <c r="D135" s="185"/>
      <c r="E135" s="186"/>
      <c r="I135" s="184" t="str">
        <f>IF(Collection!C133="","",IF(OR(Collection!F133="Invocation",Collection!F133="Accessoire",Collection!G133&gt;0,Collection!C133="Erreur"),"",Collection!C133))</f>
        <v>Vampyro</v>
      </c>
      <c r="J135" s="184" t="str">
        <f>IF(Collection!C133="","",IF(OR(Collection!F133="Accessoire",Collection!F133="Erreur",Collection!F133="Invocation",Collection!J133&gt;0),"",Collection!C133))</f>
        <v>Vampyro</v>
      </c>
      <c r="K135" s="184" t="str">
        <f>IF(Collection!C133="","",IF(OR(Collection!F133="Commune",Collection!F133="Spéciale",Collection!F133="Rare",Collection!G133&gt;0,Collection!C133="Erreur"),"",Collection!C133))</f>
        <v/>
      </c>
    </row>
    <row r="136" spans="1:11" x14ac:dyDescent="0.25">
      <c r="A136" s="209"/>
      <c r="B136" s="185"/>
      <c r="C136" s="185"/>
      <c r="D136" s="185"/>
      <c r="E136" s="186"/>
      <c r="I136" s="184" t="str">
        <f>IF(Collection!C134="","",IF(OR(Collection!F134="Invocation",Collection!F134="Accessoire",Collection!G134&gt;0,Collection!C134="Erreur"),"",Collection!C134))</f>
        <v>Ogrest - Enfant</v>
      </c>
      <c r="J136" s="184" t="str">
        <f>IF(Collection!C134="","",IF(OR(Collection!F134="Accessoire",Collection!F134="Erreur",Collection!F134="Invocation",Collection!J134&gt;0),"",Collection!C134))</f>
        <v>Ogrest - Enfant</v>
      </c>
      <c r="K136" s="184" t="str">
        <f>IF(Collection!C134="","",IF(OR(Collection!F134="Commune",Collection!F134="Spéciale",Collection!F134="Rare",Collection!G134&gt;0,Collection!C134="Erreur"),"",Collection!C134))</f>
        <v/>
      </c>
    </row>
    <row r="137" spans="1:11" x14ac:dyDescent="0.25">
      <c r="A137" s="209"/>
      <c r="B137" s="185"/>
      <c r="C137" s="185"/>
      <c r="D137" s="185"/>
      <c r="E137" s="186"/>
      <c r="I137" s="184" t="str">
        <f>IF(Collection!C135="","",IF(OR(Collection!F135="Invocation",Collection!F135="Accessoire",Collection!G135&gt;0,Collection!C135="Erreur"),"",Collection!C135))</f>
        <v>Yugo - Déchainé</v>
      </c>
      <c r="J137" s="184" t="str">
        <f>IF(Collection!C135="","",IF(OR(Collection!F135="Accessoire",Collection!F135="Erreur",Collection!F135="Invocation",Collection!J135&gt;0),"",Collection!C135))</f>
        <v>Yugo - Déchainé</v>
      </c>
      <c r="K137" s="184" t="str">
        <f>IF(Collection!C135="","",IF(OR(Collection!F135="Commune",Collection!F135="Spéciale",Collection!F135="Rare",Collection!G135&gt;0,Collection!C135="Erreur"),"",Collection!C135))</f>
        <v/>
      </c>
    </row>
    <row r="138" spans="1:11" x14ac:dyDescent="0.25">
      <c r="A138" s="209"/>
      <c r="B138" s="185"/>
      <c r="C138" s="185"/>
      <c r="D138" s="185"/>
      <c r="E138" s="186"/>
      <c r="I138" s="184" t="str">
        <f>IF(Collection!C136="","",IF(OR(Collection!F136="Invocation",Collection!F136="Accessoire",Collection!G136&gt;0,Collection!C136="Erreur"),"",Collection!C136))</f>
        <v>Dark Vlad - Enkarné</v>
      </c>
      <c r="J138" s="184" t="str">
        <f>IF(Collection!C136="","",IF(OR(Collection!F136="Accessoire",Collection!F136="Erreur",Collection!F136="Invocation",Collection!J136&gt;0),"",Collection!C136))</f>
        <v>Dark Vlad - Enkarné</v>
      </c>
      <c r="K138" s="184" t="str">
        <f>IF(Collection!C136="","",IF(OR(Collection!F136="Commune",Collection!F136="Spéciale",Collection!F136="Rare",Collection!G136&gt;0,Collection!C136="Erreur"),"",Collection!C136))</f>
        <v/>
      </c>
    </row>
    <row r="139" spans="1:11" x14ac:dyDescent="0.25">
      <c r="A139" s="209"/>
      <c r="B139" s="185"/>
      <c r="C139" s="185"/>
      <c r="D139" s="185"/>
      <c r="E139" s="186"/>
      <c r="I139" s="184" t="str">
        <f>IF(Collection!C137="","",IF(OR(Collection!F137="Invocation",Collection!F137="Accessoire",Collection!G137&gt;0,Collection!C137="Erreur"),"",Collection!C137))</f>
        <v>Le Chouque</v>
      </c>
      <c r="J139" s="184" t="str">
        <f>IF(Collection!C137="","",IF(OR(Collection!F137="Accessoire",Collection!F137="Erreur",Collection!F137="Invocation",Collection!J137&gt;0),"",Collection!C137))</f>
        <v>Le Chouque</v>
      </c>
      <c r="K139" s="184" t="str">
        <f>IF(Collection!C137="","",IF(OR(Collection!F137="Commune",Collection!F137="Spéciale",Collection!F137="Rare",Collection!G137&gt;0,Collection!C137="Erreur"),"",Collection!C137))</f>
        <v/>
      </c>
    </row>
    <row r="140" spans="1:11" x14ac:dyDescent="0.25">
      <c r="A140" s="209"/>
      <c r="B140" s="185"/>
      <c r="C140" s="185"/>
      <c r="D140" s="185"/>
      <c r="E140" s="186"/>
      <c r="I140" s="184" t="str">
        <f>IF(Collection!C138="","",IF(OR(Collection!F138="Invocation",Collection!F138="Accessoire",Collection!G138&gt;0,Collection!C138="Erreur"),"",Collection!C138))</f>
        <v/>
      </c>
      <c r="J140" s="184" t="str">
        <f>IF(Collection!C138="","",IF(OR(Collection!F138="Accessoire",Collection!F138="Erreur",Collection!F138="Invocation",Collection!J138&gt;0),"",Collection!C138))</f>
        <v/>
      </c>
      <c r="K140" s="184" t="str">
        <f>IF(Collection!C138="","",IF(OR(Collection!F138="Commune",Collection!F138="Spéciale",Collection!F138="Rare",Collection!G138&gt;0,Collection!C138="Erreur"),"",Collection!C138))</f>
        <v>Tofu V2</v>
      </c>
    </row>
    <row r="141" spans="1:11" x14ac:dyDescent="0.25">
      <c r="A141" s="209"/>
      <c r="B141" s="185"/>
      <c r="C141" s="185"/>
      <c r="D141" s="185"/>
      <c r="E141" s="186"/>
      <c r="I141" s="184" t="str">
        <f>IF(Collection!C139="","",IF(OR(Collection!F139="Invocation",Collection!F139="Accessoire",Collection!G139&gt;0,Collection!C139="Erreur"),"",Collection!C139))</f>
        <v/>
      </c>
      <c r="J141" s="184" t="str">
        <f>IF(Collection!C139="","",IF(OR(Collection!F139="Accessoire",Collection!F139="Erreur",Collection!F139="Invocation",Collection!J139&gt;0),"",Collection!C139))</f>
        <v/>
      </c>
      <c r="K141" s="184" t="str">
        <f>IF(Collection!C139="","",IF(OR(Collection!F139="Commune",Collection!F139="Spéciale",Collection!F139="Rare",Collection!G139&gt;0,Collection!C139="Erreur"),"",Collection!C139))</f>
        <v>Tofu V3</v>
      </c>
    </row>
    <row r="142" spans="1:11" x14ac:dyDescent="0.25">
      <c r="A142" s="209"/>
      <c r="B142" s="185"/>
      <c r="C142" s="185"/>
      <c r="D142" s="185"/>
      <c r="E142" s="186"/>
      <c r="I142" s="184" t="str">
        <f>IF(Collection!C140="","",IF(OR(Collection!F140="Invocation",Collection!F140="Accessoire",Collection!G140&gt;0,Collection!C140="Erreur"),"",Collection!C140))</f>
        <v/>
      </c>
      <c r="J142" s="184" t="str">
        <f>IF(Collection!C140="","",IF(OR(Collection!F140="Accessoire",Collection!F140="Erreur",Collection!F140="Invocation",Collection!J140&gt;0),"",Collection!C140))</f>
        <v/>
      </c>
      <c r="K142" s="184" t="str">
        <f>IF(Collection!C140="","",IF(OR(Collection!F140="Commune",Collection!F140="Spéciale",Collection!F140="Rare",Collection!G140&gt;0,Collection!C140="Erreur"),"",Collection!C140))</f>
        <v>Bouftou V2</v>
      </c>
    </row>
    <row r="143" spans="1:11" x14ac:dyDescent="0.25">
      <c r="A143" s="209"/>
      <c r="B143" s="185"/>
      <c r="C143" s="185"/>
      <c r="D143" s="185"/>
      <c r="E143" s="186"/>
      <c r="I143" s="184" t="str">
        <f>IF(Collection!C141="","",IF(OR(Collection!F141="Invocation",Collection!F141="Accessoire",Collection!G141&gt;0,Collection!C141="Erreur"),"",Collection!C141))</f>
        <v/>
      </c>
      <c r="J143" s="184" t="str">
        <f>IF(Collection!C141="","",IF(OR(Collection!F141="Accessoire",Collection!F141="Erreur",Collection!F141="Invocation",Collection!J141&gt;0),"",Collection!C141))</f>
        <v/>
      </c>
      <c r="K143" s="184" t="str">
        <f>IF(Collection!C141="","",IF(OR(Collection!F141="Commune",Collection!F141="Spéciale",Collection!F141="Rare",Collection!G141&gt;0,Collection!C141="Erreur"),"",Collection!C141))</f>
        <v>Bouftou V3</v>
      </c>
    </row>
    <row r="144" spans="1:11" x14ac:dyDescent="0.25">
      <c r="A144" s="209"/>
      <c r="B144" s="185"/>
      <c r="C144" s="185"/>
      <c r="D144" s="185"/>
      <c r="E144" s="186"/>
      <c r="I144" s="184" t="str">
        <f>IF(Collection!C142="","",IF(OR(Collection!F142="Invocation",Collection!F142="Accessoire",Collection!G142&gt;0,Collection!C142="Erreur"),"",Collection!C142))</f>
        <v/>
      </c>
      <c r="J144" s="184" t="str">
        <f>IF(Collection!C142="","",IF(OR(Collection!F142="Accessoire",Collection!F142="Erreur",Collection!F142="Invocation",Collection!J142&gt;0),"",Collection!C142))</f>
        <v/>
      </c>
      <c r="K144" s="184" t="str">
        <f>IF(Collection!C142="","",IF(OR(Collection!F142="Commune",Collection!F142="Spéciale",Collection!F142="Rare",Collection!G142&gt;0,Collection!C142="Erreur"),"",Collection!C142))</f>
        <v>Boufmouth V2</v>
      </c>
    </row>
    <row r="145" spans="1:11" x14ac:dyDescent="0.25">
      <c r="A145" s="209"/>
      <c r="B145" s="185"/>
      <c r="C145" s="185"/>
      <c r="D145" s="185"/>
      <c r="E145" s="186"/>
      <c r="I145" s="184" t="str">
        <f>IF(Collection!C143="","",IF(OR(Collection!F143="Invocation",Collection!F143="Accessoire",Collection!G143&gt;0,Collection!C143="Erreur"),"",Collection!C143))</f>
        <v/>
      </c>
      <c r="J145" s="184" t="str">
        <f>IF(Collection!C143="","",IF(OR(Collection!F143="Accessoire",Collection!F143="Erreur",Collection!F143="Invocation",Collection!J143&gt;0),"",Collection!C143))</f>
        <v/>
      </c>
      <c r="K145" s="184" t="str">
        <f>IF(Collection!C143="","",IF(OR(Collection!F143="Commune",Collection!F143="Spéciale",Collection!F143="Rare",Collection!G143&gt;0,Collection!C143="Erreur"),"",Collection!C143))</f>
        <v>Boufmouth V3</v>
      </c>
    </row>
    <row r="146" spans="1:11" x14ac:dyDescent="0.25">
      <c r="A146" s="209"/>
      <c r="B146" s="185"/>
      <c r="C146" s="185"/>
      <c r="D146" s="185"/>
      <c r="E146" s="186"/>
      <c r="I146" s="184" t="str">
        <f>IF(Collection!C144="","",IF(OR(Collection!F144="Invocation",Collection!F144="Accessoire",Collection!G144&gt;0,Collection!C144="Erreur"),"",Collection!C144))</f>
        <v/>
      </c>
      <c r="J146" s="184" t="str">
        <f>IF(Collection!C144="","",IF(OR(Collection!F144="Accessoire",Collection!F144="Erreur",Collection!F144="Invocation",Collection!J144&gt;0),"",Collection!C144))</f>
        <v/>
      </c>
      <c r="K146" s="184" t="str">
        <f>IF(Collection!C144="","",IF(OR(Collection!F144="Commune",Collection!F144="Spéciale",Collection!F144="Rare",Collection!G144&gt;0,Collection!C144="Erreur"),"",Collection!C144))</f>
        <v>Wabbit V2</v>
      </c>
    </row>
    <row r="147" spans="1:11" x14ac:dyDescent="0.25">
      <c r="A147" s="218"/>
      <c r="B147" s="185"/>
      <c r="C147" s="185"/>
      <c r="D147" s="185"/>
      <c r="E147" s="186"/>
      <c r="I147" s="184" t="str">
        <f>IF(Collection!C145="","",IF(OR(Collection!F145="Invocation",Collection!F145="Accessoire",Collection!G145&gt;0,Collection!C145="Erreur"),"",Collection!C145))</f>
        <v/>
      </c>
      <c r="J147" s="184" t="str">
        <f>IF(Collection!C145="","",IF(OR(Collection!F145="Accessoire",Collection!F145="Erreur",Collection!F145="Invocation",Collection!J145&gt;0),"",Collection!C145))</f>
        <v/>
      </c>
      <c r="K147" s="184" t="str">
        <f>IF(Collection!C145="","",IF(OR(Collection!F145="Commune",Collection!F145="Spéciale",Collection!F145="Rare",Collection!G145&gt;0,Collection!C145="Erreur"),"",Collection!C145))</f>
        <v>Arbre Frigost</v>
      </c>
    </row>
    <row r="148" spans="1:11" x14ac:dyDescent="0.25">
      <c r="A148" s="209"/>
      <c r="B148" s="185"/>
      <c r="C148" s="185"/>
      <c r="D148" s="185"/>
      <c r="E148" s="186"/>
      <c r="I148" s="184" t="str">
        <f>IF(Collection!C146="","",IF(OR(Collection!F146="Invocation",Collection!F146="Accessoire",Collection!G146&gt;0,Collection!C146="Erreur"),"",Collection!C146))</f>
        <v/>
      </c>
      <c r="J148" s="184" t="str">
        <f>IF(Collection!C146="","",IF(OR(Collection!F146="Accessoire",Collection!F146="Erreur",Collection!F146="Invocation",Collection!J146&gt;0),"",Collection!C146))</f>
        <v/>
      </c>
      <c r="K148" s="184" t="str">
        <f>IF(Collection!C146="","",IF(OR(Collection!F146="Commune",Collection!F146="Spéciale",Collection!F146="Rare",Collection!G146&gt;0,Collection!C146="Erreur"),"",Collection!C146))</f>
        <v>Boufmouth</v>
      </c>
    </row>
    <row r="149" spans="1:11" x14ac:dyDescent="0.25">
      <c r="A149" s="209"/>
      <c r="B149" s="185"/>
      <c r="C149" s="185"/>
      <c r="D149" s="185"/>
      <c r="E149" s="186"/>
      <c r="I149" s="184" t="str">
        <f>IF(Collection!C147="","",IF(OR(Collection!F147="Invocation",Collection!F147="Accessoire",Collection!G147&gt;0,Collection!C147="Erreur"),"",Collection!C147))</f>
        <v/>
      </c>
      <c r="J149" s="184" t="str">
        <f>IF(Collection!C147="","",IF(OR(Collection!F147="Accessoire",Collection!F147="Erreur",Collection!F147="Invocation",Collection!J147&gt;0),"",Collection!C147))</f>
        <v/>
      </c>
      <c r="K149" s="184" t="str">
        <f>IF(Collection!C147="","",IF(OR(Collection!F147="Commune",Collection!F147="Spéciale",Collection!F147="Rare",Collection!G147&gt;0,Collection!C147="Erreur"),"",Collection!C147))</f>
        <v>Cube de Glace Frigost</v>
      </c>
    </row>
    <row r="150" spans="1:11" x14ac:dyDescent="0.25">
      <c r="A150" s="209"/>
      <c r="B150" s="185"/>
      <c r="C150" s="185"/>
      <c r="D150" s="185"/>
      <c r="E150" s="186"/>
      <c r="I150" s="184" t="str">
        <f>IF(Collection!C148="","",IF(OR(Collection!F148="Invocation",Collection!F148="Accessoire",Collection!G148&gt;0,Collection!C148="Erreur"),"",Collection!C148))</f>
        <v/>
      </c>
      <c r="J150" s="184" t="str">
        <f>IF(Collection!C148="","",IF(OR(Collection!F148="Accessoire",Collection!F148="Erreur",Collection!F148="Invocation",Collection!J148&gt;0),"",Collection!C148))</f>
        <v/>
      </c>
      <c r="K150" s="184" t="str">
        <f>IF(Collection!C148="","",IF(OR(Collection!F148="Commune",Collection!F148="Spéciale",Collection!F148="Rare",Collection!G148&gt;0,Collection!C148="Erreur"),"",Collection!C148))</f>
        <v>Gélikan</v>
      </c>
    </row>
    <row r="151" spans="1:11" x14ac:dyDescent="0.25">
      <c r="A151" s="209"/>
      <c r="B151" s="185"/>
      <c r="C151" s="185"/>
      <c r="D151" s="185"/>
      <c r="E151" s="186"/>
      <c r="I151" s="184" t="str">
        <f>IF(Collection!C149="","",IF(OR(Collection!F149="Invocation",Collection!F149="Accessoire",Collection!G149&gt;0,Collection!C149="Erreur"),"",Collection!C149))</f>
        <v/>
      </c>
      <c r="J151" s="184" t="str">
        <f>IF(Collection!C149="","",IF(OR(Collection!F149="Accessoire",Collection!F149="Erreur",Collection!F149="Invocation",Collection!J149&gt;0),"",Collection!C149))</f>
        <v/>
      </c>
      <c r="K151" s="184" t="str">
        <f>IF(Collection!C149="","",IF(OR(Collection!F149="Commune",Collection!F149="Spéciale",Collection!F149="Rare",Collection!G149&gt;0,Collection!C149="Erreur"),"",Collection!C149))</f>
        <v>Geyser Frigost</v>
      </c>
    </row>
    <row r="152" spans="1:11" x14ac:dyDescent="0.25">
      <c r="A152" s="218"/>
      <c r="B152" s="185"/>
      <c r="C152" s="185"/>
      <c r="D152" s="185"/>
      <c r="E152" s="186"/>
      <c r="I152" s="184" t="str">
        <f>IF(Collection!C150="","",IF(OR(Collection!F150="Invocation",Collection!F150="Accessoire",Collection!G150&gt;0,Collection!C150="Erreur"),"",Collection!C150))</f>
        <v/>
      </c>
      <c r="J152" s="184" t="str">
        <f>IF(Collection!C150="","",IF(OR(Collection!F150="Accessoire",Collection!F150="Erreur",Collection!F150="Invocation",Collection!J150&gt;0),"",Collection!C150))</f>
        <v/>
      </c>
      <c r="K152" s="184" t="str">
        <f>IF(Collection!C150="","",IF(OR(Collection!F150="Commune",Collection!F150="Spéciale",Collection!F150="Rare",Collection!G150&gt;0,Collection!C150="Erreur"),"",Collection!C150))</f>
        <v>Givrefoux</v>
      </c>
    </row>
    <row r="153" spans="1:11" x14ac:dyDescent="0.25">
      <c r="A153" s="209"/>
      <c r="B153" s="185"/>
      <c r="C153" s="185"/>
      <c r="D153" s="185"/>
      <c r="E153" s="186"/>
      <c r="I153" s="184" t="str">
        <f>IF(Collection!C151="","",IF(OR(Collection!F151="Invocation",Collection!F151="Accessoire",Collection!G151&gt;0,Collection!C151="Erreur"),"",Collection!C151))</f>
        <v/>
      </c>
      <c r="J153" s="184" t="str">
        <f>IF(Collection!C151="","",IF(OR(Collection!F151="Accessoire",Collection!F151="Erreur",Collection!F151="Invocation",Collection!J151&gt;0),"",Collection!C151))</f>
        <v/>
      </c>
      <c r="K153" s="184" t="str">
        <f>IF(Collection!C151="","",IF(OR(Collection!F151="Commune",Collection!F151="Spéciale",Collection!F151="Rare",Collection!G151&gt;0,Collection!C151="Erreur"),"",Collection!C151))</f>
        <v>Sapin Frigost</v>
      </c>
    </row>
    <row r="154" spans="1:11" x14ac:dyDescent="0.25">
      <c r="A154" s="209"/>
      <c r="B154" s="185"/>
      <c r="C154" s="185"/>
      <c r="D154" s="185"/>
      <c r="E154" s="186"/>
      <c r="I154" s="184" t="str">
        <f>IF(Collection!C152="","",IF(OR(Collection!F152="Invocation",Collection!F152="Accessoire",Collection!G152&gt;0,Collection!C152="Erreur"),"",Collection!C152))</f>
        <v/>
      </c>
      <c r="J154" s="184" t="str">
        <f>IF(Collection!C152="","",IF(OR(Collection!F152="Accessoire",Collection!F152="Erreur",Collection!F152="Invocation",Collection!J152&gt;0),"",Collection!C152))</f>
        <v/>
      </c>
      <c r="K154" s="184" t="str">
        <f>IF(Collection!C152="","",IF(OR(Collection!F152="Commune",Collection!F152="Spéciale",Collection!F152="Rare",Collection!G152&gt;0,Collection!C152="Erreur"),"",Collection!C152))</f>
        <v>Shamansot</v>
      </c>
    </row>
    <row r="155" spans="1:11" x14ac:dyDescent="0.25">
      <c r="A155" s="209"/>
      <c r="B155" s="185"/>
      <c r="C155" s="185"/>
      <c r="D155" s="185"/>
      <c r="E155" s="186"/>
      <c r="I155" s="184" t="str">
        <f>IF(Collection!C153="","",IF(OR(Collection!F153="Invocation",Collection!F153="Accessoire",Collection!G153&gt;0,Collection!C153="Erreur"),"",Collection!C153))</f>
        <v/>
      </c>
      <c r="J155" s="184" t="str">
        <f>IF(Collection!C153="","",IF(OR(Collection!F153="Accessoire",Collection!F153="Erreur",Collection!F153="Invocation",Collection!J153&gt;0),"",Collection!C153))</f>
        <v/>
      </c>
      <c r="K155" s="184" t="str">
        <f>IF(Collection!C153="","",IF(OR(Collection!F153="Commune",Collection!F153="Spéciale",Collection!F153="Rare",Collection!G153&gt;0,Collection!C153="Erreur"),"",Collection!C153))</f>
        <v>Timansot</v>
      </c>
    </row>
    <row r="156" spans="1:11" x14ac:dyDescent="0.25">
      <c r="A156" s="209"/>
      <c r="B156" s="185"/>
      <c r="C156" s="185"/>
      <c r="D156" s="185"/>
      <c r="E156" s="186"/>
      <c r="I156" s="184" t="str">
        <f>IF(Collection!C154="","",IF(OR(Collection!F154="Invocation",Collection!F154="Accessoire",Collection!G154&gt;0,Collection!C154="Erreur"),"",Collection!C154))</f>
        <v/>
      </c>
      <c r="J156" s="184" t="str">
        <f>IF(Collection!C154="","",IF(OR(Collection!F154="Accessoire",Collection!F154="Erreur",Collection!F154="Invocation",Collection!J154&gt;0),"",Collection!C154))</f>
        <v/>
      </c>
      <c r="K156" s="184" t="str">
        <f>IF(Collection!C154="","",IF(OR(Collection!F154="Commune",Collection!F154="Spéciale",Collection!F154="Rare",Collection!G154&gt;0,Collection!C154="Erreur"),"",Collection!C154))</f>
        <v>Tofus Givré</v>
      </c>
    </row>
    <row r="157" spans="1:11" x14ac:dyDescent="0.25">
      <c r="A157" s="218"/>
      <c r="B157" s="185"/>
      <c r="C157" s="185"/>
      <c r="D157" s="185"/>
      <c r="E157" s="186"/>
      <c r="I157" s="184" t="str">
        <f>IF(Collection!C155="","",IF(OR(Collection!F155="Invocation",Collection!F155="Accessoire",Collection!G155&gt;0,Collection!C155="Erreur"),"",Collection!C155))</f>
        <v/>
      </c>
      <c r="J157" s="184" t="str">
        <f>IF(Collection!C155="","",IF(OR(Collection!F155="Accessoire",Collection!F155="Erreur",Collection!F155="Invocation",Collection!J155&gt;0),"",Collection!C155))</f>
        <v/>
      </c>
      <c r="K157" s="184" t="str">
        <f>IF(Collection!C155="","",IF(OR(Collection!F155="Commune",Collection!F155="Spéciale",Collection!F155="Rare",Collection!G155&gt;0,Collection!C155="Erreur"),"",Collection!C155))</f>
        <v>Yech'Ti</v>
      </c>
    </row>
    <row r="158" spans="1:11" x14ac:dyDescent="0.25">
      <c r="A158" s="218"/>
      <c r="B158" s="185"/>
      <c r="C158" s="185"/>
      <c r="D158" s="185"/>
      <c r="E158" s="186"/>
      <c r="I158" s="184" t="str">
        <f>IF(Collection!C156="","",IF(OR(Collection!F156="Invocation",Collection!F156="Accessoire",Collection!G156&gt;0,Collection!C156="Erreur"),"",Collection!C156))</f>
        <v/>
      </c>
      <c r="J158" s="184" t="str">
        <f>IF(Collection!C156="","",IF(OR(Collection!F156="Accessoire",Collection!F156="Erreur",Collection!F156="Invocation",Collection!J156&gt;0),"",Collection!C156))</f>
        <v/>
      </c>
      <c r="K158" s="184" t="str">
        <f>IF(Collection!C156="","",IF(OR(Collection!F156="Commune",Collection!F156="Spéciale",Collection!F156="Rare",Collection!G156&gt;0,Collection!C156="Erreur"),"",Collection!C156))</f>
        <v>Bombe à Eau</v>
      </c>
    </row>
    <row r="159" spans="1:11" x14ac:dyDescent="0.25">
      <c r="A159" s="209"/>
      <c r="B159" s="185"/>
      <c r="C159" s="185"/>
      <c r="D159" s="185"/>
      <c r="E159" s="186"/>
      <c r="I159" s="184" t="str">
        <f>IF(Collection!C157="","",IF(OR(Collection!F157="Invocation",Collection!F157="Accessoire",Collection!G157&gt;0,Collection!C157="Erreur"),"",Collection!C157))</f>
        <v/>
      </c>
      <c r="J159" s="184" t="str">
        <f>IF(Collection!C157="","",IF(OR(Collection!F157="Accessoire",Collection!F157="Erreur",Collection!F157="Invocation",Collection!J157&gt;0),"",Collection!C157))</f>
        <v/>
      </c>
      <c r="K159" s="184" t="str">
        <f>IF(Collection!C157="","",IF(OR(Collection!F157="Commune",Collection!F157="Spéciale",Collection!F157="Rare",Collection!G157&gt;0,Collection!C157="Erreur"),"",Collection!C157))</f>
        <v>Bombe Incendiaire</v>
      </c>
    </row>
    <row r="160" spans="1:11" x14ac:dyDescent="0.25">
      <c r="A160" s="218"/>
      <c r="B160" s="185"/>
      <c r="C160" s="185"/>
      <c r="D160" s="185"/>
      <c r="E160" s="186"/>
      <c r="I160" s="184" t="str">
        <f>IF(Collection!C158="","",IF(OR(Collection!F158="Invocation",Collection!F158="Accessoire",Collection!G158&gt;0,Collection!C158="Erreur"),"",Collection!C158))</f>
        <v/>
      </c>
      <c r="J160" s="184" t="str">
        <f>IF(Collection!C158="","",IF(OR(Collection!F158="Accessoire",Collection!F158="Erreur",Collection!F158="Invocation",Collection!J158&gt;0),"",Collection!C158))</f>
        <v/>
      </c>
      <c r="K160" s="184" t="str">
        <f>IF(Collection!C158="","",IF(OR(Collection!F158="Commune",Collection!F158="Spéciale",Collection!F158="Rare",Collection!G158&gt;0,Collection!C158="Erreur"),"",Collection!C158))</f>
        <v>Tornabombe</v>
      </c>
    </row>
    <row r="161" spans="1:11" x14ac:dyDescent="0.25">
      <c r="A161" s="218"/>
      <c r="B161" s="185"/>
      <c r="C161" s="185"/>
      <c r="D161" s="185"/>
      <c r="E161" s="186"/>
      <c r="I161" s="184" t="str">
        <f>IF(Collection!C159="","",IF(OR(Collection!F159="Invocation",Collection!F159="Accessoire",Collection!G159&gt;0,Collection!C159="Erreur"),"",Collection!C159))</f>
        <v/>
      </c>
      <c r="J161" s="184" t="str">
        <f>IF(Collection!C159="","",IF(OR(Collection!F159="Accessoire",Collection!F159="Erreur",Collection!F159="Invocation",Collection!J159&gt;0),"",Collection!C159))</f>
        <v/>
      </c>
      <c r="K161" s="184" t="str">
        <f>IF(Collection!C159="","",IF(OR(Collection!F159="Commune",Collection!F159="Spéciale",Collection!F159="Rare",Collection!G159&gt;0,Collection!C159="Erreur"),"",Collection!C159))</f>
        <v>Arbre Normal</v>
      </c>
    </row>
    <row r="162" spans="1:11" x14ac:dyDescent="0.25">
      <c r="A162" s="218"/>
      <c r="B162" s="185"/>
      <c r="C162" s="185"/>
      <c r="D162" s="185"/>
      <c r="E162" s="186"/>
      <c r="I162" s="184" t="str">
        <f>IF(Collection!C160="","",IF(OR(Collection!F160="Invocation",Collection!F160="Accessoire",Collection!G160&gt;0,Collection!C160="Erreur"),"",Collection!C160))</f>
        <v/>
      </c>
      <c r="J162" s="184" t="str">
        <f>IF(Collection!C160="","",IF(OR(Collection!F160="Accessoire",Collection!F160="Erreur",Collection!F160="Invocation",Collection!J160&gt;0),"",Collection!C160))</f>
        <v/>
      </c>
      <c r="K162" s="184" t="str">
        <f>IF(Collection!C160="","",IF(OR(Collection!F160="Commune",Collection!F160="Spéciale",Collection!F160="Rare",Collection!G160&gt;0,Collection!C160="Erreur"),"",Collection!C160))</f>
        <v>Buisson Normal</v>
      </c>
    </row>
    <row r="163" spans="1:11" x14ac:dyDescent="0.25">
      <c r="A163" s="209"/>
      <c r="B163" s="185"/>
      <c r="C163" s="185"/>
      <c r="D163" s="185"/>
      <c r="E163" s="186"/>
      <c r="I163" s="184" t="str">
        <f>IF(Collection!C161="","",IF(OR(Collection!F161="Invocation",Collection!F161="Accessoire",Collection!G161&gt;0,Collection!C161="Erreur"),"",Collection!C161))</f>
        <v/>
      </c>
      <c r="J163" s="184" t="str">
        <f>IF(Collection!C161="","",IF(OR(Collection!F161="Accessoire",Collection!F161="Erreur",Collection!F161="Invocation",Collection!J161&gt;0),"",Collection!C161))</f>
        <v/>
      </c>
      <c r="K163" s="184" t="str">
        <f>IF(Collection!C161="","",IF(OR(Collection!F161="Commune",Collection!F161="Spéciale",Collection!F161="Rare",Collection!G161&gt;0,Collection!C161="Erreur"),"",Collection!C161))</f>
        <v>Caisse Normale</v>
      </c>
    </row>
    <row r="164" spans="1:11" x14ac:dyDescent="0.25">
      <c r="A164" s="218"/>
      <c r="B164" s="185"/>
      <c r="C164" s="185"/>
      <c r="D164" s="185"/>
      <c r="E164" s="186"/>
      <c r="I164" s="184" t="str">
        <f>IF(Collection!C162="","",IF(OR(Collection!F162="Invocation",Collection!F162="Accessoire",Collection!G162&gt;0,Collection!C162="Erreur"),"",Collection!C162))</f>
        <v/>
      </c>
      <c r="J164" s="184" t="str">
        <f>IF(Collection!C162="","",IF(OR(Collection!F162="Accessoire",Collection!F162="Erreur",Collection!F162="Invocation",Collection!J162&gt;0),"",Collection!C162))</f>
        <v/>
      </c>
      <c r="K164" s="184" t="str">
        <f>IF(Collection!C162="","",IF(OR(Collection!F162="Commune",Collection!F162="Spéciale",Collection!F162="Rare",Collection!G162&gt;0,Collection!C162="Erreur"),"",Collection!C162))</f>
        <v>Bouftou</v>
      </c>
    </row>
    <row r="165" spans="1:11" x14ac:dyDescent="0.25">
      <c r="A165" s="218"/>
      <c r="B165" s="185"/>
      <c r="C165" s="185"/>
      <c r="D165" s="185"/>
      <c r="E165" s="186"/>
      <c r="I165" s="184" t="str">
        <f>IF(Collection!C163="","",IF(OR(Collection!F163="Invocation",Collection!F163="Accessoire",Collection!G163&gt;0,Collection!C163="Erreur"),"",Collection!C163))</f>
        <v/>
      </c>
      <c r="J165" s="184" t="str">
        <f>IF(Collection!C163="","",IF(OR(Collection!F163="Accessoire",Collection!F163="Erreur",Collection!F163="Invocation",Collection!J163&gt;0),"",Collection!C163))</f>
        <v/>
      </c>
      <c r="K165" s="184" t="str">
        <f>IF(Collection!C163="","",IF(OR(Collection!F163="Commune",Collection!F163="Spéciale",Collection!F163="Rare",Collection!G163&gt;0,Collection!C163="Erreur"),"",Collection!C163))</f>
        <v>Piège Mortel</v>
      </c>
    </row>
    <row r="166" spans="1:11" x14ac:dyDescent="0.25">
      <c r="A166" s="209"/>
      <c r="B166" s="185"/>
      <c r="C166" s="185"/>
      <c r="D166" s="185"/>
      <c r="E166" s="186"/>
      <c r="I166" s="184" t="str">
        <f>IF(Collection!C164="","",IF(OR(Collection!F164="Invocation",Collection!F164="Accessoire",Collection!G164&gt;0,Collection!C164="Erreur"),"",Collection!C164))</f>
        <v/>
      </c>
      <c r="J166" s="184" t="str">
        <f>IF(Collection!C164="","",IF(OR(Collection!F164="Accessoire",Collection!F164="Erreur",Collection!F164="Invocation",Collection!J164&gt;0),"",Collection!C164))</f>
        <v/>
      </c>
      <c r="K166" s="184" t="str">
        <f>IF(Collection!C164="","",IF(OR(Collection!F164="Commune",Collection!F164="Spéciale",Collection!F164="Rare",Collection!G164&gt;0,Collection!C164="Erreur"),"",Collection!C164))</f>
        <v>Tofu</v>
      </c>
    </row>
    <row r="167" spans="1:11" x14ac:dyDescent="0.25">
      <c r="A167" s="218"/>
      <c r="B167" s="185"/>
      <c r="C167" s="185"/>
      <c r="D167" s="185"/>
      <c r="E167" s="186"/>
      <c r="I167" s="184" t="str">
        <f>IF(Collection!C165="","",IF(OR(Collection!F165="Invocation",Collection!F165="Accessoire",Collection!G165&gt;0,Collection!C165="Erreur"),"",Collection!C165))</f>
        <v/>
      </c>
      <c r="J167" s="184" t="str">
        <f>IF(Collection!C165="","",IF(OR(Collection!F165="Accessoire",Collection!F165="Erreur",Collection!F165="Invocation",Collection!J165&gt;0),"",Collection!C165))</f>
        <v/>
      </c>
      <c r="K167" s="184" t="str">
        <f>IF(Collection!C165="","",IF(OR(Collection!F165="Commune",Collection!F165="Spéciale",Collection!F165="Rare",Collection!G165&gt;0,Collection!C165="Erreur"),"",Collection!C165))</f>
        <v>Wabbit</v>
      </c>
    </row>
    <row r="168" spans="1:11" x14ac:dyDescent="0.25">
      <c r="A168" s="209"/>
      <c r="B168" s="185"/>
      <c r="C168" s="185"/>
      <c r="D168" s="185"/>
      <c r="E168" s="186"/>
      <c r="I168" s="184" t="str">
        <f>IF(Collection!C166="","",IF(OR(Collection!F166="Invocation",Collection!F166="Accessoire",Collection!G166&gt;0,Collection!C166="Erreur"),"",Collection!C166))</f>
        <v/>
      </c>
      <c r="J168" s="184" t="str">
        <f>IF(Collection!C166="","",IF(OR(Collection!F166="Accessoire",Collection!F166="Erreur",Collection!F166="Invocation",Collection!J166&gt;0),"",Collection!C166))</f>
        <v/>
      </c>
      <c r="K168" s="184" t="str">
        <f>IF(Collection!C166="","",IF(OR(Collection!F166="Commune",Collection!F166="Spéciale",Collection!F166="Rare",Collection!G166&gt;0,Collection!C166="Erreur"),"",Collection!C166))</f>
        <v>Poupée Bloqueuse</v>
      </c>
    </row>
    <row r="169" spans="1:11" x14ac:dyDescent="0.25">
      <c r="A169" s="218"/>
      <c r="B169" s="185"/>
      <c r="C169" s="185"/>
      <c r="D169" s="185"/>
      <c r="E169" s="186"/>
      <c r="I169" s="184" t="str">
        <f>IF(Collection!C167="","",IF(OR(Collection!F167="Invocation",Collection!F167="Accessoire",Collection!G167&gt;0,Collection!C167="Erreur"),"",Collection!C167))</f>
        <v/>
      </c>
      <c r="J169" s="184" t="str">
        <f>IF(Collection!C167="","",IF(OR(Collection!F167="Accessoire",Collection!F167="Erreur",Collection!F167="Invocation",Collection!J167&gt;0),"",Collection!C167))</f>
        <v/>
      </c>
      <c r="K169" s="184" t="str">
        <f>IF(Collection!C167="","",IF(OR(Collection!F167="Commune",Collection!F167="Spéciale",Collection!F167="Rare",Collection!G167&gt;0,Collection!C167="Erreur"),"",Collection!C167))</f>
        <v>Poupée Folle</v>
      </c>
    </row>
    <row r="170" spans="1:11" x14ac:dyDescent="0.25">
      <c r="A170" s="209"/>
      <c r="B170" s="185"/>
      <c r="C170" s="185"/>
      <c r="D170" s="185"/>
      <c r="E170" s="186"/>
      <c r="I170" s="184" t="str">
        <f>IF(Collection!C168="","",IF(OR(Collection!F168="Invocation",Collection!F168="Accessoire",Collection!G168&gt;0,Collection!C168="Erreur"),"",Collection!C168))</f>
        <v/>
      </c>
      <c r="J170" s="184" t="str">
        <f>IF(Collection!C168="","",IF(OR(Collection!F168="Accessoire",Collection!F168="Erreur",Collection!F168="Invocation",Collection!J168&gt;0),"",Collection!C168))</f>
        <v/>
      </c>
      <c r="K170" s="184" t="str">
        <f>IF(Collection!C168="","",IF(OR(Collection!F168="Commune",Collection!F168="Spéciale",Collection!F168="Rare",Collection!G168&gt;0,Collection!C168="Erreur"),"",Collection!C168))</f>
        <v>Poupée Perdue</v>
      </c>
    </row>
    <row r="171" spans="1:11" x14ac:dyDescent="0.25">
      <c r="A171" s="209"/>
      <c r="B171" s="185"/>
      <c r="C171" s="185"/>
      <c r="D171" s="185"/>
      <c r="E171" s="186"/>
      <c r="I171" s="184" t="str">
        <f>IF(Collection!C169="","",IF(OR(Collection!F169="Invocation",Collection!F169="Accessoire",Collection!G169&gt;0,Collection!C169="Erreur"),"",Collection!C169))</f>
        <v/>
      </c>
      <c r="J171" s="184" t="str">
        <f>IF(Collection!C169="","",IF(OR(Collection!F169="Accessoire",Collection!F169="Erreur",Collection!F169="Invocation",Collection!J169&gt;0),"",Collection!C169))</f>
        <v/>
      </c>
      <c r="K171" s="184" t="str">
        <f>IF(Collection!C169="","",IF(OR(Collection!F169="Commune",Collection!F169="Spéciale",Collection!F169="Rare",Collection!G169&gt;0,Collection!C169="Erreur"),"",Collection!C169))</f>
        <v>Poupée Sacrifiée</v>
      </c>
    </row>
    <row r="172" spans="1:11" x14ac:dyDescent="0.25">
      <c r="A172" s="218"/>
      <c r="B172" s="185"/>
      <c r="C172" s="185"/>
      <c r="D172" s="185"/>
      <c r="E172" s="186"/>
      <c r="I172" s="184" t="str">
        <f>IF(Collection!C170="","",IF(OR(Collection!F170="Invocation",Collection!F170="Accessoire",Collection!G170&gt;0,Collection!C170="Erreur"),"",Collection!C170))</f>
        <v/>
      </c>
      <c r="J172" s="184" t="str">
        <f>IF(Collection!C170="","",IF(OR(Collection!F170="Accessoire",Collection!F170="Erreur",Collection!F170="Invocation",Collection!J170&gt;0),"",Collection!C170))</f>
        <v/>
      </c>
      <c r="K172" s="184" t="str">
        <f>IF(Collection!C170="","",IF(OR(Collection!F170="Commune",Collection!F170="Spéciale",Collection!F170="Rare",Collection!G170&gt;0,Collection!C170="Erreur"),"",Collection!C170))</f>
        <v>GG Métal</v>
      </c>
    </row>
    <row r="173" spans="1:11" x14ac:dyDescent="0.25">
      <c r="A173" s="218"/>
      <c r="B173" s="185"/>
      <c r="C173" s="185"/>
      <c r="D173" s="185"/>
      <c r="E173" s="186"/>
      <c r="I173" s="184" t="str">
        <f>IF(Collection!C171="","",IF(OR(Collection!F171="Invocation",Collection!F171="Accessoire",Collection!G171&gt;0,Collection!C171="Erreur"),"",Collection!C171))</f>
        <v/>
      </c>
      <c r="J173" s="184" t="str">
        <f>IF(Collection!C171="","",IF(OR(Collection!F171="Accessoire",Collection!F171="Erreur",Collection!F171="Invocation",Collection!J171&gt;0),"",Collection!C171))</f>
        <v/>
      </c>
      <c r="K173" s="184" t="str">
        <f>IF(Collection!C171="","",IF(OR(Collection!F171="Commune",Collection!F171="Spéciale",Collection!F171="Rare",Collection!G171&gt;0,Collection!C171="Erreur"),"",Collection!C171))</f>
        <v>Granduk</v>
      </c>
    </row>
    <row r="174" spans="1:11" x14ac:dyDescent="0.25">
      <c r="A174" s="209"/>
      <c r="B174" s="185"/>
      <c r="C174" s="185"/>
      <c r="D174" s="185"/>
      <c r="E174" s="186"/>
      <c r="I174" s="184" t="str">
        <f>IF(Collection!C172="","",IF(OR(Collection!F172="Invocation",Collection!F172="Accessoire",Collection!G172&gt;0,Collection!C172="Erreur"),"",Collection!C172))</f>
        <v/>
      </c>
      <c r="J174" s="184" t="str">
        <f>IF(Collection!C172="","",IF(OR(Collection!F172="Accessoire",Collection!F172="Erreur",Collection!F172="Invocation",Collection!J172&gt;0),"",Collection!C172))</f>
        <v/>
      </c>
      <c r="K174" s="184" t="str">
        <f>IF(Collection!C172="","",IF(OR(Collection!F172="Commune",Collection!F172="Spéciale",Collection!F172="Rare",Collection!G172&gt;0,Collection!C172="Erreur"),"",Collection!C172))</f>
        <v>Kama Métal</v>
      </c>
    </row>
    <row r="175" spans="1:11" x14ac:dyDescent="0.25">
      <c r="A175" s="218"/>
      <c r="B175" s="185"/>
      <c r="C175" s="185"/>
      <c r="D175" s="185"/>
      <c r="E175" s="186"/>
      <c r="I175" s="184" t="str">
        <f>IF(Collection!C173="","",IF(OR(Collection!F173="Invocation",Collection!F173="Accessoire",Collection!G173&gt;0,Collection!C173="Erreur"),"",Collection!C173))</f>
        <v/>
      </c>
      <c r="J175" s="184" t="str">
        <f>IF(Collection!C173="","",IF(OR(Collection!F173="Accessoire",Collection!F173="Erreur",Collection!F173="Invocation",Collection!J173&gt;0),"",Collection!C173))</f>
        <v/>
      </c>
      <c r="K175" s="184" t="str">
        <f>IF(Collection!C173="","",IF(OR(Collection!F173="Commune",Collection!F173="Spéciale",Collection!F173="Rare",Collection!G173&gt;0,Collection!C173="Erreur"),"",Collection!C173))</f>
        <v>Craqueboule</v>
      </c>
    </row>
    <row r="176" spans="1:11" x14ac:dyDescent="0.25">
      <c r="A176" s="209"/>
      <c r="B176" s="185"/>
      <c r="C176" s="185"/>
      <c r="D176" s="185"/>
      <c r="E176" s="186"/>
      <c r="I176" s="184" t="str">
        <f>IF(Collection!C174="","",IF(OR(Collection!F174="Invocation",Collection!F174="Accessoire",Collection!G174&gt;0,Collection!C174="Erreur"),"",Collection!C174))</f>
        <v/>
      </c>
      <c r="J176" s="184" t="str">
        <f>IF(Collection!C174="","",IF(OR(Collection!F174="Accessoire",Collection!F174="Erreur",Collection!F174="Invocation",Collection!J174&gt;0),"",Collection!C174))</f>
        <v/>
      </c>
      <c r="K176" s="184" t="str">
        <f>IF(Collection!C174="","",IF(OR(Collection!F174="Commune",Collection!F174="Spéciale",Collection!F174="Rare",Collection!G174&gt;0,Collection!C174="Erreur"),"",Collection!C174))</f>
        <v>Dragoune Rose</v>
      </c>
    </row>
    <row r="177" spans="1:11" x14ac:dyDescent="0.25">
      <c r="A177" s="209"/>
      <c r="B177" s="185"/>
      <c r="C177" s="185"/>
      <c r="D177" s="185"/>
      <c r="E177" s="186"/>
      <c r="I177" s="184" t="str">
        <f>IF(Collection!C175="","",IF(OR(Collection!F175="Invocation",Collection!F175="Accessoire",Collection!G175&gt;0,Collection!C175="Erreur"),"",Collection!C175))</f>
        <v/>
      </c>
      <c r="J177" s="184" t="str">
        <f>IF(Collection!C175="","",IF(OR(Collection!F175="Accessoire",Collection!F175="Erreur",Collection!F175="Invocation",Collection!J175&gt;0),"",Collection!C175))</f>
        <v/>
      </c>
      <c r="K177" s="184" t="str">
        <f>IF(Collection!C175="","",IF(OR(Collection!F175="Commune",Collection!F175="Spéciale",Collection!F175="Rare",Collection!G175&gt;0,Collection!C175="Erreur"),"",Collection!C175))</f>
        <v>Gardienne</v>
      </c>
    </row>
    <row r="178" spans="1:11" x14ac:dyDescent="0.25">
      <c r="A178" s="209"/>
      <c r="B178" s="185"/>
      <c r="C178" s="185"/>
      <c r="D178" s="185"/>
      <c r="E178" s="186"/>
      <c r="I178" s="184" t="str">
        <f>IF(Collection!C176="","",IF(OR(Collection!F176="Invocation",Collection!F176="Accessoire",Collection!G176&gt;0,Collection!C176="Erreur"),"",Collection!C176))</f>
        <v/>
      </c>
      <c r="J178" s="184" t="str">
        <f>IF(Collection!C176="","",IF(OR(Collection!F176="Accessoire",Collection!F176="Erreur",Collection!F176="Invocation",Collection!J176&gt;0),"",Collection!C176))</f>
        <v/>
      </c>
      <c r="K178" s="184" t="str">
        <f>IF(Collection!C176="","",IF(OR(Collection!F176="Commune",Collection!F176="Spéciale",Collection!F176="Rare",Collection!G176&gt;0,Collection!C176="Erreur"),"",Collection!C176))</f>
        <v>Harponneuse</v>
      </c>
    </row>
    <row r="179" spans="1:11" x14ac:dyDescent="0.25">
      <c r="A179" s="218"/>
      <c r="B179" s="185"/>
      <c r="C179" s="185"/>
      <c r="D179" s="185"/>
      <c r="E179" s="186"/>
      <c r="I179" s="184" t="str">
        <f>IF(Collection!C177="","",IF(OR(Collection!F177="Invocation",Collection!F177="Accessoire",Collection!G177&gt;0,Collection!C177="Erreur"),"",Collection!C177))</f>
        <v/>
      </c>
      <c r="J179" s="184" t="str">
        <f>IF(Collection!C177="","",IF(OR(Collection!F177="Accessoire",Collection!F177="Erreur",Collection!F177="Invocation",Collection!J177&gt;0),"",Collection!C177))</f>
        <v/>
      </c>
      <c r="K179" s="184" t="str">
        <f>IF(Collection!C177="","",IF(OR(Collection!F177="Commune",Collection!F177="Spéciale",Collection!F177="Rare",Collection!G177&gt;0,Collection!C177="Erreur"),"",Collection!C177))</f>
        <v>Pelle animée</v>
      </c>
    </row>
    <row r="180" spans="1:11" x14ac:dyDescent="0.25">
      <c r="A180" s="209"/>
      <c r="B180" s="185"/>
      <c r="C180" s="185"/>
      <c r="D180" s="185"/>
      <c r="E180" s="186"/>
      <c r="I180" s="184" t="str">
        <f>IF(Collection!C178="","",IF(OR(Collection!F178="Invocation",Collection!F178="Accessoire",Collection!G178&gt;0,Collection!C178="Erreur"),"",Collection!C178))</f>
        <v/>
      </c>
      <c r="J180" s="184" t="str">
        <f>IF(Collection!C178="","",IF(OR(Collection!F178="Accessoire",Collection!F178="Erreur",Collection!F178="Invocation",Collection!J178&gt;0),"",Collection!C178))</f>
        <v/>
      </c>
      <c r="K180" s="184" t="str">
        <f>IF(Collection!C178="","",IF(OR(Collection!F178="Commune",Collection!F178="Spéciale",Collection!F178="Rare",Collection!G178&gt;0,Collection!C178="Erreur"),"",Collection!C178))</f>
        <v>Piège sournois</v>
      </c>
    </row>
    <row r="181" spans="1:11" x14ac:dyDescent="0.25">
      <c r="A181" s="209"/>
      <c r="B181" s="185"/>
      <c r="C181" s="185"/>
      <c r="D181" s="185"/>
      <c r="E181" s="186"/>
      <c r="I181" s="184" t="str">
        <f>IF(Collection!C179="","",IF(OR(Collection!F179="Invocation",Collection!F179="Accessoire",Collection!G179&gt;0,Collection!C179="Erreur"),"",Collection!C179))</f>
        <v/>
      </c>
      <c r="J181" s="184" t="str">
        <f>IF(Collection!C179="","",IF(OR(Collection!F179="Accessoire",Collection!F179="Erreur",Collection!F179="Invocation",Collection!J179&gt;0),"",Collection!C179))</f>
        <v/>
      </c>
      <c r="K181" s="184" t="str">
        <f>IF(Collection!C179="","",IF(OR(Collection!F179="Commune",Collection!F179="Spéciale",Collection!F179="Rare",Collection!G179&gt;0,Collection!C179="Erreur"),"",Collection!C179))</f>
        <v>Prespic</v>
      </c>
    </row>
    <row r="182" spans="1:11" x14ac:dyDescent="0.25">
      <c r="A182" s="209"/>
      <c r="B182" s="185"/>
      <c r="C182" s="185"/>
      <c r="D182" s="185"/>
      <c r="E182" s="186"/>
      <c r="I182" s="184" t="str">
        <f>IF(Collection!C180="","",IF(OR(Collection!F180="Invocation",Collection!F180="Accessoire",Collection!G180&gt;0,Collection!C180="Erreur"),"",Collection!C180))</f>
        <v/>
      </c>
      <c r="J182" s="184" t="str">
        <f>IF(Collection!C180="","",IF(OR(Collection!F180="Accessoire",Collection!F180="Erreur",Collection!F180="Invocation",Collection!J180&gt;0),"",Collection!C180))</f>
        <v/>
      </c>
      <c r="K182" s="184" t="str">
        <f>IF(Collection!C180="","",IF(OR(Collection!F180="Commune",Collection!F180="Spéciale",Collection!F180="Rare",Collection!G180&gt;0,Collection!C180="Erreur"),"",Collection!C180))</f>
        <v>Tactirelle</v>
      </c>
    </row>
    <row r="183" spans="1:11" x14ac:dyDescent="0.25">
      <c r="A183" s="209"/>
      <c r="B183" s="185"/>
      <c r="C183" s="185"/>
      <c r="D183" s="185"/>
      <c r="E183" s="186"/>
      <c r="I183" s="184" t="str">
        <f>IF(Collection!C181="","",IF(OR(Collection!F181="Invocation",Collection!F181="Accessoire",Collection!G181&gt;0,Collection!C181="Erreur"),"",Collection!C181))</f>
        <v/>
      </c>
      <c r="J183" s="184" t="str">
        <f>IF(Collection!C181="","",IF(OR(Collection!F181="Accessoire",Collection!F181="Erreur",Collection!F181="Invocation",Collection!J181&gt;0),"",Collection!C181))</f>
        <v/>
      </c>
      <c r="K183" s="184" t="str">
        <f>IF(Collection!C181="","",IF(OR(Collection!F181="Commune",Collection!F181="Spéciale",Collection!F181="Rare",Collection!G181&gt;0,Collection!C181="Erreur"),"",Collection!C181))</f>
        <v>Corbac</v>
      </c>
    </row>
    <row r="184" spans="1:11" x14ac:dyDescent="0.25">
      <c r="A184" s="209"/>
      <c r="B184" s="185"/>
      <c r="C184" s="185"/>
      <c r="D184" s="185"/>
      <c r="E184" s="186"/>
      <c r="I184" s="184" t="str">
        <f>IF(Collection!C182="","",IF(OR(Collection!F182="Invocation",Collection!F182="Accessoire",Collection!G182&gt;0,Collection!C182="Erreur"),"",Collection!C182))</f>
        <v/>
      </c>
      <c r="J184" s="184" t="str">
        <f>IF(Collection!C182="","",IF(OR(Collection!F182="Accessoire",Collection!F182="Erreur",Collection!F182="Invocation",Collection!J182&gt;0),"",Collection!C182))</f>
        <v/>
      </c>
      <c r="K184" s="184" t="str">
        <f>IF(Collection!C182="","",IF(OR(Collection!F182="Commune",Collection!F182="Spéciale",Collection!F182="Rare",Collection!G182&gt;0,Collection!C182="Erreur"),"",Collection!C182))</f>
        <v>Dragoeuf Immature (Rouge)</v>
      </c>
    </row>
    <row r="185" spans="1:11" x14ac:dyDescent="0.25">
      <c r="A185" s="209"/>
      <c r="B185" s="185"/>
      <c r="C185" s="185"/>
      <c r="D185" s="185"/>
      <c r="E185" s="186"/>
      <c r="I185" s="184" t="str">
        <f>IF(Collection!C183="","",IF(OR(Collection!F183="Invocation",Collection!F183="Accessoire",Collection!G183&gt;0,Collection!C183="Erreur"),"",Collection!C183))</f>
        <v/>
      </c>
      <c r="J185" s="184" t="str">
        <f>IF(Collection!C183="","",IF(OR(Collection!F183="Accessoire",Collection!F183="Erreur",Collection!F183="Invocation",Collection!J183&gt;0),"",Collection!C183))</f>
        <v/>
      </c>
      <c r="K185" s="184" t="str">
        <f>IF(Collection!C183="","",IF(OR(Collection!F183="Commune",Collection!F183="Spéciale",Collection!F183="Rare",Collection!G183&gt;0,Collection!C183="Erreur"),"",Collection!C183))</f>
        <v>Dragoeuf Immature (Bleu)</v>
      </c>
    </row>
    <row r="186" spans="1:11" x14ac:dyDescent="0.25">
      <c r="A186" s="209"/>
      <c r="B186" s="185"/>
      <c r="C186" s="185"/>
      <c r="D186" s="185"/>
      <c r="E186" s="186"/>
      <c r="I186" s="184" t="str">
        <f>IF(Collection!C184="","",IF(OR(Collection!F184="Invocation",Collection!F184="Accessoire",Collection!G184&gt;0,Collection!C184="Erreur"),"",Collection!C184))</f>
        <v/>
      </c>
      <c r="J186" s="184" t="str">
        <f>IF(Collection!C184="","",IF(OR(Collection!F184="Accessoire",Collection!F184="Erreur",Collection!F184="Invocation",Collection!J184&gt;0),"",Collection!C184))</f>
        <v/>
      </c>
      <c r="K186" s="184" t="str">
        <f>IF(Collection!C184="","",IF(OR(Collection!F184="Commune",Collection!F184="Spéciale",Collection!F184="Rare",Collection!G184&gt;0,Collection!C184="Erreur"),"",Collection!C184))</f>
        <v>Dragoeuf Immature (Jaune)</v>
      </c>
    </row>
    <row r="187" spans="1:11" x14ac:dyDescent="0.25">
      <c r="A187" s="209"/>
      <c r="B187" s="185"/>
      <c r="C187" s="185"/>
      <c r="D187" s="185"/>
      <c r="E187" s="186"/>
      <c r="I187" s="184" t="str">
        <f>IF(Collection!C185="","",IF(OR(Collection!F185="Invocation",Collection!F185="Accessoire",Collection!G185&gt;0,Collection!C185="Erreur"),"",Collection!C185))</f>
        <v/>
      </c>
      <c r="J187" s="184" t="str">
        <f>IF(Collection!C185="","",IF(OR(Collection!F185="Accessoire",Collection!F185="Erreur",Collection!F185="Invocation",Collection!J185&gt;0),"",Collection!C185))</f>
        <v/>
      </c>
      <c r="K187" s="184" t="str">
        <f>IF(Collection!C185="","",IF(OR(Collection!F185="Commune",Collection!F185="Spéciale",Collection!F185="Rare",Collection!G185&gt;0,Collection!C185="Erreur"),"",Collection!C185))</f>
        <v>Dragoeuf Immature (Noir)</v>
      </c>
    </row>
    <row r="188" spans="1:11" x14ac:dyDescent="0.25">
      <c r="A188" s="218"/>
      <c r="B188" s="185"/>
      <c r="C188" s="185"/>
      <c r="D188" s="185"/>
      <c r="E188" s="186"/>
      <c r="I188" s="184" t="str">
        <f>IF(Collection!C186="","",IF(OR(Collection!F186="Invocation",Collection!F186="Accessoire",Collection!G186&gt;0,Collection!C186="Erreur"),"",Collection!C186))</f>
        <v/>
      </c>
      <c r="J188" s="184" t="str">
        <f>IF(Collection!C186="","",IF(OR(Collection!F186="Accessoire",Collection!F186="Erreur",Collection!F186="Invocation",Collection!J186&gt;0),"",Collection!C186))</f>
        <v/>
      </c>
      <c r="K188" s="184" t="str">
        <f>IF(Collection!C186="","",IF(OR(Collection!F186="Commune",Collection!F186="Spéciale",Collection!F186="Rare",Collection!G186&gt;0,Collection!C186="Erreur"),"",Collection!C186))</f>
        <v>Goule</v>
      </c>
    </row>
    <row r="189" spans="1:11" x14ac:dyDescent="0.25">
      <c r="A189" s="218"/>
      <c r="B189" s="185"/>
      <c r="C189" s="185"/>
      <c r="D189" s="185"/>
      <c r="E189" s="186"/>
      <c r="I189" s="184" t="str">
        <f>IF(Collection!C187="","",IF(OR(Collection!F187="Invocation",Collection!F187="Accessoire",Collection!G187&gt;0,Collection!C187="Erreur"),"",Collection!C187))</f>
        <v/>
      </c>
      <c r="J189" s="184" t="str">
        <f>IF(Collection!C187="","",IF(OR(Collection!F187="Accessoire",Collection!F187="Erreur",Collection!F187="Invocation",Collection!J187&gt;0),"",Collection!C187))</f>
        <v/>
      </c>
      <c r="K189" s="184" t="str">
        <f>IF(Collection!C187="","",IF(OR(Collection!F187="Commune",Collection!F187="Spéciale",Collection!F187="Rare",Collection!G187&gt;0,Collection!C187="Erreur"),"",Collection!C187))</f>
        <v>Nodkoko</v>
      </c>
    </row>
    <row r="190" spans="1:11" x14ac:dyDescent="0.25">
      <c r="A190" s="209"/>
      <c r="B190" s="185"/>
      <c r="C190" s="185"/>
      <c r="D190" s="185"/>
      <c r="E190" s="186"/>
      <c r="I190" s="184" t="str">
        <f>IF(Collection!C188="","",IF(OR(Collection!F188="Invocation",Collection!F188="Accessoire",Collection!G188&gt;0,Collection!C188="Erreur"),"",Collection!C188))</f>
        <v/>
      </c>
      <c r="J190" s="184" t="str">
        <f>IF(Collection!C188="","",IF(OR(Collection!F188="Accessoire",Collection!F188="Erreur",Collection!F188="Invocation",Collection!J188&gt;0),"",Collection!C188))</f>
        <v/>
      </c>
      <c r="K190" s="184" t="str">
        <f>IF(Collection!C188="","",IF(OR(Collection!F188="Commune",Collection!F188="Spéciale",Collection!F188="Rare",Collection!G188&gt;0,Collection!C188="Erreur"),"",Collection!C188))</f>
        <v>Rejeton de Katar</v>
      </c>
    </row>
    <row r="191" spans="1:11" x14ac:dyDescent="0.25">
      <c r="A191" s="209"/>
      <c r="B191" s="185"/>
      <c r="C191" s="185"/>
      <c r="D191" s="185"/>
      <c r="E191" s="186"/>
      <c r="I191" s="184" t="str">
        <f>IF(Collection!C189="","",IF(OR(Collection!F189="Invocation",Collection!F189="Accessoire",Collection!G189&gt;0,Collection!C189="Erreur"),"",Collection!C189))</f>
        <v/>
      </c>
      <c r="J191" s="184" t="str">
        <f>IF(Collection!C189="","",IF(OR(Collection!F189="Accessoire",Collection!F189="Erreur",Collection!F189="Invocation",Collection!J189&gt;0),"",Collection!C189))</f>
        <v/>
      </c>
      <c r="K191" s="184" t="str">
        <f>IF(Collection!C189="","",IF(OR(Collection!F189="Commune",Collection!F189="Spéciale",Collection!F189="Rare",Collection!G189&gt;0,Collection!C189="Erreur"),"",Collection!C189))</f>
        <v>Cocotier</v>
      </c>
    </row>
    <row r="192" spans="1:11" x14ac:dyDescent="0.25">
      <c r="A192" s="209"/>
      <c r="B192" s="185"/>
      <c r="C192" s="185"/>
      <c r="D192" s="185"/>
      <c r="E192" s="186"/>
      <c r="I192" s="184" t="str">
        <f>IF(Collection!C190="","",IF(OR(Collection!F190="Invocation",Collection!F190="Accessoire",Collection!G190&gt;0,Collection!C190="Erreur"),"",Collection!C190))</f>
        <v/>
      </c>
      <c r="J192" s="184" t="str">
        <f>IF(Collection!C190="","",IF(OR(Collection!F190="Accessoire",Collection!F190="Erreur",Collection!F190="Invocation",Collection!J190&gt;0),"",Collection!C190))</f>
        <v/>
      </c>
      <c r="K192" s="184" t="str">
        <f>IF(Collection!C190="","",IF(OR(Collection!F190="Commune",Collection!F190="Spéciale",Collection!F190="Rare",Collection!G190&gt;0,Collection!C190="Erreur"),"",Collection!C190))</f>
        <v>Radeau</v>
      </c>
    </row>
    <row r="193" spans="1:11" x14ac:dyDescent="0.25">
      <c r="A193" s="218"/>
      <c r="B193" s="185"/>
      <c r="C193" s="185"/>
      <c r="D193" s="185"/>
      <c r="E193" s="186"/>
      <c r="I193" s="184" t="str">
        <f>IF(Collection!C191="","",IF(OR(Collection!F191="Invocation",Collection!F191="Accessoire",Collection!G191&gt;0,Collection!C191="Erreur"),"",Collection!C191))</f>
        <v/>
      </c>
      <c r="J193" s="184" t="str">
        <f>IF(Collection!C191="","",IF(OR(Collection!F191="Accessoire",Collection!F191="Erreur",Collection!F191="Invocation",Collection!J191&gt;0),"",Collection!C191))</f>
        <v/>
      </c>
      <c r="K193" s="184" t="str">
        <f>IF(Collection!C191="","",IF(OR(Collection!F191="Commune",Collection!F191="Spéciale",Collection!F191="Rare",Collection!G191&gt;0,Collection!C191="Erreur"),"",Collection!C191))</f>
        <v>Totem</v>
      </c>
    </row>
    <row r="194" spans="1:11" x14ac:dyDescent="0.25">
      <c r="A194" s="209"/>
      <c r="B194" s="185"/>
      <c r="C194" s="185"/>
      <c r="D194" s="185"/>
      <c r="E194" s="186"/>
      <c r="I194" s="184" t="str">
        <f>IF(Collection!C192="","",IF(OR(Collection!F192="Invocation",Collection!F192="Accessoire",Collection!G192&gt;0,Collection!C192="Erreur"),"",Collection!C192))</f>
        <v/>
      </c>
      <c r="J194" s="184" t="str">
        <f>IF(Collection!C192="","",IF(OR(Collection!F192="Accessoire",Collection!F192="Erreur",Collection!F192="Invocation",Collection!J192&gt;0),"",Collection!C192))</f>
        <v/>
      </c>
      <c r="K194" s="184" t="str">
        <f>IF(Collection!C192="","",IF(OR(Collection!F192="Commune",Collection!F192="Spéciale",Collection!F192="Rare",Collection!G192&gt;0,Collection!C192="Erreur"),"",Collection!C192))</f>
        <v/>
      </c>
    </row>
    <row r="195" spans="1:11" x14ac:dyDescent="0.25">
      <c r="A195" s="209"/>
      <c r="B195" s="185"/>
      <c r="C195" s="185"/>
      <c r="D195" s="185"/>
      <c r="E195" s="186"/>
      <c r="I195" s="184" t="str">
        <f>IF(Collection!C193="","",IF(OR(Collection!F193="Invocation",Collection!F193="Accessoire",Collection!G193&gt;0,Collection!C193="Erreur"),"",Collection!C193))</f>
        <v/>
      </c>
      <c r="J195" s="184" t="str">
        <f>IF(Collection!C193="","",IF(OR(Collection!F193="Accessoire",Collection!F193="Erreur",Collection!F193="Invocation",Collection!J193&gt;0),"",Collection!C193))</f>
        <v/>
      </c>
      <c r="K195" s="184" t="str">
        <f>IF(Collection!C193="","",IF(OR(Collection!F193="Commune",Collection!F193="Spéciale",Collection!F193="Rare",Collection!G193&gt;0,Collection!C193="Erreur"),"",Collection!C193))</f>
        <v/>
      </c>
    </row>
    <row r="196" spans="1:11" x14ac:dyDescent="0.25">
      <c r="A196" s="209"/>
      <c r="B196" s="185"/>
      <c r="C196" s="185"/>
      <c r="D196" s="185"/>
      <c r="E196" s="186"/>
      <c r="I196" s="184" t="str">
        <f>IF(Collection!C194="","",IF(OR(Collection!F194="Invocation",Collection!F194="Accessoire",Collection!G194&gt;0,Collection!C194="Erreur"),"",Collection!C194))</f>
        <v/>
      </c>
      <c r="J196" s="184" t="str">
        <f>IF(Collection!C194="","",IF(OR(Collection!F194="Accessoire",Collection!F194="Erreur",Collection!F194="Invocation",Collection!J194&gt;0),"",Collection!C194))</f>
        <v/>
      </c>
      <c r="K196" s="184" t="str">
        <f>IF(Collection!C194="","",IF(OR(Collection!F194="Commune",Collection!F194="Spéciale",Collection!F194="Rare",Collection!G194&gt;0,Collection!C194="Erreur"),"",Collection!C194))</f>
        <v/>
      </c>
    </row>
    <row r="197" spans="1:11" x14ac:dyDescent="0.25">
      <c r="A197" s="209"/>
      <c r="B197" s="185"/>
      <c r="C197" s="185"/>
      <c r="D197" s="185"/>
      <c r="E197" s="186"/>
      <c r="I197" s="184" t="str">
        <f>IF(Collection!C195="","",IF(OR(Collection!F195="Invocation",Collection!F195="Accessoire",Collection!G195&gt;0,Collection!C195="Erreur"),"",Collection!C195))</f>
        <v/>
      </c>
      <c r="J197" s="184" t="str">
        <f>IF(Collection!C195="","",IF(OR(Collection!F195="Accessoire",Collection!F195="Erreur",Collection!F195="Invocation",Collection!J195&gt;0),"",Collection!C195))</f>
        <v/>
      </c>
      <c r="K197" s="184" t="str">
        <f>IF(Collection!C195="","",IF(OR(Collection!F195="Commune",Collection!F195="Spéciale",Collection!F195="Rare",Collection!G195&gt;0,Collection!C195="Erreur"),"",Collection!C195))</f>
        <v/>
      </c>
    </row>
    <row r="198" spans="1:11" x14ac:dyDescent="0.25">
      <c r="A198" s="209"/>
      <c r="B198" s="185"/>
      <c r="C198" s="185"/>
      <c r="D198" s="185"/>
      <c r="E198" s="186"/>
      <c r="I198" s="184" t="str">
        <f>IF(Collection!C196="","",IF(OR(Collection!F196="Invocation",Collection!F196="Accessoire",Collection!G196&gt;0,Collection!C196="Erreur"),"",Collection!C196))</f>
        <v/>
      </c>
      <c r="J198" s="184" t="str">
        <f>IF(Collection!C196="","",IF(OR(Collection!F196="Accessoire",Collection!F196="Erreur",Collection!F196="Invocation",Collection!J196&gt;0),"",Collection!C196))</f>
        <v/>
      </c>
      <c r="K198" s="184" t="str">
        <f>IF(Collection!C196="","",IF(OR(Collection!F196="Commune",Collection!F196="Spéciale",Collection!F196="Rare",Collection!G196&gt;0,Collection!C196="Erreur"),"",Collection!C196))</f>
        <v/>
      </c>
    </row>
    <row r="199" spans="1:11" x14ac:dyDescent="0.25">
      <c r="A199" s="209"/>
      <c r="B199" s="185"/>
      <c r="C199" s="185"/>
      <c r="D199" s="185"/>
      <c r="E199" s="186"/>
      <c r="I199" s="184" t="str">
        <f>IF(Collection!C197="","",IF(OR(Collection!F197="Invocation",Collection!F197="Accessoire",Collection!G197&gt;0,Collection!C197="Erreur"),"",Collection!C197))</f>
        <v/>
      </c>
      <c r="J199" s="184" t="str">
        <f>IF(Collection!C197="","",IF(OR(Collection!F197="Accessoire",Collection!F197="Erreur",Collection!F197="Invocation",Collection!J197&gt;0),"",Collection!C197))</f>
        <v/>
      </c>
      <c r="K199" s="184" t="str">
        <f>IF(Collection!C197="","",IF(OR(Collection!F197="Commune",Collection!F197="Spéciale",Collection!F197="Rare",Collection!G197&gt;0,Collection!C197="Erreur"),"",Collection!C197))</f>
        <v/>
      </c>
    </row>
    <row r="200" spans="1:11" x14ac:dyDescent="0.25">
      <c r="A200" s="209"/>
      <c r="B200" s="185"/>
      <c r="C200" s="185"/>
      <c r="D200" s="185"/>
      <c r="E200" s="186"/>
      <c r="I200" s="184" t="str">
        <f>IF(Collection!C198="","",IF(OR(Collection!F198="Invocation",Collection!F198="Accessoire",Collection!G198&gt;0,Collection!C198="Erreur"),"",Collection!C198))</f>
        <v/>
      </c>
      <c r="J200" s="184" t="str">
        <f>IF(Collection!C198="","",IF(OR(Collection!F198="Accessoire",Collection!F198="Erreur",Collection!F198="Invocation",Collection!J198&gt;0),"",Collection!C198))</f>
        <v/>
      </c>
      <c r="K200" s="184" t="str">
        <f>IF(Collection!C198="","",IF(OR(Collection!F198="Commune",Collection!F198="Spéciale",Collection!F198="Rare",Collection!G198&gt;0,Collection!C198="Erreur"),"",Collection!C198))</f>
        <v/>
      </c>
    </row>
    <row r="201" spans="1:11" x14ac:dyDescent="0.25">
      <c r="A201" s="209"/>
      <c r="B201" s="185"/>
      <c r="C201" s="185"/>
      <c r="D201" s="185"/>
      <c r="E201" s="186"/>
      <c r="I201" s="184" t="str">
        <f>IF(Collection!C199="","",IF(OR(Collection!F199="Invocation",Collection!F199="Accessoire",Collection!G199&gt;0,Collection!C199="Erreur"),"",Collection!C199))</f>
        <v/>
      </c>
      <c r="J201" s="184" t="str">
        <f>IF(Collection!C199="","",IF(OR(Collection!F199="Accessoire",Collection!F199="Erreur",Collection!F199="Invocation",Collection!J199&gt;0),"",Collection!C199))</f>
        <v/>
      </c>
      <c r="K201" s="184" t="str">
        <f>IF(Collection!C199="","",IF(OR(Collection!F199="Commune",Collection!F199="Spéciale",Collection!F199="Rare",Collection!G199&gt;0,Collection!C199="Erreur"),"",Collection!C199))</f>
        <v/>
      </c>
    </row>
    <row r="202" spans="1:11" x14ac:dyDescent="0.25">
      <c r="A202" s="209"/>
      <c r="B202" s="185"/>
      <c r="C202" s="185"/>
      <c r="D202" s="185"/>
      <c r="E202" s="186"/>
      <c r="I202" s="184" t="str">
        <f>IF(Collection!C200="","",IF(OR(Collection!F200="Invocation",Collection!F200="Accessoire",Collection!G200&gt;0,Collection!C200="Erreur"),"",Collection!C200))</f>
        <v/>
      </c>
      <c r="J202" s="184" t="str">
        <f>IF(Collection!C200="","",IF(OR(Collection!F200="Accessoire",Collection!F200="Erreur",Collection!F200="Invocation",Collection!J200&gt;0),"",Collection!C200))</f>
        <v/>
      </c>
      <c r="K202" s="184" t="str">
        <f>IF(Collection!C200="","",IF(OR(Collection!F200="Commune",Collection!F200="Spéciale",Collection!F200="Rare",Collection!G200&gt;0,Collection!C200="Erreur"),"",Collection!C200))</f>
        <v/>
      </c>
    </row>
    <row r="203" spans="1:11" x14ac:dyDescent="0.25">
      <c r="A203" s="209"/>
      <c r="B203" s="185"/>
      <c r="C203" s="185"/>
      <c r="D203" s="185"/>
      <c r="E203" s="186"/>
      <c r="I203" s="184" t="str">
        <f>IF(Collection!C201="","",IF(OR(Collection!F201="Invocation",Collection!F201="Accessoire",Collection!G201&gt;0,Collection!C201="Erreur"),"",Collection!C201))</f>
        <v/>
      </c>
      <c r="J203" s="184" t="str">
        <f>IF(Collection!C201="","",IF(OR(Collection!F201="Accessoire",Collection!F201="Erreur",Collection!F201="Invocation",Collection!J201&gt;0),"",Collection!C201))</f>
        <v/>
      </c>
      <c r="K203" s="184" t="str">
        <f>IF(Collection!C201="","",IF(OR(Collection!F201="Commune",Collection!F201="Spéciale",Collection!F201="Rare",Collection!G201&gt;0,Collection!C201="Erreur"),"",Collection!C201))</f>
        <v/>
      </c>
    </row>
    <row r="204" spans="1:11" x14ac:dyDescent="0.25">
      <c r="A204" s="209"/>
      <c r="B204" s="185"/>
      <c r="C204" s="185"/>
      <c r="D204" s="185"/>
      <c r="E204" s="186"/>
      <c r="I204" s="184" t="str">
        <f>IF(Collection!C202="","",IF(OR(Collection!F202="Invocation",Collection!F202="Accessoire",Collection!G202&gt;0,Collection!C202="Erreur"),"",Collection!C202))</f>
        <v/>
      </c>
      <c r="J204" s="184" t="str">
        <f>IF(Collection!C202="","",IF(OR(Collection!F202="Accessoire",Collection!F202="Erreur",Collection!F202="Invocation",Collection!J202&gt;0),"",Collection!C202))</f>
        <v/>
      </c>
      <c r="K204" s="184" t="str">
        <f>IF(Collection!C202="","",IF(OR(Collection!F202="Commune",Collection!F202="Spéciale",Collection!F202="Rare",Collection!G202&gt;0,Collection!C202="Erreur"),"",Collection!C202))</f>
        <v/>
      </c>
    </row>
    <row r="205" spans="1:11" x14ac:dyDescent="0.25">
      <c r="A205" s="209"/>
      <c r="B205" s="185"/>
      <c r="C205" s="185"/>
      <c r="D205" s="185"/>
      <c r="E205" s="186"/>
      <c r="I205" s="184" t="str">
        <f>IF(Collection!C203="","",IF(OR(Collection!F203="Invocation",Collection!F203="Accessoire",Collection!G203&gt;0,Collection!C203="Erreur"),"",Collection!C203))</f>
        <v/>
      </c>
      <c r="J205" s="184" t="str">
        <f>IF(Collection!C203="","",IF(OR(Collection!F203="Accessoire",Collection!F203="Erreur",Collection!F203="Invocation",Collection!J203&gt;0),"",Collection!C203))</f>
        <v/>
      </c>
      <c r="K205" s="184" t="str">
        <f>IF(Collection!C203="","",IF(OR(Collection!F203="Commune",Collection!F203="Spéciale",Collection!F203="Rare",Collection!G203&gt;0,Collection!C203="Erreur"),"",Collection!C203))</f>
        <v/>
      </c>
    </row>
    <row r="206" spans="1:11" x14ac:dyDescent="0.25">
      <c r="A206" s="209"/>
      <c r="B206" s="185"/>
      <c r="C206" s="185"/>
      <c r="D206" s="185"/>
      <c r="E206" s="186"/>
      <c r="I206" s="184" t="str">
        <f>IF(Collection!C204="","",IF(OR(Collection!F204="Invocation",Collection!F204="Accessoire",Collection!G204&gt;0,Collection!C204="Erreur"),"",Collection!C204))</f>
        <v/>
      </c>
      <c r="J206" s="184" t="str">
        <f>IF(Collection!C204="","",IF(OR(Collection!F204="Accessoire",Collection!F204="Erreur",Collection!F204="Invocation",Collection!J204&gt;0),"",Collection!C204))</f>
        <v/>
      </c>
      <c r="K206" s="184" t="str">
        <f>IF(Collection!C204="","",IF(OR(Collection!F204="Commune",Collection!F204="Spéciale",Collection!F204="Rare",Collection!G204&gt;0,Collection!C204="Erreur"),"",Collection!C204))</f>
        <v/>
      </c>
    </row>
    <row r="207" spans="1:11" x14ac:dyDescent="0.25">
      <c r="A207" s="209"/>
      <c r="B207" s="185"/>
      <c r="C207" s="185"/>
      <c r="D207" s="185"/>
      <c r="E207" s="186"/>
      <c r="I207" s="184" t="str">
        <f>IF(Collection!C205="","",IF(OR(Collection!F205="Invocation",Collection!F205="Accessoire",Collection!G205&gt;0,Collection!C205="Erreur"),"",Collection!C205))</f>
        <v/>
      </c>
      <c r="J207" s="184" t="str">
        <f>IF(Collection!C205="","",IF(OR(Collection!F205="Accessoire",Collection!F205="Erreur",Collection!F205="Invocation",Collection!J205&gt;0),"",Collection!C205))</f>
        <v/>
      </c>
      <c r="K207" s="184" t="str">
        <f>IF(Collection!C205="","",IF(OR(Collection!F205="Commune",Collection!F205="Spéciale",Collection!F205="Rare",Collection!G205&gt;0,Collection!C205="Erreur"),"",Collection!C205))</f>
        <v/>
      </c>
    </row>
    <row r="208" spans="1:11" x14ac:dyDescent="0.25">
      <c r="A208" s="209"/>
      <c r="B208" s="185"/>
      <c r="C208" s="185"/>
      <c r="D208" s="185"/>
      <c r="E208" s="186"/>
      <c r="I208" s="184" t="str">
        <f>IF(Collection!C206="","",IF(OR(Collection!F206="Invocation",Collection!F206="Accessoire",Collection!G206&gt;0,Collection!C206="Erreur"),"",Collection!C206))</f>
        <v/>
      </c>
      <c r="J208" s="184" t="str">
        <f>IF(Collection!C206="","",IF(OR(Collection!F206="Accessoire",Collection!F206="Erreur",Collection!F206="Invocation",Collection!J206&gt;0),"",Collection!C206))</f>
        <v/>
      </c>
      <c r="K208" s="184" t="str">
        <f>IF(Collection!C206="","",IF(OR(Collection!F206="Commune",Collection!F206="Spéciale",Collection!F206="Rare",Collection!G206&gt;0,Collection!C206="Erreur"),"",Collection!C206))</f>
        <v/>
      </c>
    </row>
    <row r="209" spans="1:11" x14ac:dyDescent="0.25">
      <c r="A209" s="209"/>
      <c r="B209" s="185"/>
      <c r="C209" s="185"/>
      <c r="D209" s="185"/>
      <c r="E209" s="186"/>
      <c r="I209" s="184" t="str">
        <f>IF(Collection!C207="","",IF(OR(Collection!F207="Invocation",Collection!F207="Accessoire",Collection!G207&gt;0,Collection!C207="Erreur"),"",Collection!C207))</f>
        <v/>
      </c>
      <c r="J209" s="184" t="str">
        <f>IF(Collection!C207="","",IF(OR(Collection!F207="Accessoire",Collection!F207="Erreur",Collection!F207="Invocation",Collection!J207&gt;0),"",Collection!C207))</f>
        <v/>
      </c>
      <c r="K209" s="184" t="str">
        <f>IF(Collection!C207="","",IF(OR(Collection!F207="Commune",Collection!F207="Spéciale",Collection!F207="Rare",Collection!G207&gt;0,Collection!C207="Erreur"),"",Collection!C207))</f>
        <v/>
      </c>
    </row>
    <row r="210" spans="1:11" x14ac:dyDescent="0.25">
      <c r="A210" s="209"/>
      <c r="B210" s="185"/>
      <c r="C210" s="185"/>
      <c r="D210" s="185"/>
      <c r="E210" s="186"/>
      <c r="I210" s="184" t="str">
        <f>IF(Collection!C208="","",IF(OR(Collection!F208="Invocation",Collection!F208="Accessoire",Collection!G208&gt;0,Collection!C208="Erreur"),"",Collection!C208))</f>
        <v/>
      </c>
      <c r="J210" s="184" t="str">
        <f>IF(Collection!C208="","",IF(OR(Collection!F208="Accessoire",Collection!F208="Erreur",Collection!F208="Invocation",Collection!J208&gt;0),"",Collection!C208))</f>
        <v/>
      </c>
      <c r="K210" s="184" t="str">
        <f>IF(Collection!C208="","",IF(OR(Collection!F208="Commune",Collection!F208="Spéciale",Collection!F208="Rare",Collection!G208&gt;0,Collection!C208="Erreur"),"",Collection!C208))</f>
        <v/>
      </c>
    </row>
    <row r="211" spans="1:11" x14ac:dyDescent="0.25">
      <c r="A211" s="209"/>
      <c r="B211" s="185"/>
      <c r="C211" s="185"/>
      <c r="D211" s="185"/>
      <c r="E211" s="186"/>
      <c r="I211" s="184" t="str">
        <f>IF(Collection!C209="","",IF(OR(Collection!F209="Invocation",Collection!F209="Accessoire",Collection!G209&gt;0,Collection!C209="Erreur"),"",Collection!C209))</f>
        <v/>
      </c>
      <c r="J211" s="184" t="str">
        <f>IF(Collection!C209="","",IF(OR(Collection!F209="Accessoire",Collection!F209="Erreur",Collection!F209="Invocation",Collection!J209&gt;0),"",Collection!C209))</f>
        <v/>
      </c>
      <c r="K211" s="184" t="str">
        <f>IF(Collection!C209="","",IF(OR(Collection!F209="Commune",Collection!F209="Spéciale",Collection!F209="Rare",Collection!G209&gt;0,Collection!C209="Erreur"),"",Collection!C209))</f>
        <v/>
      </c>
    </row>
    <row r="212" spans="1:11" x14ac:dyDescent="0.25">
      <c r="A212" s="209"/>
      <c r="B212" s="185"/>
      <c r="C212" s="185"/>
      <c r="D212" s="185"/>
      <c r="E212" s="186"/>
      <c r="I212" s="184" t="str">
        <f>IF(Collection!C210="","",IF(OR(Collection!F210="Invocation",Collection!F210="Accessoire",Collection!G210&gt;0,Collection!C210="Erreur"),"",Collection!C210))</f>
        <v/>
      </c>
      <c r="J212" s="184" t="str">
        <f>IF(Collection!C210="","",IF(OR(Collection!F210="Accessoire",Collection!F210="Erreur",Collection!F210="Invocation",Collection!J210&gt;0),"",Collection!C210))</f>
        <v/>
      </c>
      <c r="K212" s="184" t="str">
        <f>IF(Collection!C210="","",IF(OR(Collection!F210="Commune",Collection!F210="Spéciale",Collection!F210="Rare",Collection!G210&gt;0,Collection!C210="Erreur"),"",Collection!C210))</f>
        <v/>
      </c>
    </row>
    <row r="213" spans="1:11" x14ac:dyDescent="0.25">
      <c r="A213" s="209"/>
      <c r="B213" s="185"/>
      <c r="C213" s="185"/>
      <c r="D213" s="185"/>
      <c r="E213" s="186"/>
      <c r="I213" s="184" t="str">
        <f>IF(Collection!C211="","",IF(OR(Collection!F211="Invocation",Collection!F211="Accessoire",Collection!G211&gt;0,Collection!C211="Erreur"),"",Collection!C211))</f>
        <v/>
      </c>
      <c r="J213" s="184" t="str">
        <f>IF(Collection!C211="","",IF(OR(Collection!F211="Accessoire",Collection!F211="Erreur",Collection!F211="Invocation",Collection!J211&gt;0),"",Collection!C211))</f>
        <v/>
      </c>
      <c r="K213" s="184" t="str">
        <f>IF(Collection!C211="","",IF(OR(Collection!F211="Commune",Collection!F211="Spéciale",Collection!F211="Rare",Collection!G211&gt;0,Collection!C211="Erreur"),"",Collection!C211))</f>
        <v/>
      </c>
    </row>
    <row r="214" spans="1:11" x14ac:dyDescent="0.25">
      <c r="A214" s="209"/>
      <c r="B214" s="185"/>
      <c r="C214" s="185"/>
      <c r="D214" s="185"/>
      <c r="E214" s="186"/>
      <c r="I214" s="184" t="str">
        <f>IF(Collection!C212="","",IF(OR(Collection!F212="Invocation",Collection!F212="Accessoire",Collection!G212&gt;0,Collection!C212="Erreur"),"",Collection!C212))</f>
        <v/>
      </c>
      <c r="J214" s="184" t="str">
        <f>IF(Collection!C212="","",IF(OR(Collection!F212="Accessoire",Collection!F212="Erreur",Collection!F212="Invocation",Collection!J212&gt;0),"",Collection!C212))</f>
        <v/>
      </c>
      <c r="K214" s="184" t="str">
        <f>IF(Collection!C212="","",IF(OR(Collection!F212="Commune",Collection!F212="Spéciale",Collection!F212="Rare",Collection!G212&gt;0,Collection!C212="Erreur"),"",Collection!C212))</f>
        <v/>
      </c>
    </row>
    <row r="215" spans="1:11" x14ac:dyDescent="0.25">
      <c r="A215" s="209"/>
      <c r="B215" s="185"/>
      <c r="C215" s="185"/>
      <c r="D215" s="185"/>
      <c r="E215" s="186"/>
      <c r="I215" s="184" t="str">
        <f>IF(Collection!C213="","",IF(OR(Collection!F213="Invocation",Collection!F213="Accessoire",Collection!G213&gt;0,Collection!C213="Erreur"),"",Collection!C213))</f>
        <v/>
      </c>
      <c r="J215" s="184" t="str">
        <f>IF(Collection!C213="","",IF(OR(Collection!F213="Accessoire",Collection!F213="Erreur",Collection!F213="Invocation",Collection!J213&gt;0),"",Collection!C213))</f>
        <v/>
      </c>
      <c r="K215" s="184" t="str">
        <f>IF(Collection!C213="","",IF(OR(Collection!F213="Commune",Collection!F213="Spéciale",Collection!F213="Rare",Collection!G213&gt;0,Collection!C213="Erreur"),"",Collection!C213))</f>
        <v/>
      </c>
    </row>
    <row r="216" spans="1:11" x14ac:dyDescent="0.25">
      <c r="A216" s="209"/>
      <c r="B216" s="185"/>
      <c r="C216" s="185"/>
      <c r="D216" s="185"/>
      <c r="E216" s="186"/>
      <c r="I216" s="184" t="str">
        <f>IF(Collection!C214="","",IF(OR(Collection!F214="Invocation",Collection!F214="Accessoire",Collection!G214&gt;0,Collection!C214="Erreur"),"",Collection!C214))</f>
        <v/>
      </c>
      <c r="J216" s="184" t="str">
        <f>IF(Collection!C214="","",IF(OR(Collection!F214="Accessoire",Collection!F214="Erreur",Collection!F214="Invocation",Collection!J214&gt;0),"",Collection!C214))</f>
        <v/>
      </c>
      <c r="K216" s="184" t="str">
        <f>IF(Collection!C214="","",IF(OR(Collection!F214="Commune",Collection!F214="Spéciale",Collection!F214="Rare",Collection!G214&gt;0,Collection!C214="Erreur"),"",Collection!C214))</f>
        <v/>
      </c>
    </row>
    <row r="217" spans="1:11" x14ac:dyDescent="0.25">
      <c r="A217" s="209"/>
      <c r="B217" s="185"/>
      <c r="C217" s="185"/>
      <c r="D217" s="185"/>
      <c r="E217" s="186"/>
      <c r="I217" s="184" t="str">
        <f>IF(Collection!C215="","",IF(OR(Collection!F215="Invocation",Collection!F215="Accessoire",Collection!G215&gt;0,Collection!C215="Erreur"),"",Collection!C215))</f>
        <v/>
      </c>
      <c r="J217" s="184" t="str">
        <f>IF(Collection!C215="","",IF(OR(Collection!F215="Accessoire",Collection!F215="Erreur",Collection!F215="Invocation",Collection!J215&gt;0),"",Collection!C215))</f>
        <v/>
      </c>
      <c r="K217" s="184" t="str">
        <f>IF(Collection!C215="","",IF(OR(Collection!F215="Commune",Collection!F215="Spéciale",Collection!F215="Rare",Collection!G215&gt;0,Collection!C215="Erreur"),"",Collection!C215))</f>
        <v/>
      </c>
    </row>
    <row r="218" spans="1:11" x14ac:dyDescent="0.25">
      <c r="A218" s="209"/>
      <c r="B218" s="185"/>
      <c r="C218" s="185"/>
      <c r="D218" s="185"/>
      <c r="E218" s="186"/>
      <c r="I218" s="184" t="str">
        <f>IF(Collection!C216="","",IF(OR(Collection!F216="Invocation",Collection!F216="Accessoire",Collection!G216&gt;0,Collection!C216="Erreur"),"",Collection!C216))</f>
        <v/>
      </c>
      <c r="J218" s="184" t="str">
        <f>IF(Collection!C216="","",IF(OR(Collection!F216="Accessoire",Collection!F216="Erreur",Collection!F216="Invocation",Collection!J216&gt;0),"",Collection!C216))</f>
        <v/>
      </c>
      <c r="K218" s="184" t="str">
        <f>IF(Collection!C216="","",IF(OR(Collection!F216="Commune",Collection!F216="Spéciale",Collection!F216="Rare",Collection!G216&gt;0,Collection!C216="Erreur"),"",Collection!C216))</f>
        <v/>
      </c>
    </row>
    <row r="219" spans="1:11" x14ac:dyDescent="0.25">
      <c r="A219" s="209"/>
      <c r="B219" s="185"/>
      <c r="C219" s="185"/>
      <c r="D219" s="185"/>
      <c r="E219" s="186"/>
      <c r="I219" s="184" t="str">
        <f>IF(Collection!C217="","",IF(OR(Collection!F217="Invocation",Collection!F217="Accessoire",Collection!G217&gt;0,Collection!C217="Erreur"),"",Collection!C217))</f>
        <v/>
      </c>
      <c r="J219" s="184" t="str">
        <f>IF(Collection!C217="","",IF(OR(Collection!F217="Accessoire",Collection!F217="Erreur",Collection!F217="Invocation",Collection!J217&gt;0),"",Collection!C217))</f>
        <v/>
      </c>
      <c r="K219" s="184" t="str">
        <f>IF(Collection!C217="","",IF(OR(Collection!F217="Commune",Collection!F217="Spéciale",Collection!F217="Rare",Collection!G217&gt;0,Collection!C217="Erreur"),"",Collection!C217))</f>
        <v/>
      </c>
    </row>
    <row r="220" spans="1:11" x14ac:dyDescent="0.25">
      <c r="A220" s="209"/>
      <c r="B220" s="185"/>
      <c r="C220" s="185"/>
      <c r="D220" s="185"/>
      <c r="E220" s="186"/>
      <c r="I220" s="184" t="str">
        <f>IF(Collection!C218="","",IF(OR(Collection!F218="Invocation",Collection!F218="Accessoire",Collection!G218&gt;0,Collection!C218="Erreur"),"",Collection!C218))</f>
        <v/>
      </c>
      <c r="J220" s="184" t="str">
        <f>IF(Collection!C218="","",IF(OR(Collection!F218="Accessoire",Collection!F218="Erreur",Collection!F218="Invocation",Collection!J218&gt;0),"",Collection!C218))</f>
        <v/>
      </c>
      <c r="K220" s="184" t="str">
        <f>IF(Collection!C218="","",IF(OR(Collection!F218="Commune",Collection!F218="Spéciale",Collection!F218="Rare",Collection!G218&gt;0,Collection!C218="Erreur"),"",Collection!C218))</f>
        <v/>
      </c>
    </row>
    <row r="221" spans="1:11" x14ac:dyDescent="0.25">
      <c r="A221" s="209"/>
      <c r="B221" s="185"/>
      <c r="C221" s="185"/>
      <c r="D221" s="185"/>
      <c r="E221" s="186"/>
      <c r="I221" s="184" t="str">
        <f>IF(Collection!C219="","",IF(OR(Collection!F219="Invocation",Collection!F219="Accessoire",Collection!G219&gt;0,Collection!C219="Erreur"),"",Collection!C219))</f>
        <v/>
      </c>
      <c r="J221" s="184" t="str">
        <f>IF(Collection!C219="","",IF(OR(Collection!F219="Accessoire",Collection!F219="Erreur",Collection!F219="Invocation",Collection!J219&gt;0),"",Collection!C219))</f>
        <v/>
      </c>
      <c r="K221" s="184" t="str">
        <f>IF(Collection!C219="","",IF(OR(Collection!F219="Commune",Collection!F219="Spéciale",Collection!F219="Rare",Collection!G219&gt;0,Collection!C219="Erreur"),"",Collection!C219))</f>
        <v/>
      </c>
    </row>
    <row r="222" spans="1:11" x14ac:dyDescent="0.25">
      <c r="A222" s="209"/>
      <c r="B222" s="185"/>
      <c r="C222" s="185"/>
      <c r="D222" s="185"/>
      <c r="E222" s="186"/>
      <c r="I222" s="184" t="str">
        <f>IF(Collection!C220="","",IF(OR(Collection!F220="Invocation",Collection!F220="Accessoire",Collection!G220&gt;0,Collection!C220="Erreur"),"",Collection!C220))</f>
        <v/>
      </c>
      <c r="J222" s="184" t="str">
        <f>IF(Collection!C220="","",IF(OR(Collection!F220="Accessoire",Collection!F220="Erreur",Collection!F220="Invocation",Collection!J220&gt;0),"",Collection!C220))</f>
        <v/>
      </c>
      <c r="K222" s="184" t="str">
        <f>IF(Collection!C220="","",IF(OR(Collection!F220="Commune",Collection!F220="Spéciale",Collection!F220="Rare",Collection!G220&gt;0,Collection!C220="Erreur"),"",Collection!C220))</f>
        <v/>
      </c>
    </row>
    <row r="223" spans="1:11" x14ac:dyDescent="0.25">
      <c r="A223" s="209"/>
      <c r="B223" s="185"/>
      <c r="C223" s="185"/>
      <c r="D223" s="185"/>
      <c r="E223" s="186"/>
      <c r="I223" s="184" t="str">
        <f>IF(Collection!C221="","",IF(OR(Collection!F221="Invocation",Collection!F221="Accessoire",Collection!G221&gt;0,Collection!C221="Erreur"),"",Collection!C221))</f>
        <v/>
      </c>
      <c r="J223" s="184" t="str">
        <f>IF(Collection!C221="","",IF(OR(Collection!F221="Accessoire",Collection!F221="Erreur",Collection!F221="Invocation",Collection!J221&gt;0),"",Collection!C221))</f>
        <v/>
      </c>
      <c r="K223" s="184" t="str">
        <f>IF(Collection!C221="","",IF(OR(Collection!F221="Commune",Collection!F221="Spéciale",Collection!F221="Rare",Collection!G221&gt;0,Collection!C221="Erreur"),"",Collection!C221))</f>
        <v/>
      </c>
    </row>
    <row r="224" spans="1:11" x14ac:dyDescent="0.25">
      <c r="A224" s="209"/>
      <c r="B224" s="185"/>
      <c r="C224" s="185"/>
      <c r="D224" s="185"/>
      <c r="E224" s="186"/>
      <c r="I224" s="184" t="str">
        <f>IF(Collection!C222="","",IF(OR(Collection!F222="Invocation",Collection!F222="Accessoire",Collection!G222&gt;0,Collection!C222="Erreur"),"",Collection!C222))</f>
        <v/>
      </c>
      <c r="J224" s="184" t="str">
        <f>IF(Collection!C222="","",IF(OR(Collection!F222="Accessoire",Collection!F222="Erreur",Collection!F222="Invocation",Collection!J222&gt;0),"",Collection!C222))</f>
        <v/>
      </c>
      <c r="K224" s="184" t="str">
        <f>IF(Collection!C222="","",IF(OR(Collection!F222="Commune",Collection!F222="Spéciale",Collection!F222="Rare",Collection!G222&gt;0,Collection!C222="Erreur"),"",Collection!C222))</f>
        <v/>
      </c>
    </row>
    <row r="225" spans="1:11" x14ac:dyDescent="0.25">
      <c r="A225" s="209"/>
      <c r="B225" s="185"/>
      <c r="C225" s="185"/>
      <c r="D225" s="185"/>
      <c r="E225" s="186"/>
      <c r="I225" s="184" t="str">
        <f>IF(Collection!C223="","",IF(OR(Collection!F223="Invocation",Collection!F223="Accessoire",Collection!G223&gt;0,Collection!C223="Erreur"),"",Collection!C223))</f>
        <v/>
      </c>
      <c r="J225" s="184" t="str">
        <f>IF(Collection!C223="","",IF(OR(Collection!F223="Accessoire",Collection!F223="Erreur",Collection!F223="Invocation",Collection!J223&gt;0),"",Collection!C223))</f>
        <v/>
      </c>
      <c r="K225" s="184" t="str">
        <f>IF(Collection!C223="","",IF(OR(Collection!F223="Commune",Collection!F223="Spéciale",Collection!F223="Rare",Collection!G223&gt;0,Collection!C223="Erreur"),"",Collection!C223))</f>
        <v/>
      </c>
    </row>
    <row r="226" spans="1:11" x14ac:dyDescent="0.25">
      <c r="A226" s="209"/>
      <c r="B226" s="185"/>
      <c r="C226" s="185"/>
      <c r="D226" s="185"/>
      <c r="E226" s="186"/>
      <c r="I226" s="184" t="str">
        <f>IF(Collection!C224="","",IF(OR(Collection!F224="Invocation",Collection!F224="Accessoire",Collection!G224&gt;0,Collection!C224="Erreur"),"",Collection!C224))</f>
        <v/>
      </c>
      <c r="J226" s="184" t="str">
        <f>IF(Collection!C224="","",IF(OR(Collection!F224="Accessoire",Collection!F224="Erreur",Collection!F224="Invocation",Collection!J224&gt;0),"",Collection!C224))</f>
        <v/>
      </c>
      <c r="K226" s="184" t="str">
        <f>IF(Collection!C224="","",IF(OR(Collection!F224="Commune",Collection!F224="Spéciale",Collection!F224="Rare",Collection!G224&gt;0,Collection!C224="Erreur"),"",Collection!C224))</f>
        <v/>
      </c>
    </row>
    <row r="227" spans="1:11" x14ac:dyDescent="0.25">
      <c r="A227" s="209"/>
      <c r="B227" s="185"/>
      <c r="C227" s="185"/>
      <c r="D227" s="185"/>
      <c r="E227" s="186"/>
      <c r="I227" s="184" t="str">
        <f>IF(Collection!C225="","",IF(OR(Collection!F225="Invocation",Collection!F225="Accessoire",Collection!G225&gt;0,Collection!C225="Erreur"),"",Collection!C225))</f>
        <v/>
      </c>
      <c r="J227" s="184" t="str">
        <f>IF(Collection!C225="","",IF(OR(Collection!F225="Accessoire",Collection!F225="Erreur",Collection!F225="Invocation",Collection!J225&gt;0),"",Collection!C225))</f>
        <v/>
      </c>
      <c r="K227" s="184" t="str">
        <f>IF(Collection!C225="","",IF(OR(Collection!F225="Commune",Collection!F225="Spéciale",Collection!F225="Rare",Collection!G225&gt;0,Collection!C225="Erreur"),"",Collection!C225))</f>
        <v/>
      </c>
    </row>
    <row r="228" spans="1:11" x14ac:dyDescent="0.25">
      <c r="A228" s="209"/>
      <c r="B228" s="185"/>
      <c r="C228" s="185"/>
      <c r="D228" s="185"/>
      <c r="E228" s="186"/>
      <c r="I228" s="184" t="str">
        <f>IF(Collection!C226="","",IF(OR(Collection!F226="Invocation",Collection!F226="Accessoire",Collection!G226&gt;0,Collection!C226="Erreur"),"",Collection!C226))</f>
        <v/>
      </c>
      <c r="J228" s="184" t="str">
        <f>IF(Collection!C226="","",IF(OR(Collection!F226="Accessoire",Collection!F226="Erreur",Collection!F226="Invocation",Collection!J226&gt;0),"",Collection!C226))</f>
        <v/>
      </c>
      <c r="K228" s="184" t="str">
        <f>IF(Collection!C226="","",IF(OR(Collection!F226="Commune",Collection!F226="Spéciale",Collection!F226="Rare",Collection!G226&gt;0,Collection!C226="Erreur"),"",Collection!C226))</f>
        <v/>
      </c>
    </row>
    <row r="229" spans="1:11" x14ac:dyDescent="0.25">
      <c r="A229" s="209"/>
      <c r="B229" s="185"/>
      <c r="C229" s="185"/>
      <c r="D229" s="185"/>
      <c r="E229" s="186"/>
      <c r="I229" s="184" t="str">
        <f>IF(Collection!C227="","",IF(OR(Collection!F227="Invocation",Collection!F227="Accessoire",Collection!G227&gt;0,Collection!C227="Erreur"),"",Collection!C227))</f>
        <v/>
      </c>
      <c r="J229" s="184" t="str">
        <f>IF(Collection!C227="","",IF(OR(Collection!F227="Accessoire",Collection!F227="Erreur",Collection!F227="Invocation",Collection!J227&gt;0),"",Collection!C227))</f>
        <v/>
      </c>
      <c r="K229" s="184" t="str">
        <f>IF(Collection!C227="","",IF(OR(Collection!F227="Commune",Collection!F227="Spéciale",Collection!F227="Rare",Collection!G227&gt;0,Collection!C227="Erreur"),"",Collection!C227))</f>
        <v/>
      </c>
    </row>
    <row r="230" spans="1:11" x14ac:dyDescent="0.25">
      <c r="A230" s="209"/>
      <c r="B230" s="185"/>
      <c r="C230" s="185"/>
      <c r="D230" s="185"/>
      <c r="E230" s="186"/>
      <c r="I230" s="184" t="str">
        <f>IF(Collection!C228="","",IF(OR(Collection!F228="Invocation",Collection!F228="Accessoire",Collection!G228&gt;0,Collection!C228="Erreur"),"",Collection!C228))</f>
        <v/>
      </c>
      <c r="J230" s="184" t="str">
        <f>IF(Collection!C228="","",IF(OR(Collection!F228="Accessoire",Collection!F228="Erreur",Collection!F228="Invocation",Collection!J228&gt;0),"",Collection!C228))</f>
        <v/>
      </c>
      <c r="K230" s="184" t="str">
        <f>IF(Collection!C228="","",IF(OR(Collection!F228="Commune",Collection!F228="Spéciale",Collection!F228="Rare",Collection!G228&gt;0,Collection!C228="Erreur"),"",Collection!C228))</f>
        <v/>
      </c>
    </row>
    <row r="231" spans="1:11" x14ac:dyDescent="0.25">
      <c r="A231" s="209"/>
      <c r="B231" s="185"/>
      <c r="C231" s="185"/>
      <c r="D231" s="185"/>
      <c r="E231" s="186"/>
      <c r="I231" s="184" t="str">
        <f>IF(Collection!C229="","",IF(OR(Collection!F229="Invocation",Collection!F229="Accessoire",Collection!G229&gt;0,Collection!C229="Erreur"),"",Collection!C229))</f>
        <v/>
      </c>
      <c r="J231" s="184" t="str">
        <f>IF(Collection!C229="","",IF(OR(Collection!F229="Accessoire",Collection!F229="Erreur",Collection!F229="Invocation",Collection!J229&gt;0),"",Collection!C229))</f>
        <v/>
      </c>
      <c r="K231" s="184" t="str">
        <f>IF(Collection!C229="","",IF(OR(Collection!F229="Commune",Collection!F229="Spéciale",Collection!F229="Rare",Collection!G229&gt;0,Collection!C229="Erreur"),"",Collection!C229))</f>
        <v/>
      </c>
    </row>
    <row r="232" spans="1:11" x14ac:dyDescent="0.25">
      <c r="A232" s="209"/>
      <c r="B232" s="185"/>
      <c r="C232" s="185"/>
      <c r="D232" s="185"/>
      <c r="E232" s="186"/>
      <c r="I232" s="184" t="str">
        <f>IF(Collection!C230="","",IF(OR(Collection!F230="Invocation",Collection!F230="Accessoire",Collection!G230&gt;0,Collection!C230="Erreur"),"",Collection!C230))</f>
        <v/>
      </c>
      <c r="J232" s="184" t="str">
        <f>IF(Collection!C230="","",IF(OR(Collection!F230="Accessoire",Collection!F230="Erreur",Collection!F230="Invocation",Collection!J230&gt;0),"",Collection!C230))</f>
        <v/>
      </c>
      <c r="K232" s="184" t="str">
        <f>IF(Collection!C230="","",IF(OR(Collection!F230="Commune",Collection!F230="Spéciale",Collection!F230="Rare",Collection!G230&gt;0,Collection!C230="Erreur"),"",Collection!C230))</f>
        <v/>
      </c>
    </row>
    <row r="233" spans="1:11" x14ac:dyDescent="0.25">
      <c r="A233" s="209"/>
      <c r="B233" s="185"/>
      <c r="C233" s="185"/>
      <c r="D233" s="185"/>
      <c r="E233" s="186"/>
      <c r="I233" s="184" t="str">
        <f>IF(Collection!C231="","",IF(OR(Collection!F231="Invocation",Collection!F231="Accessoire",Collection!G231&gt;0,Collection!C231="Erreur"),"",Collection!C231))</f>
        <v/>
      </c>
      <c r="J233" s="184" t="str">
        <f>IF(Collection!C231="","",IF(OR(Collection!F231="Accessoire",Collection!F231="Erreur",Collection!F231="Invocation",Collection!J231&gt;0),"",Collection!C231))</f>
        <v/>
      </c>
      <c r="K233" s="184" t="str">
        <f>IF(Collection!C231="","",IF(OR(Collection!F231="Commune",Collection!F231="Spéciale",Collection!F231="Rare",Collection!G231&gt;0,Collection!C231="Erreur"),"",Collection!C231))</f>
        <v/>
      </c>
    </row>
    <row r="234" spans="1:11" x14ac:dyDescent="0.25">
      <c r="A234" s="209"/>
      <c r="B234" s="185"/>
      <c r="C234" s="185"/>
      <c r="D234" s="185"/>
      <c r="E234" s="186"/>
      <c r="I234" s="184" t="str">
        <f>IF(Collection!C232="","",IF(OR(Collection!F232="Invocation",Collection!F232="Accessoire",Collection!G232&gt;0,Collection!C232="Erreur"),"",Collection!C232))</f>
        <v/>
      </c>
      <c r="J234" s="184" t="str">
        <f>IF(Collection!C232="","",IF(OR(Collection!F232="Accessoire",Collection!F232="Erreur",Collection!F232="Invocation",Collection!J232&gt;0),"",Collection!C232))</f>
        <v/>
      </c>
      <c r="K234" s="184" t="str">
        <f>IF(Collection!C232="","",IF(OR(Collection!F232="Commune",Collection!F232="Spéciale",Collection!F232="Rare",Collection!G232&gt;0,Collection!C232="Erreur"),"",Collection!C232))</f>
        <v/>
      </c>
    </row>
    <row r="235" spans="1:11" x14ac:dyDescent="0.25">
      <c r="A235" s="209"/>
      <c r="B235" s="185"/>
      <c r="C235" s="185"/>
      <c r="D235" s="185"/>
      <c r="E235" s="186"/>
      <c r="I235" s="184" t="str">
        <f>IF(Collection!C233="","",IF(OR(Collection!F233="Invocation",Collection!F233="Accessoire",Collection!G233&gt;0,Collection!C233="Erreur"),"",Collection!C233))</f>
        <v/>
      </c>
      <c r="J235" s="184" t="str">
        <f>IF(Collection!C233="","",IF(OR(Collection!F233="Accessoire",Collection!F233="Erreur",Collection!F233="Invocation",Collection!J233&gt;0),"",Collection!C233))</f>
        <v/>
      </c>
      <c r="K235" s="184" t="str">
        <f>IF(Collection!C233="","",IF(OR(Collection!F233="Commune",Collection!F233="Spéciale",Collection!F233="Rare",Collection!G233&gt;0,Collection!C233="Erreur"),"",Collection!C233))</f>
        <v/>
      </c>
    </row>
    <row r="236" spans="1:11" x14ac:dyDescent="0.25">
      <c r="A236" s="209"/>
      <c r="B236" s="185"/>
      <c r="C236" s="185"/>
      <c r="D236" s="185"/>
      <c r="E236" s="186"/>
      <c r="I236" s="184" t="str">
        <f>IF(Collection!C234="","",IF(OR(Collection!F234="Invocation",Collection!F234="Accessoire",Collection!G234&gt;0,Collection!C234="Erreur"),"",Collection!C234))</f>
        <v/>
      </c>
      <c r="J236" s="184" t="str">
        <f>IF(Collection!C234="","",IF(OR(Collection!F234="Accessoire",Collection!F234="Erreur",Collection!F234="Invocation",Collection!J234&gt;0),"",Collection!C234))</f>
        <v/>
      </c>
      <c r="K236" s="184" t="str">
        <f>IF(Collection!C234="","",IF(OR(Collection!F234="Commune",Collection!F234="Spéciale",Collection!F234="Rare",Collection!G234&gt;0,Collection!C234="Erreur"),"",Collection!C234))</f>
        <v/>
      </c>
    </row>
    <row r="237" spans="1:11" x14ac:dyDescent="0.25">
      <c r="A237" s="209"/>
      <c r="B237" s="185"/>
      <c r="C237" s="185"/>
      <c r="D237" s="185"/>
      <c r="E237" s="186"/>
      <c r="I237" s="184" t="str">
        <f>IF(Collection!C235="","",IF(OR(Collection!F235="Invocation",Collection!F235="Accessoire",Collection!G235&gt;0,Collection!C235="Erreur"),"",Collection!C235))</f>
        <v/>
      </c>
      <c r="J237" s="184" t="str">
        <f>IF(Collection!C235="","",IF(OR(Collection!F235="Accessoire",Collection!F235="Erreur",Collection!F235="Invocation",Collection!J235&gt;0),"",Collection!C235))</f>
        <v/>
      </c>
      <c r="K237" s="184" t="str">
        <f>IF(Collection!C235="","",IF(OR(Collection!F235="Commune",Collection!F235="Spéciale",Collection!F235="Rare",Collection!G235&gt;0,Collection!C235="Erreur"),"",Collection!C235))</f>
        <v/>
      </c>
    </row>
    <row r="238" spans="1:11" x14ac:dyDescent="0.25">
      <c r="A238" s="209"/>
      <c r="B238" s="185"/>
      <c r="C238" s="185"/>
      <c r="D238" s="185"/>
      <c r="E238" s="186"/>
      <c r="I238" s="184" t="str">
        <f>IF(Collection!C236="","",IF(OR(Collection!F236="Invocation",Collection!F236="Accessoire",Collection!G236&gt;0,Collection!C236="Erreur"),"",Collection!C236))</f>
        <v/>
      </c>
      <c r="J238" s="184" t="str">
        <f>IF(Collection!C236="","",IF(OR(Collection!F236="Accessoire",Collection!F236="Erreur",Collection!F236="Invocation",Collection!J236&gt;0),"",Collection!C236))</f>
        <v/>
      </c>
      <c r="K238" s="184" t="str">
        <f>IF(Collection!C236="","",IF(OR(Collection!F236="Commune",Collection!F236="Spéciale",Collection!F236="Rare",Collection!G236&gt;0,Collection!C236="Erreur"),"",Collection!C236))</f>
        <v/>
      </c>
    </row>
    <row r="239" spans="1:11" x14ac:dyDescent="0.25">
      <c r="A239" s="209"/>
      <c r="B239" s="185"/>
      <c r="C239" s="185"/>
      <c r="D239" s="185"/>
      <c r="E239" s="186"/>
      <c r="I239" s="184" t="str">
        <f>IF(Collection!C237="","",IF(OR(Collection!F237="Invocation",Collection!F237="Accessoire",Collection!G237&gt;0,Collection!C237="Erreur"),"",Collection!C237))</f>
        <v/>
      </c>
      <c r="J239" s="184" t="str">
        <f>IF(Collection!C237="","",IF(OR(Collection!F237="Accessoire",Collection!F237="Erreur",Collection!F237="Invocation",Collection!J237&gt;0),"",Collection!C237))</f>
        <v/>
      </c>
      <c r="K239" s="184" t="str">
        <f>IF(Collection!C237="","",IF(OR(Collection!F237="Commune",Collection!F237="Spéciale",Collection!F237="Rare",Collection!G237&gt;0,Collection!C237="Erreur"),"",Collection!C237))</f>
        <v/>
      </c>
    </row>
    <row r="240" spans="1:11" x14ac:dyDescent="0.25">
      <c r="A240" s="209"/>
      <c r="B240" s="185"/>
      <c r="C240" s="185"/>
      <c r="D240" s="185"/>
      <c r="E240" s="186"/>
      <c r="I240" s="184" t="str">
        <f>IF(Collection!C238="","",IF(OR(Collection!F238="Invocation",Collection!F238="Accessoire",Collection!G238&gt;0,Collection!C238="Erreur"),"",Collection!C238))</f>
        <v/>
      </c>
      <c r="J240" s="184" t="str">
        <f>IF(Collection!C238="","",IF(OR(Collection!F238="Accessoire",Collection!F238="Erreur",Collection!F238="Invocation",Collection!J238&gt;0),"",Collection!C238))</f>
        <v/>
      </c>
      <c r="K240" s="184" t="str">
        <f>IF(Collection!C238="","",IF(OR(Collection!F238="Commune",Collection!F238="Spéciale",Collection!F238="Rare",Collection!G238&gt;0,Collection!C238="Erreur"),"",Collection!C238))</f>
        <v/>
      </c>
    </row>
    <row r="241" spans="1:11" x14ac:dyDescent="0.25">
      <c r="A241" s="209"/>
      <c r="B241" s="185"/>
      <c r="C241" s="185"/>
      <c r="D241" s="185"/>
      <c r="E241" s="186"/>
      <c r="I241" s="184" t="str">
        <f>IF(Collection!C239="","",IF(OR(Collection!F239="Invocation",Collection!F239="Accessoire",Collection!G239&gt;0,Collection!C239="Erreur"),"",Collection!C239))</f>
        <v/>
      </c>
      <c r="J241" s="184" t="str">
        <f>IF(Collection!C239="","",IF(OR(Collection!F239="Accessoire",Collection!F239="Erreur",Collection!F239="Invocation",Collection!J239&gt;0),"",Collection!C239))</f>
        <v/>
      </c>
      <c r="K241" s="184" t="str">
        <f>IF(Collection!C239="","",IF(OR(Collection!F239="Commune",Collection!F239="Spéciale",Collection!F239="Rare",Collection!G239&gt;0,Collection!C239="Erreur"),"",Collection!C239))</f>
        <v/>
      </c>
    </row>
    <row r="242" spans="1:11" x14ac:dyDescent="0.25">
      <c r="A242" s="209"/>
      <c r="B242" s="185"/>
      <c r="C242" s="185"/>
      <c r="D242" s="185"/>
      <c r="E242" s="186"/>
      <c r="I242" s="184" t="str">
        <f>IF(Collection!C240="","",IF(OR(Collection!F240="Invocation",Collection!F240="Accessoire",Collection!G240&gt;0,Collection!C240="Erreur"),"",Collection!C240))</f>
        <v/>
      </c>
      <c r="J242" s="184" t="str">
        <f>IF(Collection!C240="","",IF(OR(Collection!F240="Accessoire",Collection!F240="Erreur",Collection!F240="Invocation",Collection!J240&gt;0),"",Collection!C240))</f>
        <v/>
      </c>
      <c r="K242" s="184" t="str">
        <f>IF(Collection!C240="","",IF(OR(Collection!F240="Commune",Collection!F240="Spéciale",Collection!F240="Rare",Collection!G240&gt;0,Collection!C240="Erreur"),"",Collection!C240))</f>
        <v/>
      </c>
    </row>
    <row r="243" spans="1:11" x14ac:dyDescent="0.25">
      <c r="A243" s="209"/>
      <c r="B243" s="185"/>
      <c r="C243" s="185"/>
      <c r="D243" s="185"/>
      <c r="E243" s="186"/>
      <c r="I243" s="184" t="str">
        <f>IF(Collection!C241="","",IF(OR(Collection!F241="Invocation",Collection!F241="Accessoire",Collection!G241&gt;0,Collection!C241="Erreur"),"",Collection!C241))</f>
        <v/>
      </c>
      <c r="J243" s="184" t="str">
        <f>IF(Collection!C241="","",IF(OR(Collection!F241="Accessoire",Collection!F241="Erreur",Collection!F241="Invocation",Collection!J241&gt;0),"",Collection!C241))</f>
        <v/>
      </c>
      <c r="K243" s="184" t="str">
        <f>IF(Collection!C241="","",IF(OR(Collection!F241="Commune",Collection!F241="Spéciale",Collection!F241="Rare",Collection!G241&gt;0,Collection!C241="Erreur"),"",Collection!C241))</f>
        <v/>
      </c>
    </row>
    <row r="244" spans="1:11" x14ac:dyDescent="0.25">
      <c r="A244" s="209"/>
      <c r="B244" s="185"/>
      <c r="C244" s="185"/>
      <c r="D244" s="185"/>
      <c r="E244" s="186"/>
      <c r="I244" s="184" t="str">
        <f>IF(Collection!C242="","",IF(OR(Collection!F242="Invocation",Collection!F242="Accessoire",Collection!G242&gt;0,Collection!C242="Erreur"),"",Collection!C242))</f>
        <v/>
      </c>
      <c r="J244" s="184" t="str">
        <f>IF(Collection!C242="","",IF(OR(Collection!F242="Accessoire",Collection!F242="Erreur",Collection!F242="Invocation",Collection!J242&gt;0),"",Collection!C242))</f>
        <v/>
      </c>
      <c r="K244" s="184" t="str">
        <f>IF(Collection!C242="","",IF(OR(Collection!F242="Commune",Collection!F242="Spéciale",Collection!F242="Rare",Collection!G242&gt;0,Collection!C242="Erreur"),"",Collection!C242))</f>
        <v/>
      </c>
    </row>
    <row r="245" spans="1:11" x14ac:dyDescent="0.25">
      <c r="A245" s="209"/>
      <c r="B245" s="185"/>
      <c r="C245" s="185"/>
      <c r="D245" s="185"/>
      <c r="E245" s="186"/>
      <c r="I245" s="184" t="str">
        <f>IF(Collection!C243="","",IF(OR(Collection!F243="Invocation",Collection!F243="Accessoire",Collection!G243&gt;0,Collection!C243="Erreur"),"",Collection!C243))</f>
        <v/>
      </c>
      <c r="J245" s="184" t="str">
        <f>IF(Collection!C243="","",IF(OR(Collection!F243="Accessoire",Collection!F243="Erreur",Collection!F243="Invocation",Collection!J243&gt;0),"",Collection!C243))</f>
        <v/>
      </c>
      <c r="K245" s="184" t="str">
        <f>IF(Collection!C243="","",IF(OR(Collection!F243="Commune",Collection!F243="Spéciale",Collection!F243="Rare",Collection!G243&gt;0,Collection!C243="Erreur"),"",Collection!C243))</f>
        <v/>
      </c>
    </row>
    <row r="246" spans="1:11" x14ac:dyDescent="0.25">
      <c r="A246" s="209"/>
      <c r="B246" s="185"/>
      <c r="C246" s="185"/>
      <c r="D246" s="185"/>
      <c r="E246" s="186"/>
      <c r="I246" s="184" t="str">
        <f>IF(Collection!C244="","",IF(OR(Collection!F244="Invocation",Collection!F244="Accessoire",Collection!G244&gt;0,Collection!C244="Erreur"),"",Collection!C244))</f>
        <v/>
      </c>
      <c r="J246" s="184" t="str">
        <f>IF(Collection!C244="","",IF(OR(Collection!F244="Accessoire",Collection!F244="Erreur",Collection!F244="Invocation",Collection!J244&gt;0),"",Collection!C244))</f>
        <v/>
      </c>
      <c r="K246" s="184" t="str">
        <f>IF(Collection!C244="","",IF(OR(Collection!F244="Commune",Collection!F244="Spéciale",Collection!F244="Rare",Collection!G244&gt;0,Collection!C244="Erreur"),"",Collection!C244))</f>
        <v/>
      </c>
    </row>
    <row r="247" spans="1:11" x14ac:dyDescent="0.25">
      <c r="A247" s="209"/>
      <c r="B247" s="185"/>
      <c r="C247" s="185"/>
      <c r="D247" s="185"/>
      <c r="E247" s="186"/>
      <c r="I247" s="184" t="str">
        <f>IF(Collection!C245="","",IF(OR(Collection!F245="Invocation",Collection!F245="Accessoire",Collection!G245&gt;0,Collection!C245="Erreur"),"",Collection!C245))</f>
        <v/>
      </c>
      <c r="J247" s="184" t="str">
        <f>IF(Collection!C245="","",IF(OR(Collection!F245="Accessoire",Collection!F245="Erreur",Collection!F245="Invocation",Collection!J245&gt;0),"",Collection!C245))</f>
        <v/>
      </c>
      <c r="K247" s="184" t="str">
        <f>IF(Collection!C245="","",IF(OR(Collection!F245="Commune",Collection!F245="Spéciale",Collection!F245="Rare",Collection!G245&gt;0,Collection!C245="Erreur"),"",Collection!C245))</f>
        <v/>
      </c>
    </row>
    <row r="248" spans="1:11" x14ac:dyDescent="0.25">
      <c r="A248" s="209"/>
      <c r="B248" s="185"/>
      <c r="C248" s="185"/>
      <c r="D248" s="185"/>
      <c r="E248" s="186"/>
      <c r="I248" s="184" t="str">
        <f>IF(Collection!C246="","",IF(OR(Collection!F246="Invocation",Collection!F246="Accessoire",Collection!G246&gt;0,Collection!C246="Erreur"),"",Collection!C246))</f>
        <v/>
      </c>
      <c r="J248" s="184" t="str">
        <f>IF(Collection!C246="","",IF(OR(Collection!F246="Accessoire",Collection!F246="Erreur",Collection!F246="Invocation",Collection!J246&gt;0),"",Collection!C246))</f>
        <v/>
      </c>
      <c r="K248" s="184" t="str">
        <f>IF(Collection!C246="","",IF(OR(Collection!F246="Commune",Collection!F246="Spéciale",Collection!F246="Rare",Collection!G246&gt;0,Collection!C246="Erreur"),"",Collection!C246))</f>
        <v/>
      </c>
    </row>
    <row r="249" spans="1:11" x14ac:dyDescent="0.25">
      <c r="A249" s="209"/>
      <c r="B249" s="185"/>
      <c r="C249" s="185"/>
      <c r="D249" s="185"/>
      <c r="E249" s="186"/>
      <c r="I249" s="184" t="str">
        <f>IF(Collection!C247="","",IF(OR(Collection!F247="Invocation",Collection!F247="Accessoire",Collection!G247&gt;0,Collection!C247="Erreur"),"",Collection!C247))</f>
        <v/>
      </c>
      <c r="J249" s="184" t="str">
        <f>IF(Collection!C247="","",IF(OR(Collection!F247="Accessoire",Collection!F247="Erreur",Collection!F247="Invocation",Collection!J247&gt;0),"",Collection!C247))</f>
        <v/>
      </c>
      <c r="K249" s="184" t="str">
        <f>IF(Collection!C247="","",IF(OR(Collection!F247="Commune",Collection!F247="Spéciale",Collection!F247="Rare",Collection!G247&gt;0,Collection!C247="Erreur"),"",Collection!C247))</f>
        <v/>
      </c>
    </row>
    <row r="250" spans="1:11" x14ac:dyDescent="0.25">
      <c r="A250" s="209"/>
      <c r="B250" s="185"/>
      <c r="C250" s="185"/>
      <c r="D250" s="185"/>
      <c r="E250" s="186"/>
      <c r="I250" s="184" t="str">
        <f>IF(Collection!C248="","",IF(OR(Collection!F248="Invocation",Collection!F248="Accessoire",Collection!G248&gt;0,Collection!C248="Erreur"),"",Collection!C248))</f>
        <v/>
      </c>
      <c r="J250" s="184" t="str">
        <f>IF(Collection!C248="","",IF(OR(Collection!F248="Accessoire",Collection!F248="Erreur",Collection!F248="Invocation",Collection!J248&gt;0),"",Collection!C248))</f>
        <v/>
      </c>
      <c r="K250" s="184" t="str">
        <f>IF(Collection!C248="","",IF(OR(Collection!F248="Commune",Collection!F248="Spéciale",Collection!F248="Rare",Collection!G248&gt;0,Collection!C248="Erreur"),"",Collection!C248))</f>
        <v/>
      </c>
    </row>
    <row r="251" spans="1:11" x14ac:dyDescent="0.25">
      <c r="A251" s="209"/>
      <c r="B251" s="185"/>
      <c r="C251" s="185"/>
      <c r="D251" s="185"/>
      <c r="E251" s="186"/>
      <c r="I251" s="184" t="str">
        <f>IF(Collection!C249="","",IF(OR(Collection!F249="Invocation",Collection!F249="Accessoire",Collection!G249&gt;0,Collection!C249="Erreur"),"",Collection!C249))</f>
        <v/>
      </c>
      <c r="J251" s="184" t="str">
        <f>IF(Collection!C249="","",IF(OR(Collection!F249="Accessoire",Collection!F249="Erreur",Collection!F249="Invocation",Collection!J249&gt;0),"",Collection!C249))</f>
        <v/>
      </c>
      <c r="K251" s="184" t="str">
        <f>IF(Collection!C249="","",IF(OR(Collection!F249="Commune",Collection!F249="Spéciale",Collection!F249="Rare",Collection!G249&gt;0,Collection!C249="Erreur"),"",Collection!C249))</f>
        <v/>
      </c>
    </row>
    <row r="252" spans="1:11" x14ac:dyDescent="0.25">
      <c r="A252" s="209"/>
      <c r="B252" s="185"/>
      <c r="C252" s="185"/>
      <c r="D252" s="185"/>
      <c r="E252" s="186"/>
      <c r="I252" s="184" t="str">
        <f>IF(Collection!C250="","",IF(OR(Collection!F250="Invocation",Collection!F250="Accessoire",Collection!G250&gt;0,Collection!C250="Erreur"),"",Collection!C250))</f>
        <v/>
      </c>
      <c r="J252" s="184" t="str">
        <f>IF(Collection!C250="","",IF(OR(Collection!F250="Accessoire",Collection!F250="Erreur",Collection!F250="Invocation",Collection!J250&gt;0),"",Collection!C250))</f>
        <v/>
      </c>
      <c r="K252" s="184" t="str">
        <f>IF(Collection!C250="","",IF(OR(Collection!F250="Commune",Collection!F250="Spéciale",Collection!F250="Rare",Collection!G250&gt;0,Collection!C250="Erreur"),"",Collection!C250))</f>
        <v/>
      </c>
    </row>
    <row r="253" spans="1:11" x14ac:dyDescent="0.25">
      <c r="A253" s="209"/>
      <c r="B253" s="185"/>
      <c r="C253" s="185"/>
      <c r="D253" s="185"/>
      <c r="E253" s="186"/>
      <c r="I253" s="184" t="str">
        <f>IF(Collection!C251="","",IF(OR(Collection!F251="Invocation",Collection!F251="Accessoire",Collection!G251&gt;0,Collection!C251="Erreur"),"",Collection!C251))</f>
        <v/>
      </c>
      <c r="J253" s="184" t="str">
        <f>IF(Collection!C251="","",IF(OR(Collection!F251="Accessoire",Collection!F251="Erreur",Collection!F251="Invocation",Collection!J251&gt;0),"",Collection!C251))</f>
        <v/>
      </c>
      <c r="K253" s="184" t="str">
        <f>IF(Collection!C251="","",IF(OR(Collection!F251="Commune",Collection!F251="Spéciale",Collection!F251="Rare",Collection!G251&gt;0,Collection!C251="Erreur"),"",Collection!C251))</f>
        <v/>
      </c>
    </row>
    <row r="254" spans="1:11" x14ac:dyDescent="0.25">
      <c r="A254" s="209"/>
      <c r="B254" s="185"/>
      <c r="C254" s="185"/>
      <c r="D254" s="185"/>
      <c r="E254" s="186"/>
      <c r="I254" s="184" t="str">
        <f>IF(Collection!C252="","",IF(OR(Collection!F252="Invocation",Collection!F252="Accessoire",Collection!G252&gt;0,Collection!C252="Erreur"),"",Collection!C252))</f>
        <v/>
      </c>
      <c r="J254" s="184" t="str">
        <f>IF(Collection!C252="","",IF(OR(Collection!F252="Accessoire",Collection!F252="Erreur",Collection!F252="Invocation",Collection!J252&gt;0),"",Collection!C252))</f>
        <v/>
      </c>
      <c r="K254" s="184" t="str">
        <f>IF(Collection!C252="","",IF(OR(Collection!F252="Commune",Collection!F252="Spéciale",Collection!F252="Rare",Collection!G252&gt;0,Collection!C252="Erreur"),"",Collection!C252))</f>
        <v/>
      </c>
    </row>
    <row r="255" spans="1:11" x14ac:dyDescent="0.25">
      <c r="A255" s="209"/>
      <c r="B255" s="185"/>
      <c r="C255" s="185"/>
      <c r="D255" s="185"/>
      <c r="E255" s="186"/>
      <c r="I255" s="184" t="str">
        <f>IF(Collection!C253="","",IF(OR(Collection!F253="Invocation",Collection!F253="Accessoire",Collection!G253&gt;0,Collection!C253="Erreur"),"",Collection!C253))</f>
        <v/>
      </c>
      <c r="J255" s="184" t="str">
        <f>IF(Collection!C253="","",IF(OR(Collection!F253="Accessoire",Collection!F253="Erreur",Collection!F253="Invocation",Collection!J253&gt;0),"",Collection!C253))</f>
        <v/>
      </c>
      <c r="K255" s="184" t="str">
        <f>IF(Collection!C253="","",IF(OR(Collection!F253="Commune",Collection!F253="Spéciale",Collection!F253="Rare",Collection!G253&gt;0,Collection!C253="Erreur"),"",Collection!C253))</f>
        <v/>
      </c>
    </row>
    <row r="256" spans="1:11" x14ac:dyDescent="0.25">
      <c r="A256" s="209"/>
      <c r="B256" s="185"/>
      <c r="C256" s="185"/>
      <c r="D256" s="185"/>
      <c r="E256" s="186"/>
      <c r="I256" s="184" t="str">
        <f>IF(Collection!C254="","",IF(OR(Collection!F254="Invocation",Collection!F254="Accessoire",Collection!G254&gt;0,Collection!C254="Erreur"),"",Collection!C254))</f>
        <v/>
      </c>
      <c r="J256" s="184" t="str">
        <f>IF(Collection!C254="","",IF(OR(Collection!F254="Accessoire",Collection!F254="Erreur",Collection!F254="Invocation",Collection!J254&gt;0),"",Collection!C254))</f>
        <v/>
      </c>
      <c r="K256" s="184" t="str">
        <f>IF(Collection!C254="","",IF(OR(Collection!F254="Commune",Collection!F254="Spéciale",Collection!F254="Rare",Collection!G254&gt;0,Collection!C254="Erreur"),"",Collection!C254))</f>
        <v/>
      </c>
    </row>
    <row r="257" spans="1:11" x14ac:dyDescent="0.25">
      <c r="A257" s="209"/>
      <c r="B257" s="185"/>
      <c r="C257" s="185"/>
      <c r="D257" s="185"/>
      <c r="E257" s="186"/>
      <c r="I257" s="184" t="str">
        <f>IF(Collection!C255="","",IF(OR(Collection!F255="Invocation",Collection!F255="Accessoire",Collection!G255&gt;0,Collection!C255="Erreur"),"",Collection!C255))</f>
        <v/>
      </c>
      <c r="J257" s="184" t="str">
        <f>IF(Collection!C255="","",IF(OR(Collection!F255="Accessoire",Collection!F255="Erreur",Collection!F255="Invocation",Collection!J255&gt;0),"",Collection!C255))</f>
        <v/>
      </c>
      <c r="K257" s="184" t="str">
        <f>IF(Collection!C255="","",IF(OR(Collection!F255="Commune",Collection!F255="Spéciale",Collection!F255="Rare",Collection!G255&gt;0,Collection!C255="Erreur"),"",Collection!C255))</f>
        <v/>
      </c>
    </row>
    <row r="258" spans="1:11" x14ac:dyDescent="0.25">
      <c r="A258" s="209"/>
      <c r="B258" s="185"/>
      <c r="C258" s="185"/>
      <c r="D258" s="185"/>
      <c r="E258" s="186"/>
      <c r="I258" s="184" t="str">
        <f>IF(Collection!C256="","",IF(OR(Collection!F256="Invocation",Collection!F256="Accessoire",Collection!G256&gt;0,Collection!C256="Erreur"),"",Collection!C256))</f>
        <v/>
      </c>
      <c r="J258" s="184" t="str">
        <f>IF(Collection!C256="","",IF(OR(Collection!F256="Accessoire",Collection!F256="Erreur",Collection!F256="Invocation",Collection!J256&gt;0),"",Collection!C256))</f>
        <v/>
      </c>
      <c r="K258" s="184" t="str">
        <f>IF(Collection!C256="","",IF(OR(Collection!F256="Commune",Collection!F256="Spéciale",Collection!F256="Rare",Collection!G256&gt;0,Collection!C256="Erreur"),"",Collection!C256))</f>
        <v/>
      </c>
    </row>
    <row r="259" spans="1:11" x14ac:dyDescent="0.25">
      <c r="A259" s="209"/>
      <c r="B259" s="185"/>
      <c r="C259" s="185"/>
      <c r="D259" s="185"/>
      <c r="E259" s="186"/>
      <c r="I259" s="184" t="str">
        <f>IF(Collection!C257="","",IF(OR(Collection!F257="Invocation",Collection!F257="Accessoire",Collection!G257&gt;0,Collection!C257="Erreur"),"",Collection!C257))</f>
        <v/>
      </c>
      <c r="J259" s="184" t="str">
        <f>IF(Collection!C257="","",IF(OR(Collection!F257="Accessoire",Collection!F257="Erreur",Collection!F257="Invocation",Collection!J257&gt;0),"",Collection!C257))</f>
        <v/>
      </c>
      <c r="K259" s="184" t="str">
        <f>IF(Collection!C257="","",IF(OR(Collection!F257="Commune",Collection!F257="Spéciale",Collection!F257="Rare",Collection!G257&gt;0,Collection!C257="Erreur"),"",Collection!C257))</f>
        <v/>
      </c>
    </row>
    <row r="260" spans="1:11" x14ac:dyDescent="0.25">
      <c r="A260" s="209"/>
      <c r="B260" s="185"/>
      <c r="C260" s="185"/>
      <c r="D260" s="185"/>
      <c r="E260" s="186"/>
      <c r="I260" s="184" t="str">
        <f>IF(Collection!C258="","",IF(OR(Collection!F258="Invocation",Collection!F258="Accessoire",Collection!G258&gt;0,Collection!C258="Erreur"),"",Collection!C258))</f>
        <v/>
      </c>
      <c r="J260" s="184" t="str">
        <f>IF(Collection!C258="","",IF(OR(Collection!F258="Accessoire",Collection!F258="Erreur",Collection!F258="Invocation",Collection!J258&gt;0),"",Collection!C258))</f>
        <v/>
      </c>
      <c r="K260" s="184" t="str">
        <f>IF(Collection!C258="","",IF(OR(Collection!F258="Commune",Collection!F258="Spéciale",Collection!F258="Rare",Collection!G258&gt;0,Collection!C258="Erreur"),"",Collection!C258))</f>
        <v/>
      </c>
    </row>
    <row r="261" spans="1:11" x14ac:dyDescent="0.25">
      <c r="A261" s="209"/>
      <c r="B261" s="185"/>
      <c r="C261" s="185"/>
      <c r="D261" s="185"/>
      <c r="E261" s="186"/>
      <c r="I261" s="184" t="str">
        <f>IF(Collection!C259="","",IF(OR(Collection!F259="Invocation",Collection!F259="Accessoire",Collection!G259&gt;0,Collection!C259="Erreur"),"",Collection!C259))</f>
        <v/>
      </c>
      <c r="J261" s="184" t="str">
        <f>IF(Collection!C259="","",IF(OR(Collection!F259="Accessoire",Collection!F259="Erreur",Collection!F259="Invocation",Collection!J259&gt;0),"",Collection!C259))</f>
        <v/>
      </c>
      <c r="K261" s="184" t="str">
        <f>IF(Collection!C259="","",IF(OR(Collection!F259="Commune",Collection!F259="Spéciale",Collection!F259="Rare",Collection!G259&gt;0,Collection!C259="Erreur"),"",Collection!C259))</f>
        <v/>
      </c>
    </row>
    <row r="262" spans="1:11" x14ac:dyDescent="0.25">
      <c r="A262" s="209"/>
      <c r="B262" s="185"/>
      <c r="C262" s="185"/>
      <c r="D262" s="185"/>
      <c r="E262" s="186"/>
      <c r="I262" s="184" t="str">
        <f>IF(Collection!C260="","",IF(OR(Collection!F260="Invocation",Collection!F260="Accessoire",Collection!G260&gt;0,Collection!C260="Erreur"),"",Collection!C260))</f>
        <v/>
      </c>
      <c r="J262" s="184" t="str">
        <f>IF(Collection!C260="","",IF(OR(Collection!F260="Accessoire",Collection!F260="Erreur",Collection!F260="Invocation",Collection!J260&gt;0),"",Collection!C260))</f>
        <v/>
      </c>
      <c r="K262" s="184" t="str">
        <f>IF(Collection!C260="","",IF(OR(Collection!F260="Commune",Collection!F260="Spéciale",Collection!F260="Rare",Collection!G260&gt;0,Collection!C260="Erreur"),"",Collection!C260))</f>
        <v/>
      </c>
    </row>
    <row r="263" spans="1:11" x14ac:dyDescent="0.25">
      <c r="A263" s="209"/>
      <c r="B263" s="185"/>
      <c r="C263" s="185"/>
      <c r="D263" s="185"/>
      <c r="E263" s="186"/>
      <c r="I263" s="184" t="str">
        <f>IF(Collection!C261="","",IF(OR(Collection!F261="Invocation",Collection!F261="Accessoire",Collection!G261&gt;0,Collection!C261="Erreur"),"",Collection!C261))</f>
        <v/>
      </c>
      <c r="J263" s="184" t="str">
        <f>IF(Collection!C261="","",IF(OR(Collection!F261="Accessoire",Collection!F261="Erreur",Collection!F261="Invocation",Collection!J261&gt;0),"",Collection!C261))</f>
        <v/>
      </c>
      <c r="K263" s="184" t="str">
        <f>IF(Collection!C261="","",IF(OR(Collection!F261="Commune",Collection!F261="Spéciale",Collection!F261="Rare",Collection!G261&gt;0,Collection!C261="Erreur"),"",Collection!C261))</f>
        <v/>
      </c>
    </row>
    <row r="264" spans="1:11" x14ac:dyDescent="0.25">
      <c r="A264" s="209"/>
      <c r="B264" s="185"/>
      <c r="C264" s="185"/>
      <c r="D264" s="185"/>
      <c r="E264" s="186"/>
      <c r="I264" s="184" t="str">
        <f>IF(Collection!C262="","",IF(OR(Collection!F262="Invocation",Collection!F262="Accessoire",Collection!G262&gt;0,Collection!C262="Erreur"),"",Collection!C262))</f>
        <v/>
      </c>
      <c r="J264" s="184" t="str">
        <f>IF(Collection!C262="","",IF(OR(Collection!F262="Accessoire",Collection!F262="Erreur",Collection!F262="Invocation",Collection!J262&gt;0),"",Collection!C262))</f>
        <v/>
      </c>
      <c r="K264" s="184" t="str">
        <f>IF(Collection!C262="","",IF(OR(Collection!F262="Commune",Collection!F262="Spéciale",Collection!F262="Rare",Collection!G262&gt;0,Collection!C262="Erreur"),"",Collection!C262))</f>
        <v/>
      </c>
    </row>
    <row r="265" spans="1:11" x14ac:dyDescent="0.25">
      <c r="A265" s="209"/>
      <c r="B265" s="185"/>
      <c r="C265" s="185"/>
      <c r="D265" s="185"/>
      <c r="E265" s="186"/>
      <c r="I265" s="184" t="str">
        <f>IF(Collection!C263="","",IF(OR(Collection!F263="Invocation",Collection!F263="Accessoire",Collection!G263&gt;0,Collection!C263="Erreur"),"",Collection!C263))</f>
        <v/>
      </c>
      <c r="J265" s="184" t="str">
        <f>IF(Collection!C263="","",IF(OR(Collection!F263="Accessoire",Collection!F263="Erreur",Collection!F263="Invocation",Collection!J263&gt;0),"",Collection!C263))</f>
        <v/>
      </c>
      <c r="K265" s="184" t="str">
        <f>IF(Collection!C263="","",IF(OR(Collection!F263="Commune",Collection!F263="Spéciale",Collection!F263="Rare",Collection!G263&gt;0,Collection!C263="Erreur"),"",Collection!C263))</f>
        <v/>
      </c>
    </row>
    <row r="266" spans="1:11" x14ac:dyDescent="0.25">
      <c r="A266" s="209"/>
      <c r="B266" s="185"/>
      <c r="C266" s="185"/>
      <c r="D266" s="185"/>
      <c r="E266" s="186"/>
      <c r="I266" s="184" t="str">
        <f>IF(Collection!C264="","",IF(OR(Collection!F264="Invocation",Collection!F264="Accessoire",Collection!G264&gt;0,Collection!C264="Erreur"),"",Collection!C264))</f>
        <v/>
      </c>
      <c r="J266" s="184" t="str">
        <f>IF(Collection!C264="","",IF(OR(Collection!F264="Accessoire",Collection!F264="Erreur",Collection!F264="Invocation",Collection!J264&gt;0),"",Collection!C264))</f>
        <v/>
      </c>
      <c r="K266" s="184" t="str">
        <f>IF(Collection!C264="","",IF(OR(Collection!F264="Commune",Collection!F264="Spéciale",Collection!F264="Rare",Collection!G264&gt;0,Collection!C264="Erreur"),"",Collection!C264))</f>
        <v/>
      </c>
    </row>
    <row r="267" spans="1:11" x14ac:dyDescent="0.25">
      <c r="A267" s="209"/>
      <c r="B267" s="185"/>
      <c r="C267" s="185"/>
      <c r="D267" s="185"/>
      <c r="E267" s="186"/>
      <c r="I267" s="184" t="str">
        <f>IF(Collection!C265="","",IF(OR(Collection!F265="Invocation",Collection!F265="Accessoire",Collection!G265&gt;0,Collection!C265="Erreur"),"",Collection!C265))</f>
        <v/>
      </c>
      <c r="J267" s="184" t="str">
        <f>IF(Collection!C265="","",IF(OR(Collection!F265="Accessoire",Collection!F265="Erreur",Collection!F265="Invocation",Collection!J265&gt;0),"",Collection!C265))</f>
        <v/>
      </c>
      <c r="K267" s="184" t="str">
        <f>IF(Collection!C265="","",IF(OR(Collection!F265="Commune",Collection!F265="Spéciale",Collection!F265="Rare",Collection!G265&gt;0,Collection!C265="Erreur"),"",Collection!C265))</f>
        <v/>
      </c>
    </row>
    <row r="268" spans="1:11" x14ac:dyDescent="0.25">
      <c r="A268" s="209"/>
      <c r="B268" s="185"/>
      <c r="C268" s="185"/>
      <c r="D268" s="185"/>
      <c r="E268" s="186"/>
      <c r="I268" s="184" t="str">
        <f>IF(Collection!C266="","",IF(OR(Collection!F266="Invocation",Collection!F266="Accessoire",Collection!G266&gt;0,Collection!C266="Erreur"),"",Collection!C266))</f>
        <v/>
      </c>
      <c r="J268" s="184" t="str">
        <f>IF(Collection!C266="","",IF(OR(Collection!F266="Accessoire",Collection!F266="Erreur",Collection!F266="Invocation",Collection!J266&gt;0),"",Collection!C266))</f>
        <v/>
      </c>
      <c r="K268" s="184" t="str">
        <f>IF(Collection!C266="","",IF(OR(Collection!F266="Commune",Collection!F266="Spéciale",Collection!F266="Rare",Collection!G266&gt;0,Collection!C266="Erreur"),"",Collection!C266))</f>
        <v/>
      </c>
    </row>
    <row r="269" spans="1:11" x14ac:dyDescent="0.25">
      <c r="A269" s="209"/>
      <c r="B269" s="185"/>
      <c r="C269" s="185"/>
      <c r="D269" s="185"/>
      <c r="E269" s="186"/>
      <c r="I269" s="184" t="str">
        <f>IF(Collection!C267="","",IF(OR(Collection!F267="Invocation",Collection!F267="Accessoire",Collection!G267&gt;0,Collection!C267="Erreur"),"",Collection!C267))</f>
        <v/>
      </c>
      <c r="J269" s="184" t="str">
        <f>IF(Collection!C267="","",IF(OR(Collection!F267="Accessoire",Collection!F267="Erreur",Collection!F267="Invocation",Collection!J267&gt;0),"",Collection!C267))</f>
        <v/>
      </c>
      <c r="K269" s="184" t="str">
        <f>IF(Collection!C267="","",IF(OR(Collection!F267="Commune",Collection!F267="Spéciale",Collection!F267="Rare",Collection!G267&gt;0,Collection!C267="Erreur"),"",Collection!C267))</f>
        <v/>
      </c>
    </row>
    <row r="270" spans="1:11" x14ac:dyDescent="0.25">
      <c r="A270" s="209"/>
      <c r="B270" s="185"/>
      <c r="C270" s="185"/>
      <c r="D270" s="185"/>
      <c r="E270" s="186"/>
      <c r="I270" s="184" t="str">
        <f>IF(Collection!C268="","",IF(OR(Collection!F268="Invocation",Collection!F268="Accessoire",Collection!G268&gt;0,Collection!C268="Erreur"),"",Collection!C268))</f>
        <v/>
      </c>
      <c r="J270" s="184" t="str">
        <f>IF(Collection!C268="","",IF(OR(Collection!F268="Accessoire",Collection!F268="Erreur",Collection!F268="Invocation",Collection!J268&gt;0),"",Collection!C268))</f>
        <v/>
      </c>
      <c r="K270" s="184" t="str">
        <f>IF(Collection!C268="","",IF(OR(Collection!F268="Commune",Collection!F268="Spéciale",Collection!F268="Rare",Collection!G268&gt;0,Collection!C268="Erreur"),"",Collection!C268))</f>
        <v/>
      </c>
    </row>
    <row r="271" spans="1:11" x14ac:dyDescent="0.25">
      <c r="A271" s="209"/>
      <c r="B271" s="185"/>
      <c r="C271" s="185"/>
      <c r="D271" s="185"/>
      <c r="E271" s="186"/>
      <c r="I271" s="184" t="str">
        <f>IF(Collection!C269="","",IF(OR(Collection!F269="Invocation",Collection!F269="Accessoire",Collection!G269&gt;0,Collection!C269="Erreur"),"",Collection!C269))</f>
        <v/>
      </c>
      <c r="J271" s="184" t="str">
        <f>IF(Collection!C269="","",IF(OR(Collection!F269="Accessoire",Collection!F269="Erreur",Collection!F269="Invocation",Collection!J269&gt;0),"",Collection!C269))</f>
        <v/>
      </c>
      <c r="K271" s="184" t="str">
        <f>IF(Collection!C269="","",IF(OR(Collection!F269="Commune",Collection!F269="Spéciale",Collection!F269="Rare",Collection!G269&gt;0,Collection!C269="Erreur"),"",Collection!C269))</f>
        <v/>
      </c>
    </row>
    <row r="272" spans="1:11" x14ac:dyDescent="0.25">
      <c r="A272" s="209"/>
      <c r="B272" s="185"/>
      <c r="C272" s="185"/>
      <c r="D272" s="185"/>
      <c r="E272" s="186"/>
      <c r="I272" s="184" t="str">
        <f>IF(Collection!C270="","",IF(OR(Collection!F270="Invocation",Collection!F270="Accessoire",Collection!G270&gt;0,Collection!C270="Erreur"),"",Collection!C270))</f>
        <v/>
      </c>
      <c r="J272" s="184" t="str">
        <f>IF(Collection!C270="","",IF(OR(Collection!F270="Accessoire",Collection!F270="Erreur",Collection!F270="Invocation",Collection!J270&gt;0),"",Collection!C270))</f>
        <v/>
      </c>
      <c r="K272" s="184" t="str">
        <f>IF(Collection!C270="","",IF(OR(Collection!F270="Commune",Collection!F270="Spéciale",Collection!F270="Rare",Collection!G270&gt;0,Collection!C270="Erreur"),"",Collection!C270))</f>
        <v/>
      </c>
    </row>
    <row r="273" spans="1:11" x14ac:dyDescent="0.25">
      <c r="A273" s="209"/>
      <c r="B273" s="185"/>
      <c r="C273" s="185"/>
      <c r="D273" s="185"/>
      <c r="E273" s="186"/>
      <c r="I273" s="184" t="str">
        <f>IF(Collection!C271="","",IF(OR(Collection!F271="Invocation",Collection!F271="Accessoire",Collection!G271&gt;0,Collection!C271="Erreur"),"",Collection!C271))</f>
        <v/>
      </c>
      <c r="J273" s="184" t="str">
        <f>IF(Collection!C271="","",IF(OR(Collection!F271="Accessoire",Collection!F271="Erreur",Collection!F271="Invocation",Collection!J271&gt;0),"",Collection!C271))</f>
        <v/>
      </c>
      <c r="K273" s="184" t="str">
        <f>IF(Collection!C271="","",IF(OR(Collection!F271="Commune",Collection!F271="Spéciale",Collection!F271="Rare",Collection!G271&gt;0,Collection!C271="Erreur"),"",Collection!C271))</f>
        <v/>
      </c>
    </row>
    <row r="274" spans="1:11" x14ac:dyDescent="0.25">
      <c r="A274" s="209"/>
      <c r="B274" s="185"/>
      <c r="C274" s="185"/>
      <c r="D274" s="185"/>
      <c r="E274" s="186"/>
      <c r="I274" s="184" t="str">
        <f>IF(Collection!C272="","",IF(OR(Collection!F272="Invocation",Collection!F272="Accessoire",Collection!G272&gt;0,Collection!C272="Erreur"),"",Collection!C272))</f>
        <v/>
      </c>
      <c r="J274" s="184" t="str">
        <f>IF(Collection!C272="","",IF(OR(Collection!F272="Accessoire",Collection!F272="Erreur",Collection!F272="Invocation",Collection!J272&gt;0),"",Collection!C272))</f>
        <v/>
      </c>
      <c r="K274" s="184" t="str">
        <f>IF(Collection!C272="","",IF(OR(Collection!F272="Commune",Collection!F272="Spéciale",Collection!F272="Rare",Collection!G272&gt;0,Collection!C272="Erreur"),"",Collection!C272))</f>
        <v/>
      </c>
    </row>
    <row r="275" spans="1:11" x14ac:dyDescent="0.25">
      <c r="A275" s="209"/>
      <c r="B275" s="185"/>
      <c r="C275" s="185"/>
      <c r="D275" s="185"/>
      <c r="E275" s="186"/>
      <c r="I275" s="184" t="str">
        <f>IF(Collection!C273="","",IF(OR(Collection!F273="Invocation",Collection!F273="Accessoire",Collection!G273&gt;0,Collection!C273="Erreur"),"",Collection!C273))</f>
        <v/>
      </c>
      <c r="J275" s="184" t="str">
        <f>IF(Collection!C273="","",IF(OR(Collection!F273="Accessoire",Collection!F273="Erreur",Collection!F273="Invocation",Collection!J273&gt;0),"",Collection!C273))</f>
        <v/>
      </c>
      <c r="K275" s="184" t="str">
        <f>IF(Collection!C273="","",IF(OR(Collection!F273="Commune",Collection!F273="Spéciale",Collection!F273="Rare",Collection!G273&gt;0,Collection!C273="Erreur"),"",Collection!C273))</f>
        <v/>
      </c>
    </row>
    <row r="276" spans="1:11" x14ac:dyDescent="0.25">
      <c r="A276" s="209"/>
      <c r="B276" s="185"/>
      <c r="C276" s="185"/>
      <c r="D276" s="185"/>
      <c r="E276" s="186"/>
      <c r="I276" s="184" t="str">
        <f>IF(Collection!C274="","",IF(OR(Collection!F274="Invocation",Collection!F274="Accessoire",Collection!G274&gt;0,Collection!C274="Erreur"),"",Collection!C274))</f>
        <v/>
      </c>
      <c r="J276" s="184" t="str">
        <f>IF(Collection!C274="","",IF(OR(Collection!F274="Accessoire",Collection!F274="Erreur",Collection!F274="Invocation",Collection!J274&gt;0),"",Collection!C274))</f>
        <v/>
      </c>
      <c r="K276" s="184" t="str">
        <f>IF(Collection!C274="","",IF(OR(Collection!F274="Commune",Collection!F274="Spéciale",Collection!F274="Rare",Collection!G274&gt;0,Collection!C274="Erreur"),"",Collection!C274))</f>
        <v/>
      </c>
    </row>
    <row r="277" spans="1:11" x14ac:dyDescent="0.25">
      <c r="A277" s="209"/>
      <c r="B277" s="185"/>
      <c r="C277" s="185"/>
      <c r="D277" s="185"/>
      <c r="E277" s="186"/>
      <c r="I277" s="184" t="str">
        <f>IF(Collection!C275="","",IF(OR(Collection!F275="Invocation",Collection!F275="Accessoire",Collection!G275&gt;0,Collection!C275="Erreur"),"",Collection!C275))</f>
        <v/>
      </c>
      <c r="J277" s="184" t="str">
        <f>IF(Collection!C275="","",IF(OR(Collection!F275="Accessoire",Collection!F275="Erreur",Collection!F275="Invocation",Collection!J275&gt;0),"",Collection!C275))</f>
        <v/>
      </c>
      <c r="K277" s="184" t="str">
        <f>IF(Collection!C275="","",IF(OR(Collection!F275="Commune",Collection!F275="Spéciale",Collection!F275="Rare",Collection!G275&gt;0,Collection!C275="Erreur"),"",Collection!C275))</f>
        <v/>
      </c>
    </row>
    <row r="278" spans="1:11" x14ac:dyDescent="0.25">
      <c r="A278" s="209"/>
      <c r="B278" s="185"/>
      <c r="C278" s="185"/>
      <c r="D278" s="185"/>
      <c r="E278" s="186"/>
      <c r="I278" s="184" t="str">
        <f>IF(Collection!C276="","",IF(OR(Collection!F276="Invocation",Collection!F276="Accessoire",Collection!G276&gt;0,Collection!C276="Erreur"),"",Collection!C276))</f>
        <v/>
      </c>
      <c r="J278" s="184" t="str">
        <f>IF(Collection!C276="","",IF(OR(Collection!F276="Accessoire",Collection!F276="Erreur",Collection!F276="Invocation",Collection!J276&gt;0),"",Collection!C276))</f>
        <v/>
      </c>
      <c r="K278" s="184" t="str">
        <f>IF(Collection!C276="","",IF(OR(Collection!F276="Commune",Collection!F276="Spéciale",Collection!F276="Rare",Collection!G276&gt;0,Collection!C276="Erreur"),"",Collection!C276))</f>
        <v/>
      </c>
    </row>
    <row r="279" spans="1:11" x14ac:dyDescent="0.25">
      <c r="A279" s="209"/>
      <c r="B279" s="185"/>
      <c r="C279" s="185"/>
      <c r="D279" s="185"/>
      <c r="E279" s="186"/>
      <c r="I279" s="184" t="str">
        <f>IF(Collection!C277="","",IF(OR(Collection!F277="Invocation",Collection!F277="Accessoire",Collection!G277&gt;0,Collection!C277="Erreur"),"",Collection!C277))</f>
        <v/>
      </c>
      <c r="J279" s="184" t="str">
        <f>IF(Collection!C277="","",IF(OR(Collection!F277="Accessoire",Collection!F277="Erreur",Collection!F277="Invocation",Collection!J277&gt;0),"",Collection!C277))</f>
        <v/>
      </c>
      <c r="K279" s="184" t="str">
        <f>IF(Collection!C277="","",IF(OR(Collection!F277="Commune",Collection!F277="Spéciale",Collection!F277="Rare",Collection!G277&gt;0,Collection!C277="Erreur"),"",Collection!C277))</f>
        <v/>
      </c>
    </row>
    <row r="280" spans="1:11" x14ac:dyDescent="0.25">
      <c r="A280" s="209"/>
      <c r="B280" s="185"/>
      <c r="C280" s="185"/>
      <c r="D280" s="185"/>
      <c r="E280" s="186"/>
      <c r="I280" s="184" t="str">
        <f>IF(Collection!C278="","",IF(OR(Collection!F278="Invocation",Collection!F278="Accessoire",Collection!G278&gt;0,Collection!C278="Erreur"),"",Collection!C278))</f>
        <v/>
      </c>
      <c r="J280" s="184" t="str">
        <f>IF(Collection!C278="","",IF(OR(Collection!F278="Accessoire",Collection!F278="Erreur",Collection!F278="Invocation",Collection!J278&gt;0),"",Collection!C278))</f>
        <v/>
      </c>
      <c r="K280" s="184" t="str">
        <f>IF(Collection!C278="","",IF(OR(Collection!F278="Commune",Collection!F278="Spéciale",Collection!F278="Rare",Collection!G278&gt;0,Collection!C278="Erreur"),"",Collection!C278))</f>
        <v/>
      </c>
    </row>
    <row r="281" spans="1:11" x14ac:dyDescent="0.25">
      <c r="A281" s="209"/>
      <c r="B281" s="185"/>
      <c r="C281" s="185"/>
      <c r="D281" s="185"/>
      <c r="E281" s="186"/>
      <c r="I281" s="184" t="str">
        <f>IF(Collection!C279="","",IF(OR(Collection!F279="Invocation",Collection!F279="Accessoire",Collection!G279&gt;0,Collection!C279="Erreur"),"",Collection!C279))</f>
        <v/>
      </c>
      <c r="J281" s="184" t="str">
        <f>IF(Collection!C279="","",IF(OR(Collection!F279="Accessoire",Collection!F279="Erreur",Collection!F279="Invocation",Collection!J279&gt;0),"",Collection!C279))</f>
        <v/>
      </c>
      <c r="K281" s="184" t="str">
        <f>IF(Collection!C279="","",IF(OR(Collection!F279="Commune",Collection!F279="Spéciale",Collection!F279="Rare",Collection!G279&gt;0,Collection!C279="Erreur"),"",Collection!C279))</f>
        <v/>
      </c>
    </row>
    <row r="282" spans="1:11" x14ac:dyDescent="0.25">
      <c r="A282" s="209"/>
      <c r="B282" s="185"/>
      <c r="C282" s="185"/>
      <c r="D282" s="185"/>
      <c r="E282" s="186"/>
      <c r="I282" s="184" t="str">
        <f>IF(Collection!C280="","",IF(OR(Collection!F280="Invocation",Collection!F280="Accessoire",Collection!G280&gt;0,Collection!C280="Erreur"),"",Collection!C280))</f>
        <v/>
      </c>
      <c r="J282" s="184" t="str">
        <f>IF(Collection!C280="","",IF(OR(Collection!F280="Accessoire",Collection!F280="Erreur",Collection!F280="Invocation",Collection!J280&gt;0),"",Collection!C280))</f>
        <v/>
      </c>
      <c r="K282" s="184" t="str">
        <f>IF(Collection!C280="","",IF(OR(Collection!F280="Commune",Collection!F280="Spéciale",Collection!F280="Rare",Collection!G280&gt;0,Collection!C280="Erreur"),"",Collection!C280))</f>
        <v/>
      </c>
    </row>
    <row r="283" spans="1:11" x14ac:dyDescent="0.25">
      <c r="A283" s="209"/>
      <c r="B283" s="185"/>
      <c r="C283" s="185"/>
      <c r="D283" s="185"/>
      <c r="E283" s="186"/>
      <c r="I283" s="184" t="str">
        <f>IF(Collection!C281="","",IF(OR(Collection!F281="Invocation",Collection!F281="Accessoire",Collection!G281&gt;0,Collection!C281="Erreur"),"",Collection!C281))</f>
        <v/>
      </c>
      <c r="J283" s="184" t="str">
        <f>IF(Collection!C281="","",IF(OR(Collection!F281="Accessoire",Collection!F281="Erreur",Collection!F281="Invocation",Collection!J281&gt;0),"",Collection!C281))</f>
        <v/>
      </c>
      <c r="K283" s="184" t="str">
        <f>IF(Collection!C281="","",IF(OR(Collection!F281="Commune",Collection!F281="Spéciale",Collection!F281="Rare",Collection!G281&gt;0,Collection!C281="Erreur"),"",Collection!C281))</f>
        <v/>
      </c>
    </row>
    <row r="284" spans="1:11" x14ac:dyDescent="0.25">
      <c r="A284" s="209"/>
      <c r="B284" s="185"/>
      <c r="C284" s="185"/>
      <c r="D284" s="185"/>
      <c r="E284" s="186"/>
      <c r="I284" s="184" t="str">
        <f>IF(Collection!C282="","",IF(OR(Collection!F282="Invocation",Collection!F282="Accessoire",Collection!G282&gt;0,Collection!C282="Erreur"),"",Collection!C282))</f>
        <v/>
      </c>
      <c r="J284" s="184" t="str">
        <f>IF(Collection!C282="","",IF(OR(Collection!F282="Accessoire",Collection!F282="Erreur",Collection!F282="Invocation",Collection!J282&gt;0),"",Collection!C282))</f>
        <v/>
      </c>
      <c r="K284" s="184" t="str">
        <f>IF(Collection!C282="","",IF(OR(Collection!F282="Commune",Collection!F282="Spéciale",Collection!F282="Rare",Collection!G282&gt;0,Collection!C282="Erreur"),"",Collection!C282))</f>
        <v/>
      </c>
    </row>
    <row r="285" spans="1:11" x14ac:dyDescent="0.25">
      <c r="A285" s="209"/>
      <c r="B285" s="185"/>
      <c r="C285" s="185"/>
      <c r="D285" s="185"/>
      <c r="E285" s="186"/>
      <c r="I285" s="184" t="str">
        <f>IF(Collection!C283="","",IF(OR(Collection!F283="Invocation",Collection!F283="Accessoire",Collection!G283&gt;0,Collection!C283="Erreur"),"",Collection!C283))</f>
        <v/>
      </c>
      <c r="J285" s="184" t="str">
        <f>IF(Collection!C283="","",IF(OR(Collection!F283="Accessoire",Collection!F283="Erreur",Collection!F283="Invocation",Collection!J283&gt;0),"",Collection!C283))</f>
        <v/>
      </c>
      <c r="K285" s="184" t="str">
        <f>IF(Collection!C283="","",IF(OR(Collection!F283="Commune",Collection!F283="Spéciale",Collection!F283="Rare",Collection!G283&gt;0,Collection!C283="Erreur"),"",Collection!C283))</f>
        <v/>
      </c>
    </row>
    <row r="286" spans="1:11" x14ac:dyDescent="0.25">
      <c r="A286" s="209"/>
      <c r="B286" s="185"/>
      <c r="C286" s="185"/>
      <c r="D286" s="185"/>
      <c r="E286" s="186"/>
      <c r="I286" s="184" t="str">
        <f>IF(Collection!C284="","",IF(OR(Collection!F284="Invocation",Collection!F284="Accessoire",Collection!G284&gt;0,Collection!C284="Erreur"),"",Collection!C284))</f>
        <v/>
      </c>
      <c r="J286" s="184" t="str">
        <f>IF(Collection!C284="","",IF(OR(Collection!F284="Accessoire",Collection!F284="Erreur",Collection!F284="Invocation",Collection!J284&gt;0),"",Collection!C284))</f>
        <v/>
      </c>
      <c r="K286" s="184" t="str">
        <f>IF(Collection!C284="","",IF(OR(Collection!F284="Commune",Collection!F284="Spéciale",Collection!F284="Rare",Collection!G284&gt;0,Collection!C284="Erreur"),"",Collection!C284))</f>
        <v/>
      </c>
    </row>
    <row r="287" spans="1:11" x14ac:dyDescent="0.25">
      <c r="A287" s="209"/>
      <c r="B287" s="185"/>
      <c r="C287" s="185"/>
      <c r="D287" s="185"/>
      <c r="E287" s="186"/>
      <c r="I287" s="184" t="str">
        <f>IF(Collection!C285="","",IF(OR(Collection!F285="Invocation",Collection!F285="Accessoire",Collection!G285&gt;0,Collection!C285="Erreur"),"",Collection!C285))</f>
        <v/>
      </c>
      <c r="J287" s="184" t="str">
        <f>IF(Collection!C285="","",IF(OR(Collection!F285="Accessoire",Collection!F285="Erreur",Collection!F285="Invocation",Collection!J285&gt;0),"",Collection!C285))</f>
        <v/>
      </c>
      <c r="K287" s="184" t="str">
        <f>IF(Collection!C285="","",IF(OR(Collection!F285="Commune",Collection!F285="Spéciale",Collection!F285="Rare",Collection!G285&gt;0,Collection!C285="Erreur"),"",Collection!C285))</f>
        <v/>
      </c>
    </row>
    <row r="288" spans="1:11" x14ac:dyDescent="0.25">
      <c r="A288" s="209"/>
      <c r="B288" s="185"/>
      <c r="C288" s="185"/>
      <c r="D288" s="185"/>
      <c r="E288" s="186"/>
      <c r="I288" s="184" t="str">
        <f>IF(Collection!C286="","",IF(OR(Collection!F286="Invocation",Collection!F286="Accessoire",Collection!G286&gt;0,Collection!C286="Erreur"),"",Collection!C286))</f>
        <v/>
      </c>
      <c r="J288" s="184" t="str">
        <f>IF(Collection!C286="","",IF(OR(Collection!F286="Accessoire",Collection!F286="Erreur",Collection!F286="Invocation",Collection!J286&gt;0),"",Collection!C286))</f>
        <v/>
      </c>
      <c r="K288" s="184" t="str">
        <f>IF(Collection!C286="","",IF(OR(Collection!F286="Commune",Collection!F286="Spéciale",Collection!F286="Rare",Collection!G286&gt;0,Collection!C286="Erreur"),"",Collection!C286))</f>
        <v/>
      </c>
    </row>
    <row r="289" spans="1:11" x14ac:dyDescent="0.25">
      <c r="A289" s="209"/>
      <c r="B289" s="185"/>
      <c r="C289" s="185"/>
      <c r="D289" s="185"/>
      <c r="E289" s="186"/>
      <c r="I289" s="184" t="str">
        <f>IF(Collection!C287="","",IF(OR(Collection!F287="Invocation",Collection!F287="Accessoire",Collection!G287&gt;0,Collection!C287="Erreur"),"",Collection!C287))</f>
        <v/>
      </c>
      <c r="J289" s="184" t="str">
        <f>IF(Collection!C287="","",IF(OR(Collection!F287="Accessoire",Collection!F287="Erreur",Collection!F287="Invocation",Collection!J287&gt;0),"",Collection!C287))</f>
        <v/>
      </c>
      <c r="K289" s="184" t="str">
        <f>IF(Collection!C287="","",IF(OR(Collection!F287="Commune",Collection!F287="Spéciale",Collection!F287="Rare",Collection!G287&gt;0,Collection!C287="Erreur"),"",Collection!C287))</f>
        <v/>
      </c>
    </row>
    <row r="290" spans="1:11" x14ac:dyDescent="0.25">
      <c r="A290" s="209"/>
      <c r="B290" s="185"/>
      <c r="C290" s="185"/>
      <c r="D290" s="185"/>
      <c r="E290" s="186"/>
      <c r="I290" s="184" t="str">
        <f>IF(Collection!C288="","",IF(OR(Collection!F288="Invocation",Collection!F288="Accessoire",Collection!G288&gt;0,Collection!C288="Erreur"),"",Collection!C288))</f>
        <v/>
      </c>
      <c r="J290" s="184" t="str">
        <f>IF(Collection!C288="","",IF(OR(Collection!F288="Accessoire",Collection!F288="Erreur",Collection!F288="Invocation",Collection!J288&gt;0),"",Collection!C288))</f>
        <v/>
      </c>
      <c r="K290" s="184" t="str">
        <f>IF(Collection!C288="","",IF(OR(Collection!F288="Commune",Collection!F288="Spéciale",Collection!F288="Rare",Collection!G288&gt;0,Collection!C288="Erreur"),"",Collection!C288))</f>
        <v/>
      </c>
    </row>
    <row r="291" spans="1:11" x14ac:dyDescent="0.25">
      <c r="A291" s="209"/>
      <c r="B291" s="185"/>
      <c r="C291" s="185"/>
      <c r="D291" s="185"/>
      <c r="E291" s="186"/>
      <c r="I291" s="184" t="str">
        <f>IF(Collection!C289="","",IF(OR(Collection!F289="Invocation",Collection!F289="Accessoire",Collection!G289&gt;0,Collection!C289="Erreur"),"",Collection!C289))</f>
        <v/>
      </c>
      <c r="J291" s="184" t="str">
        <f>IF(Collection!C289="","",IF(OR(Collection!F289="Accessoire",Collection!F289="Erreur",Collection!F289="Invocation",Collection!J289&gt;0),"",Collection!C289))</f>
        <v/>
      </c>
      <c r="K291" s="184" t="str">
        <f>IF(Collection!C289="","",IF(OR(Collection!F289="Commune",Collection!F289="Spéciale",Collection!F289="Rare",Collection!G289&gt;0,Collection!C289="Erreur"),"",Collection!C289))</f>
        <v/>
      </c>
    </row>
    <row r="292" spans="1:11" x14ac:dyDescent="0.25">
      <c r="A292" s="209"/>
      <c r="B292" s="185"/>
      <c r="C292" s="185"/>
      <c r="D292" s="185"/>
      <c r="E292" s="186"/>
      <c r="I292" s="184" t="str">
        <f>IF(Collection!C290="","",IF(OR(Collection!F290="Invocation",Collection!F290="Accessoire",Collection!G290&gt;0,Collection!C290="Erreur"),"",Collection!C290))</f>
        <v/>
      </c>
      <c r="J292" s="184" t="str">
        <f>IF(Collection!C290="","",IF(OR(Collection!F290="Accessoire",Collection!F290="Erreur",Collection!F290="Invocation",Collection!J290&gt;0),"",Collection!C290))</f>
        <v/>
      </c>
      <c r="K292" s="184" t="str">
        <f>IF(Collection!C290="","",IF(OR(Collection!F290="Commune",Collection!F290="Spéciale",Collection!F290="Rare",Collection!G290&gt;0,Collection!C290="Erreur"),"",Collection!C290))</f>
        <v/>
      </c>
    </row>
    <row r="293" spans="1:11" x14ac:dyDescent="0.25">
      <c r="A293" s="209"/>
      <c r="B293" s="185"/>
      <c r="C293" s="185"/>
      <c r="D293" s="185"/>
      <c r="E293" s="186"/>
      <c r="I293" s="184" t="str">
        <f>IF(Collection!C291="","",IF(OR(Collection!F291="Invocation",Collection!F291="Accessoire",Collection!G291&gt;0,Collection!C291="Erreur"),"",Collection!C291))</f>
        <v/>
      </c>
      <c r="J293" s="184" t="str">
        <f>IF(Collection!C291="","",IF(OR(Collection!F291="Accessoire",Collection!F291="Erreur",Collection!F291="Invocation",Collection!J291&gt;0),"",Collection!C291))</f>
        <v/>
      </c>
      <c r="K293" s="184" t="str">
        <f>IF(Collection!C291="","",IF(OR(Collection!F291="Commune",Collection!F291="Spéciale",Collection!F291="Rare",Collection!G291&gt;0,Collection!C291="Erreur"),"",Collection!C291))</f>
        <v/>
      </c>
    </row>
    <row r="294" spans="1:11" x14ac:dyDescent="0.25">
      <c r="A294" s="209"/>
      <c r="B294" s="185"/>
      <c r="C294" s="185"/>
      <c r="D294" s="185"/>
      <c r="E294" s="186"/>
      <c r="I294" s="184" t="str">
        <f>IF(Collection!C292="","",IF(OR(Collection!F292="Invocation",Collection!F292="Accessoire",Collection!G292&gt;0,Collection!C292="Erreur"),"",Collection!C292))</f>
        <v/>
      </c>
      <c r="J294" s="184" t="str">
        <f>IF(Collection!C292="","",IF(OR(Collection!F292="Accessoire",Collection!F292="Erreur",Collection!F292="Invocation",Collection!J292&gt;0),"",Collection!C292))</f>
        <v/>
      </c>
      <c r="K294" s="184" t="str">
        <f>IF(Collection!C292="","",IF(OR(Collection!F292="Commune",Collection!F292="Spéciale",Collection!F292="Rare",Collection!G292&gt;0,Collection!C292="Erreur"),"",Collection!C292))</f>
        <v/>
      </c>
    </row>
    <row r="295" spans="1:11" x14ac:dyDescent="0.25">
      <c r="A295" s="209"/>
      <c r="B295" s="185"/>
      <c r="C295" s="185"/>
      <c r="D295" s="185"/>
      <c r="E295" s="186"/>
      <c r="I295" s="184" t="str">
        <f>IF(Collection!C293="","",IF(OR(Collection!F293="Invocation",Collection!F293="Accessoire",Collection!G293&gt;0,Collection!C293="Erreur"),"",Collection!C293))</f>
        <v/>
      </c>
      <c r="J295" s="184" t="str">
        <f>IF(Collection!C293="","",IF(OR(Collection!F293="Accessoire",Collection!F293="Erreur",Collection!F293="Invocation",Collection!J293&gt;0),"",Collection!C293))</f>
        <v/>
      </c>
      <c r="K295" s="184" t="str">
        <f>IF(Collection!C293="","",IF(OR(Collection!F293="Commune",Collection!F293="Spéciale",Collection!F293="Rare",Collection!G293&gt;0,Collection!C293="Erreur"),"",Collection!C293))</f>
        <v/>
      </c>
    </row>
    <row r="296" spans="1:11" x14ac:dyDescent="0.25">
      <c r="A296" s="209"/>
      <c r="B296" s="185"/>
      <c r="C296" s="185"/>
      <c r="D296" s="185"/>
      <c r="E296" s="186"/>
      <c r="I296" s="184" t="str">
        <f>IF(Collection!C294="","",IF(OR(Collection!F294="Invocation",Collection!F294="Accessoire",Collection!G294&gt;0,Collection!C294="Erreur"),"",Collection!C294))</f>
        <v/>
      </c>
      <c r="J296" s="184" t="str">
        <f>IF(Collection!C294="","",IF(OR(Collection!F294="Accessoire",Collection!F294="Erreur",Collection!F294="Invocation",Collection!J294&gt;0),"",Collection!C294))</f>
        <v/>
      </c>
      <c r="K296" s="184" t="str">
        <f>IF(Collection!C294="","",IF(OR(Collection!F294="Commune",Collection!F294="Spéciale",Collection!F294="Rare",Collection!G294&gt;0,Collection!C294="Erreur"),"",Collection!C294))</f>
        <v/>
      </c>
    </row>
    <row r="297" spans="1:11" x14ac:dyDescent="0.25">
      <c r="A297" s="209"/>
      <c r="B297" s="185"/>
      <c r="C297" s="185"/>
      <c r="D297" s="185"/>
      <c r="E297" s="186"/>
      <c r="I297" s="184" t="str">
        <f>IF(Collection!C295="","",IF(OR(Collection!F295="Invocation",Collection!F295="Accessoire",Collection!G295&gt;0,Collection!C295="Erreur"),"",Collection!C295))</f>
        <v/>
      </c>
      <c r="J297" s="184" t="str">
        <f>IF(Collection!C295="","",IF(OR(Collection!F295="Accessoire",Collection!F295="Erreur",Collection!F295="Invocation",Collection!J295&gt;0),"",Collection!C295))</f>
        <v/>
      </c>
      <c r="K297" s="184" t="str">
        <f>IF(Collection!C295="","",IF(OR(Collection!F295="Commune",Collection!F295="Spéciale",Collection!F295="Rare",Collection!G295&gt;0,Collection!C295="Erreur"),"",Collection!C295))</f>
        <v/>
      </c>
    </row>
    <row r="298" spans="1:11" x14ac:dyDescent="0.25">
      <c r="A298" s="209"/>
      <c r="B298" s="185"/>
      <c r="C298" s="185"/>
      <c r="D298" s="185"/>
      <c r="E298" s="186"/>
      <c r="I298" s="184" t="str">
        <f>IF(Collection!C296="","",IF(OR(Collection!F296="Invocation",Collection!F296="Accessoire",Collection!G296&gt;0,Collection!C296="Erreur"),"",Collection!C296))</f>
        <v/>
      </c>
      <c r="J298" s="184" t="str">
        <f>IF(Collection!C296="","",IF(OR(Collection!F296="Accessoire",Collection!F296="Erreur",Collection!F296="Invocation",Collection!J296&gt;0),"",Collection!C296))</f>
        <v/>
      </c>
      <c r="K298" s="184" t="str">
        <f>IF(Collection!C296="","",IF(OR(Collection!F296="Commune",Collection!F296="Spéciale",Collection!F296="Rare",Collection!G296&gt;0,Collection!C296="Erreur"),"",Collection!C296))</f>
        <v/>
      </c>
    </row>
    <row r="299" spans="1:11" x14ac:dyDescent="0.25">
      <c r="A299" s="209"/>
      <c r="B299" s="185"/>
      <c r="C299" s="185"/>
      <c r="D299" s="185"/>
      <c r="E299" s="186"/>
      <c r="I299" s="184" t="str">
        <f>IF(Collection!C297="","",IF(OR(Collection!F297="Invocation",Collection!F297="Accessoire",Collection!G297&gt;0,Collection!C297="Erreur"),"",Collection!C297))</f>
        <v/>
      </c>
      <c r="J299" s="184" t="str">
        <f>IF(Collection!C297="","",IF(OR(Collection!F297="Accessoire",Collection!F297="Erreur",Collection!F297="Invocation",Collection!J297&gt;0),"",Collection!C297))</f>
        <v/>
      </c>
      <c r="K299" s="184" t="str">
        <f>IF(Collection!C297="","",IF(OR(Collection!F297="Commune",Collection!F297="Spéciale",Collection!F297="Rare",Collection!G297&gt;0,Collection!C297="Erreur"),"",Collection!C297))</f>
        <v/>
      </c>
    </row>
    <row r="300" spans="1:11" x14ac:dyDescent="0.25">
      <c r="A300" s="209"/>
      <c r="B300" s="185"/>
      <c r="C300" s="185"/>
      <c r="D300" s="185"/>
      <c r="E300" s="186"/>
      <c r="I300" s="184" t="str">
        <f>IF(Collection!C298="","",IF(OR(Collection!F298="Invocation",Collection!F298="Accessoire",Collection!G298&gt;0,Collection!C298="Erreur"),"",Collection!C298))</f>
        <v/>
      </c>
      <c r="J300" s="184" t="str">
        <f>IF(Collection!C298="","",IF(OR(Collection!F298="Accessoire",Collection!F298="Erreur",Collection!F298="Invocation",Collection!J298&gt;0),"",Collection!C298))</f>
        <v/>
      </c>
      <c r="K300" s="184" t="str">
        <f>IF(Collection!C298="","",IF(OR(Collection!F298="Commune",Collection!F298="Spéciale",Collection!F298="Rare",Collection!G298&gt;0,Collection!C298="Erreur"),"",Collection!C298))</f>
        <v/>
      </c>
    </row>
    <row r="301" spans="1:11" x14ac:dyDescent="0.25">
      <c r="A301" s="209"/>
      <c r="B301" s="185"/>
      <c r="C301" s="185"/>
      <c r="D301" s="185"/>
      <c r="E301" s="186"/>
      <c r="I301" s="184" t="str">
        <f>IF(Collection!C299="","",IF(OR(Collection!F299="Invocation",Collection!F299="Accessoire",Collection!G299&gt;0,Collection!C299="Erreur"),"",Collection!C299))</f>
        <v/>
      </c>
      <c r="J301" s="184" t="str">
        <f>IF(Collection!C299="","",IF(OR(Collection!F299="Accessoire",Collection!F299="Erreur",Collection!F299="Invocation",Collection!J299&gt;0),"",Collection!C299))</f>
        <v/>
      </c>
      <c r="K301" s="184" t="str">
        <f>IF(Collection!C299="","",IF(OR(Collection!F299="Commune",Collection!F299="Spéciale",Collection!F299="Rare",Collection!G299&gt;0,Collection!C299="Erreur"),"",Collection!C299))</f>
        <v/>
      </c>
    </row>
    <row r="302" spans="1:11" x14ac:dyDescent="0.25">
      <c r="A302" s="209"/>
      <c r="B302" s="185"/>
      <c r="C302" s="185"/>
      <c r="D302" s="185"/>
      <c r="E302" s="186"/>
      <c r="I302" s="184" t="str">
        <f>IF(Collection!C300="","",IF(OR(Collection!F300="Invocation",Collection!F300="Accessoire",Collection!G300&gt;0,Collection!C300="Erreur"),"",Collection!C300))</f>
        <v/>
      </c>
      <c r="J302" s="184" t="str">
        <f>IF(Collection!C300="","",IF(OR(Collection!F300="Accessoire",Collection!F300="Erreur",Collection!F300="Invocation",Collection!J300&gt;0),"",Collection!C300))</f>
        <v/>
      </c>
      <c r="K302" s="184" t="str">
        <f>IF(Collection!C300="","",IF(OR(Collection!F300="Commune",Collection!F300="Spéciale",Collection!F300="Rare",Collection!G300&gt;0,Collection!C300="Erreur"),"",Collection!C300))</f>
        <v/>
      </c>
    </row>
    <row r="303" spans="1:11" x14ac:dyDescent="0.25">
      <c r="A303" s="209"/>
      <c r="B303" s="185"/>
      <c r="C303" s="185"/>
      <c r="D303" s="185"/>
      <c r="E303" s="186"/>
      <c r="I303" s="184" t="str">
        <f>IF(Collection!C301="","",IF(OR(Collection!F301="Invocation",Collection!F301="Accessoire",Collection!G301&gt;0,Collection!C301="Erreur"),"",Collection!C301))</f>
        <v/>
      </c>
      <c r="J303" s="184" t="str">
        <f>IF(Collection!C301="","",IF(OR(Collection!F301="Accessoire",Collection!F301="Erreur",Collection!F301="Invocation",Collection!J301&gt;0),"",Collection!C301))</f>
        <v/>
      </c>
      <c r="K303" s="184" t="str">
        <f>IF(Collection!C301="","",IF(OR(Collection!F301="Commune",Collection!F301="Spéciale",Collection!F301="Rare",Collection!G301&gt;0,Collection!C301="Erreur"),"",Collection!C301))</f>
        <v/>
      </c>
    </row>
    <row r="304" spans="1:11" x14ac:dyDescent="0.25">
      <c r="A304" s="209"/>
      <c r="B304" s="185"/>
      <c r="C304" s="185"/>
      <c r="D304" s="185"/>
      <c r="E304" s="186"/>
      <c r="I304" s="184" t="str">
        <f>IF(Collection!C302="","",IF(OR(Collection!F302="Invocation",Collection!F302="Accessoire",Collection!G302&gt;0,Collection!C302="Erreur"),"",Collection!C302))</f>
        <v/>
      </c>
      <c r="J304" s="184" t="str">
        <f>IF(Collection!C302="","",IF(OR(Collection!F302="Accessoire",Collection!F302="Erreur",Collection!F302="Invocation",Collection!J302&gt;0),"",Collection!C302))</f>
        <v/>
      </c>
      <c r="K304" s="184" t="str">
        <f>IF(Collection!C302="","",IF(OR(Collection!F302="Commune",Collection!F302="Spéciale",Collection!F302="Rare",Collection!G302&gt;0,Collection!C302="Erreur"),"",Collection!C302))</f>
        <v/>
      </c>
    </row>
    <row r="305" spans="1:11" x14ac:dyDescent="0.25">
      <c r="A305" s="209"/>
      <c r="B305" s="185"/>
      <c r="C305" s="185"/>
      <c r="D305" s="185"/>
      <c r="E305" s="186"/>
      <c r="I305" s="184" t="str">
        <f>IF(Collection!C303="","",IF(OR(Collection!F303="Invocation",Collection!F303="Accessoire",Collection!G303&gt;0,Collection!C303="Erreur"),"",Collection!C303))</f>
        <v/>
      </c>
      <c r="J305" s="184" t="str">
        <f>IF(Collection!C303="","",IF(OR(Collection!F303="Accessoire",Collection!F303="Erreur",Collection!F303="Invocation",Collection!J303&gt;0),"",Collection!C303))</f>
        <v/>
      </c>
      <c r="K305" s="184" t="str">
        <f>IF(Collection!C303="","",IF(OR(Collection!F303="Commune",Collection!F303="Spéciale",Collection!F303="Rare",Collection!G303&gt;0,Collection!C303="Erreur"),"",Collection!C303))</f>
        <v/>
      </c>
    </row>
    <row r="306" spans="1:11" x14ac:dyDescent="0.25">
      <c r="A306" s="209"/>
      <c r="B306" s="185"/>
      <c r="C306" s="185"/>
      <c r="D306" s="185"/>
      <c r="E306" s="186"/>
      <c r="I306" s="184" t="str">
        <f>IF(Collection!C304="","",IF(OR(Collection!F304="Invocation",Collection!F304="Accessoire",Collection!G304&gt;0,Collection!C304="Erreur"),"",Collection!C304))</f>
        <v/>
      </c>
      <c r="J306" s="184" t="str">
        <f>IF(Collection!C304="","",IF(OR(Collection!F304="Accessoire",Collection!F304="Erreur",Collection!F304="Invocation",Collection!J304&gt;0),"",Collection!C304))</f>
        <v/>
      </c>
      <c r="K306" s="184" t="str">
        <f>IF(Collection!C304="","",IF(OR(Collection!F304="Commune",Collection!F304="Spéciale",Collection!F304="Rare",Collection!G304&gt;0,Collection!C304="Erreur"),"",Collection!C304))</f>
        <v/>
      </c>
    </row>
    <row r="307" spans="1:11" x14ac:dyDescent="0.25">
      <c r="A307" s="209"/>
      <c r="B307" s="185"/>
      <c r="C307" s="185"/>
      <c r="D307" s="185"/>
      <c r="E307" s="186"/>
      <c r="I307" s="184" t="str">
        <f>IF(Collection!C305="","",IF(OR(Collection!F305="Invocation",Collection!F305="Accessoire",Collection!G305&gt;0,Collection!C305="Erreur"),"",Collection!C305))</f>
        <v/>
      </c>
      <c r="J307" s="184" t="str">
        <f>IF(Collection!C305="","",IF(OR(Collection!F305="Accessoire",Collection!F305="Erreur",Collection!F305="Invocation",Collection!J305&gt;0),"",Collection!C305))</f>
        <v/>
      </c>
      <c r="K307" s="184" t="str">
        <f>IF(Collection!C305="","",IF(OR(Collection!F305="Commune",Collection!F305="Spéciale",Collection!F305="Rare",Collection!G305&gt;0,Collection!C305="Erreur"),"",Collection!C305))</f>
        <v/>
      </c>
    </row>
    <row r="308" spans="1:11" x14ac:dyDescent="0.25">
      <c r="A308" s="209"/>
      <c r="B308" s="185"/>
      <c r="C308" s="185"/>
      <c r="D308" s="185"/>
      <c r="E308" s="186"/>
      <c r="I308" s="184" t="str">
        <f>IF(Collection!C306="","",IF(OR(Collection!F306="Invocation",Collection!F306="Accessoire",Collection!G306&gt;0,Collection!C306="Erreur"),"",Collection!C306))</f>
        <v/>
      </c>
      <c r="J308" s="184" t="str">
        <f>IF(Collection!C306="","",IF(OR(Collection!F306="Accessoire",Collection!F306="Erreur",Collection!F306="Invocation",Collection!J306&gt;0),"",Collection!C306))</f>
        <v/>
      </c>
      <c r="K308" s="184" t="str">
        <f>IF(Collection!C306="","",IF(OR(Collection!F306="Commune",Collection!F306="Spéciale",Collection!F306="Rare",Collection!G306&gt;0,Collection!C306="Erreur"),"",Collection!C306))</f>
        <v/>
      </c>
    </row>
    <row r="309" spans="1:11" x14ac:dyDescent="0.25">
      <c r="A309" s="209"/>
      <c r="B309" s="185"/>
      <c r="C309" s="185"/>
      <c r="D309" s="185"/>
      <c r="E309" s="186"/>
      <c r="I309" s="184" t="str">
        <f>IF(Collection!C307="","",IF(OR(Collection!F307="Invocation",Collection!F307="Accessoire",Collection!G307&gt;0,Collection!C307="Erreur"),"",Collection!C307))</f>
        <v/>
      </c>
      <c r="J309" s="184" t="str">
        <f>IF(Collection!C307="","",IF(OR(Collection!F307="Accessoire",Collection!F307="Erreur",Collection!F307="Invocation",Collection!J307&gt;0),"",Collection!C307))</f>
        <v/>
      </c>
      <c r="K309" s="184" t="str">
        <f>IF(Collection!C307="","",IF(OR(Collection!F307="Commune",Collection!F307="Spéciale",Collection!F307="Rare",Collection!G307&gt;0,Collection!C307="Erreur"),"",Collection!C307))</f>
        <v/>
      </c>
    </row>
    <row r="310" spans="1:11" x14ac:dyDescent="0.25">
      <c r="A310" s="209"/>
      <c r="B310" s="185"/>
      <c r="C310" s="185"/>
      <c r="D310" s="185"/>
      <c r="E310" s="186"/>
      <c r="I310" s="184" t="str">
        <f>IF(Collection!C308="","",IF(OR(Collection!F308="Invocation",Collection!F308="Accessoire",Collection!G308&gt;0,Collection!C308="Erreur"),"",Collection!C308))</f>
        <v/>
      </c>
      <c r="J310" s="184" t="str">
        <f>IF(Collection!C308="","",IF(OR(Collection!F308="Accessoire",Collection!F308="Erreur",Collection!F308="Invocation",Collection!J308&gt;0),"",Collection!C308))</f>
        <v/>
      </c>
      <c r="K310" s="184" t="str">
        <f>IF(Collection!C308="","",IF(OR(Collection!F308="Commune",Collection!F308="Spéciale",Collection!F308="Rare",Collection!G308&gt;0,Collection!C308="Erreur"),"",Collection!C308))</f>
        <v/>
      </c>
    </row>
    <row r="311" spans="1:11" x14ac:dyDescent="0.25">
      <c r="A311" s="209"/>
      <c r="B311" s="185"/>
      <c r="C311" s="185"/>
      <c r="D311" s="185"/>
      <c r="E311" s="186"/>
      <c r="I311" s="184" t="str">
        <f>IF(Collection!C309="","",IF(OR(Collection!F309="Invocation",Collection!F309="Accessoire",Collection!G309&gt;0,Collection!C309="Erreur"),"",Collection!C309))</f>
        <v/>
      </c>
      <c r="J311" s="184" t="str">
        <f>IF(Collection!C309="","",IF(OR(Collection!F309="Accessoire",Collection!F309="Erreur",Collection!F309="Invocation",Collection!J309&gt;0),"",Collection!C309))</f>
        <v/>
      </c>
      <c r="K311" s="184" t="str">
        <f>IF(Collection!C309="","",IF(OR(Collection!F309="Commune",Collection!F309="Spéciale",Collection!F309="Rare",Collection!G309&gt;0,Collection!C309="Erreur"),"",Collection!C309))</f>
        <v/>
      </c>
    </row>
    <row r="312" spans="1:11" x14ac:dyDescent="0.25">
      <c r="A312" s="209"/>
      <c r="B312" s="185"/>
      <c r="C312" s="185"/>
      <c r="D312" s="185"/>
      <c r="E312" s="186"/>
      <c r="I312" s="184" t="str">
        <f>IF(Collection!C310="","",IF(OR(Collection!F310="Invocation",Collection!F310="Accessoire",Collection!G310&gt;0,Collection!C310="Erreur"),"",Collection!C310))</f>
        <v/>
      </c>
      <c r="J312" s="184" t="str">
        <f>IF(Collection!C310="","",IF(OR(Collection!F310="Accessoire",Collection!F310="Erreur",Collection!F310="Invocation",Collection!J310&gt;0),"",Collection!C310))</f>
        <v/>
      </c>
      <c r="K312" s="184" t="str">
        <f>IF(Collection!C310="","",IF(OR(Collection!F310="Commune",Collection!F310="Spéciale",Collection!F310="Rare",Collection!G310&gt;0,Collection!C310="Erreur"),"",Collection!C310))</f>
        <v/>
      </c>
    </row>
    <row r="313" spans="1:11" x14ac:dyDescent="0.25">
      <c r="A313" s="209"/>
      <c r="B313" s="185"/>
      <c r="C313" s="185"/>
      <c r="D313" s="185"/>
      <c r="E313" s="186"/>
      <c r="I313" s="184" t="str">
        <f>IF(Collection!C311="","",IF(OR(Collection!F311="Invocation",Collection!F311="Accessoire",Collection!G311&gt;0,Collection!C311="Erreur"),"",Collection!C311))</f>
        <v/>
      </c>
      <c r="J313" s="184" t="str">
        <f>IF(Collection!C311="","",IF(OR(Collection!F311="Accessoire",Collection!F311="Erreur",Collection!F311="Invocation",Collection!J311&gt;0),"",Collection!C311))</f>
        <v/>
      </c>
      <c r="K313" s="184" t="str">
        <f>IF(Collection!C311="","",IF(OR(Collection!F311="Commune",Collection!F311="Spéciale",Collection!F311="Rare",Collection!G311&gt;0,Collection!C311="Erreur"),"",Collection!C311))</f>
        <v/>
      </c>
    </row>
    <row r="314" spans="1:11" x14ac:dyDescent="0.25">
      <c r="A314" s="209"/>
      <c r="B314" s="185"/>
      <c r="C314" s="185"/>
      <c r="D314" s="185"/>
      <c r="E314" s="186"/>
      <c r="I314" s="184" t="str">
        <f>IF(Collection!C312="","",IF(OR(Collection!F312="Invocation",Collection!F312="Accessoire",Collection!G312&gt;0,Collection!C312="Erreur"),"",Collection!C312))</f>
        <v/>
      </c>
      <c r="J314" s="184" t="str">
        <f>IF(Collection!C312="","",IF(OR(Collection!F312="Accessoire",Collection!F312="Erreur",Collection!F312="Invocation",Collection!J312&gt;0),"",Collection!C312))</f>
        <v/>
      </c>
      <c r="K314" s="184" t="str">
        <f>IF(Collection!C312="","",IF(OR(Collection!F312="Commune",Collection!F312="Spéciale",Collection!F312="Rare",Collection!G312&gt;0,Collection!C312="Erreur"),"",Collection!C312))</f>
        <v/>
      </c>
    </row>
    <row r="315" spans="1:11" x14ac:dyDescent="0.25">
      <c r="A315" s="209"/>
      <c r="B315" s="185"/>
      <c r="C315" s="185"/>
      <c r="D315" s="185"/>
      <c r="E315" s="186"/>
      <c r="I315" s="184" t="str">
        <f>IF(Collection!C313="","",IF(OR(Collection!F313="Invocation",Collection!F313="Accessoire",Collection!G313&gt;0,Collection!C313="Erreur"),"",Collection!C313))</f>
        <v/>
      </c>
      <c r="J315" s="184" t="str">
        <f>IF(Collection!C313="","",IF(OR(Collection!F313="Accessoire",Collection!F313="Erreur",Collection!F313="Invocation",Collection!J313&gt;0),"",Collection!C313))</f>
        <v/>
      </c>
      <c r="K315" s="184" t="str">
        <f>IF(Collection!C313="","",IF(OR(Collection!F313="Commune",Collection!F313="Spéciale",Collection!F313="Rare",Collection!G313&gt;0,Collection!C313="Erreur"),"",Collection!C313))</f>
        <v/>
      </c>
    </row>
    <row r="316" spans="1:11" x14ac:dyDescent="0.25">
      <c r="A316" s="209"/>
      <c r="B316" s="185"/>
      <c r="C316" s="185"/>
      <c r="D316" s="185"/>
      <c r="E316" s="186"/>
      <c r="I316" s="184" t="str">
        <f>IF(Collection!C314="","",IF(OR(Collection!F314="Invocation",Collection!F314="Accessoire",Collection!G314&gt;0,Collection!C314="Erreur"),"",Collection!C314))</f>
        <v/>
      </c>
      <c r="J316" s="184" t="str">
        <f>IF(Collection!C314="","",IF(OR(Collection!F314="Accessoire",Collection!F314="Erreur",Collection!F314="Invocation",Collection!J314&gt;0),"",Collection!C314))</f>
        <v/>
      </c>
      <c r="K316" s="184" t="str">
        <f>IF(Collection!C314="","",IF(OR(Collection!F314="Commune",Collection!F314="Spéciale",Collection!F314="Rare",Collection!G314&gt;0,Collection!C314="Erreur"),"",Collection!C314))</f>
        <v/>
      </c>
    </row>
    <row r="317" spans="1:11" x14ac:dyDescent="0.25">
      <c r="A317" s="209"/>
      <c r="B317" s="185"/>
      <c r="C317" s="185"/>
      <c r="D317" s="185"/>
      <c r="E317" s="186"/>
      <c r="I317" s="184" t="str">
        <f>IF(Collection!C315="","",IF(OR(Collection!F315="Invocation",Collection!F315="Accessoire",Collection!G315&gt;0,Collection!C315="Erreur"),"",Collection!C315))</f>
        <v/>
      </c>
      <c r="J317" s="184" t="str">
        <f>IF(Collection!C315="","",IF(OR(Collection!F315="Accessoire",Collection!F315="Erreur",Collection!F315="Invocation",Collection!J315&gt;0),"",Collection!C315))</f>
        <v/>
      </c>
      <c r="K317" s="184" t="str">
        <f>IF(Collection!C315="","",IF(OR(Collection!F315="Commune",Collection!F315="Spéciale",Collection!F315="Rare",Collection!G315&gt;0,Collection!C315="Erreur"),"",Collection!C315))</f>
        <v/>
      </c>
    </row>
    <row r="318" spans="1:11" x14ac:dyDescent="0.25">
      <c r="A318" s="209"/>
      <c r="B318" s="185"/>
      <c r="C318" s="185"/>
      <c r="D318" s="185"/>
      <c r="E318" s="186"/>
      <c r="I318" s="184" t="str">
        <f>IF(Collection!C316="","",IF(OR(Collection!F316="Invocation",Collection!F316="Accessoire",Collection!G316&gt;0,Collection!C316="Erreur"),"",Collection!C316))</f>
        <v/>
      </c>
      <c r="J318" s="184" t="str">
        <f>IF(Collection!C316="","",IF(OR(Collection!F316="Accessoire",Collection!F316="Erreur",Collection!F316="Invocation",Collection!J316&gt;0),"",Collection!C316))</f>
        <v/>
      </c>
      <c r="K318" s="184" t="str">
        <f>IF(Collection!C316="","",IF(OR(Collection!F316="Commune",Collection!F316="Spéciale",Collection!F316="Rare",Collection!G316&gt;0,Collection!C316="Erreur"),"",Collection!C316))</f>
        <v/>
      </c>
    </row>
    <row r="319" spans="1:11" x14ac:dyDescent="0.25">
      <c r="A319" s="209"/>
      <c r="B319" s="185"/>
      <c r="C319" s="185"/>
      <c r="D319" s="185"/>
      <c r="E319" s="186"/>
      <c r="I319" s="184" t="str">
        <f>IF(Collection!C317="","",IF(OR(Collection!F317="Invocation",Collection!F317="Accessoire",Collection!G317&gt;0,Collection!C317="Erreur"),"",Collection!C317))</f>
        <v/>
      </c>
      <c r="J319" s="184" t="str">
        <f>IF(Collection!C317="","",IF(OR(Collection!F317="Accessoire",Collection!F317="Erreur",Collection!F317="Invocation",Collection!J317&gt;0),"",Collection!C317))</f>
        <v/>
      </c>
      <c r="K319" s="184" t="str">
        <f>IF(Collection!C317="","",IF(OR(Collection!F317="Commune",Collection!F317="Spéciale",Collection!F317="Rare",Collection!G317&gt;0,Collection!C317="Erreur"),"",Collection!C317))</f>
        <v/>
      </c>
    </row>
    <row r="320" spans="1:11" x14ac:dyDescent="0.25">
      <c r="A320" s="209"/>
      <c r="B320" s="185"/>
      <c r="C320" s="185"/>
      <c r="D320" s="185"/>
      <c r="E320" s="186"/>
      <c r="I320" s="184" t="str">
        <f>IF(Collection!C318="","",IF(OR(Collection!F318="Invocation",Collection!F318="Accessoire",Collection!G318&gt;0,Collection!C318="Erreur"),"",Collection!C318))</f>
        <v/>
      </c>
      <c r="J320" s="184" t="str">
        <f>IF(Collection!C318="","",IF(OR(Collection!F318="Accessoire",Collection!F318="Erreur",Collection!F318="Invocation",Collection!J318&gt;0),"",Collection!C318))</f>
        <v/>
      </c>
      <c r="K320" s="184" t="str">
        <f>IF(Collection!C318="","",IF(OR(Collection!F318="Commune",Collection!F318="Spéciale",Collection!F318="Rare",Collection!G318&gt;0,Collection!C318="Erreur"),"",Collection!C318))</f>
        <v/>
      </c>
    </row>
    <row r="321" spans="1:11" x14ac:dyDescent="0.25">
      <c r="A321" s="209"/>
      <c r="B321" s="185"/>
      <c r="C321" s="185"/>
      <c r="D321" s="185"/>
      <c r="E321" s="186"/>
      <c r="I321" s="184" t="str">
        <f>IF(Collection!C319="","",IF(OR(Collection!F319="Invocation",Collection!F319="Accessoire",Collection!G319&gt;0,Collection!C319="Erreur"),"",Collection!C319))</f>
        <v/>
      </c>
      <c r="J321" s="184" t="str">
        <f>IF(Collection!C319="","",IF(OR(Collection!F319="Accessoire",Collection!F319="Erreur",Collection!F319="Invocation",Collection!J319&gt;0),"",Collection!C319))</f>
        <v/>
      </c>
      <c r="K321" s="184" t="str">
        <f>IF(Collection!C319="","",IF(OR(Collection!F319="Commune",Collection!F319="Spéciale",Collection!F319="Rare",Collection!G319&gt;0,Collection!C319="Erreur"),"",Collection!C319))</f>
        <v/>
      </c>
    </row>
    <row r="322" spans="1:11" x14ac:dyDescent="0.25">
      <c r="A322" s="209"/>
      <c r="B322" s="185"/>
      <c r="C322" s="185"/>
      <c r="D322" s="185"/>
      <c r="E322" s="186"/>
      <c r="I322" s="184" t="str">
        <f>IF(Collection!C320="","",IF(OR(Collection!F320="Invocation",Collection!F320="Accessoire",Collection!G320&gt;0,Collection!C320="Erreur"),"",Collection!C320))</f>
        <v/>
      </c>
      <c r="J322" s="184" t="str">
        <f>IF(Collection!C320="","",IF(OR(Collection!F320="Accessoire",Collection!F320="Erreur",Collection!F320="Invocation",Collection!J320&gt;0),"",Collection!C320))</f>
        <v/>
      </c>
      <c r="K322" s="184" t="str">
        <f>IF(Collection!C320="","",IF(OR(Collection!F320="Commune",Collection!F320="Spéciale",Collection!F320="Rare",Collection!G320&gt;0,Collection!C320="Erreur"),"",Collection!C320))</f>
        <v/>
      </c>
    </row>
    <row r="323" spans="1:11" x14ac:dyDescent="0.25">
      <c r="A323" s="209"/>
      <c r="B323" s="185"/>
      <c r="C323" s="185"/>
      <c r="D323" s="185"/>
      <c r="E323" s="186"/>
      <c r="I323" s="184" t="str">
        <f>IF(Collection!C321="","",IF(OR(Collection!F321="Invocation",Collection!F321="Accessoire",Collection!G321&gt;0,Collection!C321="Erreur"),"",Collection!C321))</f>
        <v/>
      </c>
      <c r="J323" s="184" t="str">
        <f>IF(Collection!C321="","",IF(OR(Collection!F321="Accessoire",Collection!F321="Erreur",Collection!F321="Invocation",Collection!J321&gt;0),"",Collection!C321))</f>
        <v/>
      </c>
      <c r="K323" s="184" t="str">
        <f>IF(Collection!C321="","",IF(OR(Collection!F321="Commune",Collection!F321="Spéciale",Collection!F321="Rare",Collection!G321&gt;0,Collection!C321="Erreur"),"",Collection!C321))</f>
        <v/>
      </c>
    </row>
    <row r="324" spans="1:11" x14ac:dyDescent="0.25">
      <c r="A324" s="209"/>
      <c r="B324" s="185"/>
      <c r="C324" s="185"/>
      <c r="D324" s="185"/>
      <c r="E324" s="186"/>
      <c r="I324" s="184" t="str">
        <f>IF(Collection!C322="","",IF(OR(Collection!F322="Invocation",Collection!F322="Accessoire",Collection!G322&gt;0,Collection!C322="Erreur"),"",Collection!C322))</f>
        <v/>
      </c>
      <c r="J324" s="184" t="str">
        <f>IF(Collection!C322="","",IF(OR(Collection!F322="Accessoire",Collection!F322="Erreur",Collection!F322="Invocation",Collection!J322&gt;0),"",Collection!C322))</f>
        <v/>
      </c>
      <c r="K324" s="184" t="str">
        <f>IF(Collection!C322="","",IF(OR(Collection!F322="Commune",Collection!F322="Spéciale",Collection!F322="Rare",Collection!G322&gt;0,Collection!C322="Erreur"),"",Collection!C322))</f>
        <v/>
      </c>
    </row>
    <row r="325" spans="1:11" x14ac:dyDescent="0.25">
      <c r="A325" s="209"/>
      <c r="B325" s="185"/>
      <c r="C325" s="185"/>
      <c r="D325" s="185"/>
      <c r="E325" s="186"/>
      <c r="I325" s="184" t="str">
        <f>IF(Collection!C323="","",IF(OR(Collection!F323="Invocation",Collection!F323="Accessoire",Collection!G323&gt;0,Collection!C323="Erreur"),"",Collection!C323))</f>
        <v/>
      </c>
      <c r="J325" s="184" t="str">
        <f>IF(Collection!C323="","",IF(OR(Collection!F323="Accessoire",Collection!F323="Erreur",Collection!F323="Invocation",Collection!J323&gt;0),"",Collection!C323))</f>
        <v/>
      </c>
      <c r="K325" s="184" t="str">
        <f>IF(Collection!C323="","",IF(OR(Collection!F323="Commune",Collection!F323="Spéciale",Collection!F323="Rare",Collection!G323&gt;0,Collection!C323="Erreur"),"",Collection!C323))</f>
        <v/>
      </c>
    </row>
    <row r="326" spans="1:11" x14ac:dyDescent="0.25">
      <c r="A326" s="209"/>
      <c r="B326" s="185"/>
      <c r="C326" s="185"/>
      <c r="D326" s="185"/>
      <c r="E326" s="186"/>
      <c r="I326" s="184" t="str">
        <f>IF(Collection!C324="","",IF(OR(Collection!F324="Invocation",Collection!F324="Accessoire",Collection!G324&gt;0,Collection!C324="Erreur"),"",Collection!C324))</f>
        <v/>
      </c>
      <c r="J326" s="184" t="str">
        <f>IF(Collection!C324="","",IF(OR(Collection!F324="Accessoire",Collection!F324="Erreur",Collection!F324="Invocation",Collection!J324&gt;0),"",Collection!C324))</f>
        <v/>
      </c>
      <c r="K326" s="184" t="str">
        <f>IF(Collection!C324="","",IF(OR(Collection!F324="Commune",Collection!F324="Spéciale",Collection!F324="Rare",Collection!G324&gt;0,Collection!C324="Erreur"),"",Collection!C324))</f>
        <v/>
      </c>
    </row>
    <row r="327" spans="1:11" x14ac:dyDescent="0.25">
      <c r="A327" s="209"/>
      <c r="B327" s="185"/>
      <c r="C327" s="185"/>
      <c r="D327" s="185"/>
      <c r="E327" s="186"/>
      <c r="I327" s="184" t="str">
        <f>IF(Collection!C325="","",IF(OR(Collection!F325="Invocation",Collection!F325="Accessoire",Collection!G325&gt;0,Collection!C325="Erreur"),"",Collection!C325))</f>
        <v/>
      </c>
      <c r="J327" s="184" t="str">
        <f>IF(Collection!C325="","",IF(OR(Collection!F325="Accessoire",Collection!F325="Erreur",Collection!F325="Invocation",Collection!J325&gt;0),"",Collection!C325))</f>
        <v/>
      </c>
      <c r="K327" s="184" t="str">
        <f>IF(Collection!C325="","",IF(OR(Collection!F325="Commune",Collection!F325="Spéciale",Collection!F325="Rare",Collection!G325&gt;0,Collection!C325="Erreur"),"",Collection!C325))</f>
        <v/>
      </c>
    </row>
    <row r="328" spans="1:11" x14ac:dyDescent="0.25">
      <c r="A328" s="209"/>
      <c r="B328" s="185"/>
      <c r="C328" s="185"/>
      <c r="D328" s="185"/>
      <c r="E328" s="186"/>
      <c r="I328" s="184" t="str">
        <f>IF(Collection!C326="","",IF(OR(Collection!F326="Invocation",Collection!F326="Accessoire",Collection!G326&gt;0,Collection!C326="Erreur"),"",Collection!C326))</f>
        <v/>
      </c>
      <c r="J328" s="184" t="str">
        <f>IF(Collection!C326="","",IF(OR(Collection!F326="Accessoire",Collection!F326="Erreur",Collection!F326="Invocation",Collection!J326&gt;0),"",Collection!C326))</f>
        <v/>
      </c>
      <c r="K328" s="184" t="str">
        <f>IF(Collection!C326="","",IF(OR(Collection!F326="Commune",Collection!F326="Spéciale",Collection!F326="Rare",Collection!G326&gt;0,Collection!C326="Erreur"),"",Collection!C326))</f>
        <v/>
      </c>
    </row>
    <row r="329" spans="1:11" x14ac:dyDescent="0.25">
      <c r="A329" s="209"/>
      <c r="B329" s="185"/>
      <c r="C329" s="185"/>
      <c r="D329" s="185"/>
      <c r="E329" s="186"/>
      <c r="I329" s="184" t="str">
        <f>IF(Collection!C327="","",IF(OR(Collection!F327="Invocation",Collection!F327="Accessoire",Collection!G327&gt;0,Collection!C327="Erreur"),"",Collection!C327))</f>
        <v/>
      </c>
      <c r="J329" s="184" t="str">
        <f>IF(Collection!C327="","",IF(OR(Collection!F327="Accessoire",Collection!F327="Erreur",Collection!F327="Invocation",Collection!J327&gt;0),"",Collection!C327))</f>
        <v/>
      </c>
      <c r="K329" s="184" t="str">
        <f>IF(Collection!C327="","",IF(OR(Collection!F327="Commune",Collection!F327="Spéciale",Collection!F327="Rare",Collection!G327&gt;0,Collection!C327="Erreur"),"",Collection!C327))</f>
        <v/>
      </c>
    </row>
    <row r="330" spans="1:11" x14ac:dyDescent="0.25">
      <c r="A330" s="209"/>
      <c r="B330" s="185"/>
      <c r="C330" s="185"/>
      <c r="D330" s="185"/>
      <c r="E330" s="186"/>
      <c r="I330" s="184" t="str">
        <f>IF(Collection!C328="","",IF(OR(Collection!F328="Invocation",Collection!F328="Accessoire",Collection!G328&gt;0,Collection!C328="Erreur"),"",Collection!C328))</f>
        <v/>
      </c>
      <c r="J330" s="184" t="str">
        <f>IF(Collection!C328="","",IF(OR(Collection!F328="Accessoire",Collection!F328="Erreur",Collection!F328="Invocation",Collection!J328&gt;0),"",Collection!C328))</f>
        <v/>
      </c>
      <c r="K330" s="184" t="str">
        <f>IF(Collection!C328="","",IF(OR(Collection!F328="Commune",Collection!F328="Spéciale",Collection!F328="Rare",Collection!G328&gt;0,Collection!C328="Erreur"),"",Collection!C328))</f>
        <v/>
      </c>
    </row>
    <row r="331" spans="1:11" x14ac:dyDescent="0.25">
      <c r="A331" s="209"/>
      <c r="B331" s="185"/>
      <c r="C331" s="185"/>
      <c r="D331" s="185"/>
      <c r="E331" s="186"/>
      <c r="I331" s="184" t="str">
        <f>IF(Collection!C329="","",IF(OR(Collection!F329="Invocation",Collection!F329="Accessoire",Collection!G329&gt;0,Collection!C329="Erreur"),"",Collection!C329))</f>
        <v/>
      </c>
      <c r="J331" s="184" t="str">
        <f>IF(Collection!C329="","",IF(OR(Collection!F329="Accessoire",Collection!F329="Erreur",Collection!F329="Invocation",Collection!J329&gt;0),"",Collection!C329))</f>
        <v/>
      </c>
      <c r="K331" s="184" t="str">
        <f>IF(Collection!C329="","",IF(OR(Collection!F329="Commune",Collection!F329="Spéciale",Collection!F329="Rare",Collection!G329&gt;0,Collection!C329="Erreur"),"",Collection!C329))</f>
        <v/>
      </c>
    </row>
    <row r="332" spans="1:11" x14ac:dyDescent="0.25">
      <c r="A332" s="209"/>
      <c r="B332" s="185"/>
      <c r="C332" s="185"/>
      <c r="D332" s="185"/>
      <c r="E332" s="186"/>
      <c r="I332" s="184" t="str">
        <f>IF(Collection!C330="","",IF(OR(Collection!F330="Invocation",Collection!F330="Accessoire",Collection!G330&gt;0,Collection!C330="Erreur"),"",Collection!C330))</f>
        <v/>
      </c>
      <c r="J332" s="184" t="str">
        <f>IF(Collection!C330="","",IF(OR(Collection!F330="Accessoire",Collection!F330="Erreur",Collection!F330="Invocation",Collection!J330&gt;0),"",Collection!C330))</f>
        <v/>
      </c>
      <c r="K332" s="184" t="str">
        <f>IF(Collection!C330="","",IF(OR(Collection!F330="Commune",Collection!F330="Spéciale",Collection!F330="Rare",Collection!G330&gt;0,Collection!C330="Erreur"),"",Collection!C330))</f>
        <v/>
      </c>
    </row>
    <row r="333" spans="1:11" x14ac:dyDescent="0.25">
      <c r="A333" s="209"/>
      <c r="B333" s="185"/>
      <c r="C333" s="185"/>
      <c r="D333" s="185"/>
      <c r="E333" s="186"/>
      <c r="I333" s="184" t="str">
        <f>IF(Collection!C331="","",IF(OR(Collection!F331="Invocation",Collection!F331="Accessoire",Collection!G331&gt;0,Collection!C331="Erreur"),"",Collection!C331))</f>
        <v/>
      </c>
      <c r="J333" s="184" t="str">
        <f>IF(Collection!C331="","",IF(OR(Collection!F331="Accessoire",Collection!F331="Erreur",Collection!F331="Invocation",Collection!J331&gt;0),"",Collection!C331))</f>
        <v/>
      </c>
      <c r="K333" s="184" t="str">
        <f>IF(Collection!C331="","",IF(OR(Collection!F331="Commune",Collection!F331="Spéciale",Collection!F331="Rare",Collection!G331&gt;0,Collection!C331="Erreur"),"",Collection!C331))</f>
        <v/>
      </c>
    </row>
    <row r="334" spans="1:11" x14ac:dyDescent="0.25">
      <c r="A334" s="209"/>
      <c r="B334" s="185"/>
      <c r="C334" s="185"/>
      <c r="D334" s="185"/>
      <c r="E334" s="186"/>
      <c r="I334" s="184" t="str">
        <f>IF(Collection!C332="","",IF(OR(Collection!F332="Invocation",Collection!F332="Accessoire",Collection!G332&gt;0,Collection!C332="Erreur"),"",Collection!C332))</f>
        <v/>
      </c>
      <c r="J334" s="184" t="str">
        <f>IF(Collection!C332="","",IF(OR(Collection!F332="Accessoire",Collection!F332="Erreur",Collection!F332="Invocation",Collection!J332&gt;0),"",Collection!C332))</f>
        <v/>
      </c>
      <c r="K334" s="184" t="str">
        <f>IF(Collection!C332="","",IF(OR(Collection!F332="Commune",Collection!F332="Spéciale",Collection!F332="Rare",Collection!G332&gt;0,Collection!C332="Erreur"),"",Collection!C332))</f>
        <v/>
      </c>
    </row>
    <row r="335" spans="1:11" x14ac:dyDescent="0.25">
      <c r="A335" s="209"/>
      <c r="B335" s="185"/>
      <c r="C335" s="185"/>
      <c r="D335" s="185"/>
      <c r="E335" s="186"/>
      <c r="I335" s="184" t="str">
        <f>IF(Collection!C333="","",IF(OR(Collection!F333="Invocation",Collection!F333="Accessoire",Collection!G333&gt;0,Collection!C333="Erreur"),"",Collection!C333))</f>
        <v/>
      </c>
      <c r="J335" s="184" t="str">
        <f>IF(Collection!C333="","",IF(OR(Collection!F333="Accessoire",Collection!F333="Erreur",Collection!F333="Invocation",Collection!J333&gt;0),"",Collection!C333))</f>
        <v/>
      </c>
      <c r="K335" s="184" t="str">
        <f>IF(Collection!C333="","",IF(OR(Collection!F333="Commune",Collection!F333="Spéciale",Collection!F333="Rare",Collection!G333&gt;0,Collection!C333="Erreur"),"",Collection!C333))</f>
        <v/>
      </c>
    </row>
    <row r="336" spans="1:11" x14ac:dyDescent="0.25">
      <c r="A336" s="209"/>
      <c r="B336" s="185"/>
      <c r="C336" s="185"/>
      <c r="D336" s="185"/>
      <c r="E336" s="186"/>
      <c r="I336" s="184" t="str">
        <f>IF(Collection!C334="","",IF(OR(Collection!F334="Invocation",Collection!F334="Accessoire",Collection!G334&gt;0,Collection!C334="Erreur"),"",Collection!C334))</f>
        <v/>
      </c>
      <c r="J336" s="184" t="str">
        <f>IF(Collection!C334="","",IF(OR(Collection!F334="Accessoire",Collection!F334="Erreur",Collection!F334="Invocation",Collection!J334&gt;0),"",Collection!C334))</f>
        <v/>
      </c>
      <c r="K336" s="184" t="str">
        <f>IF(Collection!C334="","",IF(OR(Collection!F334="Commune",Collection!F334="Spéciale",Collection!F334="Rare",Collection!G334&gt;0,Collection!C334="Erreur"),"",Collection!C334))</f>
        <v/>
      </c>
    </row>
    <row r="337" spans="1:11" x14ac:dyDescent="0.25">
      <c r="A337" s="209"/>
      <c r="B337" s="185"/>
      <c r="C337" s="185"/>
      <c r="D337" s="185"/>
      <c r="E337" s="186"/>
      <c r="I337" s="184" t="str">
        <f>IF(Collection!C335="","",IF(OR(Collection!F335="Invocation",Collection!F335="Accessoire",Collection!G335&gt;0,Collection!C335="Erreur"),"",Collection!C335))</f>
        <v/>
      </c>
      <c r="J337" s="184" t="str">
        <f>IF(Collection!C335="","",IF(OR(Collection!F335="Accessoire",Collection!F335="Erreur",Collection!F335="Invocation",Collection!J335&gt;0),"",Collection!C335))</f>
        <v/>
      </c>
      <c r="K337" s="184" t="str">
        <f>IF(Collection!C335="","",IF(OR(Collection!F335="Commune",Collection!F335="Spéciale",Collection!F335="Rare",Collection!G335&gt;0,Collection!C335="Erreur"),"",Collection!C335))</f>
        <v/>
      </c>
    </row>
    <row r="338" spans="1:11" x14ac:dyDescent="0.25">
      <c r="A338" s="209"/>
      <c r="B338" s="185"/>
      <c r="C338" s="185"/>
      <c r="D338" s="185"/>
      <c r="E338" s="186"/>
      <c r="I338" s="184" t="str">
        <f>IF(Collection!C336="","",IF(OR(Collection!F336="Invocation",Collection!F336="Accessoire",Collection!G336&gt;0,Collection!C336="Erreur"),"",Collection!C336))</f>
        <v/>
      </c>
      <c r="J338" s="184" t="str">
        <f>IF(Collection!C336="","",IF(OR(Collection!F336="Accessoire",Collection!F336="Erreur",Collection!F336="Invocation",Collection!J336&gt;0),"",Collection!C336))</f>
        <v/>
      </c>
      <c r="K338" s="184" t="str">
        <f>IF(Collection!C336="","",IF(OR(Collection!F336="Commune",Collection!F336="Spéciale",Collection!F336="Rare",Collection!G336&gt;0,Collection!C336="Erreur"),"",Collection!C336))</f>
        <v/>
      </c>
    </row>
    <row r="339" spans="1:11" x14ac:dyDescent="0.25">
      <c r="A339" s="209"/>
      <c r="B339" s="185"/>
      <c r="C339" s="185"/>
      <c r="D339" s="185"/>
      <c r="E339" s="186"/>
      <c r="I339" s="184" t="str">
        <f>IF(Collection!C337="","",IF(OR(Collection!F337="Invocation",Collection!F337="Accessoire",Collection!G337&gt;0,Collection!C337="Erreur"),"",Collection!C337))</f>
        <v/>
      </c>
      <c r="J339" s="184" t="str">
        <f>IF(Collection!C337="","",IF(OR(Collection!F337="Accessoire",Collection!F337="Erreur",Collection!F337="Invocation",Collection!J337&gt;0),"",Collection!C337))</f>
        <v/>
      </c>
      <c r="K339" s="184" t="str">
        <f>IF(Collection!C337="","",IF(OR(Collection!F337="Commune",Collection!F337="Spéciale",Collection!F337="Rare",Collection!G337&gt;0,Collection!C337="Erreur"),"",Collection!C337))</f>
        <v/>
      </c>
    </row>
    <row r="340" spans="1:11" x14ac:dyDescent="0.25">
      <c r="A340" s="209"/>
      <c r="B340" s="185"/>
      <c r="C340" s="185"/>
      <c r="D340" s="185"/>
      <c r="E340" s="186"/>
      <c r="I340" s="184" t="str">
        <f>IF(Collection!C338="","",IF(OR(Collection!F338="Invocation",Collection!F338="Accessoire",Collection!G338&gt;0,Collection!C338="Erreur"),"",Collection!C338))</f>
        <v/>
      </c>
      <c r="J340" s="184" t="str">
        <f>IF(Collection!C338="","",IF(OR(Collection!F338="Accessoire",Collection!F338="Erreur",Collection!F338="Invocation",Collection!J338&gt;0),"",Collection!C338))</f>
        <v/>
      </c>
      <c r="K340" s="184" t="str">
        <f>IF(Collection!C338="","",IF(OR(Collection!F338="Commune",Collection!F338="Spéciale",Collection!F338="Rare",Collection!G338&gt;0,Collection!C338="Erreur"),"",Collection!C338))</f>
        <v/>
      </c>
    </row>
    <row r="341" spans="1:11" x14ac:dyDescent="0.25">
      <c r="A341" s="209"/>
      <c r="B341" s="185"/>
      <c r="C341" s="185"/>
      <c r="D341" s="185"/>
      <c r="E341" s="186"/>
      <c r="I341" s="184" t="str">
        <f>IF(Collection!C339="","",IF(OR(Collection!F339="Invocation",Collection!F339="Accessoire",Collection!G339&gt;0,Collection!C339="Erreur"),"",Collection!C339))</f>
        <v/>
      </c>
      <c r="J341" s="184" t="str">
        <f>IF(Collection!C339="","",IF(OR(Collection!F339="Accessoire",Collection!F339="Erreur",Collection!F339="Invocation",Collection!J339&gt;0),"",Collection!C339))</f>
        <v/>
      </c>
      <c r="K341" s="184" t="str">
        <f>IF(Collection!C339="","",IF(OR(Collection!F339="Commune",Collection!F339="Spéciale",Collection!F339="Rare",Collection!G339&gt;0,Collection!C339="Erreur"),"",Collection!C339))</f>
        <v/>
      </c>
    </row>
    <row r="342" spans="1:11" x14ac:dyDescent="0.25">
      <c r="A342" s="209"/>
      <c r="B342" s="185"/>
      <c r="C342" s="185"/>
      <c r="D342" s="185"/>
      <c r="E342" s="186"/>
      <c r="I342" s="184" t="str">
        <f>IF(Collection!C340="","",IF(OR(Collection!F340="Invocation",Collection!F340="Accessoire",Collection!G340&gt;0,Collection!C340="Erreur"),"",Collection!C340))</f>
        <v/>
      </c>
      <c r="J342" s="184" t="str">
        <f>IF(Collection!C340="","",IF(OR(Collection!F340="Accessoire",Collection!F340="Erreur",Collection!F340="Invocation",Collection!J340&gt;0),"",Collection!C340))</f>
        <v/>
      </c>
      <c r="K342" s="184" t="str">
        <f>IF(Collection!C340="","",IF(OR(Collection!F340="Commune",Collection!F340="Spéciale",Collection!F340="Rare",Collection!G340&gt;0,Collection!C340="Erreur"),"",Collection!C340))</f>
        <v/>
      </c>
    </row>
    <row r="343" spans="1:11" x14ac:dyDescent="0.25">
      <c r="A343" s="209"/>
      <c r="B343" s="185"/>
      <c r="C343" s="185"/>
      <c r="D343" s="185"/>
      <c r="E343" s="186"/>
      <c r="I343" s="184" t="str">
        <f>IF(Collection!C341="","",IF(OR(Collection!F341="Invocation",Collection!F341="Accessoire",Collection!G341&gt;0,Collection!C341="Erreur"),"",Collection!C341))</f>
        <v/>
      </c>
      <c r="J343" s="184" t="str">
        <f>IF(Collection!C341="","",IF(OR(Collection!F341="Accessoire",Collection!F341="Erreur",Collection!F341="Invocation",Collection!J341&gt;0),"",Collection!C341))</f>
        <v/>
      </c>
      <c r="K343" s="184" t="str">
        <f>IF(Collection!C341="","",IF(OR(Collection!F341="Commune",Collection!F341="Spéciale",Collection!F341="Rare",Collection!G341&gt;0,Collection!C341="Erreur"),"",Collection!C341))</f>
        <v/>
      </c>
    </row>
    <row r="344" spans="1:11" x14ac:dyDescent="0.25">
      <c r="A344" s="209"/>
      <c r="B344" s="185"/>
      <c r="C344" s="185"/>
      <c r="D344" s="185"/>
      <c r="E344" s="186"/>
      <c r="I344" s="184" t="str">
        <f>IF(Collection!C342="","",IF(OR(Collection!F342="Invocation",Collection!F342="Accessoire",Collection!G342&gt;0,Collection!C342="Erreur"),"",Collection!C342))</f>
        <v/>
      </c>
      <c r="J344" s="184" t="str">
        <f>IF(Collection!C342="","",IF(OR(Collection!F342="Accessoire",Collection!F342="Erreur",Collection!F342="Invocation",Collection!J342&gt;0),"",Collection!C342))</f>
        <v/>
      </c>
      <c r="K344" s="184" t="str">
        <f>IF(Collection!C342="","",IF(OR(Collection!F342="Commune",Collection!F342="Spéciale",Collection!F342="Rare",Collection!G342&gt;0,Collection!C342="Erreur"),"",Collection!C342))</f>
        <v/>
      </c>
    </row>
    <row r="345" spans="1:11" x14ac:dyDescent="0.25">
      <c r="A345" s="209"/>
      <c r="B345" s="185"/>
      <c r="C345" s="185"/>
      <c r="D345" s="185"/>
      <c r="E345" s="186"/>
      <c r="I345" s="184" t="str">
        <f>IF(Collection!C343="","",IF(OR(Collection!F343="Invocation",Collection!F343="Accessoire",Collection!G343&gt;0,Collection!C343="Erreur"),"",Collection!C343))</f>
        <v/>
      </c>
      <c r="J345" s="184" t="str">
        <f>IF(Collection!C343="","",IF(OR(Collection!F343="Accessoire",Collection!F343="Erreur",Collection!F343="Invocation",Collection!J343&gt;0),"",Collection!C343))</f>
        <v/>
      </c>
      <c r="K345" s="184" t="str">
        <f>IF(Collection!C343="","",IF(OR(Collection!F343="Commune",Collection!F343="Spéciale",Collection!F343="Rare",Collection!G343&gt;0,Collection!C343="Erreur"),"",Collection!C343))</f>
        <v/>
      </c>
    </row>
    <row r="346" spans="1:11" x14ac:dyDescent="0.25">
      <c r="A346" s="209"/>
      <c r="B346" s="185"/>
      <c r="C346" s="185"/>
      <c r="D346" s="185"/>
      <c r="E346" s="186"/>
      <c r="I346" s="184" t="str">
        <f>IF(Collection!C344="","",IF(OR(Collection!F344="Invocation",Collection!F344="Accessoire",Collection!G344&gt;0,Collection!C344="Erreur"),"",Collection!C344))</f>
        <v/>
      </c>
      <c r="J346" s="184" t="str">
        <f>IF(Collection!C344="","",IF(OR(Collection!F344="Accessoire",Collection!F344="Erreur",Collection!F344="Invocation",Collection!J344&gt;0),"",Collection!C344))</f>
        <v/>
      </c>
      <c r="K346" s="184" t="str">
        <f>IF(Collection!C344="","",IF(OR(Collection!F344="Commune",Collection!F344="Spéciale",Collection!F344="Rare",Collection!G344&gt;0,Collection!C344="Erreur"),"",Collection!C344))</f>
        <v/>
      </c>
    </row>
    <row r="347" spans="1:11" x14ac:dyDescent="0.25">
      <c r="A347" s="209"/>
      <c r="B347" s="185"/>
      <c r="C347" s="185"/>
      <c r="D347" s="185"/>
      <c r="E347" s="186"/>
      <c r="I347" s="184" t="str">
        <f>IF(Collection!C345="","",IF(OR(Collection!F345="Invocation",Collection!F345="Accessoire",Collection!G345&gt;0,Collection!C345="Erreur"),"",Collection!C345))</f>
        <v/>
      </c>
      <c r="J347" s="184" t="str">
        <f>IF(Collection!C345="","",IF(OR(Collection!F345="Accessoire",Collection!F345="Erreur",Collection!F345="Invocation",Collection!J345&gt;0),"",Collection!C345))</f>
        <v/>
      </c>
      <c r="K347" s="184" t="str">
        <f>IF(Collection!C345="","",IF(OR(Collection!F345="Commune",Collection!F345="Spéciale",Collection!F345="Rare",Collection!G345&gt;0,Collection!C345="Erreur"),"",Collection!C345))</f>
        <v/>
      </c>
    </row>
    <row r="348" spans="1:11" x14ac:dyDescent="0.25">
      <c r="A348" s="209"/>
      <c r="B348" s="185"/>
      <c r="C348" s="185"/>
      <c r="D348" s="185"/>
      <c r="E348" s="186"/>
      <c r="I348" s="184" t="str">
        <f>IF(Collection!C346="","",IF(OR(Collection!F346="Invocation",Collection!F346="Accessoire",Collection!G346&gt;0,Collection!C346="Erreur"),"",Collection!C346))</f>
        <v/>
      </c>
      <c r="J348" s="184" t="str">
        <f>IF(Collection!C346="","",IF(OR(Collection!F346="Accessoire",Collection!F346="Erreur",Collection!F346="Invocation",Collection!J346&gt;0),"",Collection!C346))</f>
        <v/>
      </c>
      <c r="K348" s="184" t="str">
        <f>IF(Collection!C346="","",IF(OR(Collection!F346="Commune",Collection!F346="Spéciale",Collection!F346="Rare",Collection!G346&gt;0,Collection!C346="Erreur"),"",Collection!C346))</f>
        <v/>
      </c>
    </row>
    <row r="349" spans="1:11" x14ac:dyDescent="0.25">
      <c r="A349" s="209"/>
      <c r="B349" s="185"/>
      <c r="C349" s="185"/>
      <c r="D349" s="185"/>
      <c r="E349" s="186"/>
      <c r="I349" s="184" t="str">
        <f>IF(Collection!C347="","",IF(OR(Collection!F347="Invocation",Collection!F347="Accessoire",Collection!G347&gt;0,Collection!C347="Erreur"),"",Collection!C347))</f>
        <v/>
      </c>
      <c r="J349" s="184" t="str">
        <f>IF(Collection!C347="","",IF(OR(Collection!F347="Accessoire",Collection!F347="Erreur",Collection!F347="Invocation",Collection!J347&gt;0),"",Collection!C347))</f>
        <v/>
      </c>
      <c r="K349" s="184" t="str">
        <f>IF(Collection!C347="","",IF(OR(Collection!F347="Commune",Collection!F347="Spéciale",Collection!F347="Rare",Collection!G347&gt;0,Collection!C347="Erreur"),"",Collection!C347))</f>
        <v/>
      </c>
    </row>
    <row r="350" spans="1:11" x14ac:dyDescent="0.25">
      <c r="A350" s="209"/>
      <c r="B350" s="185"/>
      <c r="C350" s="185"/>
      <c r="D350" s="185"/>
      <c r="E350" s="186"/>
      <c r="I350" s="184" t="str">
        <f>IF(Collection!C348="","",IF(OR(Collection!F348="Invocation",Collection!F348="Accessoire",Collection!G348&gt;0,Collection!C348="Erreur"),"",Collection!C348))</f>
        <v/>
      </c>
      <c r="J350" s="184" t="str">
        <f>IF(Collection!C348="","",IF(OR(Collection!F348="Accessoire",Collection!F348="Erreur",Collection!F348="Invocation",Collection!J348&gt;0),"",Collection!C348))</f>
        <v/>
      </c>
      <c r="K350" s="184" t="str">
        <f>IF(Collection!C348="","",IF(OR(Collection!F348="Commune",Collection!F348="Spéciale",Collection!F348="Rare",Collection!G348&gt;0,Collection!C348="Erreur"),"",Collection!C348))</f>
        <v/>
      </c>
    </row>
    <row r="351" spans="1:11" x14ac:dyDescent="0.25">
      <c r="A351" s="209"/>
      <c r="B351" s="185"/>
      <c r="C351" s="185"/>
      <c r="D351" s="185"/>
      <c r="E351" s="186"/>
      <c r="I351" s="184" t="str">
        <f>IF(Collection!C349="","",IF(OR(Collection!F349="Invocation",Collection!F349="Accessoire",Collection!G349&gt;0,Collection!C349="Erreur"),"",Collection!C349))</f>
        <v/>
      </c>
      <c r="J351" s="184" t="str">
        <f>IF(Collection!C349="","",IF(OR(Collection!F349="Accessoire",Collection!F349="Erreur",Collection!F349="Invocation",Collection!J349&gt;0),"",Collection!C349))</f>
        <v/>
      </c>
      <c r="K351" s="184" t="str">
        <f>IF(Collection!C349="","",IF(OR(Collection!F349="Commune",Collection!F349="Spéciale",Collection!F349="Rare",Collection!G349&gt;0,Collection!C349="Erreur"),"",Collection!C349))</f>
        <v/>
      </c>
    </row>
    <row r="352" spans="1:11" x14ac:dyDescent="0.25">
      <c r="A352" s="209"/>
      <c r="B352" s="185"/>
      <c r="C352" s="185"/>
      <c r="D352" s="185"/>
      <c r="E352" s="186"/>
      <c r="I352" s="184" t="str">
        <f>IF(Collection!C350="","",IF(OR(Collection!F350="Invocation",Collection!F350="Accessoire",Collection!G350&gt;0,Collection!C350="Erreur"),"",Collection!C350))</f>
        <v/>
      </c>
      <c r="J352" s="184" t="str">
        <f>IF(Collection!C350="","",IF(OR(Collection!F350="Accessoire",Collection!F350="Erreur",Collection!F350="Invocation",Collection!J350&gt;0),"",Collection!C350))</f>
        <v/>
      </c>
      <c r="K352" s="184" t="str">
        <f>IF(Collection!C350="","",IF(OR(Collection!F350="Commune",Collection!F350="Spéciale",Collection!F350="Rare",Collection!G350&gt;0,Collection!C350="Erreur"),"",Collection!C350))</f>
        <v/>
      </c>
    </row>
    <row r="353" spans="1:11" x14ac:dyDescent="0.25">
      <c r="A353" s="209"/>
      <c r="B353" s="185"/>
      <c r="C353" s="185"/>
      <c r="D353" s="185"/>
      <c r="E353" s="186"/>
      <c r="I353" s="184" t="str">
        <f>IF(Collection!C351="","",IF(OR(Collection!F351="Invocation",Collection!F351="Accessoire",Collection!G351&gt;0,Collection!C351="Erreur"),"",Collection!C351))</f>
        <v/>
      </c>
      <c r="J353" s="184" t="str">
        <f>IF(Collection!C351="","",IF(OR(Collection!F351="Accessoire",Collection!F351="Erreur",Collection!F351="Invocation",Collection!J351&gt;0),"",Collection!C351))</f>
        <v/>
      </c>
      <c r="K353" s="184" t="str">
        <f>IF(Collection!C351="","",IF(OR(Collection!F351="Commune",Collection!F351="Spéciale",Collection!F351="Rare",Collection!G351&gt;0,Collection!C351="Erreur"),"",Collection!C351))</f>
        <v/>
      </c>
    </row>
    <row r="354" spans="1:11" x14ac:dyDescent="0.25">
      <c r="A354" s="209"/>
      <c r="B354" s="185"/>
      <c r="C354" s="185"/>
      <c r="D354" s="185"/>
      <c r="E354" s="186"/>
      <c r="I354" s="184" t="str">
        <f>IF(Collection!C352="","",IF(OR(Collection!F352="Invocation",Collection!F352="Accessoire",Collection!G352&gt;0,Collection!C352="Erreur"),"",Collection!C352))</f>
        <v/>
      </c>
      <c r="J354" s="184" t="str">
        <f>IF(Collection!C352="","",IF(OR(Collection!F352="Accessoire",Collection!F352="Erreur",Collection!F352="Invocation",Collection!J352&gt;0),"",Collection!C352))</f>
        <v/>
      </c>
      <c r="K354" s="184" t="str">
        <f>IF(Collection!C352="","",IF(OR(Collection!F352="Commune",Collection!F352="Spéciale",Collection!F352="Rare",Collection!G352&gt;0,Collection!C352="Erreur"),"",Collection!C352))</f>
        <v/>
      </c>
    </row>
    <row r="355" spans="1:11" x14ac:dyDescent="0.25">
      <c r="A355" s="209"/>
      <c r="B355" s="185"/>
      <c r="C355" s="185"/>
      <c r="D355" s="185"/>
      <c r="E355" s="186"/>
      <c r="I355" s="184" t="str">
        <f>IF(Collection!C353="","",IF(OR(Collection!F353="Invocation",Collection!F353="Accessoire",Collection!G353&gt;0,Collection!C353="Erreur"),"",Collection!C353))</f>
        <v/>
      </c>
      <c r="J355" s="184" t="str">
        <f>IF(Collection!C353="","",IF(OR(Collection!F353="Accessoire",Collection!F353="Erreur",Collection!F353="Invocation",Collection!J353&gt;0),"",Collection!C353))</f>
        <v/>
      </c>
      <c r="K355" s="184" t="str">
        <f>IF(Collection!C353="","",IF(OR(Collection!F353="Commune",Collection!F353="Spéciale",Collection!F353="Rare",Collection!G353&gt;0,Collection!C353="Erreur"),"",Collection!C353))</f>
        <v/>
      </c>
    </row>
    <row r="356" spans="1:11" x14ac:dyDescent="0.25">
      <c r="A356" s="209"/>
      <c r="B356" s="185"/>
      <c r="C356" s="185"/>
      <c r="D356" s="185"/>
      <c r="E356" s="186"/>
      <c r="I356" s="184" t="str">
        <f>IF(Collection!C354="","",IF(OR(Collection!F354="Invocation",Collection!F354="Accessoire",Collection!G354&gt;0,Collection!C354="Erreur"),"",Collection!C354))</f>
        <v/>
      </c>
      <c r="J356" s="184" t="str">
        <f>IF(Collection!C354="","",IF(OR(Collection!F354="Accessoire",Collection!F354="Erreur",Collection!F354="Invocation",Collection!J354&gt;0),"",Collection!C354))</f>
        <v/>
      </c>
      <c r="K356" s="184" t="str">
        <f>IF(Collection!C354="","",IF(OR(Collection!F354="Commune",Collection!F354="Spéciale",Collection!F354="Rare",Collection!G354&gt;0,Collection!C354="Erreur"),"",Collection!C354))</f>
        <v/>
      </c>
    </row>
    <row r="357" spans="1:11" x14ac:dyDescent="0.25">
      <c r="A357" s="209"/>
      <c r="B357" s="185"/>
      <c r="C357" s="185"/>
      <c r="D357" s="185"/>
      <c r="E357" s="186"/>
      <c r="I357" s="184" t="str">
        <f>IF(Collection!C355="","",IF(OR(Collection!F355="Invocation",Collection!F355="Accessoire",Collection!G355&gt;0,Collection!C355="Erreur"),"",Collection!C355))</f>
        <v/>
      </c>
      <c r="J357" s="184" t="str">
        <f>IF(Collection!C355="","",IF(OR(Collection!F355="Accessoire",Collection!F355="Erreur",Collection!F355="Invocation",Collection!J355&gt;0),"",Collection!C355))</f>
        <v/>
      </c>
      <c r="K357" s="184" t="str">
        <f>IF(Collection!C355="","",IF(OR(Collection!F355="Commune",Collection!F355="Spéciale",Collection!F355="Rare",Collection!G355&gt;0,Collection!C355="Erreur"),"",Collection!C355))</f>
        <v/>
      </c>
    </row>
    <row r="358" spans="1:11" x14ac:dyDescent="0.25">
      <c r="A358" s="209"/>
      <c r="B358" s="185"/>
      <c r="C358" s="185"/>
      <c r="D358" s="185"/>
      <c r="E358" s="186"/>
      <c r="I358" s="184" t="str">
        <f>IF(Collection!C356="","",IF(OR(Collection!F356="Invocation",Collection!F356="Accessoire",Collection!G356&gt;0,Collection!C356="Erreur"),"",Collection!C356))</f>
        <v/>
      </c>
      <c r="J358" s="184" t="str">
        <f>IF(Collection!C356="","",IF(OR(Collection!F356="Accessoire",Collection!F356="Erreur",Collection!F356="Invocation",Collection!J356&gt;0),"",Collection!C356))</f>
        <v/>
      </c>
      <c r="K358" s="184" t="str">
        <f>IF(Collection!C356="","",IF(OR(Collection!F356="Commune",Collection!F356="Spéciale",Collection!F356="Rare",Collection!G356&gt;0,Collection!C356="Erreur"),"",Collection!C356))</f>
        <v/>
      </c>
    </row>
    <row r="359" spans="1:11" x14ac:dyDescent="0.25">
      <c r="A359" s="209"/>
      <c r="B359" s="185"/>
      <c r="C359" s="185"/>
      <c r="D359" s="185"/>
      <c r="E359" s="186"/>
      <c r="I359" s="184" t="str">
        <f>IF(Collection!C357="","",IF(OR(Collection!F357="Invocation",Collection!F357="Accessoire",Collection!G357&gt;0,Collection!C357="Erreur"),"",Collection!C357))</f>
        <v/>
      </c>
      <c r="J359" s="184" t="str">
        <f>IF(Collection!C357="","",IF(OR(Collection!F357="Accessoire",Collection!F357="Erreur",Collection!F357="Invocation",Collection!J357&gt;0),"",Collection!C357))</f>
        <v/>
      </c>
      <c r="K359" s="184" t="str">
        <f>IF(Collection!C357="","",IF(OR(Collection!F357="Commune",Collection!F357="Spéciale",Collection!F357="Rare",Collection!G357&gt;0,Collection!C357="Erreur"),"",Collection!C357))</f>
        <v/>
      </c>
    </row>
    <row r="360" spans="1:11" x14ac:dyDescent="0.25">
      <c r="A360" s="209"/>
      <c r="B360" s="185"/>
      <c r="C360" s="185"/>
      <c r="D360" s="185"/>
      <c r="E360" s="186"/>
      <c r="I360" s="184" t="str">
        <f>IF(Collection!C358="","",IF(OR(Collection!F358="Invocation",Collection!F358="Accessoire",Collection!G358&gt;0,Collection!C358="Erreur"),"",Collection!C358))</f>
        <v/>
      </c>
      <c r="J360" s="184" t="str">
        <f>IF(Collection!C358="","",IF(OR(Collection!F358="Accessoire",Collection!F358="Erreur",Collection!F358="Invocation",Collection!J358&gt;0),"",Collection!C358))</f>
        <v/>
      </c>
      <c r="K360" s="184" t="str">
        <f>IF(Collection!C358="","",IF(OR(Collection!F358="Commune",Collection!F358="Spéciale",Collection!F358="Rare",Collection!G358&gt;0,Collection!C358="Erreur"),"",Collection!C358))</f>
        <v/>
      </c>
    </row>
    <row r="361" spans="1:11" x14ac:dyDescent="0.25">
      <c r="A361" s="209"/>
      <c r="B361" s="185"/>
      <c r="C361" s="185"/>
      <c r="D361" s="185"/>
      <c r="E361" s="186"/>
      <c r="I361" s="184" t="str">
        <f>IF(Collection!C359="","",IF(OR(Collection!F359="Invocation",Collection!F359="Accessoire",Collection!G359&gt;0,Collection!C359="Erreur"),"",Collection!C359))</f>
        <v/>
      </c>
      <c r="J361" s="184" t="str">
        <f>IF(Collection!C359="","",IF(OR(Collection!F359="Accessoire",Collection!F359="Erreur",Collection!F359="Invocation",Collection!J359&gt;0),"",Collection!C359))</f>
        <v/>
      </c>
      <c r="K361" s="184" t="str">
        <f>IF(Collection!C359="","",IF(OR(Collection!F359="Commune",Collection!F359="Spéciale",Collection!F359="Rare",Collection!G359&gt;0,Collection!C359="Erreur"),"",Collection!C359))</f>
        <v/>
      </c>
    </row>
    <row r="362" spans="1:11" x14ac:dyDescent="0.25">
      <c r="A362" s="209"/>
      <c r="B362" s="185"/>
      <c r="C362" s="185"/>
      <c r="D362" s="185"/>
      <c r="E362" s="186"/>
      <c r="I362" s="184" t="str">
        <f>IF(Collection!C360="","",IF(OR(Collection!F360="Invocation",Collection!F360="Accessoire",Collection!G360&gt;0,Collection!C360="Erreur"),"",Collection!C360))</f>
        <v/>
      </c>
      <c r="J362" s="184" t="str">
        <f>IF(Collection!C360="","",IF(OR(Collection!F360="Accessoire",Collection!F360="Erreur",Collection!F360="Invocation",Collection!J360&gt;0),"",Collection!C360))</f>
        <v/>
      </c>
      <c r="K362" s="184" t="str">
        <f>IF(Collection!C360="","",IF(OR(Collection!F360="Commune",Collection!F360="Spéciale",Collection!F360="Rare",Collection!G360&gt;0,Collection!C360="Erreur"),"",Collection!C360))</f>
        <v/>
      </c>
    </row>
    <row r="363" spans="1:11" x14ac:dyDescent="0.25">
      <c r="A363" s="209"/>
      <c r="B363" s="185"/>
      <c r="C363" s="185"/>
      <c r="D363" s="185"/>
      <c r="E363" s="186"/>
      <c r="I363" s="184" t="str">
        <f>IF(Collection!C361="","",IF(OR(Collection!F361="Invocation",Collection!F361="Accessoire",Collection!G361&gt;0,Collection!C361="Erreur"),"",Collection!C361))</f>
        <v/>
      </c>
      <c r="J363" s="184" t="str">
        <f>IF(Collection!C361="","",IF(OR(Collection!F361="Accessoire",Collection!F361="Erreur",Collection!F361="Invocation",Collection!J361&gt;0),"",Collection!C361))</f>
        <v/>
      </c>
      <c r="K363" s="184" t="str">
        <f>IF(Collection!C361="","",IF(OR(Collection!F361="Commune",Collection!F361="Spéciale",Collection!F361="Rare",Collection!G361&gt;0,Collection!C361="Erreur"),"",Collection!C361))</f>
        <v/>
      </c>
    </row>
    <row r="364" spans="1:11" x14ac:dyDescent="0.25">
      <c r="A364" s="209"/>
      <c r="B364" s="185"/>
      <c r="C364" s="185"/>
      <c r="D364" s="185"/>
      <c r="E364" s="186"/>
      <c r="I364" s="184" t="str">
        <f>IF(Collection!C362="","",IF(OR(Collection!F362="Invocation",Collection!F362="Accessoire",Collection!G362&gt;0,Collection!C362="Erreur"),"",Collection!C362))</f>
        <v/>
      </c>
      <c r="J364" s="184" t="str">
        <f>IF(Collection!C362="","",IF(OR(Collection!F362="Accessoire",Collection!F362="Erreur",Collection!F362="Invocation",Collection!J362&gt;0),"",Collection!C362))</f>
        <v/>
      </c>
      <c r="K364" s="184" t="str">
        <f>IF(Collection!C362="","",IF(OR(Collection!F362="Commune",Collection!F362="Spéciale",Collection!F362="Rare",Collection!G362&gt;0,Collection!C362="Erreur"),"",Collection!C362))</f>
        <v/>
      </c>
    </row>
    <row r="365" spans="1:11" x14ac:dyDescent="0.25">
      <c r="A365" s="209"/>
      <c r="B365" s="185"/>
      <c r="C365" s="185"/>
      <c r="D365" s="185"/>
      <c r="E365" s="186"/>
      <c r="I365" s="184" t="str">
        <f>IF(Collection!C363="","",IF(OR(Collection!F363="Invocation",Collection!F363="Accessoire",Collection!G363&gt;0,Collection!C363="Erreur"),"",Collection!C363))</f>
        <v/>
      </c>
      <c r="J365" s="184" t="str">
        <f>IF(Collection!C363="","",IF(OR(Collection!F363="Accessoire",Collection!F363="Erreur",Collection!F363="Invocation",Collection!J363&gt;0),"",Collection!C363))</f>
        <v/>
      </c>
      <c r="K365" s="184" t="str">
        <f>IF(Collection!C363="","",IF(OR(Collection!F363="Commune",Collection!F363="Spéciale",Collection!F363="Rare",Collection!G363&gt;0,Collection!C363="Erreur"),"",Collection!C363))</f>
        <v/>
      </c>
    </row>
    <row r="366" spans="1:11" x14ac:dyDescent="0.25">
      <c r="A366" s="209"/>
      <c r="B366" s="185"/>
      <c r="C366" s="185"/>
      <c r="D366" s="185"/>
      <c r="E366" s="186"/>
      <c r="I366" s="184" t="str">
        <f>IF(Collection!C364="","",IF(OR(Collection!F364="Invocation",Collection!F364="Accessoire",Collection!G364&gt;0,Collection!C364="Erreur"),"",Collection!C364))</f>
        <v/>
      </c>
      <c r="J366" s="184" t="str">
        <f>IF(Collection!C364="","",IF(OR(Collection!F364="Accessoire",Collection!F364="Erreur",Collection!F364="Invocation",Collection!J364&gt;0),"",Collection!C364))</f>
        <v/>
      </c>
      <c r="K366" s="184" t="str">
        <f>IF(Collection!C364="","",IF(OR(Collection!F364="Commune",Collection!F364="Spéciale",Collection!F364="Rare",Collection!G364&gt;0,Collection!C364="Erreur"),"",Collection!C364))</f>
        <v/>
      </c>
    </row>
    <row r="367" spans="1:11" x14ac:dyDescent="0.25">
      <c r="A367" s="209"/>
      <c r="B367" s="185"/>
      <c r="C367" s="185"/>
      <c r="D367" s="185"/>
      <c r="E367" s="186"/>
      <c r="I367" s="184" t="str">
        <f>IF(Collection!C365="","",IF(OR(Collection!F365="Invocation",Collection!F365="Accessoire",Collection!G365&gt;0,Collection!C365="Erreur"),"",Collection!C365))</f>
        <v/>
      </c>
      <c r="J367" s="184" t="str">
        <f>IF(Collection!C365="","",IF(OR(Collection!F365="Accessoire",Collection!F365="Erreur",Collection!F365="Invocation",Collection!J365&gt;0),"",Collection!C365))</f>
        <v/>
      </c>
      <c r="K367" s="184" t="str">
        <f>IF(Collection!C365="","",IF(OR(Collection!F365="Commune",Collection!F365="Spéciale",Collection!F365="Rare",Collection!G365&gt;0,Collection!C365="Erreur"),"",Collection!C365))</f>
        <v/>
      </c>
    </row>
    <row r="368" spans="1:11" x14ac:dyDescent="0.25">
      <c r="A368" s="209"/>
      <c r="B368" s="185"/>
      <c r="C368" s="185"/>
      <c r="D368" s="185"/>
      <c r="E368" s="186"/>
      <c r="I368" s="184" t="str">
        <f>IF(Collection!C366="","",IF(OR(Collection!F366="Invocation",Collection!F366="Accessoire",Collection!G366&gt;0,Collection!C366="Erreur"),"",Collection!C366))</f>
        <v/>
      </c>
      <c r="J368" s="184" t="str">
        <f>IF(Collection!C366="","",IF(OR(Collection!F366="Accessoire",Collection!F366="Erreur",Collection!F366="Invocation",Collection!J366&gt;0),"",Collection!C366))</f>
        <v/>
      </c>
      <c r="K368" s="184" t="str">
        <f>IF(Collection!C366="","",IF(OR(Collection!F366="Commune",Collection!F366="Spéciale",Collection!F366="Rare",Collection!G366&gt;0,Collection!C366="Erreur"),"",Collection!C366))</f>
        <v/>
      </c>
    </row>
    <row r="369" spans="1:11" x14ac:dyDescent="0.25">
      <c r="A369" s="209"/>
      <c r="B369" s="185"/>
      <c r="C369" s="185"/>
      <c r="D369" s="185"/>
      <c r="E369" s="186"/>
      <c r="I369" s="184" t="str">
        <f>IF(Collection!C367="","",IF(OR(Collection!F367="Invocation",Collection!F367="Accessoire",Collection!G367&gt;0,Collection!C367="Erreur"),"",Collection!C367))</f>
        <v/>
      </c>
      <c r="J369" s="184" t="str">
        <f>IF(Collection!C367="","",IF(OR(Collection!F367="Accessoire",Collection!F367="Erreur",Collection!F367="Invocation",Collection!J367&gt;0),"",Collection!C367))</f>
        <v/>
      </c>
      <c r="K369" s="184" t="str">
        <f>IF(Collection!C367="","",IF(OR(Collection!F367="Commune",Collection!F367="Spéciale",Collection!F367="Rare",Collection!G367&gt;0,Collection!C367="Erreur"),"",Collection!C367))</f>
        <v/>
      </c>
    </row>
    <row r="370" spans="1:11" x14ac:dyDescent="0.25">
      <c r="A370" s="209"/>
      <c r="B370" s="185"/>
      <c r="C370" s="185"/>
      <c r="D370" s="185"/>
      <c r="E370" s="186"/>
      <c r="I370" s="184" t="str">
        <f>IF(Collection!C368="","",IF(OR(Collection!F368="Invocation",Collection!F368="Accessoire",Collection!G368&gt;0,Collection!C368="Erreur"),"",Collection!C368))</f>
        <v/>
      </c>
      <c r="J370" s="184" t="str">
        <f>IF(Collection!C368="","",IF(OR(Collection!F368="Accessoire",Collection!F368="Erreur",Collection!F368="Invocation",Collection!J368&gt;0),"",Collection!C368))</f>
        <v/>
      </c>
      <c r="K370" s="184" t="str">
        <f>IF(Collection!C368="","",IF(OR(Collection!F368="Commune",Collection!F368="Spéciale",Collection!F368="Rare",Collection!G368&gt;0,Collection!C368="Erreur"),"",Collection!C368))</f>
        <v/>
      </c>
    </row>
    <row r="371" spans="1:11" x14ac:dyDescent="0.25">
      <c r="A371" s="209"/>
      <c r="B371" s="185"/>
      <c r="C371" s="185"/>
      <c r="D371" s="185"/>
      <c r="E371" s="186"/>
      <c r="I371" s="184" t="str">
        <f>IF(Collection!C369="","",IF(OR(Collection!F369="Invocation",Collection!F369="Accessoire",Collection!G369&gt;0,Collection!C369="Erreur"),"",Collection!C369))</f>
        <v/>
      </c>
      <c r="J371" s="184" t="str">
        <f>IF(Collection!C369="","",IF(OR(Collection!F369="Accessoire",Collection!F369="Erreur",Collection!F369="Invocation",Collection!J369&gt;0),"",Collection!C369))</f>
        <v/>
      </c>
      <c r="K371" s="184" t="str">
        <f>IF(Collection!C369="","",IF(OR(Collection!F369="Commune",Collection!F369="Spéciale",Collection!F369="Rare",Collection!G369&gt;0,Collection!C369="Erreur"),"",Collection!C369))</f>
        <v/>
      </c>
    </row>
    <row r="372" spans="1:11" x14ac:dyDescent="0.25">
      <c r="A372" s="209"/>
      <c r="B372" s="185"/>
      <c r="C372" s="185"/>
      <c r="D372" s="185"/>
      <c r="E372" s="186"/>
      <c r="I372" s="184" t="str">
        <f>IF(Collection!C370="","",IF(OR(Collection!F370="Invocation",Collection!F370="Accessoire",Collection!G370&gt;0,Collection!C370="Erreur"),"",Collection!C370))</f>
        <v/>
      </c>
      <c r="J372" s="184" t="str">
        <f>IF(Collection!C370="","",IF(OR(Collection!F370="Accessoire",Collection!F370="Erreur",Collection!F370="Invocation",Collection!J370&gt;0),"",Collection!C370))</f>
        <v/>
      </c>
      <c r="K372" s="184" t="str">
        <f>IF(Collection!C370="","",IF(OR(Collection!F370="Commune",Collection!F370="Spéciale",Collection!F370="Rare",Collection!G370&gt;0,Collection!C370="Erreur"),"",Collection!C370))</f>
        <v/>
      </c>
    </row>
    <row r="373" spans="1:11" x14ac:dyDescent="0.25">
      <c r="A373" s="209"/>
      <c r="B373" s="185"/>
      <c r="C373" s="185"/>
      <c r="D373" s="185"/>
      <c r="E373" s="186"/>
      <c r="I373" s="184" t="str">
        <f>IF(Collection!C371="","",IF(OR(Collection!F371="Invocation",Collection!F371="Accessoire",Collection!G371&gt;0,Collection!C371="Erreur"),"",Collection!C371))</f>
        <v/>
      </c>
      <c r="J373" s="184" t="str">
        <f>IF(Collection!C371="","",IF(OR(Collection!F371="Accessoire",Collection!F371="Erreur",Collection!F371="Invocation",Collection!J371&gt;0),"",Collection!C371))</f>
        <v/>
      </c>
      <c r="K373" s="184" t="str">
        <f>IF(Collection!C371="","",IF(OR(Collection!F371="Commune",Collection!F371="Spéciale",Collection!F371="Rare",Collection!G371&gt;0,Collection!C371="Erreur"),"",Collection!C371))</f>
        <v/>
      </c>
    </row>
    <row r="374" spans="1:11" x14ac:dyDescent="0.25">
      <c r="A374" s="209"/>
      <c r="B374" s="185"/>
      <c r="C374" s="185"/>
      <c r="D374" s="185"/>
      <c r="E374" s="186"/>
      <c r="I374" s="184" t="str">
        <f>IF(Collection!C372="","",IF(OR(Collection!F372="Invocation",Collection!F372="Accessoire",Collection!G372&gt;0,Collection!C372="Erreur"),"",Collection!C372))</f>
        <v/>
      </c>
      <c r="J374" s="184" t="str">
        <f>IF(Collection!C372="","",IF(OR(Collection!F372="Accessoire",Collection!F372="Erreur",Collection!F372="Invocation",Collection!J372&gt;0),"",Collection!C372))</f>
        <v/>
      </c>
      <c r="K374" s="184" t="str">
        <f>IF(Collection!C372="","",IF(OR(Collection!F372="Commune",Collection!F372="Spéciale",Collection!F372="Rare",Collection!G372&gt;0,Collection!C372="Erreur"),"",Collection!C372))</f>
        <v/>
      </c>
    </row>
    <row r="375" spans="1:11" x14ac:dyDescent="0.25">
      <c r="A375" s="209"/>
      <c r="B375" s="185"/>
      <c r="C375" s="185"/>
      <c r="D375" s="185"/>
      <c r="E375" s="186"/>
      <c r="I375" s="184" t="str">
        <f>IF(Collection!C373="","",IF(OR(Collection!F373="Invocation",Collection!F373="Accessoire",Collection!G373&gt;0,Collection!C373="Erreur"),"",Collection!C373))</f>
        <v/>
      </c>
      <c r="J375" s="184" t="str">
        <f>IF(Collection!C373="","",IF(OR(Collection!F373="Accessoire",Collection!F373="Erreur",Collection!F373="Invocation",Collection!J373&gt;0),"",Collection!C373))</f>
        <v/>
      </c>
      <c r="K375" s="184" t="str">
        <f>IF(Collection!C373="","",IF(OR(Collection!F373="Commune",Collection!F373="Spéciale",Collection!F373="Rare",Collection!G373&gt;0,Collection!C373="Erreur"),"",Collection!C373))</f>
        <v/>
      </c>
    </row>
    <row r="376" spans="1:11" x14ac:dyDescent="0.25">
      <c r="A376" s="209"/>
      <c r="B376" s="185"/>
      <c r="C376" s="185"/>
      <c r="D376" s="185"/>
      <c r="E376" s="186"/>
      <c r="I376" s="184" t="str">
        <f>IF(Collection!C374="","",IF(OR(Collection!F374="Invocation",Collection!F374="Accessoire",Collection!G374&gt;0,Collection!C374="Erreur"),"",Collection!C374))</f>
        <v/>
      </c>
      <c r="J376" s="184" t="str">
        <f>IF(Collection!C374="","",IF(OR(Collection!F374="Accessoire",Collection!F374="Erreur",Collection!F374="Invocation",Collection!J374&gt;0),"",Collection!C374))</f>
        <v/>
      </c>
      <c r="K376" s="184" t="str">
        <f>IF(Collection!C374="","",IF(OR(Collection!F374="Commune",Collection!F374="Spéciale",Collection!F374="Rare",Collection!G374&gt;0,Collection!C374="Erreur"),"",Collection!C374))</f>
        <v/>
      </c>
    </row>
    <row r="377" spans="1:11" x14ac:dyDescent="0.25">
      <c r="A377" s="209"/>
      <c r="B377" s="185"/>
      <c r="C377" s="185"/>
      <c r="D377" s="185"/>
      <c r="E377" s="186"/>
      <c r="I377" s="184" t="str">
        <f>IF(Collection!C375="","",IF(OR(Collection!F375="Invocation",Collection!F375="Accessoire",Collection!G375&gt;0,Collection!C375="Erreur"),"",Collection!C375))</f>
        <v/>
      </c>
      <c r="J377" s="184" t="str">
        <f>IF(Collection!C375="","",IF(OR(Collection!F375="Accessoire",Collection!F375="Erreur",Collection!F375="Invocation",Collection!J375&gt;0),"",Collection!C375))</f>
        <v/>
      </c>
      <c r="K377" s="184" t="str">
        <f>IF(Collection!C375="","",IF(OR(Collection!F375="Commune",Collection!F375="Spéciale",Collection!F375="Rare",Collection!G375&gt;0,Collection!C375="Erreur"),"",Collection!C375))</f>
        <v/>
      </c>
    </row>
    <row r="378" spans="1:11" x14ac:dyDescent="0.25">
      <c r="A378" s="209"/>
      <c r="B378" s="185"/>
      <c r="C378" s="185"/>
      <c r="D378" s="185"/>
      <c r="E378" s="186"/>
      <c r="I378" s="184" t="str">
        <f>IF(Collection!C376="","",IF(OR(Collection!F376="Invocation",Collection!F376="Accessoire",Collection!G376&gt;0,Collection!C376="Erreur"),"",Collection!C376))</f>
        <v/>
      </c>
      <c r="J378" s="184" t="str">
        <f>IF(Collection!C376="","",IF(OR(Collection!F376="Accessoire",Collection!F376="Erreur",Collection!F376="Invocation",Collection!J376&gt;0),"",Collection!C376))</f>
        <v/>
      </c>
      <c r="K378" s="184" t="str">
        <f>IF(Collection!C376="","",IF(OR(Collection!F376="Commune",Collection!F376="Spéciale",Collection!F376="Rare",Collection!G376&gt;0,Collection!C376="Erreur"),"",Collection!C376))</f>
        <v/>
      </c>
    </row>
    <row r="379" spans="1:11" x14ac:dyDescent="0.25">
      <c r="A379" s="209"/>
      <c r="B379" s="185"/>
      <c r="C379" s="185"/>
      <c r="D379" s="185"/>
      <c r="E379" s="186"/>
      <c r="I379" s="184" t="str">
        <f>IF(Collection!C377="","",IF(OR(Collection!F377="Invocation",Collection!F377="Accessoire",Collection!G377&gt;0,Collection!C377="Erreur"),"",Collection!C377))</f>
        <v/>
      </c>
      <c r="J379" s="184" t="str">
        <f>IF(Collection!C377="","",IF(OR(Collection!F377="Accessoire",Collection!F377="Erreur",Collection!F377="Invocation",Collection!J377&gt;0),"",Collection!C377))</f>
        <v/>
      </c>
      <c r="K379" s="184" t="str">
        <f>IF(Collection!C377="","",IF(OR(Collection!F377="Commune",Collection!F377="Spéciale",Collection!F377="Rare",Collection!G377&gt;0,Collection!C377="Erreur"),"",Collection!C377))</f>
        <v/>
      </c>
    </row>
    <row r="380" spans="1:11" x14ac:dyDescent="0.25">
      <c r="A380" s="209"/>
      <c r="B380" s="185"/>
      <c r="C380" s="185"/>
      <c r="D380" s="185"/>
      <c r="E380" s="186"/>
      <c r="I380" s="184" t="str">
        <f>IF(Collection!C378="","",IF(OR(Collection!F378="Invocation",Collection!F378="Accessoire",Collection!G378&gt;0,Collection!C378="Erreur"),"",Collection!C378))</f>
        <v/>
      </c>
      <c r="J380" s="184" t="str">
        <f>IF(Collection!C378="","",IF(OR(Collection!F378="Accessoire",Collection!F378="Erreur",Collection!F378="Invocation",Collection!J378&gt;0),"",Collection!C378))</f>
        <v/>
      </c>
      <c r="K380" s="184" t="str">
        <f>IF(Collection!C378="","",IF(OR(Collection!F378="Commune",Collection!F378="Spéciale",Collection!F378="Rare",Collection!G378&gt;0,Collection!C378="Erreur"),"",Collection!C378))</f>
        <v/>
      </c>
    </row>
    <row r="381" spans="1:11" x14ac:dyDescent="0.25">
      <c r="A381" s="209"/>
      <c r="B381" s="185"/>
      <c r="C381" s="185"/>
      <c r="D381" s="185"/>
      <c r="E381" s="186"/>
      <c r="I381" s="184" t="str">
        <f>IF(Collection!C379="","",IF(OR(Collection!F379="Invocation",Collection!F379="Accessoire",Collection!G379&gt;0,Collection!C379="Erreur"),"",Collection!C379))</f>
        <v/>
      </c>
      <c r="J381" s="184" t="str">
        <f>IF(Collection!C379="","",IF(OR(Collection!F379="Accessoire",Collection!F379="Erreur",Collection!F379="Invocation",Collection!J379&gt;0),"",Collection!C379))</f>
        <v/>
      </c>
      <c r="K381" s="184" t="str">
        <f>IF(Collection!C379="","",IF(OR(Collection!F379="Commune",Collection!F379="Spéciale",Collection!F379="Rare",Collection!G379&gt;0,Collection!C379="Erreur"),"",Collection!C379))</f>
        <v/>
      </c>
    </row>
    <row r="382" spans="1:11" x14ac:dyDescent="0.25">
      <c r="A382" s="209"/>
      <c r="B382" s="185"/>
      <c r="C382" s="185"/>
      <c r="D382" s="185"/>
      <c r="E382" s="186"/>
      <c r="I382" s="184" t="str">
        <f>IF(Collection!C380="","",IF(OR(Collection!F380="Invocation",Collection!F380="Accessoire",Collection!G380&gt;0,Collection!C380="Erreur"),"",Collection!C380))</f>
        <v/>
      </c>
      <c r="J382" s="184" t="str">
        <f>IF(Collection!C380="","",IF(OR(Collection!F380="Accessoire",Collection!F380="Erreur",Collection!F380="Invocation",Collection!J380&gt;0),"",Collection!C380))</f>
        <v/>
      </c>
      <c r="K382" s="184" t="str">
        <f>IF(Collection!C380="","",IF(OR(Collection!F380="Commune",Collection!F380="Spéciale",Collection!F380="Rare",Collection!G380&gt;0,Collection!C380="Erreur"),"",Collection!C380))</f>
        <v/>
      </c>
    </row>
    <row r="383" spans="1:11" x14ac:dyDescent="0.25">
      <c r="A383" s="209"/>
      <c r="B383" s="185"/>
      <c r="C383" s="185"/>
      <c r="D383" s="185"/>
      <c r="E383" s="186"/>
      <c r="I383" s="184" t="str">
        <f>IF(Collection!C381="","",IF(OR(Collection!F381="Invocation",Collection!F381="Accessoire",Collection!G381&gt;0,Collection!C381="Erreur"),"",Collection!C381))</f>
        <v/>
      </c>
      <c r="J383" s="184" t="str">
        <f>IF(Collection!C381="","",IF(OR(Collection!F381="Accessoire",Collection!F381="Erreur",Collection!F381="Invocation",Collection!J381&gt;0),"",Collection!C381))</f>
        <v/>
      </c>
      <c r="K383" s="184" t="str">
        <f>IF(Collection!C381="","",IF(OR(Collection!F381="Commune",Collection!F381="Spéciale",Collection!F381="Rare",Collection!G381&gt;0,Collection!C381="Erreur"),"",Collection!C381))</f>
        <v/>
      </c>
    </row>
    <row r="384" spans="1:11" x14ac:dyDescent="0.25">
      <c r="A384" s="209"/>
      <c r="B384" s="185"/>
      <c r="C384" s="185"/>
      <c r="D384" s="185"/>
      <c r="E384" s="186"/>
      <c r="I384" s="184" t="str">
        <f>IF(Collection!C382="","",IF(OR(Collection!F382="Invocation",Collection!F382="Accessoire",Collection!G382&gt;0,Collection!C382="Erreur"),"",Collection!C382))</f>
        <v/>
      </c>
      <c r="J384" s="184" t="str">
        <f>IF(Collection!C382="","",IF(OR(Collection!F382="Accessoire",Collection!F382="Erreur",Collection!F382="Invocation",Collection!J382&gt;0),"",Collection!C382))</f>
        <v/>
      </c>
      <c r="K384" s="184" t="str">
        <f>IF(Collection!C382="","",IF(OR(Collection!F382="Commune",Collection!F382="Spéciale",Collection!F382="Rare",Collection!G382&gt;0,Collection!C382="Erreur"),"",Collection!C382))</f>
        <v/>
      </c>
    </row>
    <row r="385" spans="1:11" x14ac:dyDescent="0.25">
      <c r="A385" s="209"/>
      <c r="B385" s="185"/>
      <c r="C385" s="185"/>
      <c r="D385" s="185"/>
      <c r="E385" s="186"/>
      <c r="I385" s="184" t="str">
        <f>IF(Collection!C383="","",IF(OR(Collection!F383="Invocation",Collection!F383="Accessoire",Collection!G383&gt;0,Collection!C383="Erreur"),"",Collection!C383))</f>
        <v/>
      </c>
      <c r="J385" s="184" t="str">
        <f>IF(Collection!C383="","",IF(OR(Collection!F383="Accessoire",Collection!F383="Erreur",Collection!F383="Invocation",Collection!J383&gt;0),"",Collection!C383))</f>
        <v/>
      </c>
      <c r="K385" s="184" t="str">
        <f>IF(Collection!C383="","",IF(OR(Collection!F383="Commune",Collection!F383="Spéciale",Collection!F383="Rare",Collection!G383&gt;0,Collection!C383="Erreur"),"",Collection!C383))</f>
        <v/>
      </c>
    </row>
    <row r="386" spans="1:11" x14ac:dyDescent="0.25">
      <c r="A386" s="209"/>
      <c r="B386" s="185"/>
      <c r="C386" s="185"/>
      <c r="D386" s="185"/>
      <c r="E386" s="186"/>
      <c r="I386" s="184" t="str">
        <f>IF(Collection!C384="","",IF(OR(Collection!F384="Invocation",Collection!F384="Accessoire",Collection!G384&gt;0,Collection!C384="Erreur"),"",Collection!C384))</f>
        <v/>
      </c>
      <c r="J386" s="184" t="str">
        <f>IF(Collection!C384="","",IF(OR(Collection!F384="Accessoire",Collection!F384="Erreur",Collection!F384="Invocation",Collection!J384&gt;0),"",Collection!C384))</f>
        <v/>
      </c>
      <c r="K386" s="184" t="str">
        <f>IF(Collection!C384="","",IF(OR(Collection!F384="Commune",Collection!F384="Spéciale",Collection!F384="Rare",Collection!G384&gt;0,Collection!C384="Erreur"),"",Collection!C384))</f>
        <v/>
      </c>
    </row>
    <row r="387" spans="1:11" x14ac:dyDescent="0.25">
      <c r="A387" s="209"/>
      <c r="B387" s="185"/>
      <c r="C387" s="185"/>
      <c r="D387" s="185"/>
      <c r="E387" s="186"/>
      <c r="I387" s="184" t="str">
        <f>IF(Collection!C385="","",IF(OR(Collection!F385="Invocation",Collection!F385="Accessoire",Collection!G385&gt;0,Collection!C385="Erreur"),"",Collection!C385))</f>
        <v/>
      </c>
      <c r="J387" s="184" t="str">
        <f>IF(Collection!C385="","",IF(OR(Collection!F385="Accessoire",Collection!F385="Erreur",Collection!F385="Invocation",Collection!J385&gt;0),"",Collection!C385))</f>
        <v/>
      </c>
      <c r="K387" s="184" t="str">
        <f>IF(Collection!C385="","",IF(OR(Collection!F385="Commune",Collection!F385="Spéciale",Collection!F385="Rare",Collection!G385&gt;0,Collection!C385="Erreur"),"",Collection!C385))</f>
        <v/>
      </c>
    </row>
    <row r="388" spans="1:11" x14ac:dyDescent="0.25">
      <c r="A388" s="209"/>
      <c r="B388" s="185"/>
      <c r="C388" s="185"/>
      <c r="D388" s="185"/>
      <c r="E388" s="186"/>
      <c r="I388" s="184" t="str">
        <f>IF(Collection!C386="","",IF(OR(Collection!F386="Invocation",Collection!F386="Accessoire",Collection!G386&gt;0,Collection!C386="Erreur"),"",Collection!C386))</f>
        <v/>
      </c>
      <c r="J388" s="184" t="str">
        <f>IF(Collection!C386="","",IF(OR(Collection!F386="Accessoire",Collection!F386="Erreur",Collection!F386="Invocation",Collection!J386&gt;0),"",Collection!C386))</f>
        <v/>
      </c>
      <c r="K388" s="184" t="str">
        <f>IF(Collection!C386="","",IF(OR(Collection!F386="Commune",Collection!F386="Spéciale",Collection!F386="Rare",Collection!G386&gt;0,Collection!C386="Erreur"),"",Collection!C386))</f>
        <v/>
      </c>
    </row>
    <row r="389" spans="1:11" x14ac:dyDescent="0.25">
      <c r="A389" s="209"/>
      <c r="B389" s="185"/>
      <c r="C389" s="185"/>
      <c r="D389" s="185"/>
      <c r="E389" s="186"/>
      <c r="I389" s="184" t="str">
        <f>IF(Collection!C387="","",IF(OR(Collection!F387="Invocation",Collection!F387="Accessoire",Collection!G387&gt;0,Collection!C387="Erreur"),"",Collection!C387))</f>
        <v/>
      </c>
      <c r="J389" s="184" t="str">
        <f>IF(Collection!C387="","",IF(OR(Collection!F387="Accessoire",Collection!F387="Erreur",Collection!F387="Invocation",Collection!J387&gt;0),"",Collection!C387))</f>
        <v/>
      </c>
      <c r="K389" s="184" t="str">
        <f>IF(Collection!C387="","",IF(OR(Collection!F387="Commune",Collection!F387="Spéciale",Collection!F387="Rare",Collection!G387&gt;0,Collection!C387="Erreur"),"",Collection!C387))</f>
        <v/>
      </c>
    </row>
    <row r="390" spans="1:11" x14ac:dyDescent="0.25">
      <c r="A390" s="209"/>
      <c r="B390" s="185"/>
      <c r="C390" s="185"/>
      <c r="D390" s="185"/>
      <c r="E390" s="186"/>
      <c r="I390" s="184" t="str">
        <f>IF(Collection!C388="","",IF(OR(Collection!F388="Invocation",Collection!F388="Accessoire",Collection!G388&gt;0,Collection!C388="Erreur"),"",Collection!C388))</f>
        <v/>
      </c>
      <c r="J390" s="184" t="str">
        <f>IF(Collection!C388="","",IF(OR(Collection!F388="Accessoire",Collection!F388="Erreur",Collection!F388="Invocation",Collection!J388&gt;0),"",Collection!C388))</f>
        <v/>
      </c>
      <c r="K390" s="184" t="str">
        <f>IF(Collection!C388="","",IF(OR(Collection!F388="Commune",Collection!F388="Spéciale",Collection!F388="Rare",Collection!G388&gt;0,Collection!C388="Erreur"),"",Collection!C388))</f>
        <v/>
      </c>
    </row>
    <row r="391" spans="1:11" x14ac:dyDescent="0.25">
      <c r="A391" s="209"/>
      <c r="B391" s="185"/>
      <c r="C391" s="185"/>
      <c r="D391" s="185"/>
      <c r="E391" s="186"/>
      <c r="I391" s="184" t="str">
        <f>IF(Collection!C389="","",IF(OR(Collection!F389="Invocation",Collection!F389="Accessoire",Collection!G389&gt;0,Collection!C389="Erreur"),"",Collection!C389))</f>
        <v/>
      </c>
      <c r="J391" s="184" t="str">
        <f>IF(Collection!C389="","",IF(OR(Collection!F389="Accessoire",Collection!F389="Erreur",Collection!F389="Invocation",Collection!J389&gt;0),"",Collection!C389))</f>
        <v/>
      </c>
      <c r="K391" s="184" t="str">
        <f>IF(Collection!C389="","",IF(OR(Collection!F389="Commune",Collection!F389="Spéciale",Collection!F389="Rare",Collection!G389&gt;0,Collection!C389="Erreur"),"",Collection!C389))</f>
        <v/>
      </c>
    </row>
    <row r="392" spans="1:11" x14ac:dyDescent="0.25">
      <c r="A392" s="209"/>
      <c r="B392" s="185"/>
      <c r="C392" s="185"/>
      <c r="D392" s="185"/>
      <c r="E392" s="186"/>
      <c r="I392" s="184" t="str">
        <f>IF(Collection!C390="","",IF(OR(Collection!F390="Invocation",Collection!F390="Accessoire",Collection!G390&gt;0,Collection!C390="Erreur"),"",Collection!C390))</f>
        <v/>
      </c>
      <c r="J392" s="184" t="str">
        <f>IF(Collection!C390="","",IF(OR(Collection!F390="Accessoire",Collection!F390="Erreur",Collection!F390="Invocation",Collection!J390&gt;0),"",Collection!C390))</f>
        <v/>
      </c>
      <c r="K392" s="184" t="str">
        <f>IF(Collection!C390="","",IF(OR(Collection!F390="Commune",Collection!F390="Spéciale",Collection!F390="Rare",Collection!G390&gt;0,Collection!C390="Erreur"),"",Collection!C390))</f>
        <v/>
      </c>
    </row>
    <row r="393" spans="1:11" x14ac:dyDescent="0.25">
      <c r="A393" s="209"/>
      <c r="B393" s="185"/>
      <c r="C393" s="185"/>
      <c r="D393" s="185"/>
      <c r="E393" s="186"/>
      <c r="I393" s="184" t="str">
        <f>IF(Collection!C391="","",IF(OR(Collection!F391="Invocation",Collection!F391="Accessoire",Collection!G391&gt;0,Collection!C391="Erreur"),"",Collection!C391))</f>
        <v/>
      </c>
      <c r="J393" s="184" t="str">
        <f>IF(Collection!C391="","",IF(OR(Collection!F391="Accessoire",Collection!F391="Erreur",Collection!F391="Invocation",Collection!J391&gt;0),"",Collection!C391))</f>
        <v/>
      </c>
      <c r="K393" s="184" t="str">
        <f>IF(Collection!C391="","",IF(OR(Collection!F391="Commune",Collection!F391="Spéciale",Collection!F391="Rare",Collection!G391&gt;0,Collection!C391="Erreur"),"",Collection!C391))</f>
        <v/>
      </c>
    </row>
    <row r="394" spans="1:11" x14ac:dyDescent="0.25">
      <c r="A394" s="209"/>
      <c r="B394" s="185"/>
      <c r="C394" s="185"/>
      <c r="D394" s="185"/>
      <c r="E394" s="186"/>
      <c r="I394" s="184" t="str">
        <f>IF(Collection!C392="","",IF(OR(Collection!F392="Invocation",Collection!F392="Accessoire",Collection!G392&gt;0,Collection!C392="Erreur"),"",Collection!C392))</f>
        <v/>
      </c>
      <c r="J394" s="184" t="str">
        <f>IF(Collection!C392="","",IF(OR(Collection!F392="Accessoire",Collection!F392="Erreur",Collection!F392="Invocation",Collection!J392&gt;0),"",Collection!C392))</f>
        <v/>
      </c>
      <c r="K394" s="184" t="str">
        <f>IF(Collection!C392="","",IF(OR(Collection!F392="Commune",Collection!F392="Spéciale",Collection!F392="Rare",Collection!G392&gt;0,Collection!C392="Erreur"),"",Collection!C392))</f>
        <v/>
      </c>
    </row>
    <row r="395" spans="1:11" x14ac:dyDescent="0.25">
      <c r="A395" s="209"/>
      <c r="B395" s="185"/>
      <c r="C395" s="185"/>
      <c r="D395" s="185"/>
      <c r="E395" s="186"/>
      <c r="I395" s="184" t="str">
        <f>IF(Collection!C393="","",IF(OR(Collection!F393="Invocation",Collection!F393="Accessoire",Collection!G393&gt;0,Collection!C393="Erreur"),"",Collection!C393))</f>
        <v/>
      </c>
      <c r="J395" s="184" t="str">
        <f>IF(Collection!C393="","",IF(OR(Collection!F393="Accessoire",Collection!F393="Erreur",Collection!F393="Invocation",Collection!J393&gt;0),"",Collection!C393))</f>
        <v/>
      </c>
      <c r="K395" s="184" t="str">
        <f>IF(Collection!C393="","",IF(OR(Collection!F393="Commune",Collection!F393="Spéciale",Collection!F393="Rare",Collection!G393&gt;0,Collection!C393="Erreur"),"",Collection!C393))</f>
        <v/>
      </c>
    </row>
    <row r="396" spans="1:11" x14ac:dyDescent="0.25">
      <c r="A396" s="209"/>
      <c r="B396" s="185"/>
      <c r="C396" s="185"/>
      <c r="D396" s="185"/>
      <c r="E396" s="186"/>
      <c r="I396" s="184" t="str">
        <f>IF(Collection!C394="","",IF(OR(Collection!F394="Invocation",Collection!F394="Accessoire",Collection!G394&gt;0,Collection!C394="Erreur"),"",Collection!C394))</f>
        <v/>
      </c>
      <c r="J396" s="184" t="str">
        <f>IF(Collection!C394="","",IF(OR(Collection!F394="Accessoire",Collection!F394="Erreur",Collection!F394="Invocation",Collection!J394&gt;0),"",Collection!C394))</f>
        <v/>
      </c>
      <c r="K396" s="184" t="str">
        <f>IF(Collection!C394="","",IF(OR(Collection!F394="Commune",Collection!F394="Spéciale",Collection!F394="Rare",Collection!G394&gt;0,Collection!C394="Erreur"),"",Collection!C394))</f>
        <v/>
      </c>
    </row>
    <row r="397" spans="1:11" x14ac:dyDescent="0.25">
      <c r="A397" s="209"/>
      <c r="B397" s="185"/>
      <c r="C397" s="185"/>
      <c r="D397" s="185"/>
      <c r="E397" s="186"/>
      <c r="I397" s="184" t="str">
        <f>IF(Collection!C395="","",IF(OR(Collection!F395="Invocation",Collection!F395="Accessoire",Collection!G395&gt;0,Collection!C395="Erreur"),"",Collection!C395))</f>
        <v/>
      </c>
      <c r="J397" s="184" t="str">
        <f>IF(Collection!C395="","",IF(OR(Collection!F395="Accessoire",Collection!F395="Erreur",Collection!F395="Invocation",Collection!J395&gt;0),"",Collection!C395))</f>
        <v/>
      </c>
      <c r="K397" s="184" t="str">
        <f>IF(Collection!C395="","",IF(OR(Collection!F395="Commune",Collection!F395="Spéciale",Collection!F395="Rare",Collection!G395&gt;0,Collection!C395="Erreur"),"",Collection!C395))</f>
        <v/>
      </c>
    </row>
    <row r="398" spans="1:11" x14ac:dyDescent="0.25">
      <c r="A398" s="209"/>
      <c r="B398" s="185"/>
      <c r="C398" s="185"/>
      <c r="D398" s="185"/>
      <c r="E398" s="186"/>
      <c r="I398" s="184" t="str">
        <f>IF(Collection!C396="","",IF(OR(Collection!F396="Invocation",Collection!F396="Accessoire",Collection!G396&gt;0,Collection!C396="Erreur"),"",Collection!C396))</f>
        <v/>
      </c>
      <c r="J398" s="184" t="str">
        <f>IF(Collection!C396="","",IF(OR(Collection!F396="Accessoire",Collection!F396="Erreur",Collection!F396="Invocation",Collection!J396&gt;0),"",Collection!C396))</f>
        <v/>
      </c>
      <c r="K398" s="184" t="str">
        <f>IF(Collection!C396="","",IF(OR(Collection!F396="Commune",Collection!F396="Spéciale",Collection!F396="Rare",Collection!G396&gt;0,Collection!C396="Erreur"),"",Collection!C396))</f>
        <v/>
      </c>
    </row>
    <row r="399" spans="1:11" x14ac:dyDescent="0.25">
      <c r="A399" s="209"/>
      <c r="B399" s="185"/>
      <c r="C399" s="185"/>
      <c r="D399" s="185"/>
      <c r="E399" s="186"/>
      <c r="I399" s="184" t="str">
        <f>IF(Collection!C397="","",IF(OR(Collection!F397="Invocation",Collection!F397="Accessoire",Collection!G397&gt;0,Collection!C397="Erreur"),"",Collection!C397))</f>
        <v/>
      </c>
      <c r="J399" s="184" t="str">
        <f>IF(Collection!C397="","",IF(OR(Collection!F397="Accessoire",Collection!F397="Erreur",Collection!F397="Invocation",Collection!J397&gt;0),"",Collection!C397))</f>
        <v/>
      </c>
      <c r="K399" s="184" t="str">
        <f>IF(Collection!C397="","",IF(OR(Collection!F397="Commune",Collection!F397="Spéciale",Collection!F397="Rare",Collection!G397&gt;0,Collection!C397="Erreur"),"",Collection!C397))</f>
        <v/>
      </c>
    </row>
    <row r="400" spans="1:11" x14ac:dyDescent="0.25">
      <c r="A400" s="209"/>
      <c r="B400" s="185"/>
      <c r="C400" s="185"/>
      <c r="D400" s="185"/>
      <c r="E400" s="186"/>
      <c r="I400" s="184" t="str">
        <f>IF(Collection!C398="","",IF(OR(Collection!F398="Invocation",Collection!F398="Accessoire",Collection!G398&gt;0,Collection!C398="Erreur"),"",Collection!C398))</f>
        <v/>
      </c>
      <c r="J400" s="184" t="str">
        <f>IF(Collection!C398="","",IF(OR(Collection!F398="Accessoire",Collection!F398="Erreur",Collection!F398="Invocation",Collection!J398&gt;0),"",Collection!C398))</f>
        <v/>
      </c>
      <c r="K400" s="184" t="str">
        <f>IF(Collection!C398="","",IF(OR(Collection!F398="Commune",Collection!F398="Spéciale",Collection!F398="Rare",Collection!G398&gt;0,Collection!C398="Erreur"),"",Collection!C398))</f>
        <v/>
      </c>
    </row>
    <row r="401" spans="1:11" x14ac:dyDescent="0.25">
      <c r="A401" s="209"/>
      <c r="B401" s="185"/>
      <c r="C401" s="185"/>
      <c r="D401" s="185"/>
      <c r="E401" s="186"/>
      <c r="I401" s="184" t="str">
        <f>IF(Collection!C399="","",IF(OR(Collection!F399="Invocation",Collection!F399="Accessoire",Collection!G399&gt;0,Collection!C399="Erreur"),"",Collection!C399))</f>
        <v/>
      </c>
      <c r="J401" s="184" t="str">
        <f>IF(Collection!C399="","",IF(OR(Collection!F399="Accessoire",Collection!F399="Erreur",Collection!F399="Invocation",Collection!J399&gt;0),"",Collection!C399))</f>
        <v/>
      </c>
      <c r="K401" s="184" t="str">
        <f>IF(Collection!C399="","",IF(OR(Collection!F399="Commune",Collection!F399="Spéciale",Collection!F399="Rare",Collection!G399&gt;0,Collection!C399="Erreur"),"",Collection!C399))</f>
        <v/>
      </c>
    </row>
    <row r="402" spans="1:11" x14ac:dyDescent="0.25">
      <c r="A402" s="209"/>
      <c r="B402" s="185"/>
      <c r="C402" s="185"/>
      <c r="D402" s="185"/>
      <c r="E402" s="186"/>
      <c r="I402" s="184" t="str">
        <f>IF(Collection!C400="","",IF(OR(Collection!F400="Invocation",Collection!F400="Accessoire",Collection!G400&gt;0,Collection!C400="Erreur"),"",Collection!C400))</f>
        <v/>
      </c>
      <c r="J402" s="184" t="str">
        <f>IF(Collection!C400="","",IF(OR(Collection!F400="Accessoire",Collection!F400="Erreur",Collection!F400="Invocation",Collection!J400&gt;0),"",Collection!C400))</f>
        <v/>
      </c>
      <c r="K402" s="184" t="str">
        <f>IF(Collection!C400="","",IF(OR(Collection!F400="Commune",Collection!F400="Spéciale",Collection!F400="Rare",Collection!G400&gt;0,Collection!C400="Erreur"),"",Collection!C400))</f>
        <v/>
      </c>
    </row>
    <row r="403" spans="1:11" x14ac:dyDescent="0.25">
      <c r="A403" s="209"/>
      <c r="B403" s="185"/>
      <c r="C403" s="185"/>
      <c r="D403" s="185"/>
      <c r="E403" s="186"/>
      <c r="I403" s="184" t="str">
        <f>IF(Collection!C401="","",IF(OR(Collection!F401="Invocation",Collection!F401="Accessoire",Collection!G401&gt;0,Collection!C401="Erreur"),"",Collection!C401))</f>
        <v/>
      </c>
      <c r="J403" s="184" t="str">
        <f>IF(Collection!C401="","",IF(OR(Collection!F401="Accessoire",Collection!F401="Erreur",Collection!F401="Invocation",Collection!J401&gt;0),"",Collection!C401))</f>
        <v/>
      </c>
      <c r="K403" s="184" t="str">
        <f>IF(Collection!C401="","",IF(OR(Collection!F401="Commune",Collection!F401="Spéciale",Collection!F401="Rare",Collection!G401&gt;0,Collection!C401="Erreur"),"",Collection!C401))</f>
        <v/>
      </c>
    </row>
    <row r="404" spans="1:11" x14ac:dyDescent="0.25">
      <c r="A404" s="209"/>
      <c r="B404" s="185"/>
      <c r="C404" s="185"/>
      <c r="D404" s="185"/>
      <c r="E404" s="186"/>
      <c r="I404" s="184" t="str">
        <f>IF(Collection!C402="","",IF(OR(Collection!F402="Invocation",Collection!F402="Accessoire",Collection!G402&gt;0,Collection!C402="Erreur"),"",Collection!C402))</f>
        <v/>
      </c>
      <c r="J404" s="184" t="str">
        <f>IF(Collection!C402="","",IF(OR(Collection!F402="Accessoire",Collection!F402="Erreur",Collection!F402="Invocation",Collection!J402&gt;0),"",Collection!C402))</f>
        <v/>
      </c>
      <c r="K404" s="184" t="str">
        <f>IF(Collection!C402="","",IF(OR(Collection!F402="Commune",Collection!F402="Spéciale",Collection!F402="Rare",Collection!G402&gt;0,Collection!C402="Erreur"),"",Collection!C402))</f>
        <v/>
      </c>
    </row>
    <row r="405" spans="1:11" x14ac:dyDescent="0.25">
      <c r="A405" s="209"/>
      <c r="B405" s="185"/>
      <c r="C405" s="185"/>
      <c r="D405" s="185"/>
      <c r="E405" s="186"/>
      <c r="I405" s="184" t="str">
        <f>IF(Collection!C403="","",IF(OR(Collection!F403="Invocation",Collection!F403="Accessoire",Collection!G403&gt;0,Collection!C403="Erreur"),"",Collection!C403))</f>
        <v/>
      </c>
      <c r="J405" s="184" t="str">
        <f>IF(Collection!C403="","",IF(OR(Collection!F403="Accessoire",Collection!F403="Erreur",Collection!F403="Invocation",Collection!J403&gt;0),"",Collection!C403))</f>
        <v/>
      </c>
      <c r="K405" s="184" t="str">
        <f>IF(Collection!C403="","",IF(OR(Collection!F403="Commune",Collection!F403="Spéciale",Collection!F403="Rare",Collection!G403&gt;0,Collection!C403="Erreur"),"",Collection!C403))</f>
        <v/>
      </c>
    </row>
    <row r="406" spans="1:11" x14ac:dyDescent="0.25">
      <c r="A406" s="209"/>
      <c r="B406" s="185"/>
      <c r="C406" s="185"/>
      <c r="D406" s="185"/>
      <c r="E406" s="186"/>
      <c r="I406" s="184" t="str">
        <f>IF(Collection!C404="","",IF(OR(Collection!F404="Invocation",Collection!F404="Accessoire",Collection!G404&gt;0,Collection!C404="Erreur"),"",Collection!C404))</f>
        <v/>
      </c>
      <c r="J406" s="184" t="str">
        <f>IF(Collection!C404="","",IF(OR(Collection!F404="Accessoire",Collection!F404="Erreur",Collection!F404="Invocation",Collection!J404&gt;0),"",Collection!C404))</f>
        <v/>
      </c>
      <c r="K406" s="184" t="str">
        <f>IF(Collection!C404="","",IF(OR(Collection!F404="Commune",Collection!F404="Spéciale",Collection!F404="Rare",Collection!G404&gt;0,Collection!C404="Erreur"),"",Collection!C404))</f>
        <v/>
      </c>
    </row>
    <row r="407" spans="1:11" x14ac:dyDescent="0.25">
      <c r="A407" s="209"/>
      <c r="B407" s="185"/>
      <c r="C407" s="185"/>
      <c r="D407" s="185"/>
      <c r="E407" s="186"/>
      <c r="I407" s="184" t="str">
        <f>IF(Collection!C405="","",IF(OR(Collection!F405="Invocation",Collection!F405="Accessoire",Collection!G405&gt;0,Collection!C405="Erreur"),"",Collection!C405))</f>
        <v/>
      </c>
      <c r="J407" s="184" t="str">
        <f>IF(Collection!C405="","",IF(OR(Collection!F405="Accessoire",Collection!F405="Erreur",Collection!F405="Invocation",Collection!J405&gt;0),"",Collection!C405))</f>
        <v/>
      </c>
      <c r="K407" s="184" t="str">
        <f>IF(Collection!C405="","",IF(OR(Collection!F405="Commune",Collection!F405="Spéciale",Collection!F405="Rare",Collection!G405&gt;0,Collection!C405="Erreur"),"",Collection!C405))</f>
        <v/>
      </c>
    </row>
    <row r="408" spans="1:11" x14ac:dyDescent="0.25">
      <c r="A408" s="209"/>
      <c r="B408" s="185"/>
      <c r="C408" s="185"/>
      <c r="D408" s="185"/>
      <c r="E408" s="186"/>
      <c r="I408" s="184" t="str">
        <f>IF(Collection!C406="","",IF(OR(Collection!F406="Invocation",Collection!F406="Accessoire",Collection!G406&gt;0,Collection!C406="Erreur"),"",Collection!C406))</f>
        <v/>
      </c>
      <c r="J408" s="184" t="str">
        <f>IF(Collection!C406="","",IF(OR(Collection!F406="Accessoire",Collection!F406="Erreur",Collection!F406="Invocation",Collection!J406&gt;0),"",Collection!C406))</f>
        <v/>
      </c>
      <c r="K408" s="184" t="str">
        <f>IF(Collection!C406="","",IF(OR(Collection!F406="Commune",Collection!F406="Spéciale",Collection!F406="Rare",Collection!G406&gt;0,Collection!C406="Erreur"),"",Collection!C406))</f>
        <v/>
      </c>
    </row>
    <row r="409" spans="1:11" x14ac:dyDescent="0.25">
      <c r="A409" s="209"/>
      <c r="B409" s="185"/>
      <c r="C409" s="185"/>
      <c r="D409" s="185"/>
      <c r="E409" s="186"/>
      <c r="I409" s="184" t="str">
        <f>IF(Collection!C407="","",IF(OR(Collection!F407="Invocation",Collection!F407="Accessoire",Collection!G407&gt;0,Collection!C407="Erreur"),"",Collection!C407))</f>
        <v/>
      </c>
      <c r="J409" s="184" t="str">
        <f>IF(Collection!C407="","",IF(OR(Collection!F407="Accessoire",Collection!F407="Erreur",Collection!F407="Invocation",Collection!J407&gt;0),"",Collection!C407))</f>
        <v/>
      </c>
      <c r="K409" s="184" t="str">
        <f>IF(Collection!C407="","",IF(OR(Collection!F407="Commune",Collection!F407="Spéciale",Collection!F407="Rare",Collection!G407&gt;0,Collection!C407="Erreur"),"",Collection!C407))</f>
        <v/>
      </c>
    </row>
    <row r="410" spans="1:11" x14ac:dyDescent="0.25">
      <c r="A410" s="209"/>
      <c r="B410" s="185"/>
      <c r="C410" s="185"/>
      <c r="D410" s="185"/>
      <c r="E410" s="186"/>
      <c r="I410" s="184" t="str">
        <f>IF(Collection!C408="","",IF(OR(Collection!F408="Invocation",Collection!F408="Accessoire",Collection!G408&gt;0,Collection!C408="Erreur"),"",Collection!C408))</f>
        <v/>
      </c>
      <c r="J410" s="184" t="str">
        <f>IF(Collection!C408="","",IF(OR(Collection!F408="Accessoire",Collection!F408="Erreur",Collection!F408="Invocation",Collection!J408&gt;0),"",Collection!C408))</f>
        <v/>
      </c>
      <c r="K410" s="184" t="str">
        <f>IF(Collection!C408="","",IF(OR(Collection!F408="Commune",Collection!F408="Spéciale",Collection!F408="Rare",Collection!G408&gt;0,Collection!C408="Erreur"),"",Collection!C408))</f>
        <v/>
      </c>
    </row>
    <row r="411" spans="1:11" x14ac:dyDescent="0.25">
      <c r="A411" s="209"/>
      <c r="B411" s="185"/>
      <c r="C411" s="185"/>
      <c r="D411" s="185"/>
      <c r="E411" s="186"/>
      <c r="I411" s="184" t="str">
        <f>IF(Collection!C409="","",IF(OR(Collection!F409="Invocation",Collection!F409="Accessoire",Collection!G409&gt;0,Collection!C409="Erreur"),"",Collection!C409))</f>
        <v/>
      </c>
      <c r="J411" s="184" t="str">
        <f>IF(Collection!C409="","",IF(OR(Collection!F409="Accessoire",Collection!F409="Erreur",Collection!F409="Invocation",Collection!J409&gt;0),"",Collection!C409))</f>
        <v/>
      </c>
      <c r="K411" s="184" t="str">
        <f>IF(Collection!C409="","",IF(OR(Collection!F409="Commune",Collection!F409="Spéciale",Collection!F409="Rare",Collection!G409&gt;0,Collection!C409="Erreur"),"",Collection!C409))</f>
        <v/>
      </c>
    </row>
    <row r="412" spans="1:11" x14ac:dyDescent="0.25">
      <c r="A412" s="209"/>
      <c r="B412" s="185"/>
      <c r="C412" s="185"/>
      <c r="D412" s="185"/>
      <c r="E412" s="186"/>
      <c r="I412" s="184" t="str">
        <f>IF(Collection!C410="","",IF(OR(Collection!F410="Invocation",Collection!F410="Accessoire",Collection!G410&gt;0,Collection!C410="Erreur"),"",Collection!C410))</f>
        <v/>
      </c>
      <c r="J412" s="184" t="str">
        <f>IF(Collection!C410="","",IF(OR(Collection!F410="Accessoire",Collection!F410="Erreur",Collection!F410="Invocation",Collection!J410&gt;0),"",Collection!C410))</f>
        <v/>
      </c>
      <c r="K412" s="184" t="str">
        <f>IF(Collection!C410="","",IF(OR(Collection!F410="Commune",Collection!F410="Spéciale",Collection!F410="Rare",Collection!G410&gt;0,Collection!C410="Erreur"),"",Collection!C410))</f>
        <v/>
      </c>
    </row>
    <row r="413" spans="1:11" x14ac:dyDescent="0.25">
      <c r="A413" s="209"/>
      <c r="B413" s="185"/>
      <c r="C413" s="185"/>
      <c r="D413" s="185"/>
      <c r="E413" s="186"/>
      <c r="I413" s="184" t="str">
        <f>IF(Collection!C411="","",IF(OR(Collection!F411="Invocation",Collection!F411="Accessoire",Collection!G411&gt;0,Collection!C411="Erreur"),"",Collection!C411))</f>
        <v/>
      </c>
      <c r="J413" s="184" t="str">
        <f>IF(Collection!C411="","",IF(OR(Collection!F411="Accessoire",Collection!F411="Erreur",Collection!F411="Invocation",Collection!J411&gt;0),"",Collection!C411))</f>
        <v/>
      </c>
      <c r="K413" s="184" t="str">
        <f>IF(Collection!C411="","",IF(OR(Collection!F411="Commune",Collection!F411="Spéciale",Collection!F411="Rare",Collection!G411&gt;0,Collection!C411="Erreur"),"",Collection!C411))</f>
        <v/>
      </c>
    </row>
    <row r="414" spans="1:11" x14ac:dyDescent="0.25">
      <c r="A414" s="209"/>
      <c r="B414" s="185"/>
      <c r="C414" s="185"/>
      <c r="D414" s="185"/>
      <c r="E414" s="186"/>
      <c r="I414" s="184" t="str">
        <f>IF(Collection!C412="","",IF(OR(Collection!F412="Invocation",Collection!F412="Accessoire",Collection!G412&gt;0,Collection!C412="Erreur"),"",Collection!C412))</f>
        <v/>
      </c>
      <c r="J414" s="184" t="str">
        <f>IF(Collection!C412="","",IF(OR(Collection!F412="Accessoire",Collection!F412="Erreur",Collection!F412="Invocation",Collection!J412&gt;0),"",Collection!C412))</f>
        <v/>
      </c>
      <c r="K414" s="184" t="str">
        <f>IF(Collection!C412="","",IF(OR(Collection!F412="Commune",Collection!F412="Spéciale",Collection!F412="Rare",Collection!G412&gt;0,Collection!C412="Erreur"),"",Collection!C412))</f>
        <v/>
      </c>
    </row>
    <row r="415" spans="1:11" x14ac:dyDescent="0.25">
      <c r="A415" s="209"/>
      <c r="B415" s="185"/>
      <c r="C415" s="185"/>
      <c r="D415" s="185"/>
      <c r="E415" s="186"/>
      <c r="I415" s="184" t="str">
        <f>IF(Collection!C413="","",IF(OR(Collection!F413="Invocation",Collection!F413="Accessoire",Collection!G413&gt;0,Collection!C413="Erreur"),"",Collection!C413))</f>
        <v/>
      </c>
      <c r="J415" s="184" t="str">
        <f>IF(Collection!C413="","",IF(OR(Collection!F413="Accessoire",Collection!F413="Erreur",Collection!F413="Invocation",Collection!J413&gt;0),"",Collection!C413))</f>
        <v/>
      </c>
      <c r="K415" s="184" t="str">
        <f>IF(Collection!C413="","",IF(OR(Collection!F413="Commune",Collection!F413="Spéciale",Collection!F413="Rare",Collection!G413&gt;0,Collection!C413="Erreur"),"",Collection!C413))</f>
        <v/>
      </c>
    </row>
    <row r="416" spans="1:11" x14ac:dyDescent="0.25">
      <c r="A416" s="209"/>
      <c r="B416" s="185"/>
      <c r="C416" s="185"/>
      <c r="D416" s="185"/>
      <c r="E416" s="186"/>
      <c r="I416" s="184" t="str">
        <f>IF(Collection!C414="","",IF(OR(Collection!F414="Invocation",Collection!F414="Accessoire",Collection!G414&gt;0,Collection!C414="Erreur"),"",Collection!C414))</f>
        <v/>
      </c>
      <c r="J416" s="184" t="str">
        <f>IF(Collection!C414="","",IF(OR(Collection!F414="Accessoire",Collection!F414="Erreur",Collection!F414="Invocation",Collection!J414&gt;0),"",Collection!C414))</f>
        <v/>
      </c>
      <c r="K416" s="184" t="str">
        <f>IF(Collection!C414="","",IF(OR(Collection!F414="Commune",Collection!F414="Spéciale",Collection!F414="Rare",Collection!G414&gt;0,Collection!C414="Erreur"),"",Collection!C414))</f>
        <v/>
      </c>
    </row>
    <row r="417" spans="1:11" x14ac:dyDescent="0.25">
      <c r="A417" s="209"/>
      <c r="B417" s="185"/>
      <c r="C417" s="185"/>
      <c r="D417" s="185"/>
      <c r="E417" s="186"/>
      <c r="I417" s="184" t="str">
        <f>IF(Collection!C415="","",IF(OR(Collection!F415="Invocation",Collection!F415="Accessoire",Collection!G415&gt;0,Collection!C415="Erreur"),"",Collection!C415))</f>
        <v/>
      </c>
      <c r="J417" s="184" t="str">
        <f>IF(Collection!C415="","",IF(OR(Collection!F415="Accessoire",Collection!F415="Erreur",Collection!F415="Invocation",Collection!J415&gt;0),"",Collection!C415))</f>
        <v/>
      </c>
      <c r="K417" s="184" t="str">
        <f>IF(Collection!C415="","",IF(OR(Collection!F415="Commune",Collection!F415="Spéciale",Collection!F415="Rare",Collection!G415&gt;0,Collection!C415="Erreur"),"",Collection!C415))</f>
        <v/>
      </c>
    </row>
    <row r="418" spans="1:11" x14ac:dyDescent="0.25">
      <c r="A418" s="209"/>
      <c r="B418" s="185"/>
      <c r="C418" s="185"/>
      <c r="D418" s="185"/>
      <c r="E418" s="186"/>
      <c r="I418" s="184" t="str">
        <f>IF(Collection!C416="","",IF(OR(Collection!F416="Invocation",Collection!F416="Accessoire",Collection!G416&gt;0,Collection!C416="Erreur"),"",Collection!C416))</f>
        <v/>
      </c>
      <c r="J418" s="184" t="str">
        <f>IF(Collection!C416="","",IF(OR(Collection!F416="Accessoire",Collection!F416="Erreur",Collection!F416="Invocation",Collection!J416&gt;0),"",Collection!C416))</f>
        <v/>
      </c>
      <c r="K418" s="184" t="str">
        <f>IF(Collection!C416="","",IF(OR(Collection!F416="Commune",Collection!F416="Spéciale",Collection!F416="Rare",Collection!G416&gt;0,Collection!C416="Erreur"),"",Collection!C416))</f>
        <v/>
      </c>
    </row>
    <row r="419" spans="1:11" x14ac:dyDescent="0.25">
      <c r="A419" s="209"/>
      <c r="B419" s="185"/>
      <c r="C419" s="185"/>
      <c r="D419" s="185"/>
      <c r="E419" s="186"/>
      <c r="I419" s="184" t="str">
        <f>IF(Collection!C417="","",IF(OR(Collection!F417="Invocation",Collection!F417="Accessoire",Collection!G417&gt;0,Collection!C417="Erreur"),"",Collection!C417))</f>
        <v/>
      </c>
      <c r="J419" s="184" t="str">
        <f>IF(Collection!C417="","",IF(OR(Collection!F417="Accessoire",Collection!F417="Erreur",Collection!F417="Invocation",Collection!J417&gt;0),"",Collection!C417))</f>
        <v/>
      </c>
      <c r="K419" s="184" t="str">
        <f>IF(Collection!C417="","",IF(OR(Collection!F417="Commune",Collection!F417="Spéciale",Collection!F417="Rare",Collection!G417&gt;0,Collection!C417="Erreur"),"",Collection!C417))</f>
        <v/>
      </c>
    </row>
    <row r="420" spans="1:11" x14ac:dyDescent="0.25">
      <c r="A420" s="209"/>
      <c r="B420" s="185"/>
      <c r="C420" s="185"/>
      <c r="D420" s="185"/>
      <c r="E420" s="186"/>
      <c r="I420" s="184" t="str">
        <f>IF(Collection!C418="","",IF(OR(Collection!F418="Invocation",Collection!F418="Accessoire",Collection!G418&gt;0,Collection!C418="Erreur"),"",Collection!C418))</f>
        <v/>
      </c>
      <c r="J420" s="184" t="str">
        <f>IF(Collection!C418="","",IF(OR(Collection!F418="Accessoire",Collection!F418="Erreur",Collection!F418="Invocation",Collection!J418&gt;0),"",Collection!C418))</f>
        <v/>
      </c>
      <c r="K420" s="184" t="str">
        <f>IF(Collection!C418="","",IF(OR(Collection!F418="Commune",Collection!F418="Spéciale",Collection!F418="Rare",Collection!G418&gt;0,Collection!C418="Erreur"),"",Collection!C418))</f>
        <v/>
      </c>
    </row>
    <row r="421" spans="1:11" x14ac:dyDescent="0.25">
      <c r="A421" s="209"/>
      <c r="B421" s="185"/>
      <c r="C421" s="185"/>
      <c r="D421" s="185"/>
      <c r="E421" s="186"/>
      <c r="I421" s="184" t="str">
        <f>IF(Collection!C419="","",IF(OR(Collection!F419="Invocation",Collection!F419="Accessoire",Collection!G419&gt;0,Collection!C419="Erreur"),"",Collection!C419))</f>
        <v/>
      </c>
      <c r="J421" s="184" t="str">
        <f>IF(Collection!C419="","",IF(OR(Collection!F419="Accessoire",Collection!F419="Erreur",Collection!F419="Invocation",Collection!J419&gt;0),"",Collection!C419))</f>
        <v/>
      </c>
      <c r="K421" s="184" t="str">
        <f>IF(Collection!C419="","",IF(OR(Collection!F419="Commune",Collection!F419="Spéciale",Collection!F419="Rare",Collection!G419&gt;0,Collection!C419="Erreur"),"",Collection!C419))</f>
        <v/>
      </c>
    </row>
    <row r="422" spans="1:11" x14ac:dyDescent="0.25">
      <c r="A422" s="209"/>
      <c r="B422" s="185"/>
      <c r="C422" s="185"/>
      <c r="D422" s="185"/>
      <c r="E422" s="186"/>
      <c r="I422" s="184" t="str">
        <f>IF(Collection!C420="","",IF(OR(Collection!F420="Invocation",Collection!F420="Accessoire",Collection!G420&gt;0,Collection!C420="Erreur"),"",Collection!C420))</f>
        <v/>
      </c>
      <c r="J422" s="184" t="str">
        <f>IF(Collection!C420="","",IF(OR(Collection!F420="Accessoire",Collection!F420="Erreur",Collection!F420="Invocation",Collection!J420&gt;0),"",Collection!C420))</f>
        <v/>
      </c>
      <c r="K422" s="184" t="str">
        <f>IF(Collection!C420="","",IF(OR(Collection!F420="Commune",Collection!F420="Spéciale",Collection!F420="Rare",Collection!G420&gt;0,Collection!C420="Erreur"),"",Collection!C420))</f>
        <v/>
      </c>
    </row>
    <row r="423" spans="1:11" x14ac:dyDescent="0.25">
      <c r="A423" s="209"/>
      <c r="B423" s="185"/>
      <c r="C423" s="185"/>
      <c r="D423" s="185"/>
      <c r="E423" s="186"/>
      <c r="I423" s="184" t="str">
        <f>IF(Collection!C421="","",IF(OR(Collection!F421="Invocation",Collection!F421="Accessoire",Collection!G421&gt;0,Collection!C421="Erreur"),"",Collection!C421))</f>
        <v/>
      </c>
      <c r="J423" s="184" t="str">
        <f>IF(Collection!C421="","",IF(OR(Collection!F421="Accessoire",Collection!F421="Erreur",Collection!F421="Invocation",Collection!J421&gt;0),"",Collection!C421))</f>
        <v/>
      </c>
      <c r="K423" s="184" t="str">
        <f>IF(Collection!C421="","",IF(OR(Collection!F421="Commune",Collection!F421="Spéciale",Collection!F421="Rare",Collection!G421&gt;0,Collection!C421="Erreur"),"",Collection!C421))</f>
        <v/>
      </c>
    </row>
    <row r="424" spans="1:11" x14ac:dyDescent="0.25">
      <c r="A424" s="209"/>
      <c r="B424" s="185"/>
      <c r="C424" s="185"/>
      <c r="D424" s="185"/>
      <c r="E424" s="186"/>
      <c r="I424" s="184" t="str">
        <f>IF(Collection!C422="","",IF(OR(Collection!F422="Invocation",Collection!F422="Accessoire",Collection!G422&gt;0,Collection!C422="Erreur"),"",Collection!C422))</f>
        <v/>
      </c>
      <c r="J424" s="184" t="str">
        <f>IF(Collection!C422="","",IF(OR(Collection!F422="Accessoire",Collection!F422="Erreur",Collection!F422="Invocation",Collection!J422&gt;0),"",Collection!C422))</f>
        <v/>
      </c>
      <c r="K424" s="184" t="str">
        <f>IF(Collection!C422="","",IF(OR(Collection!F422="Commune",Collection!F422="Spéciale",Collection!F422="Rare",Collection!G422&gt;0,Collection!C422="Erreur"),"",Collection!C422))</f>
        <v/>
      </c>
    </row>
    <row r="425" spans="1:11" x14ac:dyDescent="0.25">
      <c r="A425" s="209"/>
      <c r="B425" s="185"/>
      <c r="C425" s="185"/>
      <c r="D425" s="185"/>
      <c r="E425" s="186"/>
      <c r="I425" s="184" t="str">
        <f>IF(Collection!C423="","",IF(OR(Collection!F423="Invocation",Collection!F423="Accessoire",Collection!G423&gt;0,Collection!C423="Erreur"),"",Collection!C423))</f>
        <v/>
      </c>
      <c r="J425" s="184" t="str">
        <f>IF(Collection!C423="","",IF(OR(Collection!F423="Accessoire",Collection!F423="Erreur",Collection!F423="Invocation",Collection!J423&gt;0),"",Collection!C423))</f>
        <v/>
      </c>
      <c r="K425" s="184" t="str">
        <f>IF(Collection!C423="","",IF(OR(Collection!F423="Commune",Collection!F423="Spéciale",Collection!F423="Rare",Collection!G423&gt;0,Collection!C423="Erreur"),"",Collection!C423))</f>
        <v/>
      </c>
    </row>
    <row r="426" spans="1:11" x14ac:dyDescent="0.25">
      <c r="A426" s="209"/>
      <c r="B426" s="185"/>
      <c r="C426" s="185"/>
      <c r="D426" s="185"/>
      <c r="E426" s="186"/>
      <c r="I426" s="184" t="str">
        <f>IF(Collection!C424="","",IF(OR(Collection!F424="Invocation",Collection!F424="Accessoire",Collection!G424&gt;0,Collection!C424="Erreur"),"",Collection!C424))</f>
        <v/>
      </c>
      <c r="J426" s="184" t="str">
        <f>IF(Collection!C424="","",IF(OR(Collection!F424="Accessoire",Collection!F424="Erreur",Collection!F424="Invocation",Collection!J424&gt;0),"",Collection!C424))</f>
        <v/>
      </c>
      <c r="K426" s="184" t="str">
        <f>IF(Collection!C424="","",IF(OR(Collection!F424="Commune",Collection!F424="Spéciale",Collection!F424="Rare",Collection!G424&gt;0,Collection!C424="Erreur"),"",Collection!C424))</f>
        <v/>
      </c>
    </row>
    <row r="427" spans="1:11" x14ac:dyDescent="0.25">
      <c r="A427" s="209"/>
      <c r="B427" s="185"/>
      <c r="C427" s="185"/>
      <c r="D427" s="185"/>
      <c r="E427" s="186"/>
      <c r="I427" s="184" t="str">
        <f>IF(Collection!C425="","",IF(OR(Collection!F425="Invocation",Collection!F425="Accessoire",Collection!G425&gt;0,Collection!C425="Erreur"),"",Collection!C425))</f>
        <v/>
      </c>
      <c r="J427" s="184" t="str">
        <f>IF(Collection!C425="","",IF(OR(Collection!F425="Accessoire",Collection!F425="Erreur",Collection!F425="Invocation",Collection!J425&gt;0),"",Collection!C425))</f>
        <v/>
      </c>
      <c r="K427" s="184" t="str">
        <f>IF(Collection!C425="","",IF(OR(Collection!F425="Commune",Collection!F425="Spéciale",Collection!F425="Rare",Collection!G425&gt;0,Collection!C425="Erreur"),"",Collection!C425))</f>
        <v/>
      </c>
    </row>
    <row r="428" spans="1:11" x14ac:dyDescent="0.25">
      <c r="A428" s="209"/>
      <c r="B428" s="185"/>
      <c r="C428" s="185"/>
      <c r="D428" s="185"/>
      <c r="E428" s="186"/>
      <c r="I428" s="184" t="str">
        <f>IF(Collection!C426="","",IF(OR(Collection!F426="Invocation",Collection!F426="Accessoire",Collection!G426&gt;0,Collection!C426="Erreur"),"",Collection!C426))</f>
        <v/>
      </c>
      <c r="J428" s="184" t="str">
        <f>IF(Collection!C426="","",IF(OR(Collection!F426="Accessoire",Collection!F426="Erreur",Collection!F426="Invocation",Collection!J426&gt;0),"",Collection!C426))</f>
        <v/>
      </c>
      <c r="K428" s="184" t="str">
        <f>IF(Collection!C426="","",IF(OR(Collection!F426="Commune",Collection!F426="Spéciale",Collection!F426="Rare",Collection!G426&gt;0,Collection!C426="Erreur"),"",Collection!C426))</f>
        <v/>
      </c>
    </row>
    <row r="429" spans="1:11" x14ac:dyDescent="0.25">
      <c r="A429" s="209"/>
      <c r="B429" s="185"/>
      <c r="C429" s="185"/>
      <c r="D429" s="185"/>
      <c r="E429" s="186"/>
      <c r="I429" s="184" t="str">
        <f>IF(Collection!C427="","",IF(OR(Collection!F427="Invocation",Collection!F427="Accessoire",Collection!G427&gt;0,Collection!C427="Erreur"),"",Collection!C427))</f>
        <v/>
      </c>
      <c r="J429" s="184" t="str">
        <f>IF(Collection!C427="","",IF(OR(Collection!F427="Accessoire",Collection!F427="Erreur",Collection!F427="Invocation",Collection!J427&gt;0),"",Collection!C427))</f>
        <v/>
      </c>
      <c r="K429" s="184" t="str">
        <f>IF(Collection!C427="","",IF(OR(Collection!F427="Commune",Collection!F427="Spéciale",Collection!F427="Rare",Collection!G427&gt;0,Collection!C427="Erreur"),"",Collection!C427))</f>
        <v/>
      </c>
    </row>
    <row r="430" spans="1:11" x14ac:dyDescent="0.25">
      <c r="A430" s="209"/>
      <c r="B430" s="185"/>
      <c r="C430" s="185"/>
      <c r="D430" s="185"/>
      <c r="E430" s="186"/>
      <c r="I430" s="184" t="str">
        <f>IF(Collection!C428="","",IF(OR(Collection!F428="Invocation",Collection!F428="Accessoire",Collection!G428&gt;0,Collection!C428="Erreur"),"",Collection!C428))</f>
        <v/>
      </c>
      <c r="J430" s="184" t="str">
        <f>IF(Collection!C428="","",IF(OR(Collection!F428="Accessoire",Collection!F428="Erreur",Collection!F428="Invocation",Collection!J428&gt;0),"",Collection!C428))</f>
        <v/>
      </c>
      <c r="K430" s="184" t="str">
        <f>IF(Collection!C428="","",IF(OR(Collection!F428="Commune",Collection!F428="Spéciale",Collection!F428="Rare",Collection!G428&gt;0,Collection!C428="Erreur"),"",Collection!C428))</f>
        <v/>
      </c>
    </row>
    <row r="431" spans="1:11" x14ac:dyDescent="0.25">
      <c r="A431" s="209"/>
      <c r="B431" s="185"/>
      <c r="C431" s="185"/>
      <c r="D431" s="185"/>
      <c r="E431" s="186"/>
      <c r="I431" s="184" t="str">
        <f>IF(Collection!C429="","",IF(OR(Collection!F429="Invocation",Collection!F429="Accessoire",Collection!G429&gt;0,Collection!C429="Erreur"),"",Collection!C429))</f>
        <v/>
      </c>
      <c r="J431" s="184" t="str">
        <f>IF(Collection!C429="","",IF(OR(Collection!F429="Accessoire",Collection!F429="Erreur",Collection!F429="Invocation",Collection!J429&gt;0),"",Collection!C429))</f>
        <v/>
      </c>
      <c r="K431" s="184" t="str">
        <f>IF(Collection!C429="","",IF(OR(Collection!F429="Commune",Collection!F429="Spéciale",Collection!F429="Rare",Collection!G429&gt;0,Collection!C429="Erreur"),"",Collection!C429))</f>
        <v/>
      </c>
    </row>
    <row r="432" spans="1:11" x14ac:dyDescent="0.25">
      <c r="A432" s="209"/>
      <c r="B432" s="185"/>
      <c r="C432" s="185"/>
      <c r="D432" s="185"/>
      <c r="E432" s="186"/>
      <c r="I432" s="184" t="str">
        <f>IF(Collection!C430="","",IF(OR(Collection!F430="Invocation",Collection!F430="Accessoire",Collection!G430&gt;0,Collection!C430="Erreur"),"",Collection!C430))</f>
        <v/>
      </c>
      <c r="J432" s="184" t="str">
        <f>IF(Collection!C430="","",IF(OR(Collection!F430="Accessoire",Collection!F430="Erreur",Collection!F430="Invocation",Collection!J430&gt;0),"",Collection!C430))</f>
        <v/>
      </c>
      <c r="K432" s="184" t="str">
        <f>IF(Collection!C430="","",IF(OR(Collection!F430="Commune",Collection!F430="Spéciale",Collection!F430="Rare",Collection!G430&gt;0,Collection!C430="Erreur"),"",Collection!C430))</f>
        <v/>
      </c>
    </row>
    <row r="433" spans="1:11" x14ac:dyDescent="0.25">
      <c r="A433" s="209"/>
      <c r="B433" s="185"/>
      <c r="C433" s="185"/>
      <c r="D433" s="185"/>
      <c r="E433" s="186"/>
      <c r="I433" s="184" t="str">
        <f>IF(Collection!C431="","",IF(OR(Collection!F431="Invocation",Collection!F431="Accessoire",Collection!G431&gt;0,Collection!C431="Erreur"),"",Collection!C431))</f>
        <v/>
      </c>
      <c r="J433" s="184" t="str">
        <f>IF(Collection!C431="","",IF(OR(Collection!F431="Accessoire",Collection!F431="Erreur",Collection!F431="Invocation",Collection!J431&gt;0),"",Collection!C431))</f>
        <v/>
      </c>
      <c r="K433" s="184" t="str">
        <f>IF(Collection!C431="","",IF(OR(Collection!F431="Commune",Collection!F431="Spéciale",Collection!F431="Rare",Collection!G431&gt;0,Collection!C431="Erreur"),"",Collection!C431))</f>
        <v/>
      </c>
    </row>
    <row r="434" spans="1:11" x14ac:dyDescent="0.25">
      <c r="A434" s="209"/>
      <c r="B434" s="185"/>
      <c r="C434" s="185"/>
      <c r="D434" s="185"/>
      <c r="E434" s="186"/>
      <c r="I434" s="184" t="str">
        <f>IF(Collection!C432="","",IF(OR(Collection!F432="Invocation",Collection!F432="Accessoire",Collection!G432&gt;0,Collection!C432="Erreur"),"",Collection!C432))</f>
        <v/>
      </c>
      <c r="J434" s="184" t="str">
        <f>IF(Collection!C432="","",IF(OR(Collection!F432="Accessoire",Collection!F432="Erreur",Collection!F432="Invocation",Collection!J432&gt;0),"",Collection!C432))</f>
        <v/>
      </c>
      <c r="K434" s="184" t="str">
        <f>IF(Collection!C432="","",IF(OR(Collection!F432="Commune",Collection!F432="Spéciale",Collection!F432="Rare",Collection!G432&gt;0,Collection!C432="Erreur"),"",Collection!C432))</f>
        <v/>
      </c>
    </row>
    <row r="435" spans="1:11" x14ac:dyDescent="0.25">
      <c r="A435" s="209"/>
      <c r="B435" s="185"/>
      <c r="C435" s="185"/>
      <c r="D435" s="185"/>
      <c r="E435" s="186"/>
      <c r="I435" s="184" t="str">
        <f>IF(Collection!C433="","",IF(OR(Collection!F433="Invocation",Collection!F433="Accessoire",Collection!G433&gt;0,Collection!C433="Erreur"),"",Collection!C433))</f>
        <v/>
      </c>
      <c r="J435" s="184" t="str">
        <f>IF(Collection!C433="","",IF(OR(Collection!F433="Accessoire",Collection!F433="Erreur",Collection!F433="Invocation",Collection!J433&gt;0),"",Collection!C433))</f>
        <v/>
      </c>
      <c r="K435" s="184" t="str">
        <f>IF(Collection!C433="","",IF(OR(Collection!F433="Commune",Collection!F433="Spéciale",Collection!F433="Rare",Collection!G433&gt;0,Collection!C433="Erreur"),"",Collection!C433))</f>
        <v/>
      </c>
    </row>
    <row r="436" spans="1:11" x14ac:dyDescent="0.25">
      <c r="A436" s="209"/>
      <c r="B436" s="185"/>
      <c r="C436" s="185"/>
      <c r="D436" s="185"/>
      <c r="E436" s="186"/>
      <c r="I436" s="184" t="str">
        <f>IF(Collection!C434="","",IF(OR(Collection!F434="Invocation",Collection!F434="Accessoire",Collection!G434&gt;0,Collection!C434="Erreur"),"",Collection!C434))</f>
        <v/>
      </c>
      <c r="J436" s="184" t="str">
        <f>IF(Collection!C434="","",IF(OR(Collection!F434="Accessoire",Collection!F434="Erreur",Collection!F434="Invocation",Collection!J434&gt;0),"",Collection!C434))</f>
        <v/>
      </c>
      <c r="K436" s="184" t="str">
        <f>IF(Collection!C434="","",IF(OR(Collection!F434="Commune",Collection!F434="Spéciale",Collection!F434="Rare",Collection!G434&gt;0,Collection!C434="Erreur"),"",Collection!C434))</f>
        <v/>
      </c>
    </row>
    <row r="437" spans="1:11" x14ac:dyDescent="0.25">
      <c r="A437" s="209"/>
      <c r="B437" s="185"/>
      <c r="C437" s="185"/>
      <c r="D437" s="185"/>
      <c r="E437" s="186"/>
      <c r="I437" s="184" t="str">
        <f>IF(Collection!C435="","",IF(OR(Collection!F435="Invocation",Collection!F435="Accessoire",Collection!G435&gt;0,Collection!C435="Erreur"),"",Collection!C435))</f>
        <v/>
      </c>
      <c r="J437" s="184" t="str">
        <f>IF(Collection!C435="","",IF(OR(Collection!F435="Accessoire",Collection!F435="Erreur",Collection!F435="Invocation",Collection!J435&gt;0),"",Collection!C435))</f>
        <v/>
      </c>
      <c r="K437" s="184" t="str">
        <f>IF(Collection!C435="","",IF(OR(Collection!F435="Commune",Collection!F435="Spéciale",Collection!F435="Rare",Collection!G435&gt;0,Collection!C435="Erreur"),"",Collection!C435))</f>
        <v/>
      </c>
    </row>
    <row r="438" spans="1:11" x14ac:dyDescent="0.25">
      <c r="A438" s="209"/>
      <c r="B438" s="185"/>
      <c r="C438" s="185"/>
      <c r="D438" s="185"/>
      <c r="E438" s="186"/>
      <c r="I438" s="184" t="str">
        <f>IF(Collection!C436="","",IF(OR(Collection!F436="Invocation",Collection!F436="Accessoire",Collection!G436&gt;0,Collection!C436="Erreur"),"",Collection!C436))</f>
        <v/>
      </c>
      <c r="J438" s="184" t="str">
        <f>IF(Collection!C436="","",IF(OR(Collection!F436="Accessoire",Collection!F436="Erreur",Collection!F436="Invocation",Collection!J436&gt;0),"",Collection!C436))</f>
        <v/>
      </c>
      <c r="K438" s="184" t="str">
        <f>IF(Collection!C436="","",IF(OR(Collection!F436="Commune",Collection!F436="Spéciale",Collection!F436="Rare",Collection!G436&gt;0,Collection!C436="Erreur"),"",Collection!C436))</f>
        <v/>
      </c>
    </row>
    <row r="439" spans="1:11" x14ac:dyDescent="0.25">
      <c r="A439" s="209"/>
      <c r="B439" s="185"/>
      <c r="C439" s="185"/>
      <c r="D439" s="185"/>
      <c r="E439" s="186"/>
      <c r="I439" s="184" t="str">
        <f>IF(Collection!C437="","",IF(OR(Collection!F437="Invocation",Collection!F437="Accessoire",Collection!G437&gt;0,Collection!C437="Erreur"),"",Collection!C437))</f>
        <v/>
      </c>
      <c r="J439" s="184" t="str">
        <f>IF(Collection!C437="","",IF(OR(Collection!F437="Accessoire",Collection!F437="Erreur",Collection!F437="Invocation",Collection!J437&gt;0),"",Collection!C437))</f>
        <v/>
      </c>
      <c r="K439" s="184" t="str">
        <f>IF(Collection!C437="","",IF(OR(Collection!F437="Commune",Collection!F437="Spéciale",Collection!F437="Rare",Collection!G437&gt;0,Collection!C437="Erreur"),"",Collection!C437))</f>
        <v/>
      </c>
    </row>
    <row r="440" spans="1:11" x14ac:dyDescent="0.25">
      <c r="A440" s="209"/>
      <c r="B440" s="185"/>
      <c r="C440" s="185"/>
      <c r="D440" s="185"/>
      <c r="E440" s="186"/>
      <c r="I440" s="184" t="str">
        <f>IF(Collection!C438="","",IF(OR(Collection!F438="Invocation",Collection!F438="Accessoire",Collection!G438&gt;0,Collection!C438="Erreur"),"",Collection!C438))</f>
        <v/>
      </c>
      <c r="J440" s="184" t="str">
        <f>IF(Collection!C438="","",IF(OR(Collection!F438="Accessoire",Collection!F438="Erreur",Collection!F438="Invocation",Collection!J438&gt;0),"",Collection!C438))</f>
        <v/>
      </c>
      <c r="K440" s="184" t="str">
        <f>IF(Collection!C438="","",IF(OR(Collection!F438="Commune",Collection!F438="Spéciale",Collection!F438="Rare",Collection!G438&gt;0,Collection!C438="Erreur"),"",Collection!C438))</f>
        <v/>
      </c>
    </row>
    <row r="441" spans="1:11" x14ac:dyDescent="0.25">
      <c r="A441" s="209"/>
      <c r="B441" s="185"/>
      <c r="C441" s="185"/>
      <c r="D441" s="185"/>
      <c r="E441" s="186"/>
      <c r="I441" s="184" t="str">
        <f>IF(Collection!C439="","",IF(OR(Collection!F439="Invocation",Collection!F439="Accessoire",Collection!G439&gt;0,Collection!C439="Erreur"),"",Collection!C439))</f>
        <v/>
      </c>
      <c r="J441" s="184" t="str">
        <f>IF(Collection!C439="","",IF(OR(Collection!F439="Accessoire",Collection!F439="Erreur",Collection!F439="Invocation",Collection!J439&gt;0),"",Collection!C439))</f>
        <v/>
      </c>
      <c r="K441" s="184" t="str">
        <f>IF(Collection!C439="","",IF(OR(Collection!F439="Commune",Collection!F439="Spéciale",Collection!F439="Rare",Collection!G439&gt;0,Collection!C439="Erreur"),"",Collection!C439))</f>
        <v/>
      </c>
    </row>
    <row r="442" spans="1:11" x14ac:dyDescent="0.25">
      <c r="A442" s="209"/>
      <c r="B442" s="185"/>
      <c r="C442" s="185"/>
      <c r="D442" s="185"/>
      <c r="E442" s="186"/>
      <c r="I442" s="184" t="str">
        <f>IF(Collection!C440="","",IF(OR(Collection!F440="Invocation",Collection!F440="Accessoire",Collection!G440&gt;0,Collection!C440="Erreur"),"",Collection!C440))</f>
        <v/>
      </c>
      <c r="J442" s="184" t="str">
        <f>IF(Collection!C440="","",IF(OR(Collection!F440="Accessoire",Collection!F440="Erreur",Collection!F440="Invocation",Collection!J440&gt;0),"",Collection!C440))</f>
        <v/>
      </c>
      <c r="K442" s="184" t="str">
        <f>IF(Collection!C440="","",IF(OR(Collection!F440="Commune",Collection!F440="Spéciale",Collection!F440="Rare",Collection!G440&gt;0,Collection!C440="Erreur"),"",Collection!C440))</f>
        <v/>
      </c>
    </row>
    <row r="443" spans="1:11" x14ac:dyDescent="0.25">
      <c r="A443" s="209"/>
      <c r="B443" s="185"/>
      <c r="C443" s="185"/>
      <c r="D443" s="185"/>
      <c r="E443" s="186"/>
      <c r="I443" s="184" t="str">
        <f>IF(Collection!C441="","",IF(OR(Collection!F441="Invocation",Collection!F441="Accessoire",Collection!G441&gt;0,Collection!C441="Erreur"),"",Collection!C441))</f>
        <v/>
      </c>
      <c r="J443" s="184" t="str">
        <f>IF(Collection!C441="","",IF(OR(Collection!F441="Accessoire",Collection!F441="Erreur",Collection!F441="Invocation",Collection!J441&gt;0),"",Collection!C441))</f>
        <v/>
      </c>
      <c r="K443" s="184" t="str">
        <f>IF(Collection!C441="","",IF(OR(Collection!F441="Commune",Collection!F441="Spéciale",Collection!F441="Rare",Collection!G441&gt;0,Collection!C441="Erreur"),"",Collection!C441))</f>
        <v/>
      </c>
    </row>
    <row r="444" spans="1:11" x14ac:dyDescent="0.25">
      <c r="A444" s="209"/>
      <c r="B444" s="185"/>
      <c r="C444" s="185"/>
      <c r="D444" s="185"/>
      <c r="E444" s="186"/>
      <c r="I444" s="184" t="str">
        <f>IF(Collection!C442="","",IF(OR(Collection!F442="Invocation",Collection!F442="Accessoire",Collection!G442&gt;0,Collection!C442="Erreur"),"",Collection!C442))</f>
        <v/>
      </c>
      <c r="J444" s="184" t="str">
        <f>IF(Collection!C442="","",IF(OR(Collection!F442="Accessoire",Collection!F442="Erreur",Collection!F442="Invocation",Collection!J442&gt;0),"",Collection!C442))</f>
        <v/>
      </c>
      <c r="K444" s="184" t="str">
        <f>IF(Collection!C442="","",IF(OR(Collection!F442="Commune",Collection!F442="Spéciale",Collection!F442="Rare",Collection!G442&gt;0,Collection!C442="Erreur"),"",Collection!C442))</f>
        <v/>
      </c>
    </row>
    <row r="445" spans="1:11" x14ac:dyDescent="0.25">
      <c r="A445" s="209"/>
      <c r="B445" s="185"/>
      <c r="C445" s="185"/>
      <c r="D445" s="185"/>
      <c r="E445" s="186"/>
      <c r="I445" s="184" t="str">
        <f>IF(Collection!C443="","",IF(OR(Collection!F443="Invocation",Collection!F443="Accessoire",Collection!G443&gt;0,Collection!C443="Erreur"),"",Collection!C443))</f>
        <v/>
      </c>
      <c r="J445" s="184" t="str">
        <f>IF(Collection!C443="","",IF(OR(Collection!F443="Accessoire",Collection!F443="Erreur",Collection!F443="Invocation",Collection!J443&gt;0),"",Collection!C443))</f>
        <v/>
      </c>
      <c r="K445" s="184" t="str">
        <f>IF(Collection!C443="","",IF(OR(Collection!F443="Commune",Collection!F443="Spéciale",Collection!F443="Rare",Collection!G443&gt;0,Collection!C443="Erreur"),"",Collection!C443))</f>
        <v/>
      </c>
    </row>
    <row r="446" spans="1:11" x14ac:dyDescent="0.25">
      <c r="A446" s="209"/>
      <c r="B446" s="185"/>
      <c r="C446" s="185"/>
      <c r="D446" s="185"/>
      <c r="E446" s="186"/>
      <c r="I446" s="184" t="str">
        <f>IF(Collection!C444="","",IF(OR(Collection!F444="Invocation",Collection!F444="Accessoire",Collection!G444&gt;0,Collection!C444="Erreur"),"",Collection!C444))</f>
        <v/>
      </c>
      <c r="J446" s="184" t="str">
        <f>IF(Collection!C444="","",IF(OR(Collection!F444="Accessoire",Collection!F444="Erreur",Collection!F444="Invocation",Collection!J444&gt;0),"",Collection!C444))</f>
        <v/>
      </c>
      <c r="K446" s="184" t="str">
        <f>IF(Collection!C444="","",IF(OR(Collection!F444="Commune",Collection!F444="Spéciale",Collection!F444="Rare",Collection!G444&gt;0,Collection!C444="Erreur"),"",Collection!C444))</f>
        <v/>
      </c>
    </row>
    <row r="447" spans="1:11" x14ac:dyDescent="0.25">
      <c r="A447" s="209"/>
      <c r="B447" s="185"/>
      <c r="C447" s="185"/>
      <c r="D447" s="185"/>
      <c r="E447" s="186"/>
      <c r="I447" s="184" t="str">
        <f>IF(Collection!C445="","",IF(OR(Collection!F445="Invocation",Collection!F445="Accessoire",Collection!G445&gt;0,Collection!C445="Erreur"),"",Collection!C445))</f>
        <v/>
      </c>
      <c r="J447" s="184" t="str">
        <f>IF(Collection!C445="","",IF(OR(Collection!F445="Accessoire",Collection!F445="Erreur",Collection!F445="Invocation",Collection!J445&gt;0),"",Collection!C445))</f>
        <v/>
      </c>
      <c r="K447" s="184" t="str">
        <f>IF(Collection!C445="","",IF(OR(Collection!F445="Commune",Collection!F445="Spéciale",Collection!F445="Rare",Collection!G445&gt;0,Collection!C445="Erreur"),"",Collection!C445))</f>
        <v/>
      </c>
    </row>
    <row r="448" spans="1:11" x14ac:dyDescent="0.25">
      <c r="A448" s="209"/>
      <c r="B448" s="185"/>
      <c r="C448" s="185"/>
      <c r="D448" s="185"/>
      <c r="E448" s="186"/>
      <c r="I448" s="184" t="str">
        <f>IF(Collection!C446="","",IF(OR(Collection!F446="Invocation",Collection!F446="Accessoire",Collection!G446&gt;0,Collection!C446="Erreur"),"",Collection!C446))</f>
        <v/>
      </c>
      <c r="J448" s="184" t="str">
        <f>IF(Collection!C446="","",IF(OR(Collection!F446="Accessoire",Collection!F446="Erreur",Collection!F446="Invocation",Collection!J446&gt;0),"",Collection!C446))</f>
        <v/>
      </c>
      <c r="K448" s="184" t="str">
        <f>IF(Collection!C446="","",IF(OR(Collection!F446="Commune",Collection!F446="Spéciale",Collection!F446="Rare",Collection!G446&gt;0,Collection!C446="Erreur"),"",Collection!C446))</f>
        <v/>
      </c>
    </row>
    <row r="449" spans="1:11" x14ac:dyDescent="0.25">
      <c r="A449" s="209"/>
      <c r="B449" s="185"/>
      <c r="C449" s="185"/>
      <c r="D449" s="185"/>
      <c r="E449" s="186"/>
      <c r="I449" s="184" t="str">
        <f>IF(Collection!C447="","",IF(OR(Collection!F447="Invocation",Collection!F447="Accessoire",Collection!G447&gt;0,Collection!C447="Erreur"),"",Collection!C447))</f>
        <v/>
      </c>
      <c r="J449" s="184" t="str">
        <f>IF(Collection!C447="","",IF(OR(Collection!F447="Accessoire",Collection!F447="Erreur",Collection!F447="Invocation",Collection!J447&gt;0),"",Collection!C447))</f>
        <v/>
      </c>
      <c r="K449" s="184" t="str">
        <f>IF(Collection!C447="","",IF(OR(Collection!F447="Commune",Collection!F447="Spéciale",Collection!F447="Rare",Collection!G447&gt;0,Collection!C447="Erreur"),"",Collection!C447))</f>
        <v/>
      </c>
    </row>
    <row r="450" spans="1:11" x14ac:dyDescent="0.25">
      <c r="A450" s="209"/>
      <c r="B450" s="185"/>
      <c r="C450" s="185"/>
      <c r="D450" s="185"/>
      <c r="E450" s="186"/>
      <c r="I450" s="184" t="str">
        <f>IF(Collection!C448="","",IF(OR(Collection!F448="Invocation",Collection!F448="Accessoire",Collection!G448&gt;0,Collection!C448="Erreur"),"",Collection!C448))</f>
        <v/>
      </c>
      <c r="J450" s="184" t="str">
        <f>IF(Collection!C448="","",IF(OR(Collection!F448="Accessoire",Collection!F448="Erreur",Collection!F448="Invocation",Collection!J448&gt;0),"",Collection!C448))</f>
        <v/>
      </c>
      <c r="K450" s="184" t="str">
        <f>IF(Collection!C448="","",IF(OR(Collection!F448="Commune",Collection!F448="Spéciale",Collection!F448="Rare",Collection!G448&gt;0,Collection!C448="Erreur"),"",Collection!C448))</f>
        <v/>
      </c>
    </row>
    <row r="451" spans="1:11" x14ac:dyDescent="0.25">
      <c r="A451" s="209"/>
      <c r="B451" s="185"/>
      <c r="C451" s="185"/>
      <c r="D451" s="185"/>
      <c r="E451" s="186"/>
      <c r="I451" s="184" t="str">
        <f>IF(Collection!C449="","",IF(OR(Collection!F449="Invocation",Collection!F449="Accessoire",Collection!G449&gt;0,Collection!C449="Erreur"),"",Collection!C449))</f>
        <v/>
      </c>
      <c r="J451" s="184" t="str">
        <f>IF(Collection!C449="","",IF(OR(Collection!F449="Accessoire",Collection!F449="Erreur",Collection!F449="Invocation",Collection!J449&gt;0),"",Collection!C449))</f>
        <v/>
      </c>
      <c r="K451" s="184" t="str">
        <f>IF(Collection!C449="","",IF(OR(Collection!F449="Commune",Collection!F449="Spéciale",Collection!F449="Rare",Collection!G449&gt;0,Collection!C449="Erreur"),"",Collection!C449))</f>
        <v/>
      </c>
    </row>
    <row r="452" spans="1:11" x14ac:dyDescent="0.25">
      <c r="A452" s="209"/>
      <c r="B452" s="185"/>
      <c r="C452" s="185"/>
      <c r="D452" s="185"/>
      <c r="E452" s="186"/>
      <c r="I452" s="184" t="str">
        <f>IF(Collection!C450="","",IF(OR(Collection!F450="Invocation",Collection!F450="Accessoire",Collection!G450&gt;0,Collection!C450="Erreur"),"",Collection!C450))</f>
        <v/>
      </c>
      <c r="J452" s="184" t="str">
        <f>IF(Collection!C450="","",IF(OR(Collection!F450="Accessoire",Collection!F450="Erreur",Collection!F450="Invocation",Collection!J450&gt;0),"",Collection!C450))</f>
        <v/>
      </c>
      <c r="K452" s="184" t="str">
        <f>IF(Collection!C450="","",IF(OR(Collection!F450="Commune",Collection!F450="Spéciale",Collection!F450="Rare",Collection!G450&gt;0,Collection!C450="Erreur"),"",Collection!C450))</f>
        <v/>
      </c>
    </row>
    <row r="453" spans="1:11" x14ac:dyDescent="0.25">
      <c r="A453" s="209"/>
      <c r="B453" s="185"/>
      <c r="C453" s="185"/>
      <c r="D453" s="185"/>
      <c r="E453" s="186"/>
      <c r="I453" s="184" t="str">
        <f>IF(Collection!C451="","",IF(OR(Collection!F451="Invocation",Collection!F451="Accessoire",Collection!G451&gt;0,Collection!C451="Erreur"),"",Collection!C451))</f>
        <v/>
      </c>
      <c r="J453" s="184" t="str">
        <f>IF(Collection!C451="","",IF(OR(Collection!F451="Accessoire",Collection!F451="Erreur",Collection!F451="Invocation",Collection!J451&gt;0),"",Collection!C451))</f>
        <v/>
      </c>
      <c r="K453" s="184" t="str">
        <f>IF(Collection!C451="","",IF(OR(Collection!F451="Commune",Collection!F451="Spéciale",Collection!F451="Rare",Collection!G451&gt;0,Collection!C451="Erreur"),"",Collection!C451))</f>
        <v/>
      </c>
    </row>
    <row r="454" spans="1:11" x14ac:dyDescent="0.25">
      <c r="A454" s="209"/>
      <c r="B454" s="185"/>
      <c r="C454" s="185"/>
      <c r="D454" s="185"/>
      <c r="E454" s="186"/>
      <c r="I454" s="184" t="str">
        <f>IF(Collection!C452="","",IF(OR(Collection!F452="Invocation",Collection!F452="Accessoire",Collection!G452&gt;0,Collection!C452="Erreur"),"",Collection!C452))</f>
        <v/>
      </c>
      <c r="J454" s="184" t="str">
        <f>IF(Collection!C452="","",IF(OR(Collection!F452="Accessoire",Collection!F452="Erreur",Collection!F452="Invocation",Collection!J452&gt;0),"",Collection!C452))</f>
        <v/>
      </c>
      <c r="K454" s="184" t="str">
        <f>IF(Collection!C452="","",IF(OR(Collection!F452="Commune",Collection!F452="Spéciale",Collection!F452="Rare",Collection!G452&gt;0,Collection!C452="Erreur"),"",Collection!C452))</f>
        <v/>
      </c>
    </row>
    <row r="455" spans="1:11" x14ac:dyDescent="0.25">
      <c r="A455" s="209"/>
      <c r="B455" s="185"/>
      <c r="C455" s="185"/>
      <c r="D455" s="185"/>
      <c r="E455" s="186"/>
      <c r="I455" s="184" t="str">
        <f>IF(Collection!C453="","",IF(OR(Collection!F453="Invocation",Collection!F453="Accessoire",Collection!G453&gt;0,Collection!C453="Erreur"),"",Collection!C453))</f>
        <v/>
      </c>
      <c r="J455" s="184" t="str">
        <f>IF(Collection!C453="","",IF(OR(Collection!F453="Accessoire",Collection!F453="Erreur",Collection!F453="Invocation",Collection!J453&gt;0),"",Collection!C453))</f>
        <v/>
      </c>
      <c r="K455" s="184" t="str">
        <f>IF(Collection!C453="","",IF(OR(Collection!F453="Commune",Collection!F453="Spéciale",Collection!F453="Rare",Collection!G453&gt;0,Collection!C453="Erreur"),"",Collection!C453))</f>
        <v/>
      </c>
    </row>
    <row r="456" spans="1:11" x14ac:dyDescent="0.25">
      <c r="A456" s="209"/>
      <c r="B456" s="185"/>
      <c r="C456" s="185"/>
      <c r="D456" s="185"/>
      <c r="E456" s="186"/>
      <c r="I456" s="184" t="str">
        <f>IF(Collection!C454="","",IF(OR(Collection!F454="Invocation",Collection!F454="Accessoire",Collection!G454&gt;0,Collection!C454="Erreur"),"",Collection!C454))</f>
        <v/>
      </c>
      <c r="J456" s="184" t="str">
        <f>IF(Collection!C454="","",IF(OR(Collection!F454="Accessoire",Collection!F454="Erreur",Collection!F454="Invocation",Collection!J454&gt;0),"",Collection!C454))</f>
        <v/>
      </c>
      <c r="K456" s="184" t="str">
        <f>IF(Collection!C454="","",IF(OR(Collection!F454="Commune",Collection!F454="Spéciale",Collection!F454="Rare",Collection!G454&gt;0,Collection!C454="Erreur"),"",Collection!C454))</f>
        <v/>
      </c>
    </row>
    <row r="457" spans="1:11" x14ac:dyDescent="0.25">
      <c r="A457" s="209"/>
      <c r="B457" s="185"/>
      <c r="C457" s="185"/>
      <c r="D457" s="185"/>
      <c r="E457" s="186"/>
      <c r="I457" s="184" t="str">
        <f>IF(Collection!C455="","",IF(OR(Collection!F455="Invocation",Collection!F455="Accessoire",Collection!G455&gt;0,Collection!C455="Erreur"),"",Collection!C455))</f>
        <v/>
      </c>
      <c r="J457" s="184" t="str">
        <f>IF(Collection!C455="","",IF(OR(Collection!F455="Accessoire",Collection!F455="Erreur",Collection!F455="Invocation",Collection!J455&gt;0),"",Collection!C455))</f>
        <v/>
      </c>
      <c r="K457" s="184" t="str">
        <f>IF(Collection!C455="","",IF(OR(Collection!F455="Commune",Collection!F455="Spéciale",Collection!F455="Rare",Collection!G455&gt;0,Collection!C455="Erreur"),"",Collection!C455))</f>
        <v/>
      </c>
    </row>
    <row r="458" spans="1:11" x14ac:dyDescent="0.25">
      <c r="A458" s="209"/>
      <c r="B458" s="185"/>
      <c r="C458" s="185"/>
      <c r="D458" s="185"/>
      <c r="E458" s="186"/>
      <c r="I458" s="184" t="str">
        <f>IF(Collection!C456="","",IF(OR(Collection!F456="Invocation",Collection!F456="Accessoire",Collection!G456&gt;0,Collection!C456="Erreur"),"",Collection!C456))</f>
        <v/>
      </c>
      <c r="J458" s="184" t="str">
        <f>IF(Collection!C456="","",IF(OR(Collection!F456="Accessoire",Collection!F456="Erreur",Collection!F456="Invocation",Collection!J456&gt;0),"",Collection!C456))</f>
        <v/>
      </c>
      <c r="K458" s="184" t="str">
        <f>IF(Collection!C456="","",IF(OR(Collection!F456="Commune",Collection!F456="Spéciale",Collection!F456="Rare",Collection!G456&gt;0,Collection!C456="Erreur"),"",Collection!C456))</f>
        <v/>
      </c>
    </row>
    <row r="459" spans="1:11" x14ac:dyDescent="0.25">
      <c r="A459" s="209"/>
      <c r="B459" s="185"/>
      <c r="C459" s="185"/>
      <c r="D459" s="185"/>
      <c r="E459" s="186"/>
      <c r="I459" s="184" t="str">
        <f>IF(Collection!C457="","",IF(OR(Collection!F457="Invocation",Collection!F457="Accessoire",Collection!G457&gt;0,Collection!C457="Erreur"),"",Collection!C457))</f>
        <v/>
      </c>
      <c r="J459" s="184" t="str">
        <f>IF(Collection!C457="","",IF(OR(Collection!F457="Accessoire",Collection!F457="Erreur",Collection!F457="Invocation",Collection!J457&gt;0),"",Collection!C457))</f>
        <v/>
      </c>
      <c r="K459" s="184" t="str">
        <f>IF(Collection!C457="","",IF(OR(Collection!F457="Commune",Collection!F457="Spéciale",Collection!F457="Rare",Collection!G457&gt;0,Collection!C457="Erreur"),"",Collection!C457))</f>
        <v/>
      </c>
    </row>
    <row r="460" spans="1:11" x14ac:dyDescent="0.25">
      <c r="A460" s="209"/>
      <c r="B460" s="185"/>
      <c r="C460" s="185"/>
      <c r="D460" s="185"/>
      <c r="E460" s="186"/>
      <c r="I460" s="184" t="str">
        <f>IF(Collection!C458="","",IF(OR(Collection!F458="Invocation",Collection!F458="Accessoire",Collection!G458&gt;0,Collection!C458="Erreur"),"",Collection!C458))</f>
        <v/>
      </c>
      <c r="J460" s="184" t="str">
        <f>IF(Collection!C458="","",IF(OR(Collection!F458="Accessoire",Collection!F458="Erreur",Collection!F458="Invocation",Collection!J458&gt;0),"",Collection!C458))</f>
        <v/>
      </c>
      <c r="K460" s="184" t="str">
        <f>IF(Collection!C458="","",IF(OR(Collection!F458="Commune",Collection!F458="Spéciale",Collection!F458="Rare",Collection!G458&gt;0,Collection!C458="Erreur"),"",Collection!C458))</f>
        <v/>
      </c>
    </row>
    <row r="461" spans="1:11" x14ac:dyDescent="0.25">
      <c r="A461" s="209"/>
      <c r="B461" s="185"/>
      <c r="C461" s="185"/>
      <c r="D461" s="185"/>
      <c r="E461" s="186"/>
      <c r="I461" s="184" t="str">
        <f>IF(Collection!C459="","",IF(OR(Collection!F459="Invocation",Collection!F459="Accessoire",Collection!G459&gt;0,Collection!C459="Erreur"),"",Collection!C459))</f>
        <v/>
      </c>
      <c r="J461" s="184" t="str">
        <f>IF(Collection!C459="","",IF(OR(Collection!F459="Accessoire",Collection!F459="Erreur",Collection!F459="Invocation",Collection!J459&gt;0),"",Collection!C459))</f>
        <v/>
      </c>
      <c r="K461" s="184" t="str">
        <f>IF(Collection!C459="","",IF(OR(Collection!F459="Commune",Collection!F459="Spéciale",Collection!F459="Rare",Collection!G459&gt;0,Collection!C459="Erreur"),"",Collection!C459))</f>
        <v/>
      </c>
    </row>
    <row r="462" spans="1:11" x14ac:dyDescent="0.25">
      <c r="A462" s="209"/>
      <c r="B462" s="185"/>
      <c r="C462" s="185"/>
      <c r="D462" s="185"/>
      <c r="E462" s="186"/>
      <c r="I462" s="184" t="str">
        <f>IF(Collection!C460="","",IF(OR(Collection!F460="Invocation",Collection!F460="Accessoire",Collection!G460&gt;0,Collection!C460="Erreur"),"",Collection!C460))</f>
        <v/>
      </c>
      <c r="J462" s="184" t="str">
        <f>IF(Collection!C460="","",IF(OR(Collection!F460="Accessoire",Collection!F460="Erreur",Collection!F460="Invocation",Collection!J460&gt;0),"",Collection!C460))</f>
        <v/>
      </c>
      <c r="K462" s="184" t="str">
        <f>IF(Collection!C460="","",IF(OR(Collection!F460="Commune",Collection!F460="Spéciale",Collection!F460="Rare",Collection!G460&gt;0,Collection!C460="Erreur"),"",Collection!C460))</f>
        <v/>
      </c>
    </row>
    <row r="463" spans="1:11" x14ac:dyDescent="0.25">
      <c r="A463" s="209"/>
      <c r="B463" s="185"/>
      <c r="C463" s="185"/>
      <c r="D463" s="185"/>
      <c r="E463" s="186"/>
      <c r="I463" s="184" t="str">
        <f>IF(Collection!C461="","",IF(OR(Collection!F461="Invocation",Collection!F461="Accessoire",Collection!G461&gt;0,Collection!C461="Erreur"),"",Collection!C461))</f>
        <v/>
      </c>
      <c r="J463" s="184" t="str">
        <f>IF(Collection!C461="","",IF(OR(Collection!F461="Accessoire",Collection!F461="Erreur",Collection!F461="Invocation",Collection!J461&gt;0),"",Collection!C461))</f>
        <v/>
      </c>
      <c r="K463" s="184" t="str">
        <f>IF(Collection!C461="","",IF(OR(Collection!F461="Commune",Collection!F461="Spéciale",Collection!F461="Rare",Collection!G461&gt;0,Collection!C461="Erreur"),"",Collection!C461))</f>
        <v/>
      </c>
    </row>
    <row r="464" spans="1:11" x14ac:dyDescent="0.25">
      <c r="A464" s="209"/>
      <c r="B464" s="185"/>
      <c r="C464" s="185"/>
      <c r="D464" s="185"/>
      <c r="E464" s="186"/>
      <c r="I464" s="184" t="str">
        <f>IF(Collection!C462="","",IF(OR(Collection!F462="Invocation",Collection!F462="Accessoire",Collection!G462&gt;0,Collection!C462="Erreur"),"",Collection!C462))</f>
        <v/>
      </c>
      <c r="J464" s="184" t="str">
        <f>IF(Collection!C462="","",IF(OR(Collection!F462="Accessoire",Collection!F462="Erreur",Collection!F462="Invocation",Collection!J462&gt;0),"",Collection!C462))</f>
        <v/>
      </c>
      <c r="K464" s="184" t="str">
        <f>IF(Collection!C462="","",IF(OR(Collection!F462="Commune",Collection!F462="Spéciale",Collection!F462="Rare",Collection!G462&gt;0,Collection!C462="Erreur"),"",Collection!C462))</f>
        <v/>
      </c>
    </row>
    <row r="465" spans="1:11" x14ac:dyDescent="0.25">
      <c r="A465" s="209"/>
      <c r="B465" s="185"/>
      <c r="C465" s="185"/>
      <c r="D465" s="185"/>
      <c r="E465" s="186"/>
      <c r="I465" s="184" t="str">
        <f>IF(Collection!C463="","",IF(OR(Collection!F463="Invocation",Collection!F463="Accessoire",Collection!G463&gt;0,Collection!C463="Erreur"),"",Collection!C463))</f>
        <v/>
      </c>
      <c r="J465" s="184" t="str">
        <f>IF(Collection!C463="","",IF(OR(Collection!F463="Accessoire",Collection!F463="Erreur",Collection!F463="Invocation",Collection!J463&gt;0),"",Collection!C463))</f>
        <v/>
      </c>
      <c r="K465" s="184" t="str">
        <f>IF(Collection!C463="","",IF(OR(Collection!F463="Commune",Collection!F463="Spéciale",Collection!F463="Rare",Collection!G463&gt;0,Collection!C463="Erreur"),"",Collection!C463))</f>
        <v/>
      </c>
    </row>
    <row r="466" spans="1:11" x14ac:dyDescent="0.25">
      <c r="A466" s="209"/>
      <c r="B466" s="185"/>
      <c r="C466" s="185"/>
      <c r="D466" s="185"/>
      <c r="E466" s="186"/>
      <c r="I466" s="184" t="str">
        <f>IF(Collection!C464="","",IF(OR(Collection!F464="Invocation",Collection!F464="Accessoire",Collection!G464&gt;0,Collection!C464="Erreur"),"",Collection!C464))</f>
        <v/>
      </c>
      <c r="J466" s="184" t="str">
        <f>IF(Collection!C464="","",IF(OR(Collection!F464="Accessoire",Collection!F464="Erreur",Collection!F464="Invocation",Collection!J464&gt;0),"",Collection!C464))</f>
        <v/>
      </c>
      <c r="K466" s="184" t="str">
        <f>IF(Collection!C464="","",IF(OR(Collection!F464="Commune",Collection!F464="Spéciale",Collection!F464="Rare",Collection!G464&gt;0,Collection!C464="Erreur"),"",Collection!C464))</f>
        <v/>
      </c>
    </row>
    <row r="467" spans="1:11" x14ac:dyDescent="0.25">
      <c r="A467" s="209"/>
      <c r="B467" s="185"/>
      <c r="C467" s="185"/>
      <c r="D467" s="185"/>
      <c r="E467" s="186"/>
      <c r="I467" s="184" t="str">
        <f>IF(Collection!C465="","",IF(OR(Collection!F465="Invocation",Collection!F465="Accessoire",Collection!G465&gt;0,Collection!C465="Erreur"),"",Collection!C465))</f>
        <v/>
      </c>
      <c r="J467" s="184" t="str">
        <f>IF(Collection!C465="","",IF(OR(Collection!F465="Accessoire",Collection!F465="Erreur",Collection!F465="Invocation",Collection!J465&gt;0),"",Collection!C465))</f>
        <v/>
      </c>
      <c r="K467" s="184" t="str">
        <f>IF(Collection!C465="","",IF(OR(Collection!F465="Commune",Collection!F465="Spéciale",Collection!F465="Rare",Collection!G465&gt;0,Collection!C465="Erreur"),"",Collection!C465))</f>
        <v/>
      </c>
    </row>
    <row r="468" spans="1:11" x14ac:dyDescent="0.25">
      <c r="A468" s="209"/>
      <c r="B468" s="185"/>
      <c r="C468" s="185"/>
      <c r="D468" s="185"/>
      <c r="E468" s="186"/>
      <c r="I468" s="184" t="str">
        <f>IF(Collection!C466="","",IF(OR(Collection!F466="Invocation",Collection!F466="Accessoire",Collection!G466&gt;0,Collection!C466="Erreur"),"",Collection!C466))</f>
        <v/>
      </c>
      <c r="J468" s="184" t="str">
        <f>IF(Collection!C466="","",IF(OR(Collection!F466="Accessoire",Collection!F466="Erreur",Collection!F466="Invocation",Collection!J466&gt;0),"",Collection!C466))</f>
        <v/>
      </c>
      <c r="K468" s="184" t="str">
        <f>IF(Collection!C466="","",IF(OR(Collection!F466="Commune",Collection!F466="Spéciale",Collection!F466="Rare",Collection!G466&gt;0,Collection!C466="Erreur"),"",Collection!C466))</f>
        <v/>
      </c>
    </row>
    <row r="469" spans="1:11" x14ac:dyDescent="0.25">
      <c r="A469" s="209"/>
      <c r="B469" s="185"/>
      <c r="C469" s="185"/>
      <c r="D469" s="185"/>
      <c r="E469" s="186"/>
      <c r="I469" s="184" t="str">
        <f>IF(Collection!C467="","",IF(OR(Collection!F467="Invocation",Collection!F467="Accessoire",Collection!G467&gt;0,Collection!C467="Erreur"),"",Collection!C467))</f>
        <v/>
      </c>
      <c r="J469" s="184" t="str">
        <f>IF(Collection!C467="","",IF(OR(Collection!F467="Accessoire",Collection!F467="Erreur",Collection!F467="Invocation",Collection!J467&gt;0),"",Collection!C467))</f>
        <v/>
      </c>
      <c r="K469" s="184" t="str">
        <f>IF(Collection!C467="","",IF(OR(Collection!F467="Commune",Collection!F467="Spéciale",Collection!F467="Rare",Collection!G467&gt;0,Collection!C467="Erreur"),"",Collection!C467))</f>
        <v/>
      </c>
    </row>
    <row r="470" spans="1:11" x14ac:dyDescent="0.25">
      <c r="A470" s="209"/>
      <c r="B470" s="185"/>
      <c r="C470" s="185"/>
      <c r="D470" s="185"/>
      <c r="E470" s="186"/>
      <c r="I470" s="184" t="str">
        <f>IF(Collection!C468="","",IF(OR(Collection!F468="Invocation",Collection!F468="Accessoire",Collection!G468&gt;0,Collection!C468="Erreur"),"",Collection!C468))</f>
        <v/>
      </c>
      <c r="J470" s="184" t="str">
        <f>IF(Collection!C468="","",IF(OR(Collection!F468="Accessoire",Collection!F468="Erreur",Collection!F468="Invocation",Collection!J468&gt;0),"",Collection!C468))</f>
        <v/>
      </c>
      <c r="K470" s="184" t="str">
        <f>IF(Collection!C468="","",IF(OR(Collection!F468="Commune",Collection!F468="Spéciale",Collection!F468="Rare",Collection!G468&gt;0,Collection!C468="Erreur"),"",Collection!C468))</f>
        <v/>
      </c>
    </row>
    <row r="471" spans="1:11" x14ac:dyDescent="0.25">
      <c r="A471" s="209"/>
      <c r="B471" s="185"/>
      <c r="C471" s="185"/>
      <c r="D471" s="185"/>
      <c r="E471" s="186"/>
      <c r="I471" s="184" t="str">
        <f>IF(Collection!C469="","",IF(OR(Collection!F469="Invocation",Collection!F469="Accessoire",Collection!G469&gt;0,Collection!C469="Erreur"),"",Collection!C469))</f>
        <v/>
      </c>
      <c r="J471" s="184" t="str">
        <f>IF(Collection!C469="","",IF(OR(Collection!F469="Accessoire",Collection!F469="Erreur",Collection!F469="Invocation",Collection!J469&gt;0),"",Collection!C469))</f>
        <v/>
      </c>
      <c r="K471" s="184" t="str">
        <f>IF(Collection!C469="","",IF(OR(Collection!F469="Commune",Collection!F469="Spéciale",Collection!F469="Rare",Collection!G469&gt;0,Collection!C469="Erreur"),"",Collection!C469))</f>
        <v/>
      </c>
    </row>
    <row r="472" spans="1:11" x14ac:dyDescent="0.25">
      <c r="A472" s="209"/>
      <c r="B472" s="185"/>
      <c r="C472" s="185"/>
      <c r="D472" s="185"/>
      <c r="E472" s="186"/>
      <c r="I472" s="184" t="str">
        <f>IF(Collection!C470="","",IF(OR(Collection!F470="Invocation",Collection!F470="Accessoire",Collection!G470&gt;0,Collection!C470="Erreur"),"",Collection!C470))</f>
        <v/>
      </c>
      <c r="J472" s="184" t="str">
        <f>IF(Collection!C470="","",IF(OR(Collection!F470="Accessoire",Collection!F470="Erreur",Collection!F470="Invocation",Collection!J470&gt;0),"",Collection!C470))</f>
        <v/>
      </c>
      <c r="K472" s="184" t="str">
        <f>IF(Collection!C470="","",IF(OR(Collection!F470="Commune",Collection!F470="Spéciale",Collection!F470="Rare",Collection!G470&gt;0,Collection!C470="Erreur"),"",Collection!C470))</f>
        <v/>
      </c>
    </row>
    <row r="473" spans="1:11" x14ac:dyDescent="0.25">
      <c r="A473" s="209"/>
      <c r="B473" s="185"/>
      <c r="C473" s="185"/>
      <c r="D473" s="185"/>
      <c r="E473" s="186"/>
      <c r="I473" s="184" t="str">
        <f>IF(Collection!C471="","",IF(OR(Collection!F471="Invocation",Collection!F471="Accessoire",Collection!G471&gt;0,Collection!C471="Erreur"),"",Collection!C471))</f>
        <v/>
      </c>
      <c r="J473" s="184" t="str">
        <f>IF(Collection!C471="","",IF(OR(Collection!F471="Accessoire",Collection!F471="Erreur",Collection!F471="Invocation",Collection!J471&gt;0),"",Collection!C471))</f>
        <v/>
      </c>
      <c r="K473" s="184" t="str">
        <f>IF(Collection!C471="","",IF(OR(Collection!F471="Commune",Collection!F471="Spéciale",Collection!F471="Rare",Collection!G471&gt;0,Collection!C471="Erreur"),"",Collection!C471))</f>
        <v/>
      </c>
    </row>
    <row r="474" spans="1:11" x14ac:dyDescent="0.25">
      <c r="A474" s="209"/>
      <c r="B474" s="185"/>
      <c r="C474" s="185"/>
      <c r="D474" s="185"/>
      <c r="E474" s="186"/>
      <c r="I474" s="184" t="str">
        <f>IF(Collection!C472="","",IF(OR(Collection!F472="Invocation",Collection!F472="Accessoire",Collection!G472&gt;0,Collection!C472="Erreur"),"",Collection!C472))</f>
        <v/>
      </c>
      <c r="J474" s="184" t="str">
        <f>IF(Collection!C472="","",IF(OR(Collection!F472="Accessoire",Collection!F472="Erreur",Collection!F472="Invocation",Collection!J472&gt;0),"",Collection!C472))</f>
        <v/>
      </c>
      <c r="K474" s="184" t="str">
        <f>IF(Collection!C472="","",IF(OR(Collection!F472="Commune",Collection!F472="Spéciale",Collection!F472="Rare",Collection!G472&gt;0,Collection!C472="Erreur"),"",Collection!C472))</f>
        <v/>
      </c>
    </row>
    <row r="475" spans="1:11" x14ac:dyDescent="0.25">
      <c r="A475" s="209"/>
      <c r="B475" s="185"/>
      <c r="C475" s="185"/>
      <c r="D475" s="185"/>
      <c r="E475" s="186"/>
      <c r="I475" s="184" t="str">
        <f>IF(Collection!C473="","",IF(OR(Collection!F473="Invocation",Collection!F473="Accessoire",Collection!G473&gt;0,Collection!C473="Erreur"),"",Collection!C473))</f>
        <v/>
      </c>
      <c r="J475" s="184" t="str">
        <f>IF(Collection!C473="","",IF(OR(Collection!F473="Accessoire",Collection!F473="Erreur",Collection!F473="Invocation",Collection!J473&gt;0),"",Collection!C473))</f>
        <v/>
      </c>
      <c r="K475" s="184" t="str">
        <f>IF(Collection!C473="","",IF(OR(Collection!F473="Commune",Collection!F473="Spéciale",Collection!F473="Rare",Collection!G473&gt;0,Collection!C473="Erreur"),"",Collection!C473))</f>
        <v/>
      </c>
    </row>
    <row r="476" spans="1:11" x14ac:dyDescent="0.25">
      <c r="A476" s="209"/>
      <c r="B476" s="185"/>
      <c r="C476" s="185"/>
      <c r="D476" s="185"/>
      <c r="E476" s="186"/>
      <c r="I476" s="184" t="str">
        <f>IF(Collection!C474="","",IF(OR(Collection!F474="Invocation",Collection!F474="Accessoire",Collection!G474&gt;0,Collection!C474="Erreur"),"",Collection!C474))</f>
        <v/>
      </c>
      <c r="J476" s="184" t="str">
        <f>IF(Collection!C474="","",IF(OR(Collection!F474="Accessoire",Collection!F474="Erreur",Collection!F474="Invocation",Collection!J474&gt;0),"",Collection!C474))</f>
        <v/>
      </c>
      <c r="K476" s="184" t="str">
        <f>IF(Collection!C474="","",IF(OR(Collection!F474="Commune",Collection!F474="Spéciale",Collection!F474="Rare",Collection!G474&gt;0,Collection!C474="Erreur"),"",Collection!C474))</f>
        <v/>
      </c>
    </row>
    <row r="477" spans="1:11" x14ac:dyDescent="0.25">
      <c r="A477" s="209"/>
      <c r="B477" s="185"/>
      <c r="C477" s="185"/>
      <c r="D477" s="185"/>
      <c r="E477" s="186"/>
      <c r="I477" s="184" t="str">
        <f>IF(Collection!C475="","",IF(OR(Collection!F475="Invocation",Collection!F475="Accessoire",Collection!G475&gt;0,Collection!C475="Erreur"),"",Collection!C475))</f>
        <v/>
      </c>
      <c r="J477" s="184" t="str">
        <f>IF(Collection!C475="","",IF(OR(Collection!F475="Accessoire",Collection!F475="Erreur",Collection!F475="Invocation",Collection!J475&gt;0),"",Collection!C475))</f>
        <v/>
      </c>
      <c r="K477" s="184" t="str">
        <f>IF(Collection!C475="","",IF(OR(Collection!F475="Commune",Collection!F475="Spéciale",Collection!F475="Rare",Collection!G475&gt;0,Collection!C475="Erreur"),"",Collection!C475))</f>
        <v/>
      </c>
    </row>
    <row r="478" spans="1:11" x14ac:dyDescent="0.25">
      <c r="A478" s="209"/>
      <c r="B478" s="185"/>
      <c r="C478" s="185"/>
      <c r="D478" s="185"/>
      <c r="E478" s="186"/>
      <c r="I478" s="184" t="str">
        <f>IF(Collection!C476="","",IF(OR(Collection!F476="Invocation",Collection!F476="Accessoire",Collection!G476&gt;0,Collection!C476="Erreur"),"",Collection!C476))</f>
        <v/>
      </c>
      <c r="J478" s="184" t="str">
        <f>IF(Collection!C476="","",IF(OR(Collection!F476="Accessoire",Collection!F476="Erreur",Collection!F476="Invocation",Collection!J476&gt;0),"",Collection!C476))</f>
        <v/>
      </c>
      <c r="K478" s="184" t="str">
        <f>IF(Collection!C476="","",IF(OR(Collection!F476="Commune",Collection!F476="Spéciale",Collection!F476="Rare",Collection!G476&gt;0,Collection!C476="Erreur"),"",Collection!C476))</f>
        <v/>
      </c>
    </row>
    <row r="479" spans="1:11" x14ac:dyDescent="0.25">
      <c r="A479" s="209"/>
      <c r="B479" s="185"/>
      <c r="C479" s="185"/>
      <c r="D479" s="185"/>
      <c r="E479" s="186"/>
      <c r="I479" s="184" t="str">
        <f>IF(Collection!C477="","",IF(OR(Collection!F477="Invocation",Collection!F477="Accessoire",Collection!G477&gt;0,Collection!C477="Erreur"),"",Collection!C477))</f>
        <v/>
      </c>
      <c r="J479" s="184" t="str">
        <f>IF(Collection!C477="","",IF(OR(Collection!F477="Accessoire",Collection!F477="Erreur",Collection!F477="Invocation",Collection!J477&gt;0),"",Collection!C477))</f>
        <v/>
      </c>
      <c r="K479" s="184" t="str">
        <f>IF(Collection!C477="","",IF(OR(Collection!F477="Commune",Collection!F477="Spéciale",Collection!F477="Rare",Collection!G477&gt;0,Collection!C477="Erreur"),"",Collection!C477))</f>
        <v/>
      </c>
    </row>
    <row r="480" spans="1:11" x14ac:dyDescent="0.25">
      <c r="A480" s="209"/>
      <c r="B480" s="185"/>
      <c r="C480" s="185"/>
      <c r="D480" s="185"/>
      <c r="E480" s="186"/>
      <c r="I480" s="184" t="str">
        <f>IF(Collection!C478="","",IF(OR(Collection!F478="Invocation",Collection!F478="Accessoire",Collection!G478&gt;0,Collection!C478="Erreur"),"",Collection!C478))</f>
        <v/>
      </c>
      <c r="J480" s="184" t="str">
        <f>IF(Collection!C478="","",IF(OR(Collection!F478="Accessoire",Collection!F478="Erreur",Collection!F478="Invocation",Collection!J478&gt;0),"",Collection!C478))</f>
        <v/>
      </c>
      <c r="K480" s="184" t="str">
        <f>IF(Collection!C478="","",IF(OR(Collection!F478="Commune",Collection!F478="Spéciale",Collection!F478="Rare",Collection!G478&gt;0,Collection!C478="Erreur"),"",Collection!C478))</f>
        <v/>
      </c>
    </row>
    <row r="481" spans="1:11" x14ac:dyDescent="0.25">
      <c r="A481" s="209"/>
      <c r="B481" s="185"/>
      <c r="C481" s="185"/>
      <c r="D481" s="185"/>
      <c r="E481" s="186"/>
      <c r="I481" s="184" t="str">
        <f>IF(Collection!C479="","",IF(OR(Collection!F479="Invocation",Collection!F479="Accessoire",Collection!G479&gt;0,Collection!C479="Erreur"),"",Collection!C479))</f>
        <v/>
      </c>
      <c r="J481" s="184" t="str">
        <f>IF(Collection!C479="","",IF(OR(Collection!F479="Accessoire",Collection!F479="Erreur",Collection!F479="Invocation",Collection!J479&gt;0),"",Collection!C479))</f>
        <v/>
      </c>
      <c r="K481" s="184" t="str">
        <f>IF(Collection!C479="","",IF(OR(Collection!F479="Commune",Collection!F479="Spéciale",Collection!F479="Rare",Collection!G479&gt;0,Collection!C479="Erreur"),"",Collection!C479))</f>
        <v/>
      </c>
    </row>
    <row r="482" spans="1:11" x14ac:dyDescent="0.25">
      <c r="A482" s="209"/>
      <c r="B482" s="185"/>
      <c r="C482" s="185"/>
      <c r="D482" s="185"/>
      <c r="E482" s="186"/>
      <c r="I482" s="184" t="str">
        <f>IF(Collection!C480="","",IF(OR(Collection!F480="Invocation",Collection!F480="Accessoire",Collection!G480&gt;0,Collection!C480="Erreur"),"",Collection!C480))</f>
        <v/>
      </c>
      <c r="J482" s="184" t="str">
        <f>IF(Collection!C480="","",IF(OR(Collection!F480="Accessoire",Collection!F480="Erreur",Collection!F480="Invocation",Collection!J480&gt;0),"",Collection!C480))</f>
        <v/>
      </c>
      <c r="K482" s="184" t="str">
        <f>IF(Collection!C480="","",IF(OR(Collection!F480="Commune",Collection!F480="Spéciale",Collection!F480="Rare",Collection!G480&gt;0,Collection!C480="Erreur"),"",Collection!C480))</f>
        <v/>
      </c>
    </row>
    <row r="483" spans="1:11" x14ac:dyDescent="0.25">
      <c r="A483" s="209"/>
      <c r="B483" s="185"/>
      <c r="C483" s="185"/>
      <c r="D483" s="185"/>
      <c r="E483" s="186"/>
      <c r="I483" s="184" t="str">
        <f>IF(Collection!C481="","",IF(OR(Collection!F481="Invocation",Collection!F481="Accessoire",Collection!G481&gt;0,Collection!C481="Erreur"),"",Collection!C481))</f>
        <v/>
      </c>
      <c r="J483" s="184" t="str">
        <f>IF(Collection!C481="","",IF(OR(Collection!F481="Accessoire",Collection!F481="Erreur",Collection!F481="Invocation",Collection!J481&gt;0),"",Collection!C481))</f>
        <v/>
      </c>
      <c r="K483" s="184" t="str">
        <f>IF(Collection!C481="","",IF(OR(Collection!F481="Commune",Collection!F481="Spéciale",Collection!F481="Rare",Collection!G481&gt;0,Collection!C481="Erreur"),"",Collection!C481))</f>
        <v/>
      </c>
    </row>
    <row r="484" spans="1:11" x14ac:dyDescent="0.25">
      <c r="A484" s="209"/>
      <c r="B484" s="185"/>
      <c r="C484" s="185"/>
      <c r="D484" s="185"/>
      <c r="E484" s="186"/>
      <c r="I484" s="184" t="str">
        <f>IF(Collection!C482="","",IF(OR(Collection!F482="Invocation",Collection!F482="Accessoire",Collection!G482&gt;0,Collection!C482="Erreur"),"",Collection!C482))</f>
        <v/>
      </c>
      <c r="J484" s="184" t="str">
        <f>IF(Collection!C482="","",IF(OR(Collection!F482="Accessoire",Collection!F482="Erreur",Collection!F482="Invocation",Collection!J482&gt;0),"",Collection!C482))</f>
        <v/>
      </c>
      <c r="K484" s="184" t="str">
        <f>IF(Collection!C482="","",IF(OR(Collection!F482="Commune",Collection!F482="Spéciale",Collection!F482="Rare",Collection!G482&gt;0,Collection!C482="Erreur"),"",Collection!C482))</f>
        <v/>
      </c>
    </row>
    <row r="485" spans="1:11" x14ac:dyDescent="0.25">
      <c r="A485" s="209"/>
      <c r="B485" s="185"/>
      <c r="C485" s="185"/>
      <c r="D485" s="185"/>
      <c r="E485" s="186"/>
      <c r="I485" s="184" t="str">
        <f>IF(Collection!C483="","",IF(OR(Collection!F483="Invocation",Collection!F483="Accessoire",Collection!G483&gt;0,Collection!C483="Erreur"),"",Collection!C483))</f>
        <v/>
      </c>
      <c r="J485" s="184" t="str">
        <f>IF(Collection!C483="","",IF(OR(Collection!F483="Accessoire",Collection!F483="Erreur",Collection!F483="Invocation",Collection!J483&gt;0),"",Collection!C483))</f>
        <v/>
      </c>
      <c r="K485" s="184" t="str">
        <f>IF(Collection!C483="","",IF(OR(Collection!F483="Commune",Collection!F483="Spéciale",Collection!F483="Rare",Collection!G483&gt;0,Collection!C483="Erreur"),"",Collection!C483))</f>
        <v/>
      </c>
    </row>
    <row r="486" spans="1:11" x14ac:dyDescent="0.25">
      <c r="A486" s="209"/>
      <c r="B486" s="185"/>
      <c r="C486" s="185"/>
      <c r="D486" s="185"/>
      <c r="E486" s="186"/>
      <c r="I486" s="184" t="str">
        <f>IF(Collection!C484="","",IF(OR(Collection!F484="Invocation",Collection!F484="Accessoire",Collection!G484&gt;0,Collection!C484="Erreur"),"",Collection!C484))</f>
        <v/>
      </c>
      <c r="J486" s="184" t="str">
        <f>IF(Collection!C484="","",IF(OR(Collection!F484="Accessoire",Collection!F484="Erreur",Collection!F484="Invocation",Collection!J484&gt;0),"",Collection!C484))</f>
        <v/>
      </c>
      <c r="K486" s="184" t="str">
        <f>IF(Collection!C484="","",IF(OR(Collection!F484="Commune",Collection!F484="Spéciale",Collection!F484="Rare",Collection!G484&gt;0,Collection!C484="Erreur"),"",Collection!C484))</f>
        <v/>
      </c>
    </row>
    <row r="487" spans="1:11" x14ac:dyDescent="0.25">
      <c r="A487" s="209"/>
      <c r="B487" s="185"/>
      <c r="C487" s="185"/>
      <c r="D487" s="185"/>
      <c r="E487" s="186"/>
      <c r="I487" s="184" t="str">
        <f>IF(Collection!C485="","",IF(OR(Collection!F485="Invocation",Collection!F485="Accessoire",Collection!G485&gt;0,Collection!C485="Erreur"),"",Collection!C485))</f>
        <v/>
      </c>
      <c r="J487" s="184" t="str">
        <f>IF(Collection!C485="","",IF(OR(Collection!F485="Accessoire",Collection!F485="Erreur",Collection!F485="Invocation",Collection!J485&gt;0),"",Collection!C485))</f>
        <v/>
      </c>
      <c r="K487" s="184" t="str">
        <f>IF(Collection!C485="","",IF(OR(Collection!F485="Commune",Collection!F485="Spéciale",Collection!F485="Rare",Collection!G485&gt;0,Collection!C485="Erreur"),"",Collection!C485))</f>
        <v/>
      </c>
    </row>
    <row r="488" spans="1:11" x14ac:dyDescent="0.25">
      <c r="A488" s="209"/>
      <c r="B488" s="185"/>
      <c r="C488" s="185"/>
      <c r="D488" s="185"/>
      <c r="E488" s="186"/>
      <c r="I488" s="184" t="str">
        <f>IF(Collection!C486="","",IF(OR(Collection!F486="Invocation",Collection!F486="Accessoire",Collection!G486&gt;0,Collection!C486="Erreur"),"",Collection!C486))</f>
        <v/>
      </c>
      <c r="J488" s="184" t="str">
        <f>IF(Collection!C486="","",IF(OR(Collection!F486="Accessoire",Collection!F486="Erreur",Collection!F486="Invocation",Collection!J486&gt;0),"",Collection!C486))</f>
        <v/>
      </c>
      <c r="K488" s="184" t="str">
        <f>IF(Collection!C486="","",IF(OR(Collection!F486="Commune",Collection!F486="Spéciale",Collection!F486="Rare",Collection!G486&gt;0,Collection!C486="Erreur"),"",Collection!C486))</f>
        <v/>
      </c>
    </row>
    <row r="489" spans="1:11" x14ac:dyDescent="0.25">
      <c r="A489" s="209"/>
      <c r="B489" s="185"/>
      <c r="C489" s="185"/>
      <c r="D489" s="185"/>
      <c r="E489" s="186"/>
      <c r="I489" s="184" t="str">
        <f>IF(Collection!C487="","",IF(OR(Collection!F487="Invocation",Collection!F487="Accessoire",Collection!G487&gt;0,Collection!C487="Erreur"),"",Collection!C487))</f>
        <v/>
      </c>
      <c r="J489" s="184" t="str">
        <f>IF(Collection!C487="","",IF(OR(Collection!F487="Accessoire",Collection!F487="Erreur",Collection!F487="Invocation",Collection!J487&gt;0),"",Collection!C487))</f>
        <v/>
      </c>
      <c r="K489" s="184" t="str">
        <f>IF(Collection!C487="","",IF(OR(Collection!F487="Commune",Collection!F487="Spéciale",Collection!F487="Rare",Collection!G487&gt;0,Collection!C487="Erreur"),"",Collection!C487))</f>
        <v/>
      </c>
    </row>
    <row r="490" spans="1:11" x14ac:dyDescent="0.25">
      <c r="A490" s="209"/>
      <c r="B490" s="185"/>
      <c r="C490" s="185"/>
      <c r="D490" s="185"/>
      <c r="E490" s="186"/>
      <c r="I490" s="184" t="str">
        <f>IF(Collection!C488="","",IF(OR(Collection!F488="Invocation",Collection!F488="Accessoire",Collection!G488&gt;0,Collection!C488="Erreur"),"",Collection!C488))</f>
        <v/>
      </c>
      <c r="J490" s="184" t="str">
        <f>IF(Collection!C488="","",IF(OR(Collection!F488="Accessoire",Collection!F488="Erreur",Collection!F488="Invocation",Collection!J488&gt;0),"",Collection!C488))</f>
        <v/>
      </c>
      <c r="K490" s="184" t="str">
        <f>IF(Collection!C488="","",IF(OR(Collection!F488="Commune",Collection!F488="Spéciale",Collection!F488="Rare",Collection!G488&gt;0,Collection!C488="Erreur"),"",Collection!C488))</f>
        <v/>
      </c>
    </row>
    <row r="491" spans="1:11" x14ac:dyDescent="0.25">
      <c r="A491" s="209"/>
      <c r="B491" s="185"/>
      <c r="C491" s="185"/>
      <c r="D491" s="185"/>
      <c r="E491" s="186"/>
      <c r="I491" s="184" t="str">
        <f>IF(Collection!C489="","",IF(OR(Collection!F489="Invocation",Collection!F489="Accessoire",Collection!G489&gt;0,Collection!C489="Erreur"),"",Collection!C489))</f>
        <v/>
      </c>
      <c r="J491" s="184" t="str">
        <f>IF(Collection!C489="","",IF(OR(Collection!F489="Accessoire",Collection!F489="Erreur",Collection!F489="Invocation",Collection!J489&gt;0),"",Collection!C489))</f>
        <v/>
      </c>
      <c r="K491" s="184" t="str">
        <f>IF(Collection!C489="","",IF(OR(Collection!F489="Commune",Collection!F489="Spéciale",Collection!F489="Rare",Collection!G489&gt;0,Collection!C489="Erreur"),"",Collection!C489))</f>
        <v/>
      </c>
    </row>
    <row r="492" spans="1:11" x14ac:dyDescent="0.25">
      <c r="A492" s="209"/>
      <c r="B492" s="185"/>
      <c r="C492" s="185"/>
      <c r="D492" s="185"/>
      <c r="E492" s="186"/>
      <c r="I492" s="184" t="str">
        <f>IF(Collection!C490="","",IF(OR(Collection!F490="Invocation",Collection!F490="Accessoire",Collection!G490&gt;0,Collection!C490="Erreur"),"",Collection!C490))</f>
        <v/>
      </c>
      <c r="J492" s="184" t="str">
        <f>IF(Collection!C490="","",IF(OR(Collection!F490="Accessoire",Collection!F490="Erreur",Collection!F490="Invocation",Collection!J490&gt;0),"",Collection!C490))</f>
        <v/>
      </c>
      <c r="K492" s="184" t="str">
        <f>IF(Collection!C490="","",IF(OR(Collection!F490="Commune",Collection!F490="Spéciale",Collection!F490="Rare",Collection!G490&gt;0,Collection!C490="Erreur"),"",Collection!C490))</f>
        <v/>
      </c>
    </row>
    <row r="493" spans="1:11" x14ac:dyDescent="0.25">
      <c r="A493" s="209"/>
      <c r="B493" s="185"/>
      <c r="C493" s="185"/>
      <c r="D493" s="185"/>
      <c r="E493" s="186"/>
      <c r="I493" s="184" t="str">
        <f>IF(Collection!C491="","",IF(OR(Collection!F491="Invocation",Collection!F491="Accessoire",Collection!G491&gt;0,Collection!C491="Erreur"),"",Collection!C491))</f>
        <v/>
      </c>
      <c r="J493" s="184" t="str">
        <f>IF(Collection!C491="","",IF(OR(Collection!F491="Accessoire",Collection!F491="Erreur",Collection!F491="Invocation",Collection!J491&gt;0),"",Collection!C491))</f>
        <v/>
      </c>
      <c r="K493" s="184" t="str">
        <f>IF(Collection!C491="","",IF(OR(Collection!F491="Commune",Collection!F491="Spéciale",Collection!F491="Rare",Collection!G491&gt;0,Collection!C491="Erreur"),"",Collection!C491))</f>
        <v/>
      </c>
    </row>
    <row r="494" spans="1:11" x14ac:dyDescent="0.25">
      <c r="A494" s="209"/>
      <c r="B494" s="185"/>
      <c r="C494" s="185"/>
      <c r="D494" s="185"/>
      <c r="E494" s="186"/>
      <c r="I494" s="184" t="str">
        <f>IF(Collection!C492="","",IF(OR(Collection!F492="Invocation",Collection!F492="Accessoire",Collection!G492&gt;0,Collection!C492="Erreur"),"",Collection!C492))</f>
        <v/>
      </c>
      <c r="J494" s="184" t="str">
        <f>IF(Collection!C492="","",IF(OR(Collection!F492="Accessoire",Collection!F492="Erreur",Collection!F492="Invocation",Collection!J492&gt;0),"",Collection!C492))</f>
        <v/>
      </c>
      <c r="K494" s="184" t="str">
        <f>IF(Collection!C492="","",IF(OR(Collection!F492="Commune",Collection!F492="Spéciale",Collection!F492="Rare",Collection!G492&gt;0,Collection!C492="Erreur"),"",Collection!C492))</f>
        <v/>
      </c>
    </row>
    <row r="495" spans="1:11" x14ac:dyDescent="0.25">
      <c r="A495" s="209"/>
      <c r="B495" s="185"/>
      <c r="C495" s="185"/>
      <c r="D495" s="185"/>
      <c r="E495" s="186"/>
      <c r="I495" s="184" t="str">
        <f>IF(Collection!C493="","",IF(OR(Collection!F493="Invocation",Collection!F493="Accessoire",Collection!G493&gt;0,Collection!C493="Erreur"),"",Collection!C493))</f>
        <v/>
      </c>
      <c r="J495" s="184" t="str">
        <f>IF(Collection!C493="","",IF(OR(Collection!F493="Accessoire",Collection!F493="Erreur",Collection!F493="Invocation",Collection!J493&gt;0),"",Collection!C493))</f>
        <v/>
      </c>
      <c r="K495" s="184" t="str">
        <f>IF(Collection!C493="","",IF(OR(Collection!F493="Commune",Collection!F493="Spéciale",Collection!F493="Rare",Collection!G493&gt;0,Collection!C493="Erreur"),"",Collection!C493))</f>
        <v/>
      </c>
    </row>
    <row r="496" spans="1:11" x14ac:dyDescent="0.25">
      <c r="A496" s="209"/>
      <c r="B496" s="185"/>
      <c r="C496" s="185"/>
      <c r="D496" s="185"/>
      <c r="E496" s="186"/>
      <c r="I496" s="184" t="str">
        <f>IF(Collection!C494="","",IF(OR(Collection!F494="Invocation",Collection!F494="Accessoire",Collection!G494&gt;0,Collection!C494="Erreur"),"",Collection!C494))</f>
        <v/>
      </c>
      <c r="J496" s="184" t="str">
        <f>IF(Collection!C494="","",IF(OR(Collection!F494="Accessoire",Collection!F494="Erreur",Collection!F494="Invocation",Collection!J494&gt;0),"",Collection!C494))</f>
        <v/>
      </c>
      <c r="K496" s="184" t="str">
        <f>IF(Collection!C494="","",IF(OR(Collection!F494="Commune",Collection!F494="Spéciale",Collection!F494="Rare",Collection!G494&gt;0,Collection!C494="Erreur"),"",Collection!C494))</f>
        <v/>
      </c>
    </row>
    <row r="497" spans="1:11" x14ac:dyDescent="0.25">
      <c r="A497" s="209"/>
      <c r="B497" s="185"/>
      <c r="C497" s="185"/>
      <c r="D497" s="185"/>
      <c r="E497" s="186"/>
      <c r="I497" s="184" t="str">
        <f>IF(Collection!C495="","",IF(OR(Collection!F495="Invocation",Collection!F495="Accessoire",Collection!G495&gt;0,Collection!C495="Erreur"),"",Collection!C495))</f>
        <v/>
      </c>
      <c r="J497" s="184" t="str">
        <f>IF(Collection!C495="","",IF(OR(Collection!F495="Accessoire",Collection!F495="Erreur",Collection!F495="Invocation",Collection!J495&gt;0),"",Collection!C495))</f>
        <v/>
      </c>
      <c r="K497" s="184" t="str">
        <f>IF(Collection!C495="","",IF(OR(Collection!F495="Commune",Collection!F495="Spéciale",Collection!F495="Rare",Collection!G495&gt;0,Collection!C495="Erreur"),"",Collection!C495))</f>
        <v/>
      </c>
    </row>
    <row r="498" spans="1:11" x14ac:dyDescent="0.25">
      <c r="A498" s="209"/>
      <c r="B498" s="185"/>
      <c r="C498" s="185"/>
      <c r="D498" s="185"/>
      <c r="E498" s="186"/>
      <c r="I498" s="184" t="str">
        <f>IF(Collection!C496="","",IF(OR(Collection!F496="Invocation",Collection!F496="Accessoire",Collection!G496&gt;0,Collection!C496="Erreur"),"",Collection!C496))</f>
        <v/>
      </c>
      <c r="J498" s="184" t="str">
        <f>IF(Collection!C496="","",IF(OR(Collection!F496="Accessoire",Collection!F496="Erreur",Collection!F496="Invocation",Collection!J496&gt;0),"",Collection!C496))</f>
        <v/>
      </c>
      <c r="K498" s="184" t="str">
        <f>IF(Collection!C496="","",IF(OR(Collection!F496="Commune",Collection!F496="Spéciale",Collection!F496="Rare",Collection!G496&gt;0,Collection!C496="Erreur"),"",Collection!C496))</f>
        <v/>
      </c>
    </row>
    <row r="499" spans="1:11" x14ac:dyDescent="0.25">
      <c r="A499" s="209"/>
      <c r="B499" s="185"/>
      <c r="C499" s="185"/>
      <c r="D499" s="185"/>
      <c r="E499" s="186"/>
      <c r="I499" s="184" t="str">
        <f>IF(Collection!C497="","",IF(OR(Collection!F497="Invocation",Collection!F497="Accessoire",Collection!G497&gt;0,Collection!C497="Erreur"),"",Collection!C497))</f>
        <v/>
      </c>
      <c r="J499" s="184" t="str">
        <f>IF(Collection!C497="","",IF(OR(Collection!F497="Accessoire",Collection!F497="Erreur",Collection!F497="Invocation",Collection!J497&gt;0),"",Collection!C497))</f>
        <v/>
      </c>
      <c r="K499" s="184" t="str">
        <f>IF(Collection!C497="","",IF(OR(Collection!F497="Commune",Collection!F497="Spéciale",Collection!F497="Rare",Collection!G497&gt;0,Collection!C497="Erreur"),"",Collection!C497))</f>
        <v/>
      </c>
    </row>
    <row r="500" spans="1:11" x14ac:dyDescent="0.25">
      <c r="A500" s="209"/>
      <c r="B500" s="185"/>
      <c r="C500" s="185"/>
      <c r="D500" s="185"/>
      <c r="E500" s="186"/>
      <c r="I500" s="184" t="str">
        <f>IF(Collection!C498="","",IF(OR(Collection!F498="Invocation",Collection!F498="Accessoire",Collection!G498&gt;0,Collection!C498="Erreur"),"",Collection!C498))</f>
        <v/>
      </c>
      <c r="J500" s="184" t="str">
        <f>IF(Collection!C498="","",IF(OR(Collection!F498="Accessoire",Collection!F498="Erreur",Collection!F498="Invocation",Collection!J498&gt;0),"",Collection!C498))</f>
        <v/>
      </c>
      <c r="K500" s="184" t="str">
        <f>IF(Collection!C498="","",IF(OR(Collection!F498="Commune",Collection!F498="Spéciale",Collection!F498="Rare",Collection!G498&gt;0,Collection!C498="Erreur"),"",Collection!C498))</f>
        <v/>
      </c>
    </row>
    <row r="501" spans="1:11" x14ac:dyDescent="0.25">
      <c r="A501" s="209"/>
      <c r="B501" s="185"/>
      <c r="C501" s="185"/>
      <c r="D501" s="185"/>
      <c r="E501" s="186"/>
      <c r="I501" s="184" t="str">
        <f>IF(Collection!C499="","",IF(OR(Collection!F499="Invocation",Collection!F499="Accessoire",Collection!G499&gt;0,Collection!C499="Erreur"),"",Collection!C499))</f>
        <v/>
      </c>
      <c r="J501" s="184" t="str">
        <f>IF(Collection!C499="","",IF(OR(Collection!F499="Accessoire",Collection!F499="Erreur",Collection!F499="Invocation",Collection!J499&gt;0),"",Collection!C499))</f>
        <v/>
      </c>
      <c r="K501" s="184" t="str">
        <f>IF(Collection!C499="","",IF(OR(Collection!F499="Commune",Collection!F499="Spéciale",Collection!F499="Rare",Collection!G499&gt;0,Collection!C499="Erreur"),"",Collection!C499))</f>
        <v/>
      </c>
    </row>
    <row r="502" spans="1:11" x14ac:dyDescent="0.25">
      <c r="A502" s="209"/>
      <c r="B502" s="185"/>
      <c r="C502" s="185"/>
      <c r="D502" s="185"/>
      <c r="E502" s="186"/>
      <c r="I502" s="184" t="str">
        <f>IF(Collection!C500="","",IF(OR(Collection!F500="Invocation",Collection!F500="Accessoire",Collection!G500&gt;0,Collection!C500="Erreur"),"",Collection!C500))</f>
        <v/>
      </c>
      <c r="J502" s="184" t="str">
        <f>IF(Collection!C500="","",IF(OR(Collection!F500="Accessoire",Collection!F500="Erreur",Collection!F500="Invocation",Collection!J500&gt;0),"",Collection!C500))</f>
        <v/>
      </c>
      <c r="K502" s="184" t="str">
        <f>IF(Collection!C500="","",IF(OR(Collection!F500="Commune",Collection!F500="Spéciale",Collection!F500="Rare",Collection!G500&gt;0,Collection!C500="Erreur"),"",Collection!C500))</f>
        <v/>
      </c>
    </row>
    <row r="503" spans="1:11" x14ac:dyDescent="0.25">
      <c r="A503" s="209"/>
      <c r="B503" s="185"/>
      <c r="C503" s="185"/>
      <c r="D503" s="185"/>
      <c r="E503" s="186"/>
      <c r="I503" s="184" t="str">
        <f>IF(Collection!C501="","",IF(OR(Collection!F501="Invocation",Collection!F501="Accessoire",Collection!G501&gt;0,Collection!C501="Erreur"),"",Collection!C501))</f>
        <v/>
      </c>
      <c r="J503" s="184" t="str">
        <f>IF(Collection!C501="","",IF(OR(Collection!F501="Accessoire",Collection!F501="Erreur",Collection!F501="Invocation",Collection!J501&gt;0),"",Collection!C501))</f>
        <v/>
      </c>
      <c r="K503" s="184" t="str">
        <f>IF(Collection!C501="","",IF(OR(Collection!F501="Commune",Collection!F501="Spéciale",Collection!F501="Rare",Collection!G501&gt;0,Collection!C501="Erreur"),"",Collection!C501))</f>
        <v/>
      </c>
    </row>
    <row r="504" spans="1:11" x14ac:dyDescent="0.25">
      <c r="A504" s="209"/>
      <c r="B504" s="185"/>
      <c r="C504" s="185"/>
      <c r="D504" s="185"/>
      <c r="E504" s="186"/>
      <c r="I504" s="184" t="str">
        <f>IF(Collection!C502="","",IF(OR(Collection!F502="Invocation",Collection!F502="Accessoire",Collection!G502&gt;0,Collection!C502="Erreur"),"",Collection!C502))</f>
        <v/>
      </c>
      <c r="J504" s="184" t="str">
        <f>IF(Collection!C502="","",IF(OR(Collection!F502="Accessoire",Collection!F502="Erreur",Collection!F502="Invocation",Collection!J502&gt;0),"",Collection!C502))</f>
        <v/>
      </c>
      <c r="K504" s="184" t="str">
        <f>IF(Collection!C502="","",IF(OR(Collection!F502="Commune",Collection!F502="Spéciale",Collection!F502="Rare",Collection!G502&gt;0,Collection!C502="Erreur"),"",Collection!C502))</f>
        <v/>
      </c>
    </row>
    <row r="505" spans="1:11" x14ac:dyDescent="0.25">
      <c r="A505" s="209"/>
      <c r="B505" s="185"/>
      <c r="C505" s="185"/>
      <c r="D505" s="185"/>
      <c r="E505" s="186"/>
      <c r="I505" s="184" t="str">
        <f>IF(Collection!C503="","",IF(OR(Collection!F503="Invocation",Collection!F503="Accessoire",Collection!G503&gt;0,Collection!C503="Erreur"),"",Collection!C503))</f>
        <v/>
      </c>
      <c r="J505" s="184" t="str">
        <f>IF(Collection!C503="","",IF(OR(Collection!F503="Accessoire",Collection!F503="Erreur",Collection!F503="Invocation",Collection!J503&gt;0),"",Collection!C503))</f>
        <v/>
      </c>
      <c r="K505" s="184" t="str">
        <f>IF(Collection!C503="","",IF(OR(Collection!F503="Commune",Collection!F503="Spéciale",Collection!F503="Rare",Collection!G503&gt;0,Collection!C503="Erreur"),"",Collection!C503))</f>
        <v/>
      </c>
    </row>
    <row r="506" spans="1:11" x14ac:dyDescent="0.25">
      <c r="A506" s="209"/>
      <c r="B506" s="185"/>
      <c r="C506" s="185"/>
      <c r="D506" s="185"/>
      <c r="E506" s="186"/>
      <c r="I506" s="184" t="str">
        <f>IF(Collection!C504="","",IF(OR(Collection!F504="Invocation",Collection!F504="Accessoire",Collection!G504&gt;0,Collection!C504="Erreur"),"",Collection!C504))</f>
        <v/>
      </c>
      <c r="J506" s="184" t="str">
        <f>IF(Collection!C504="","",IF(OR(Collection!F504="Accessoire",Collection!F504="Erreur",Collection!F504="Invocation",Collection!J504&gt;0),"",Collection!C504))</f>
        <v/>
      </c>
      <c r="K506" s="184" t="str">
        <f>IF(Collection!C504="","",IF(OR(Collection!F504="Commune",Collection!F504="Spéciale",Collection!F504="Rare",Collection!G504&gt;0,Collection!C504="Erreur"),"",Collection!C504))</f>
        <v/>
      </c>
    </row>
    <row r="507" spans="1:11" x14ac:dyDescent="0.25">
      <c r="A507" s="209"/>
      <c r="B507" s="185"/>
      <c r="C507" s="185"/>
      <c r="D507" s="185"/>
      <c r="E507" s="186"/>
      <c r="I507" s="184" t="str">
        <f>IF(Collection!C505="","",IF(OR(Collection!F505="Invocation",Collection!F505="Accessoire",Collection!G505&gt;0,Collection!C505="Erreur"),"",Collection!C505))</f>
        <v/>
      </c>
      <c r="J507" s="184" t="str">
        <f>IF(Collection!C505="","",IF(OR(Collection!F505="Accessoire",Collection!F505="Erreur",Collection!F505="Invocation",Collection!J505&gt;0),"",Collection!C505))</f>
        <v/>
      </c>
      <c r="K507" s="184" t="str">
        <f>IF(Collection!C505="","",IF(OR(Collection!F505="Commune",Collection!F505="Spéciale",Collection!F505="Rare",Collection!G505&gt;0,Collection!C505="Erreur"),"",Collection!C505))</f>
        <v/>
      </c>
    </row>
    <row r="508" spans="1:11" x14ac:dyDescent="0.25">
      <c r="A508" s="209"/>
      <c r="B508" s="185"/>
      <c r="C508" s="185"/>
      <c r="D508" s="185"/>
      <c r="E508" s="186"/>
      <c r="I508" s="184" t="str">
        <f>IF(Collection!C506="","",IF(OR(Collection!F506="Invocation",Collection!F506="Accessoire",Collection!G506&gt;0,Collection!C506="Erreur"),"",Collection!C506))</f>
        <v/>
      </c>
      <c r="J508" s="184" t="str">
        <f>IF(Collection!C506="","",IF(OR(Collection!F506="Accessoire",Collection!F506="Erreur",Collection!F506="Invocation",Collection!J506&gt;0),"",Collection!C506))</f>
        <v/>
      </c>
      <c r="K508" s="184" t="str">
        <f>IF(Collection!C506="","",IF(OR(Collection!F506="Commune",Collection!F506="Spéciale",Collection!F506="Rare",Collection!G506&gt;0,Collection!C506="Erreur"),"",Collection!C506))</f>
        <v/>
      </c>
    </row>
    <row r="509" spans="1:11" x14ac:dyDescent="0.25">
      <c r="A509" s="209"/>
      <c r="B509" s="185"/>
      <c r="C509" s="185"/>
      <c r="D509" s="185"/>
      <c r="E509" s="186"/>
      <c r="I509" s="184" t="str">
        <f>IF(Collection!C507="","",IF(OR(Collection!F507="Invocation",Collection!F507="Accessoire",Collection!G507&gt;0,Collection!C507="Erreur"),"",Collection!C507))</f>
        <v/>
      </c>
      <c r="J509" s="184" t="str">
        <f>IF(Collection!C507="","",IF(OR(Collection!F507="Accessoire",Collection!F507="Erreur",Collection!F507="Invocation",Collection!J507&gt;0),"",Collection!C507))</f>
        <v/>
      </c>
      <c r="K509" s="184" t="str">
        <f>IF(Collection!C507="","",IF(OR(Collection!F507="Commune",Collection!F507="Spéciale",Collection!F507="Rare",Collection!G507&gt;0,Collection!C507="Erreur"),"",Collection!C507))</f>
        <v/>
      </c>
    </row>
    <row r="510" spans="1:11" x14ac:dyDescent="0.25">
      <c r="A510" s="209"/>
      <c r="B510" s="185"/>
      <c r="C510" s="185"/>
      <c r="D510" s="185"/>
      <c r="E510" s="186"/>
      <c r="I510" s="184" t="str">
        <f>IF(Collection!C508="","",IF(OR(Collection!F508="Invocation",Collection!F508="Accessoire",Collection!G508&gt;0,Collection!C508="Erreur"),"",Collection!C508))</f>
        <v/>
      </c>
      <c r="J510" s="184" t="str">
        <f>IF(Collection!C508="","",IF(OR(Collection!F508="Accessoire",Collection!F508="Erreur",Collection!F508="Invocation",Collection!J508&gt;0),"",Collection!C508))</f>
        <v/>
      </c>
      <c r="K510" s="184" t="str">
        <f>IF(Collection!C508="","",IF(OR(Collection!F508="Commune",Collection!F508="Spéciale",Collection!F508="Rare",Collection!G508&gt;0,Collection!C508="Erreur"),"",Collection!C508))</f>
        <v/>
      </c>
    </row>
    <row r="511" spans="1:11" x14ac:dyDescent="0.25">
      <c r="A511" s="209"/>
      <c r="B511" s="185"/>
      <c r="C511" s="185"/>
      <c r="D511" s="185"/>
      <c r="E511" s="186"/>
      <c r="I511" s="184" t="str">
        <f>IF(Collection!C509="","",IF(OR(Collection!F509="Invocation",Collection!F509="Accessoire",Collection!G509&gt;0,Collection!C509="Erreur"),"",Collection!C509))</f>
        <v/>
      </c>
      <c r="J511" s="184" t="str">
        <f>IF(Collection!C509="","",IF(OR(Collection!F509="Accessoire",Collection!F509="Erreur",Collection!F509="Invocation",Collection!J509&gt;0),"",Collection!C509))</f>
        <v/>
      </c>
      <c r="K511" s="184" t="str">
        <f>IF(Collection!C509="","",IF(OR(Collection!F509="Commune",Collection!F509="Spéciale",Collection!F509="Rare",Collection!G509&gt;0,Collection!C509="Erreur"),"",Collection!C509))</f>
        <v/>
      </c>
    </row>
    <row r="512" spans="1:11" x14ac:dyDescent="0.25">
      <c r="A512" s="209"/>
      <c r="B512" s="185"/>
      <c r="C512" s="185"/>
      <c r="D512" s="185"/>
      <c r="E512" s="186"/>
      <c r="I512" s="184" t="str">
        <f>IF(Collection!C510="","",IF(OR(Collection!F510="Invocation",Collection!F510="Accessoire",Collection!G510&gt;0,Collection!C510="Erreur"),"",Collection!C510))</f>
        <v/>
      </c>
      <c r="J512" s="184" t="str">
        <f>IF(Collection!C510="","",IF(OR(Collection!F510="Accessoire",Collection!F510="Erreur",Collection!F510="Invocation",Collection!J510&gt;0),"",Collection!C510))</f>
        <v/>
      </c>
      <c r="K512" s="184" t="str">
        <f>IF(Collection!C510="","",IF(OR(Collection!F510="Commune",Collection!F510="Spéciale",Collection!F510="Rare",Collection!G510&gt;0,Collection!C510="Erreur"),"",Collection!C510))</f>
        <v/>
      </c>
    </row>
    <row r="513" spans="1:11" x14ac:dyDescent="0.25">
      <c r="A513" s="209"/>
      <c r="B513" s="185"/>
      <c r="C513" s="185"/>
      <c r="D513" s="185"/>
      <c r="E513" s="186"/>
      <c r="I513" s="184" t="str">
        <f>IF(Collection!C511="","",IF(OR(Collection!F511="Invocation",Collection!F511="Accessoire",Collection!G511&gt;0,Collection!C511="Erreur"),"",Collection!C511))</f>
        <v/>
      </c>
      <c r="J513" s="184" t="str">
        <f>IF(Collection!C511="","",IF(OR(Collection!F511="Accessoire",Collection!F511="Erreur",Collection!F511="Invocation",Collection!J511&gt;0),"",Collection!C511))</f>
        <v/>
      </c>
      <c r="K513" s="184" t="str">
        <f>IF(Collection!C511="","",IF(OR(Collection!F511="Commune",Collection!F511="Spéciale",Collection!F511="Rare",Collection!G511&gt;0,Collection!C511="Erreur"),"",Collection!C511))</f>
        <v/>
      </c>
    </row>
    <row r="514" spans="1:11" x14ac:dyDescent="0.25">
      <c r="A514" s="209"/>
      <c r="B514" s="185"/>
      <c r="C514" s="185"/>
      <c r="D514" s="185"/>
      <c r="E514" s="186"/>
      <c r="I514" s="184" t="str">
        <f>IF(Collection!C512="","",IF(OR(Collection!F512="Invocation",Collection!F512="Accessoire",Collection!G512&gt;0,Collection!C512="Erreur"),"",Collection!C512))</f>
        <v/>
      </c>
      <c r="J514" s="184" t="str">
        <f>IF(Collection!C512="","",IF(OR(Collection!F512="Accessoire",Collection!F512="Erreur",Collection!F512="Invocation",Collection!J512&gt;0),"",Collection!C512))</f>
        <v/>
      </c>
      <c r="K514" s="184" t="str">
        <f>IF(Collection!C512="","",IF(OR(Collection!F512="Commune",Collection!F512="Spéciale",Collection!F512="Rare",Collection!G512&gt;0,Collection!C512="Erreur"),"",Collection!C512))</f>
        <v/>
      </c>
    </row>
    <row r="515" spans="1:11" x14ac:dyDescent="0.25">
      <c r="A515" s="209"/>
      <c r="B515" s="185"/>
      <c r="C515" s="185"/>
      <c r="D515" s="185"/>
      <c r="E515" s="186"/>
      <c r="I515" s="184" t="str">
        <f>IF(Collection!C513="","",IF(OR(Collection!F513="Invocation",Collection!F513="Accessoire",Collection!G513&gt;0,Collection!C513="Erreur"),"",Collection!C513))</f>
        <v/>
      </c>
      <c r="J515" s="184" t="str">
        <f>IF(Collection!C513="","",IF(OR(Collection!F513="Accessoire",Collection!F513="Erreur",Collection!F513="Invocation",Collection!J513&gt;0),"",Collection!C513))</f>
        <v/>
      </c>
      <c r="K515" s="184" t="str">
        <f>IF(Collection!C513="","",IF(OR(Collection!F513="Commune",Collection!F513="Spéciale",Collection!F513="Rare",Collection!G513&gt;0,Collection!C513="Erreur"),"",Collection!C513))</f>
        <v/>
      </c>
    </row>
    <row r="516" spans="1:11" x14ac:dyDescent="0.25">
      <c r="A516" s="209"/>
      <c r="B516" s="185"/>
      <c r="C516" s="185"/>
      <c r="D516" s="185"/>
      <c r="E516" s="186"/>
      <c r="I516" s="184" t="str">
        <f>IF(Collection!C514="","",IF(OR(Collection!F514="Invocation",Collection!F514="Accessoire",Collection!G514&gt;0,Collection!C514="Erreur"),"",Collection!C514))</f>
        <v/>
      </c>
      <c r="J516" s="184" t="str">
        <f>IF(Collection!C514="","",IF(OR(Collection!F514="Accessoire",Collection!F514="Erreur",Collection!F514="Invocation",Collection!J514&gt;0),"",Collection!C514))</f>
        <v/>
      </c>
      <c r="K516" s="184" t="str">
        <f>IF(Collection!C514="","",IF(OR(Collection!F514="Commune",Collection!F514="Spéciale",Collection!F514="Rare",Collection!G514&gt;0,Collection!C514="Erreur"),"",Collection!C514))</f>
        <v/>
      </c>
    </row>
    <row r="517" spans="1:11" x14ac:dyDescent="0.25">
      <c r="A517" s="209"/>
      <c r="B517" s="185"/>
      <c r="C517" s="185"/>
      <c r="D517" s="185"/>
      <c r="E517" s="186"/>
      <c r="I517" s="184" t="str">
        <f>IF(Collection!C515="","",IF(OR(Collection!F515="Invocation",Collection!F515="Accessoire",Collection!G515&gt;0,Collection!C515="Erreur"),"",Collection!C515))</f>
        <v/>
      </c>
      <c r="J517" s="184" t="str">
        <f>IF(Collection!C515="","",IF(OR(Collection!F515="Accessoire",Collection!F515="Erreur",Collection!F515="Invocation",Collection!J515&gt;0),"",Collection!C515))</f>
        <v/>
      </c>
      <c r="K517" s="184" t="str">
        <f>IF(Collection!C515="","",IF(OR(Collection!F515="Commune",Collection!F515="Spéciale",Collection!F515="Rare",Collection!G515&gt;0,Collection!C515="Erreur"),"",Collection!C515))</f>
        <v/>
      </c>
    </row>
    <row r="518" spans="1:11" x14ac:dyDescent="0.25">
      <c r="A518" s="209"/>
      <c r="B518" s="185"/>
      <c r="C518" s="185"/>
      <c r="D518" s="185"/>
      <c r="E518" s="186"/>
      <c r="I518" s="184" t="str">
        <f>IF(Collection!C516="","",IF(OR(Collection!F516="Invocation",Collection!F516="Accessoire",Collection!G516&gt;0,Collection!C516="Erreur"),"",Collection!C516))</f>
        <v/>
      </c>
      <c r="J518" s="184" t="str">
        <f>IF(Collection!C516="","",IF(OR(Collection!F516="Accessoire",Collection!F516="Erreur",Collection!F516="Invocation",Collection!J516&gt;0),"",Collection!C516))</f>
        <v/>
      </c>
      <c r="K518" s="184" t="str">
        <f>IF(Collection!C516="","",IF(OR(Collection!F516="Commune",Collection!F516="Spéciale",Collection!F516="Rare",Collection!G516&gt;0,Collection!C516="Erreur"),"",Collection!C516))</f>
        <v/>
      </c>
    </row>
    <row r="519" spans="1:11" x14ac:dyDescent="0.25">
      <c r="A519" s="209"/>
      <c r="B519" s="185"/>
      <c r="C519" s="185"/>
      <c r="D519" s="185"/>
      <c r="E519" s="186"/>
      <c r="I519" s="184" t="str">
        <f>IF(Collection!C517="","",IF(OR(Collection!F517="Invocation",Collection!F517="Accessoire",Collection!G517&gt;0,Collection!C517="Erreur"),"",Collection!C517))</f>
        <v/>
      </c>
      <c r="J519" s="184" t="str">
        <f>IF(Collection!C517="","",IF(OR(Collection!F517="Accessoire",Collection!F517="Erreur",Collection!F517="Invocation",Collection!J517&gt;0),"",Collection!C517))</f>
        <v/>
      </c>
      <c r="K519" s="184" t="str">
        <f>IF(Collection!C517="","",IF(OR(Collection!F517="Commune",Collection!F517="Spéciale",Collection!F517="Rare",Collection!G517&gt;0,Collection!C517="Erreur"),"",Collection!C517))</f>
        <v/>
      </c>
    </row>
    <row r="520" spans="1:11" x14ac:dyDescent="0.25">
      <c r="A520" s="209"/>
      <c r="B520" s="185"/>
      <c r="C520" s="185"/>
      <c r="D520" s="185"/>
      <c r="E520" s="186"/>
      <c r="I520" s="184" t="str">
        <f>IF(Collection!C518="","",IF(OR(Collection!F518="Invocation",Collection!F518="Accessoire",Collection!G518&gt;0,Collection!C518="Erreur"),"",Collection!C518))</f>
        <v/>
      </c>
      <c r="J520" s="184" t="str">
        <f>IF(Collection!C518="","",IF(OR(Collection!F518="Accessoire",Collection!F518="Erreur",Collection!F518="Invocation",Collection!J518&gt;0),"",Collection!C518))</f>
        <v/>
      </c>
      <c r="K520" s="184" t="str">
        <f>IF(Collection!C518="","",IF(OR(Collection!F518="Commune",Collection!F518="Spéciale",Collection!F518="Rare",Collection!G518&gt;0,Collection!C518="Erreur"),"",Collection!C518))</f>
        <v/>
      </c>
    </row>
    <row r="521" spans="1:11" x14ac:dyDescent="0.25">
      <c r="A521" s="209"/>
      <c r="B521" s="185"/>
      <c r="C521" s="185"/>
      <c r="D521" s="185"/>
      <c r="E521" s="186"/>
      <c r="I521" s="184" t="str">
        <f>IF(Collection!C519="","",IF(OR(Collection!F519="Invocation",Collection!F519="Accessoire",Collection!G519&gt;0,Collection!C519="Erreur"),"",Collection!C519))</f>
        <v/>
      </c>
      <c r="J521" s="184" t="str">
        <f>IF(Collection!C519="","",IF(OR(Collection!F519="Accessoire",Collection!F519="Erreur",Collection!F519="Invocation",Collection!J519&gt;0),"",Collection!C519))</f>
        <v/>
      </c>
      <c r="K521" s="184" t="str">
        <f>IF(Collection!C519="","",IF(OR(Collection!F519="Commune",Collection!F519="Spéciale",Collection!F519="Rare",Collection!G519&gt;0,Collection!C519="Erreur"),"",Collection!C519))</f>
        <v/>
      </c>
    </row>
    <row r="522" spans="1:11" x14ac:dyDescent="0.25">
      <c r="A522" s="209"/>
      <c r="B522" s="185"/>
      <c r="C522" s="185"/>
      <c r="D522" s="185"/>
      <c r="E522" s="186"/>
      <c r="I522" s="184" t="str">
        <f>IF(Collection!C520="","",IF(OR(Collection!F520="Invocation",Collection!F520="Accessoire",Collection!G520&gt;0,Collection!C520="Erreur"),"",Collection!C520))</f>
        <v/>
      </c>
      <c r="J522" s="184" t="str">
        <f>IF(Collection!C520="","",IF(OR(Collection!F520="Accessoire",Collection!F520="Erreur",Collection!F520="Invocation",Collection!J520&gt;0),"",Collection!C520))</f>
        <v/>
      </c>
      <c r="K522" s="184" t="str">
        <f>IF(Collection!C520="","",IF(OR(Collection!F520="Commune",Collection!F520="Spéciale",Collection!F520="Rare",Collection!G520&gt;0,Collection!C520="Erreur"),"",Collection!C520))</f>
        <v/>
      </c>
    </row>
    <row r="523" spans="1:11" x14ac:dyDescent="0.25">
      <c r="A523" s="209"/>
      <c r="B523" s="185"/>
      <c r="C523" s="185"/>
      <c r="D523" s="185"/>
      <c r="E523" s="186"/>
      <c r="I523" s="184" t="str">
        <f>IF(Collection!C521="","",IF(OR(Collection!F521="Invocation",Collection!F521="Accessoire",Collection!G521&gt;0,Collection!C521="Erreur"),"",Collection!C521))</f>
        <v/>
      </c>
      <c r="J523" s="184" t="str">
        <f>IF(Collection!C521="","",IF(OR(Collection!F521="Accessoire",Collection!F521="Erreur",Collection!F521="Invocation",Collection!J521&gt;0),"",Collection!C521))</f>
        <v/>
      </c>
      <c r="K523" s="184" t="str">
        <f>IF(Collection!C521="","",IF(OR(Collection!F521="Commune",Collection!F521="Spéciale",Collection!F521="Rare",Collection!G521&gt;0,Collection!C521="Erreur"),"",Collection!C521))</f>
        <v/>
      </c>
    </row>
    <row r="524" spans="1:11" x14ac:dyDescent="0.25">
      <c r="A524" s="209"/>
      <c r="B524" s="185"/>
      <c r="C524" s="185"/>
      <c r="D524" s="185"/>
      <c r="E524" s="186"/>
      <c r="I524" s="184" t="str">
        <f>IF(Collection!C522="","",IF(OR(Collection!F522="Invocation",Collection!F522="Accessoire",Collection!G522&gt;0,Collection!C522="Erreur"),"",Collection!C522))</f>
        <v/>
      </c>
      <c r="J524" s="184" t="str">
        <f>IF(Collection!C522="","",IF(OR(Collection!F522="Accessoire",Collection!F522="Erreur",Collection!F522="Invocation",Collection!J522&gt;0),"",Collection!C522))</f>
        <v/>
      </c>
      <c r="K524" s="184" t="str">
        <f>IF(Collection!C522="","",IF(OR(Collection!F522="Commune",Collection!F522="Spéciale",Collection!F522="Rare",Collection!G522&gt;0,Collection!C522="Erreur"),"",Collection!C522))</f>
        <v/>
      </c>
    </row>
    <row r="525" spans="1:11" x14ac:dyDescent="0.25">
      <c r="A525" s="209"/>
      <c r="B525" s="185"/>
      <c r="C525" s="185"/>
      <c r="D525" s="185"/>
      <c r="E525" s="186"/>
      <c r="I525" s="184" t="str">
        <f>IF(Collection!C523="","",IF(OR(Collection!F523="Invocation",Collection!F523="Accessoire",Collection!G523&gt;0,Collection!C523="Erreur"),"",Collection!C523))</f>
        <v/>
      </c>
      <c r="J525" s="184" t="str">
        <f>IF(Collection!C523="","",IF(OR(Collection!F523="Accessoire",Collection!F523="Erreur",Collection!F523="Invocation",Collection!J523&gt;0),"",Collection!C523))</f>
        <v/>
      </c>
      <c r="K525" s="184" t="str">
        <f>IF(Collection!C523="","",IF(OR(Collection!F523="Commune",Collection!F523="Spéciale",Collection!F523="Rare",Collection!G523&gt;0,Collection!C523="Erreur"),"",Collection!C523))</f>
        <v/>
      </c>
    </row>
    <row r="526" spans="1:11" x14ac:dyDescent="0.25">
      <c r="A526" s="209"/>
      <c r="B526" s="185"/>
      <c r="C526" s="185"/>
      <c r="D526" s="185"/>
      <c r="E526" s="186"/>
      <c r="I526" s="184" t="str">
        <f>IF(Collection!C524="","",IF(OR(Collection!F524="Invocation",Collection!F524="Accessoire",Collection!G524&gt;0,Collection!C524="Erreur"),"",Collection!C524))</f>
        <v/>
      </c>
      <c r="J526" s="184" t="str">
        <f>IF(Collection!C524="","",IF(OR(Collection!F524="Accessoire",Collection!F524="Erreur",Collection!F524="Invocation",Collection!J524&gt;0),"",Collection!C524))</f>
        <v/>
      </c>
      <c r="K526" s="184" t="str">
        <f>IF(Collection!C524="","",IF(OR(Collection!F524="Commune",Collection!F524="Spéciale",Collection!F524="Rare",Collection!G524&gt;0,Collection!C524="Erreur"),"",Collection!C524))</f>
        <v/>
      </c>
    </row>
    <row r="527" spans="1:11" x14ac:dyDescent="0.25">
      <c r="A527" s="209"/>
      <c r="B527" s="185"/>
      <c r="C527" s="185"/>
      <c r="D527" s="185"/>
      <c r="E527" s="186"/>
      <c r="I527" s="184" t="str">
        <f>IF(Collection!C525="","",IF(OR(Collection!F525="Invocation",Collection!F525="Accessoire",Collection!G525&gt;0,Collection!C525="Erreur"),"",Collection!C525))</f>
        <v/>
      </c>
      <c r="J527" s="184" t="str">
        <f>IF(Collection!C525="","",IF(OR(Collection!F525="Accessoire",Collection!F525="Erreur",Collection!F525="Invocation",Collection!J525&gt;0),"",Collection!C525))</f>
        <v/>
      </c>
      <c r="K527" s="184" t="str">
        <f>IF(Collection!C525="","",IF(OR(Collection!F525="Commune",Collection!F525="Spéciale",Collection!F525="Rare",Collection!G525&gt;0,Collection!C525="Erreur"),"",Collection!C525))</f>
        <v/>
      </c>
    </row>
    <row r="528" spans="1:11" x14ac:dyDescent="0.25">
      <c r="A528" s="209"/>
      <c r="B528" s="185"/>
      <c r="C528" s="185"/>
      <c r="D528" s="185"/>
      <c r="E528" s="186"/>
      <c r="I528" s="184" t="str">
        <f>IF(Collection!C526="","",IF(OR(Collection!F526="Invocation",Collection!F526="Accessoire",Collection!G526&gt;0,Collection!C526="Erreur"),"",Collection!C526))</f>
        <v/>
      </c>
      <c r="J528" s="184" t="str">
        <f>IF(Collection!C526="","",IF(OR(Collection!F526="Accessoire",Collection!F526="Erreur",Collection!F526="Invocation",Collection!J526&gt;0),"",Collection!C526))</f>
        <v/>
      </c>
      <c r="K528" s="184" t="str">
        <f>IF(Collection!C526="","",IF(OR(Collection!F526="Commune",Collection!F526="Spéciale",Collection!F526="Rare",Collection!G526&gt;0,Collection!C526="Erreur"),"",Collection!C526))</f>
        <v/>
      </c>
    </row>
    <row r="529" spans="1:11" x14ac:dyDescent="0.25">
      <c r="A529" s="209"/>
      <c r="B529" s="185"/>
      <c r="C529" s="185"/>
      <c r="D529" s="185"/>
      <c r="E529" s="186"/>
      <c r="I529" s="184" t="str">
        <f>IF(Collection!C527="","",IF(OR(Collection!F527="Invocation",Collection!F527="Accessoire",Collection!G527&gt;0,Collection!C527="Erreur"),"",Collection!C527))</f>
        <v/>
      </c>
      <c r="J529" s="184" t="str">
        <f>IF(Collection!C527="","",IF(OR(Collection!F527="Accessoire",Collection!F527="Erreur",Collection!F527="Invocation",Collection!J527&gt;0),"",Collection!C527))</f>
        <v/>
      </c>
      <c r="K529" s="184" t="str">
        <f>IF(Collection!C527="","",IF(OR(Collection!F527="Commune",Collection!F527="Spéciale",Collection!F527="Rare",Collection!G527&gt;0,Collection!C527="Erreur"),"",Collection!C527))</f>
        <v/>
      </c>
    </row>
    <row r="530" spans="1:11" x14ac:dyDescent="0.25">
      <c r="A530" s="209"/>
      <c r="B530" s="185"/>
      <c r="C530" s="185"/>
      <c r="D530" s="185"/>
      <c r="E530" s="186"/>
      <c r="I530" s="184" t="str">
        <f>IF(Collection!C528="","",IF(OR(Collection!F528="Invocation",Collection!F528="Accessoire",Collection!G528&gt;0,Collection!C528="Erreur"),"",Collection!C528))</f>
        <v/>
      </c>
      <c r="J530" s="184" t="str">
        <f>IF(Collection!C528="","",IF(OR(Collection!F528="Accessoire",Collection!F528="Erreur",Collection!F528="Invocation",Collection!J528&gt;0),"",Collection!C528))</f>
        <v/>
      </c>
      <c r="K530" s="184" t="str">
        <f>IF(Collection!C528="","",IF(OR(Collection!F528="Commune",Collection!F528="Spéciale",Collection!F528="Rare",Collection!G528&gt;0,Collection!C528="Erreur"),"",Collection!C528))</f>
        <v/>
      </c>
    </row>
    <row r="531" spans="1:11" x14ac:dyDescent="0.25">
      <c r="A531" s="209"/>
      <c r="B531" s="185"/>
      <c r="C531" s="185"/>
      <c r="D531" s="185"/>
      <c r="E531" s="186"/>
      <c r="I531" s="184" t="str">
        <f>IF(Collection!C529="","",IF(OR(Collection!F529="Invocation",Collection!F529="Accessoire",Collection!G529&gt;0,Collection!C529="Erreur"),"",Collection!C529))</f>
        <v/>
      </c>
      <c r="J531" s="184" t="str">
        <f>IF(Collection!C529="","",IF(OR(Collection!F529="Accessoire",Collection!F529="Erreur",Collection!F529="Invocation",Collection!J529&gt;0),"",Collection!C529))</f>
        <v/>
      </c>
      <c r="K531" s="184" t="str">
        <f>IF(Collection!C529="","",IF(OR(Collection!F529="Commune",Collection!F529="Spéciale",Collection!F529="Rare",Collection!G529&gt;0,Collection!C529="Erreur"),"",Collection!C529))</f>
        <v/>
      </c>
    </row>
    <row r="532" spans="1:11" x14ac:dyDescent="0.25">
      <c r="A532" s="209"/>
      <c r="B532" s="185"/>
      <c r="C532" s="185"/>
      <c r="D532" s="185"/>
      <c r="E532" s="186"/>
      <c r="I532" s="184" t="str">
        <f>IF(Collection!C530="","",IF(OR(Collection!F530="Invocation",Collection!F530="Accessoire",Collection!G530&gt;0,Collection!C530="Erreur"),"",Collection!C530))</f>
        <v/>
      </c>
      <c r="J532" s="184" t="str">
        <f>IF(Collection!C530="","",IF(OR(Collection!F530="Accessoire",Collection!F530="Erreur",Collection!F530="Invocation",Collection!J530&gt;0),"",Collection!C530))</f>
        <v/>
      </c>
      <c r="K532" s="184" t="str">
        <f>IF(Collection!C530="","",IF(OR(Collection!F530="Commune",Collection!F530="Spéciale",Collection!F530="Rare",Collection!G530&gt;0,Collection!C530="Erreur"),"",Collection!C530))</f>
        <v/>
      </c>
    </row>
    <row r="533" spans="1:11" x14ac:dyDescent="0.25">
      <c r="A533" s="209"/>
      <c r="B533" s="185"/>
      <c r="C533" s="185"/>
      <c r="D533" s="185"/>
      <c r="E533" s="186"/>
      <c r="I533" s="184" t="str">
        <f>IF(Collection!C531="","",IF(OR(Collection!F531="Invocation",Collection!F531="Accessoire",Collection!G531&gt;0,Collection!C531="Erreur"),"",Collection!C531))</f>
        <v/>
      </c>
      <c r="J533" s="184" t="str">
        <f>IF(Collection!C531="","",IF(OR(Collection!F531="Accessoire",Collection!F531="Erreur",Collection!F531="Invocation",Collection!J531&gt;0),"",Collection!C531))</f>
        <v/>
      </c>
      <c r="K533" s="184" t="str">
        <f>IF(Collection!C531="","",IF(OR(Collection!F531="Commune",Collection!F531="Spéciale",Collection!F531="Rare",Collection!G531&gt;0,Collection!C531="Erreur"),"",Collection!C531))</f>
        <v/>
      </c>
    </row>
    <row r="534" spans="1:11" x14ac:dyDescent="0.25">
      <c r="A534" s="209"/>
      <c r="B534" s="185"/>
      <c r="C534" s="185"/>
      <c r="D534" s="185"/>
      <c r="E534" s="186"/>
      <c r="I534" s="184" t="str">
        <f>IF(Collection!C532="","",IF(OR(Collection!F532="Invocation",Collection!F532="Accessoire",Collection!G532&gt;0,Collection!C532="Erreur"),"",Collection!C532))</f>
        <v/>
      </c>
      <c r="J534" s="184" t="str">
        <f>IF(Collection!C532="","",IF(OR(Collection!F532="Accessoire",Collection!F532="Erreur",Collection!F532="Invocation",Collection!J532&gt;0),"",Collection!C532))</f>
        <v/>
      </c>
      <c r="K534" s="184" t="str">
        <f>IF(Collection!C532="","",IF(OR(Collection!F532="Commune",Collection!F532="Spéciale",Collection!F532="Rare",Collection!G532&gt;0,Collection!C532="Erreur"),"",Collection!C532))</f>
        <v/>
      </c>
    </row>
    <row r="535" spans="1:11" x14ac:dyDescent="0.25">
      <c r="A535" s="209"/>
      <c r="B535" s="185"/>
      <c r="C535" s="185"/>
      <c r="D535" s="185"/>
      <c r="E535" s="186"/>
      <c r="I535" s="184" t="str">
        <f>IF(Collection!C533="","",IF(OR(Collection!F533="Invocation",Collection!F533="Accessoire",Collection!G533&gt;0,Collection!C533="Erreur"),"",Collection!C533))</f>
        <v/>
      </c>
      <c r="J535" s="184" t="str">
        <f>IF(Collection!C533="","",IF(OR(Collection!F533="Accessoire",Collection!F533="Erreur",Collection!F533="Invocation",Collection!J533&gt;0),"",Collection!C533))</f>
        <v/>
      </c>
      <c r="K535" s="184" t="str">
        <f>IF(Collection!C533="","",IF(OR(Collection!F533="Commune",Collection!F533="Spéciale",Collection!F533="Rare",Collection!G533&gt;0,Collection!C533="Erreur"),"",Collection!C533))</f>
        <v/>
      </c>
    </row>
    <row r="536" spans="1:11" x14ac:dyDescent="0.25">
      <c r="A536" s="209"/>
      <c r="B536" s="185"/>
      <c r="C536" s="185"/>
      <c r="D536" s="185"/>
      <c r="E536" s="186"/>
      <c r="I536" s="184" t="str">
        <f>IF(Collection!C534="","",IF(OR(Collection!F534="Invocation",Collection!F534="Accessoire",Collection!G534&gt;0,Collection!C534="Erreur"),"",Collection!C534))</f>
        <v/>
      </c>
      <c r="J536" s="184" t="str">
        <f>IF(Collection!C534="","",IF(OR(Collection!F534="Accessoire",Collection!F534="Erreur",Collection!F534="Invocation",Collection!J534&gt;0),"",Collection!C534))</f>
        <v/>
      </c>
      <c r="K536" s="184" t="str">
        <f>IF(Collection!C534="","",IF(OR(Collection!F534="Commune",Collection!F534="Spéciale",Collection!F534="Rare",Collection!G534&gt;0,Collection!C534="Erreur"),"",Collection!C534))</f>
        <v/>
      </c>
    </row>
    <row r="537" spans="1:11" x14ac:dyDescent="0.25">
      <c r="A537" s="209"/>
      <c r="B537" s="185"/>
      <c r="C537" s="185"/>
      <c r="D537" s="185"/>
      <c r="E537" s="186"/>
      <c r="I537" s="184" t="str">
        <f>IF(Collection!C535="","",IF(OR(Collection!F535="Invocation",Collection!F535="Accessoire",Collection!G535&gt;0,Collection!C535="Erreur"),"",Collection!C535))</f>
        <v/>
      </c>
      <c r="J537" s="184" t="str">
        <f>IF(Collection!C535="","",IF(OR(Collection!F535="Accessoire",Collection!F535="Erreur",Collection!F535="Invocation",Collection!J535&gt;0),"",Collection!C535))</f>
        <v/>
      </c>
      <c r="K537" s="184" t="str">
        <f>IF(Collection!C535="","",IF(OR(Collection!F535="Commune",Collection!F535="Spéciale",Collection!F535="Rare",Collection!G535&gt;0,Collection!C535="Erreur"),"",Collection!C535))</f>
        <v/>
      </c>
    </row>
    <row r="538" spans="1:11" x14ac:dyDescent="0.25">
      <c r="A538" s="209"/>
      <c r="B538" s="185"/>
      <c r="C538" s="185"/>
      <c r="D538" s="185"/>
      <c r="E538" s="186"/>
      <c r="I538" s="184" t="str">
        <f>IF(Collection!C536="","",IF(OR(Collection!F536="Invocation",Collection!F536="Accessoire",Collection!G536&gt;0,Collection!C536="Erreur"),"",Collection!C536))</f>
        <v/>
      </c>
      <c r="J538" s="184" t="str">
        <f>IF(Collection!C536="","",IF(OR(Collection!F536="Accessoire",Collection!F536="Erreur",Collection!F536="Invocation",Collection!J536&gt;0),"",Collection!C536))</f>
        <v/>
      </c>
      <c r="K538" s="184" t="str">
        <f>IF(Collection!C536="","",IF(OR(Collection!F536="Commune",Collection!F536="Spéciale",Collection!F536="Rare",Collection!G536&gt;0,Collection!C536="Erreur"),"",Collection!C536))</f>
        <v/>
      </c>
    </row>
    <row r="539" spans="1:11" x14ac:dyDescent="0.25">
      <c r="A539" s="209"/>
      <c r="B539" s="185"/>
      <c r="C539" s="185"/>
      <c r="D539" s="185"/>
      <c r="E539" s="186"/>
      <c r="I539" s="184" t="str">
        <f>IF(Collection!C537="","",IF(OR(Collection!F537="Invocation",Collection!F537="Accessoire",Collection!G537&gt;0,Collection!C537="Erreur"),"",Collection!C537))</f>
        <v/>
      </c>
      <c r="J539" s="184" t="str">
        <f>IF(Collection!C537="","",IF(OR(Collection!F537="Accessoire",Collection!F537="Erreur",Collection!F537="Invocation",Collection!J537&gt;0),"",Collection!C537))</f>
        <v/>
      </c>
      <c r="K539" s="184" t="str">
        <f>IF(Collection!C537="","",IF(OR(Collection!F537="Commune",Collection!F537="Spéciale",Collection!F537="Rare",Collection!G537&gt;0,Collection!C537="Erreur"),"",Collection!C537))</f>
        <v/>
      </c>
    </row>
    <row r="540" spans="1:11" x14ac:dyDescent="0.25">
      <c r="A540" s="209"/>
      <c r="B540" s="185"/>
      <c r="C540" s="185"/>
      <c r="D540" s="185"/>
      <c r="E540" s="186"/>
      <c r="I540" s="184" t="str">
        <f>IF(Collection!C538="","",IF(OR(Collection!F538="Invocation",Collection!F538="Accessoire",Collection!G538&gt;0,Collection!C538="Erreur"),"",Collection!C538))</f>
        <v/>
      </c>
      <c r="J540" s="184" t="str">
        <f>IF(Collection!C538="","",IF(OR(Collection!F538="Accessoire",Collection!F538="Erreur",Collection!F538="Invocation",Collection!J538&gt;0),"",Collection!C538))</f>
        <v/>
      </c>
      <c r="K540" s="184" t="str">
        <f>IF(Collection!C538="","",IF(OR(Collection!F538="Commune",Collection!F538="Spéciale",Collection!F538="Rare",Collection!G538&gt;0,Collection!C538="Erreur"),"",Collection!C538))</f>
        <v/>
      </c>
    </row>
    <row r="541" spans="1:11" x14ac:dyDescent="0.25">
      <c r="A541" s="209"/>
      <c r="B541" s="185"/>
      <c r="C541" s="185"/>
      <c r="D541" s="185"/>
      <c r="E541" s="186"/>
      <c r="I541" s="184" t="str">
        <f>IF(Collection!C539="","",IF(OR(Collection!F539="Invocation",Collection!F539="Accessoire",Collection!G539&gt;0,Collection!C539="Erreur"),"",Collection!C539))</f>
        <v/>
      </c>
      <c r="J541" s="184" t="str">
        <f>IF(Collection!C539="","",IF(OR(Collection!F539="Accessoire",Collection!F539="Erreur",Collection!F539="Invocation",Collection!J539&gt;0),"",Collection!C539))</f>
        <v/>
      </c>
      <c r="K541" s="184" t="str">
        <f>IF(Collection!C539="","",IF(OR(Collection!F539="Commune",Collection!F539="Spéciale",Collection!F539="Rare",Collection!G539&gt;0,Collection!C539="Erreur"),"",Collection!C539))</f>
        <v/>
      </c>
    </row>
    <row r="542" spans="1:11" x14ac:dyDescent="0.25">
      <c r="A542" s="209"/>
      <c r="B542" s="185"/>
      <c r="C542" s="185"/>
      <c r="D542" s="185"/>
      <c r="E542" s="186"/>
      <c r="I542" s="184" t="str">
        <f>IF(Collection!C540="","",IF(OR(Collection!F540="Invocation",Collection!F540="Accessoire",Collection!G540&gt;0,Collection!C540="Erreur"),"",Collection!C540))</f>
        <v/>
      </c>
      <c r="J542" s="184" t="str">
        <f>IF(Collection!C540="","",IF(OR(Collection!F540="Accessoire",Collection!F540="Erreur",Collection!F540="Invocation",Collection!J540&gt;0),"",Collection!C540))</f>
        <v/>
      </c>
      <c r="K542" s="184" t="str">
        <f>IF(Collection!C540="","",IF(OR(Collection!F540="Commune",Collection!F540="Spéciale",Collection!F540="Rare",Collection!G540&gt;0,Collection!C540="Erreur"),"",Collection!C540))</f>
        <v/>
      </c>
    </row>
    <row r="543" spans="1:11" x14ac:dyDescent="0.25">
      <c r="A543" s="209"/>
      <c r="B543" s="185"/>
      <c r="C543" s="185"/>
      <c r="D543" s="185"/>
      <c r="E543" s="186"/>
      <c r="I543" s="184" t="str">
        <f>IF(Collection!C541="","",IF(OR(Collection!F541="Invocation",Collection!F541="Accessoire",Collection!G541&gt;0,Collection!C541="Erreur"),"",Collection!C541))</f>
        <v/>
      </c>
      <c r="J543" s="184" t="str">
        <f>IF(Collection!C541="","",IF(OR(Collection!F541="Accessoire",Collection!F541="Erreur",Collection!F541="Invocation",Collection!J541&gt;0),"",Collection!C541))</f>
        <v/>
      </c>
      <c r="K543" s="184" t="str">
        <f>IF(Collection!C541="","",IF(OR(Collection!F541="Commune",Collection!F541="Spéciale",Collection!F541="Rare",Collection!G541&gt;0,Collection!C541="Erreur"),"",Collection!C541))</f>
        <v/>
      </c>
    </row>
    <row r="544" spans="1:11" x14ac:dyDescent="0.25">
      <c r="A544" s="209"/>
      <c r="B544" s="185"/>
      <c r="C544" s="185"/>
      <c r="D544" s="185"/>
      <c r="E544" s="186"/>
      <c r="I544" s="184" t="str">
        <f>IF(Collection!C542="","",IF(OR(Collection!F542="Invocation",Collection!F542="Accessoire",Collection!G542&gt;0,Collection!C542="Erreur"),"",Collection!C542))</f>
        <v/>
      </c>
      <c r="J544" s="184" t="str">
        <f>IF(Collection!C542="","",IF(OR(Collection!F542="Accessoire",Collection!F542="Erreur",Collection!F542="Invocation",Collection!J542&gt;0),"",Collection!C542))</f>
        <v/>
      </c>
      <c r="K544" s="184" t="str">
        <f>IF(Collection!C542="","",IF(OR(Collection!F542="Commune",Collection!F542="Spéciale",Collection!F542="Rare",Collection!G542&gt;0,Collection!C542="Erreur"),"",Collection!C542))</f>
        <v/>
      </c>
    </row>
    <row r="545" spans="1:11" x14ac:dyDescent="0.25">
      <c r="A545" s="209"/>
      <c r="B545" s="185"/>
      <c r="C545" s="185"/>
      <c r="D545" s="185"/>
      <c r="E545" s="186"/>
      <c r="I545" s="184" t="str">
        <f>IF(Collection!C543="","",IF(OR(Collection!F543="Invocation",Collection!F543="Accessoire",Collection!G543&gt;0,Collection!C543="Erreur"),"",Collection!C543))</f>
        <v/>
      </c>
      <c r="J545" s="184" t="str">
        <f>IF(Collection!C543="","",IF(OR(Collection!F543="Accessoire",Collection!F543="Erreur",Collection!F543="Invocation",Collection!J543&gt;0),"",Collection!C543))</f>
        <v/>
      </c>
      <c r="K545" s="184" t="str">
        <f>IF(Collection!C543="","",IF(OR(Collection!F543="Commune",Collection!F543="Spéciale",Collection!F543="Rare",Collection!G543&gt;0,Collection!C543="Erreur"),"",Collection!C543))</f>
        <v/>
      </c>
    </row>
    <row r="546" spans="1:11" x14ac:dyDescent="0.25">
      <c r="A546" s="209"/>
      <c r="B546" s="185"/>
      <c r="C546" s="185"/>
      <c r="D546" s="185"/>
      <c r="E546" s="186"/>
      <c r="I546" s="184" t="str">
        <f>IF(Collection!C544="","",IF(OR(Collection!F544="Invocation",Collection!F544="Accessoire",Collection!G544&gt;0,Collection!C544="Erreur"),"",Collection!C544))</f>
        <v/>
      </c>
      <c r="J546" s="184" t="str">
        <f>IF(Collection!C544="","",IF(OR(Collection!F544="Accessoire",Collection!F544="Erreur",Collection!F544="Invocation",Collection!J544&gt;0),"",Collection!C544))</f>
        <v/>
      </c>
      <c r="K546" s="184" t="str">
        <f>IF(Collection!C544="","",IF(OR(Collection!F544="Commune",Collection!F544="Spéciale",Collection!F544="Rare",Collection!G544&gt;0,Collection!C544="Erreur"),"",Collection!C544))</f>
        <v/>
      </c>
    </row>
    <row r="547" spans="1:11" x14ac:dyDescent="0.25">
      <c r="A547" s="209"/>
      <c r="B547" s="185"/>
      <c r="C547" s="185"/>
      <c r="D547" s="185"/>
      <c r="E547" s="186"/>
      <c r="I547" s="184" t="str">
        <f>IF(Collection!C545="","",IF(OR(Collection!F545="Invocation",Collection!F545="Accessoire",Collection!G545&gt;0,Collection!C545="Erreur"),"",Collection!C545))</f>
        <v/>
      </c>
      <c r="J547" s="184" t="str">
        <f>IF(Collection!C545="","",IF(OR(Collection!F545="Accessoire",Collection!F545="Erreur",Collection!F545="Invocation",Collection!J545&gt;0),"",Collection!C545))</f>
        <v/>
      </c>
      <c r="K547" s="184" t="str">
        <f>IF(Collection!C545="","",IF(OR(Collection!F545="Commune",Collection!F545="Spéciale",Collection!F545="Rare",Collection!G545&gt;0,Collection!C545="Erreur"),"",Collection!C545))</f>
        <v/>
      </c>
    </row>
    <row r="548" spans="1:11" x14ac:dyDescent="0.25">
      <c r="A548" s="209"/>
      <c r="B548" s="185"/>
      <c r="C548" s="185"/>
      <c r="D548" s="185"/>
      <c r="E548" s="186"/>
      <c r="I548" s="184" t="str">
        <f>IF(Collection!C546="","",IF(OR(Collection!F546="Invocation",Collection!F546="Accessoire",Collection!G546&gt;0,Collection!C546="Erreur"),"",Collection!C546))</f>
        <v/>
      </c>
      <c r="J548" s="184" t="str">
        <f>IF(Collection!C546="","",IF(OR(Collection!F546="Accessoire",Collection!F546="Erreur",Collection!F546="Invocation",Collection!J546&gt;0),"",Collection!C546))</f>
        <v/>
      </c>
      <c r="K548" s="184" t="str">
        <f>IF(Collection!C546="","",IF(OR(Collection!F546="Commune",Collection!F546="Spéciale",Collection!F546="Rare",Collection!G546&gt;0,Collection!C546="Erreur"),"",Collection!C546))</f>
        <v/>
      </c>
    </row>
    <row r="549" spans="1:11" x14ac:dyDescent="0.25">
      <c r="A549" s="209"/>
      <c r="B549" s="185"/>
      <c r="C549" s="185"/>
      <c r="D549" s="185"/>
      <c r="E549" s="186"/>
      <c r="I549" s="184" t="str">
        <f>IF(Collection!C547="","",IF(OR(Collection!F547="Invocation",Collection!F547="Accessoire",Collection!G547&gt;0,Collection!C547="Erreur"),"",Collection!C547))</f>
        <v/>
      </c>
      <c r="J549" s="184" t="str">
        <f>IF(Collection!C547="","",IF(OR(Collection!F547="Accessoire",Collection!F547="Erreur",Collection!F547="Invocation",Collection!J547&gt;0),"",Collection!C547))</f>
        <v/>
      </c>
      <c r="K549" s="184" t="str">
        <f>IF(Collection!C547="","",IF(OR(Collection!F547="Commune",Collection!F547="Spéciale",Collection!F547="Rare",Collection!G547&gt;0,Collection!C547="Erreur"),"",Collection!C547))</f>
        <v/>
      </c>
    </row>
    <row r="550" spans="1:11" x14ac:dyDescent="0.25">
      <c r="A550" s="209"/>
      <c r="B550" s="185"/>
      <c r="C550" s="185"/>
      <c r="D550" s="185"/>
      <c r="E550" s="186"/>
      <c r="I550" s="184" t="str">
        <f>IF(Collection!C548="","",IF(OR(Collection!F548="Invocation",Collection!F548="Accessoire",Collection!G548&gt;0,Collection!C548="Erreur"),"",Collection!C548))</f>
        <v/>
      </c>
      <c r="J550" s="184" t="str">
        <f>IF(Collection!C548="","",IF(OR(Collection!F548="Accessoire",Collection!F548="Erreur",Collection!F548="Invocation",Collection!J548&gt;0),"",Collection!C548))</f>
        <v/>
      </c>
      <c r="K550" s="184" t="str">
        <f>IF(Collection!C548="","",IF(OR(Collection!F548="Commune",Collection!F548="Spéciale",Collection!F548="Rare",Collection!G548&gt;0,Collection!C548="Erreur"),"",Collection!C548))</f>
        <v/>
      </c>
    </row>
    <row r="551" spans="1:11" x14ac:dyDescent="0.25">
      <c r="A551" s="209"/>
      <c r="B551" s="185"/>
      <c r="C551" s="185"/>
      <c r="D551" s="185"/>
      <c r="E551" s="186"/>
      <c r="I551" s="184" t="str">
        <f>IF(Collection!C549="","",IF(OR(Collection!F549="Invocation",Collection!F549="Accessoire",Collection!G549&gt;0,Collection!C549="Erreur"),"",Collection!C549))</f>
        <v/>
      </c>
      <c r="J551" s="184" t="str">
        <f>IF(Collection!C549="","",IF(OR(Collection!F549="Accessoire",Collection!F549="Erreur",Collection!F549="Invocation",Collection!J549&gt;0),"",Collection!C549))</f>
        <v/>
      </c>
      <c r="K551" s="184" t="str">
        <f>IF(Collection!C549="","",IF(OR(Collection!F549="Commune",Collection!F549="Spéciale",Collection!F549="Rare",Collection!G549&gt;0,Collection!C549="Erreur"),"",Collection!C549))</f>
        <v/>
      </c>
    </row>
    <row r="552" spans="1:11" x14ac:dyDescent="0.25">
      <c r="A552" s="209"/>
      <c r="B552" s="185"/>
      <c r="C552" s="185"/>
      <c r="D552" s="185"/>
      <c r="E552" s="186"/>
      <c r="I552" s="184" t="str">
        <f>IF(Collection!C550="","",IF(OR(Collection!F550="Invocation",Collection!F550="Accessoire",Collection!G550&gt;0,Collection!C550="Erreur"),"",Collection!C550))</f>
        <v/>
      </c>
      <c r="J552" s="184" t="str">
        <f>IF(Collection!C550="","",IF(OR(Collection!F550="Accessoire",Collection!F550="Erreur",Collection!F550="Invocation",Collection!J550&gt;0),"",Collection!C550))</f>
        <v/>
      </c>
      <c r="K552" s="184" t="str">
        <f>IF(Collection!C550="","",IF(OR(Collection!F550="Commune",Collection!F550="Spéciale",Collection!F550="Rare",Collection!G550&gt;0,Collection!C550="Erreur"),"",Collection!C550))</f>
        <v/>
      </c>
    </row>
    <row r="553" spans="1:11" x14ac:dyDescent="0.25">
      <c r="A553" s="209"/>
      <c r="B553" s="185"/>
      <c r="C553" s="185"/>
      <c r="D553" s="185"/>
      <c r="E553" s="186"/>
      <c r="I553" s="184" t="str">
        <f>IF(Collection!C551="","",IF(OR(Collection!F551="Invocation",Collection!F551="Accessoire",Collection!G551&gt;0,Collection!C551="Erreur"),"",Collection!C551))</f>
        <v/>
      </c>
      <c r="J553" s="184" t="str">
        <f>IF(Collection!C551="","",IF(OR(Collection!F551="Accessoire",Collection!F551="Erreur",Collection!F551="Invocation",Collection!J551&gt;0),"",Collection!C551))</f>
        <v/>
      </c>
      <c r="K553" s="184" t="str">
        <f>IF(Collection!C551="","",IF(OR(Collection!F551="Commune",Collection!F551="Spéciale",Collection!F551="Rare",Collection!G551&gt;0,Collection!C551="Erreur"),"",Collection!C551))</f>
        <v/>
      </c>
    </row>
    <row r="554" spans="1:11" x14ac:dyDescent="0.25">
      <c r="A554" s="209"/>
      <c r="B554" s="185"/>
      <c r="C554" s="185"/>
      <c r="D554" s="185"/>
      <c r="E554" s="186"/>
      <c r="I554" s="184" t="str">
        <f>IF(Collection!C552="","",IF(OR(Collection!F552="Invocation",Collection!F552="Accessoire",Collection!G552&gt;0,Collection!C552="Erreur"),"",Collection!C552))</f>
        <v/>
      </c>
      <c r="J554" s="184" t="str">
        <f>IF(Collection!C552="","",IF(OR(Collection!F552="Accessoire",Collection!F552="Erreur",Collection!F552="Invocation",Collection!J552&gt;0),"",Collection!C552))</f>
        <v/>
      </c>
      <c r="K554" s="184" t="str">
        <f>IF(Collection!C552="","",IF(OR(Collection!F552="Commune",Collection!F552="Spéciale",Collection!F552="Rare",Collection!G552&gt;0,Collection!C552="Erreur"),"",Collection!C552))</f>
        <v/>
      </c>
    </row>
    <row r="555" spans="1:11" x14ac:dyDescent="0.25">
      <c r="A555" s="209"/>
      <c r="B555" s="185"/>
      <c r="C555" s="185"/>
      <c r="D555" s="185"/>
      <c r="E555" s="186"/>
      <c r="I555" s="184" t="str">
        <f>IF(Collection!C553="","",IF(OR(Collection!F553="Invocation",Collection!F553="Accessoire",Collection!G553&gt;0,Collection!C553="Erreur"),"",Collection!C553))</f>
        <v/>
      </c>
      <c r="J555" s="184" t="str">
        <f>IF(Collection!C553="","",IF(OR(Collection!F553="Accessoire",Collection!F553="Erreur",Collection!F553="Invocation",Collection!J553&gt;0),"",Collection!C553))</f>
        <v/>
      </c>
      <c r="K555" s="184" t="str">
        <f>IF(Collection!C553="","",IF(OR(Collection!F553="Commune",Collection!F553="Spéciale",Collection!F553="Rare",Collection!G553&gt;0,Collection!C553="Erreur"),"",Collection!C553))</f>
        <v/>
      </c>
    </row>
    <row r="556" spans="1:11" x14ac:dyDescent="0.25">
      <c r="A556" s="209"/>
      <c r="B556" s="185"/>
      <c r="C556" s="185"/>
      <c r="D556" s="185"/>
      <c r="E556" s="186"/>
      <c r="I556" s="184" t="str">
        <f>IF(Collection!C554="","",IF(OR(Collection!F554="Invocation",Collection!F554="Accessoire",Collection!G554&gt;0,Collection!C554="Erreur"),"",Collection!C554))</f>
        <v/>
      </c>
      <c r="J556" s="184" t="str">
        <f>IF(Collection!C554="","",IF(OR(Collection!F554="Accessoire",Collection!F554="Erreur",Collection!F554="Invocation",Collection!J554&gt;0),"",Collection!C554))</f>
        <v/>
      </c>
      <c r="K556" s="184" t="str">
        <f>IF(Collection!C554="","",IF(OR(Collection!F554="Commune",Collection!F554="Spéciale",Collection!F554="Rare",Collection!G554&gt;0,Collection!C554="Erreur"),"",Collection!C554))</f>
        <v/>
      </c>
    </row>
    <row r="557" spans="1:11" x14ac:dyDescent="0.25">
      <c r="A557" s="209"/>
      <c r="B557" s="185"/>
      <c r="C557" s="185"/>
      <c r="D557" s="185"/>
      <c r="E557" s="186"/>
      <c r="I557" s="184" t="str">
        <f>IF(Collection!C555="","",IF(OR(Collection!F555="Invocation",Collection!F555="Accessoire",Collection!G555&gt;0,Collection!C555="Erreur"),"",Collection!C555))</f>
        <v/>
      </c>
      <c r="J557" s="184" t="str">
        <f>IF(Collection!C555="","",IF(OR(Collection!F555="Accessoire",Collection!F555="Erreur",Collection!F555="Invocation",Collection!J555&gt;0),"",Collection!C555))</f>
        <v/>
      </c>
      <c r="K557" s="184" t="str">
        <f>IF(Collection!C555="","",IF(OR(Collection!F555="Commune",Collection!F555="Spéciale",Collection!F555="Rare",Collection!G555&gt;0,Collection!C555="Erreur"),"",Collection!C555))</f>
        <v/>
      </c>
    </row>
    <row r="558" spans="1:11" x14ac:dyDescent="0.25">
      <c r="A558" s="209"/>
      <c r="B558" s="185"/>
      <c r="C558" s="185"/>
      <c r="D558" s="185"/>
      <c r="E558" s="186"/>
      <c r="I558" s="184" t="str">
        <f>IF(Collection!C556="","",IF(OR(Collection!F556="Invocation",Collection!F556="Accessoire",Collection!G556&gt;0,Collection!C556="Erreur"),"",Collection!C556))</f>
        <v/>
      </c>
      <c r="J558" s="184" t="str">
        <f>IF(Collection!C556="","",IF(OR(Collection!F556="Accessoire",Collection!F556="Erreur",Collection!F556="Invocation",Collection!J556&gt;0),"",Collection!C556))</f>
        <v/>
      </c>
      <c r="K558" s="184" t="str">
        <f>IF(Collection!C556="","",IF(OR(Collection!F556="Commune",Collection!F556="Spéciale",Collection!F556="Rare",Collection!G556&gt;0,Collection!C556="Erreur"),"",Collection!C556))</f>
        <v/>
      </c>
    </row>
    <row r="559" spans="1:11" x14ac:dyDescent="0.25">
      <c r="A559" s="209"/>
      <c r="B559" s="185"/>
      <c r="C559" s="185"/>
      <c r="D559" s="185"/>
      <c r="E559" s="186"/>
      <c r="I559" s="184" t="str">
        <f>IF(Collection!C557="","",IF(OR(Collection!F557="Invocation",Collection!F557="Accessoire",Collection!G557&gt;0,Collection!C557="Erreur"),"",Collection!C557))</f>
        <v/>
      </c>
      <c r="J559" s="184" t="str">
        <f>IF(Collection!C557="","",IF(OR(Collection!F557="Accessoire",Collection!F557="Erreur",Collection!F557="Invocation",Collection!J557&gt;0),"",Collection!C557))</f>
        <v/>
      </c>
      <c r="K559" s="184" t="str">
        <f>IF(Collection!C557="","",IF(OR(Collection!F557="Commune",Collection!F557="Spéciale",Collection!F557="Rare",Collection!G557&gt;0,Collection!C557="Erreur"),"",Collection!C557))</f>
        <v/>
      </c>
    </row>
    <row r="560" spans="1:11" x14ac:dyDescent="0.25">
      <c r="A560" s="209"/>
      <c r="B560" s="185"/>
      <c r="C560" s="185"/>
      <c r="D560" s="185"/>
      <c r="E560" s="186"/>
      <c r="I560" s="184" t="str">
        <f>IF(Collection!C558="","",IF(OR(Collection!F558="Invocation",Collection!F558="Accessoire",Collection!G558&gt;0,Collection!C558="Erreur"),"",Collection!C558))</f>
        <v/>
      </c>
      <c r="J560" s="184" t="str">
        <f>IF(Collection!C558="","",IF(OR(Collection!F558="Accessoire",Collection!F558="Erreur",Collection!F558="Invocation",Collection!J558&gt;0),"",Collection!C558))</f>
        <v/>
      </c>
      <c r="K560" s="184" t="str">
        <f>IF(Collection!C558="","",IF(OR(Collection!F558="Commune",Collection!F558="Spéciale",Collection!F558="Rare",Collection!G558&gt;0,Collection!C558="Erreur"),"",Collection!C558))</f>
        <v/>
      </c>
    </row>
    <row r="561" spans="1:11" x14ac:dyDescent="0.25">
      <c r="A561" s="209"/>
      <c r="B561" s="185"/>
      <c r="C561" s="185"/>
      <c r="D561" s="185"/>
      <c r="E561" s="186"/>
      <c r="I561" s="184" t="str">
        <f>IF(Collection!C559="","",IF(OR(Collection!F559="Invocation",Collection!F559="Accessoire",Collection!G559&gt;0,Collection!C559="Erreur"),"",Collection!C559))</f>
        <v/>
      </c>
      <c r="J561" s="184" t="str">
        <f>IF(Collection!C559="","",IF(OR(Collection!F559="Accessoire",Collection!F559="Erreur",Collection!F559="Invocation",Collection!J559&gt;0),"",Collection!C559))</f>
        <v/>
      </c>
      <c r="K561" s="184" t="str">
        <f>IF(Collection!C559="","",IF(OR(Collection!F559="Commune",Collection!F559="Spéciale",Collection!F559="Rare",Collection!G559&gt;0,Collection!C559="Erreur"),"",Collection!C559))</f>
        <v/>
      </c>
    </row>
    <row r="562" spans="1:11" x14ac:dyDescent="0.25">
      <c r="A562" s="209"/>
      <c r="B562" s="185"/>
      <c r="C562" s="185"/>
      <c r="D562" s="185"/>
      <c r="E562" s="186"/>
      <c r="I562" s="184" t="str">
        <f>IF(Collection!C560="","",IF(OR(Collection!F560="Invocation",Collection!F560="Accessoire",Collection!G560&gt;0,Collection!C560="Erreur"),"",Collection!C560))</f>
        <v/>
      </c>
      <c r="J562" s="184" t="str">
        <f>IF(Collection!C560="","",IF(OR(Collection!F560="Accessoire",Collection!F560="Erreur",Collection!F560="Invocation",Collection!J560&gt;0),"",Collection!C560))</f>
        <v/>
      </c>
      <c r="K562" s="184" t="str">
        <f>IF(Collection!C560="","",IF(OR(Collection!F560="Commune",Collection!F560="Spéciale",Collection!F560="Rare",Collection!G560&gt;0,Collection!C560="Erreur"),"",Collection!C560))</f>
        <v/>
      </c>
    </row>
    <row r="563" spans="1:11" x14ac:dyDescent="0.25">
      <c r="A563" s="209"/>
      <c r="B563" s="185"/>
      <c r="C563" s="185"/>
      <c r="D563" s="185"/>
      <c r="E563" s="186"/>
      <c r="I563" s="184" t="str">
        <f>IF(Collection!C561="","",IF(OR(Collection!F561="Invocation",Collection!F561="Accessoire",Collection!G561&gt;0,Collection!C561="Erreur"),"",Collection!C561))</f>
        <v/>
      </c>
      <c r="J563" s="184" t="str">
        <f>IF(Collection!C561="","",IF(OR(Collection!F561="Accessoire",Collection!F561="Erreur",Collection!F561="Invocation",Collection!J561&gt;0),"",Collection!C561))</f>
        <v/>
      </c>
      <c r="K563" s="184" t="str">
        <f>IF(Collection!C561="","",IF(OR(Collection!F561="Commune",Collection!F561="Spéciale",Collection!F561="Rare",Collection!G561&gt;0,Collection!C561="Erreur"),"",Collection!C561))</f>
        <v/>
      </c>
    </row>
    <row r="564" spans="1:11" x14ac:dyDescent="0.25">
      <c r="A564" s="209"/>
      <c r="B564" s="185"/>
      <c r="C564" s="185"/>
      <c r="D564" s="185"/>
      <c r="E564" s="186"/>
      <c r="I564" s="184" t="str">
        <f>IF(Collection!C562="","",IF(OR(Collection!F562="Invocation",Collection!F562="Accessoire",Collection!G562&gt;0,Collection!C562="Erreur"),"",Collection!C562))</f>
        <v/>
      </c>
      <c r="J564" s="184" t="str">
        <f>IF(Collection!C562="","",IF(OR(Collection!F562="Accessoire",Collection!F562="Erreur",Collection!F562="Invocation",Collection!J562&gt;0),"",Collection!C562))</f>
        <v/>
      </c>
      <c r="K564" s="184" t="str">
        <f>IF(Collection!C562="","",IF(OR(Collection!F562="Commune",Collection!F562="Spéciale",Collection!F562="Rare",Collection!G562&gt;0,Collection!C562="Erreur"),"",Collection!C562))</f>
        <v/>
      </c>
    </row>
    <row r="565" spans="1:11" x14ac:dyDescent="0.25">
      <c r="A565" s="209"/>
      <c r="B565" s="185"/>
      <c r="C565" s="185"/>
      <c r="D565" s="185"/>
      <c r="E565" s="186"/>
      <c r="I565" s="184" t="str">
        <f>IF(Collection!C563="","",IF(OR(Collection!F563="Invocation",Collection!F563="Accessoire",Collection!G563&gt;0,Collection!C563="Erreur"),"",Collection!C563))</f>
        <v/>
      </c>
      <c r="J565" s="184" t="str">
        <f>IF(Collection!C563="","",IF(OR(Collection!F563="Accessoire",Collection!F563="Erreur",Collection!F563="Invocation",Collection!J563&gt;0),"",Collection!C563))</f>
        <v/>
      </c>
      <c r="K565" s="184" t="str">
        <f>IF(Collection!C563="","",IF(OR(Collection!F563="Commune",Collection!F563="Spéciale",Collection!F563="Rare",Collection!G563&gt;0,Collection!C563="Erreur"),"",Collection!C563))</f>
        <v/>
      </c>
    </row>
    <row r="566" spans="1:11" x14ac:dyDescent="0.25">
      <c r="A566" s="209"/>
      <c r="B566" s="185"/>
      <c r="C566" s="185"/>
      <c r="D566" s="185"/>
      <c r="E566" s="186"/>
      <c r="I566" s="184" t="str">
        <f>IF(Collection!C564="","",IF(OR(Collection!F564="Invocation",Collection!F564="Accessoire",Collection!G564&gt;0,Collection!C564="Erreur"),"",Collection!C564))</f>
        <v/>
      </c>
      <c r="J566" s="184" t="str">
        <f>IF(Collection!C564="","",IF(OR(Collection!F564="Accessoire",Collection!F564="Erreur",Collection!F564="Invocation",Collection!J564&gt;0),"",Collection!C564))</f>
        <v/>
      </c>
      <c r="K566" s="184" t="str">
        <f>IF(Collection!C564="","",IF(OR(Collection!F564="Commune",Collection!F564="Spéciale",Collection!F564="Rare",Collection!G564&gt;0,Collection!C564="Erreur"),"",Collection!C564))</f>
        <v/>
      </c>
    </row>
    <row r="567" spans="1:11" x14ac:dyDescent="0.25">
      <c r="A567" s="209"/>
      <c r="B567" s="185"/>
      <c r="C567" s="185"/>
      <c r="D567" s="185"/>
      <c r="E567" s="186"/>
      <c r="I567" s="184" t="str">
        <f>IF(Collection!C565="","",IF(OR(Collection!F565="Invocation",Collection!F565="Accessoire",Collection!G565&gt;0,Collection!C565="Erreur"),"",Collection!C565))</f>
        <v/>
      </c>
      <c r="J567" s="184" t="str">
        <f>IF(Collection!C565="","",IF(OR(Collection!F565="Accessoire",Collection!F565="Erreur",Collection!F565="Invocation",Collection!J565&gt;0),"",Collection!C565))</f>
        <v/>
      </c>
      <c r="K567" s="184" t="str">
        <f>IF(Collection!C565="","",IF(OR(Collection!F565="Commune",Collection!F565="Spéciale",Collection!F565="Rare",Collection!G565&gt;0,Collection!C565="Erreur"),"",Collection!C565))</f>
        <v/>
      </c>
    </row>
    <row r="568" spans="1:11" x14ac:dyDescent="0.25">
      <c r="A568" s="209"/>
      <c r="B568" s="185"/>
      <c r="C568" s="185"/>
      <c r="D568" s="185"/>
      <c r="E568" s="186"/>
      <c r="I568" s="184" t="str">
        <f>IF(Collection!C566="","",IF(OR(Collection!F566="Invocation",Collection!F566="Accessoire",Collection!G566&gt;0,Collection!C566="Erreur"),"",Collection!C566))</f>
        <v/>
      </c>
      <c r="J568" s="184" t="str">
        <f>IF(Collection!C566="","",IF(OR(Collection!F566="Accessoire",Collection!F566="Erreur",Collection!F566="Invocation",Collection!J566&gt;0),"",Collection!C566))</f>
        <v/>
      </c>
      <c r="K568" s="184" t="str">
        <f>IF(Collection!C566="","",IF(OR(Collection!F566="Commune",Collection!F566="Spéciale",Collection!F566="Rare",Collection!G566&gt;0,Collection!C566="Erreur"),"",Collection!C566))</f>
        <v/>
      </c>
    </row>
    <row r="569" spans="1:11" x14ac:dyDescent="0.25">
      <c r="A569" s="209"/>
      <c r="B569" s="185"/>
      <c r="C569" s="185"/>
      <c r="D569" s="185"/>
      <c r="E569" s="186"/>
      <c r="I569" s="184" t="str">
        <f>IF(Collection!C567="","",IF(OR(Collection!F567="Invocation",Collection!F567="Accessoire",Collection!G567&gt;0,Collection!C567="Erreur"),"",Collection!C567))</f>
        <v/>
      </c>
      <c r="J569" s="184" t="str">
        <f>IF(Collection!C567="","",IF(OR(Collection!F567="Accessoire",Collection!F567="Erreur",Collection!F567="Invocation",Collection!J567&gt;0),"",Collection!C567))</f>
        <v/>
      </c>
      <c r="K569" s="184" t="str">
        <f>IF(Collection!C567="","",IF(OR(Collection!F567="Commune",Collection!F567="Spéciale",Collection!F567="Rare",Collection!G567&gt;0,Collection!C567="Erreur"),"",Collection!C567))</f>
        <v/>
      </c>
    </row>
    <row r="570" spans="1:11" x14ac:dyDescent="0.25">
      <c r="A570" s="209"/>
      <c r="B570" s="185"/>
      <c r="C570" s="185"/>
      <c r="D570" s="185"/>
      <c r="E570" s="186"/>
      <c r="I570" s="184" t="str">
        <f>IF(Collection!C568="","",IF(OR(Collection!F568="Invocation",Collection!F568="Accessoire",Collection!G568&gt;0,Collection!C568="Erreur"),"",Collection!C568))</f>
        <v/>
      </c>
      <c r="J570" s="184" t="str">
        <f>IF(Collection!C568="","",IF(OR(Collection!F568="Accessoire",Collection!F568="Erreur",Collection!F568="Invocation",Collection!J568&gt;0),"",Collection!C568))</f>
        <v/>
      </c>
      <c r="K570" s="184" t="str">
        <f>IF(Collection!C568="","",IF(OR(Collection!F568="Commune",Collection!F568="Spéciale",Collection!F568="Rare",Collection!G568&gt;0,Collection!C568="Erreur"),"",Collection!C568))</f>
        <v/>
      </c>
    </row>
    <row r="571" spans="1:11" x14ac:dyDescent="0.25">
      <c r="A571" s="209"/>
      <c r="B571" s="185"/>
      <c r="C571" s="185"/>
      <c r="D571" s="185"/>
      <c r="E571" s="186"/>
      <c r="I571" s="184" t="str">
        <f>IF(Collection!C569="","",IF(OR(Collection!F569="Invocation",Collection!F569="Accessoire",Collection!G569&gt;0,Collection!C569="Erreur"),"",Collection!C569))</f>
        <v/>
      </c>
      <c r="J571" s="184" t="str">
        <f>IF(Collection!C569="","",IF(OR(Collection!F569="Accessoire",Collection!F569="Erreur",Collection!F569="Invocation",Collection!J569&gt;0),"",Collection!C569))</f>
        <v/>
      </c>
      <c r="K571" s="184" t="str">
        <f>IF(Collection!C569="","",IF(OR(Collection!F569="Commune",Collection!F569="Spéciale",Collection!F569="Rare",Collection!G569&gt;0,Collection!C569="Erreur"),"",Collection!C569))</f>
        <v/>
      </c>
    </row>
    <row r="572" spans="1:11" x14ac:dyDescent="0.25">
      <c r="A572" s="209"/>
      <c r="B572" s="185"/>
      <c r="C572" s="185"/>
      <c r="D572" s="185"/>
      <c r="E572" s="186"/>
      <c r="I572" s="184" t="str">
        <f>IF(Collection!C570="","",IF(OR(Collection!F570="Invocation",Collection!F570="Accessoire",Collection!G570&gt;0,Collection!C570="Erreur"),"",Collection!C570))</f>
        <v/>
      </c>
      <c r="J572" s="184" t="str">
        <f>IF(Collection!C570="","",IF(OR(Collection!F570="Accessoire",Collection!F570="Erreur",Collection!F570="Invocation",Collection!J570&gt;0),"",Collection!C570))</f>
        <v/>
      </c>
      <c r="K572" s="184" t="str">
        <f>IF(Collection!C570="","",IF(OR(Collection!F570="Commune",Collection!F570="Spéciale",Collection!F570="Rare",Collection!G570&gt;0,Collection!C570="Erreur"),"",Collection!C570))</f>
        <v/>
      </c>
    </row>
    <row r="573" spans="1:11" x14ac:dyDescent="0.25">
      <c r="A573" s="209"/>
      <c r="B573" s="185"/>
      <c r="C573" s="185"/>
      <c r="D573" s="185"/>
      <c r="E573" s="186"/>
      <c r="I573" s="184" t="str">
        <f>IF(Collection!C571="","",IF(OR(Collection!F571="Invocation",Collection!F571="Accessoire",Collection!G571&gt;0,Collection!C571="Erreur"),"",Collection!C571))</f>
        <v/>
      </c>
      <c r="J573" s="184" t="str">
        <f>IF(Collection!C571="","",IF(OR(Collection!F571="Accessoire",Collection!F571="Erreur",Collection!F571="Invocation",Collection!J571&gt;0),"",Collection!C571))</f>
        <v/>
      </c>
      <c r="K573" s="184" t="str">
        <f>IF(Collection!C571="","",IF(OR(Collection!F571="Commune",Collection!F571="Spéciale",Collection!F571="Rare",Collection!G571&gt;0,Collection!C571="Erreur"),"",Collection!C571))</f>
        <v/>
      </c>
    </row>
    <row r="574" spans="1:11" x14ac:dyDescent="0.25">
      <c r="A574" s="209"/>
      <c r="B574" s="185"/>
      <c r="C574" s="185"/>
      <c r="D574" s="185"/>
      <c r="E574" s="186"/>
      <c r="I574" s="184" t="str">
        <f>IF(Collection!C572="","",IF(OR(Collection!F572="Invocation",Collection!F572="Accessoire",Collection!G572&gt;0,Collection!C572="Erreur"),"",Collection!C572))</f>
        <v/>
      </c>
      <c r="J574" s="184" t="str">
        <f>IF(Collection!C572="","",IF(OR(Collection!F572="Accessoire",Collection!F572="Erreur",Collection!F572="Invocation",Collection!J572&gt;0),"",Collection!C572))</f>
        <v/>
      </c>
      <c r="K574" s="184" t="str">
        <f>IF(Collection!C572="","",IF(OR(Collection!F572="Commune",Collection!F572="Spéciale",Collection!F572="Rare",Collection!G572&gt;0,Collection!C572="Erreur"),"",Collection!C572))</f>
        <v/>
      </c>
    </row>
    <row r="575" spans="1:11" x14ac:dyDescent="0.25">
      <c r="A575" s="209"/>
      <c r="B575" s="185"/>
      <c r="C575" s="185"/>
      <c r="D575" s="185"/>
      <c r="E575" s="186"/>
      <c r="I575" s="184" t="str">
        <f>IF(Collection!C573="","",IF(OR(Collection!F573="Invocation",Collection!F573="Accessoire",Collection!G573&gt;0,Collection!C573="Erreur"),"",Collection!C573))</f>
        <v/>
      </c>
      <c r="J575" s="184" t="str">
        <f>IF(Collection!C573="","",IF(OR(Collection!F573="Accessoire",Collection!F573="Erreur",Collection!F573="Invocation",Collection!J573&gt;0),"",Collection!C573))</f>
        <v/>
      </c>
      <c r="K575" s="184" t="str">
        <f>IF(Collection!C573="","",IF(OR(Collection!F573="Commune",Collection!F573="Spéciale",Collection!F573="Rare",Collection!G573&gt;0,Collection!C573="Erreur"),"",Collection!C573))</f>
        <v/>
      </c>
    </row>
    <row r="576" spans="1:11" x14ac:dyDescent="0.25">
      <c r="A576" s="209"/>
      <c r="B576" s="185"/>
      <c r="C576" s="185"/>
      <c r="D576" s="185"/>
      <c r="E576" s="186"/>
      <c r="I576" s="184" t="str">
        <f>IF(Collection!C574="","",IF(OR(Collection!F574="Invocation",Collection!F574="Accessoire",Collection!G574&gt;0,Collection!C574="Erreur"),"",Collection!C574))</f>
        <v/>
      </c>
      <c r="J576" s="184" t="str">
        <f>IF(Collection!C574="","",IF(OR(Collection!F574="Accessoire",Collection!F574="Erreur",Collection!F574="Invocation",Collection!J574&gt;0),"",Collection!C574))</f>
        <v/>
      </c>
      <c r="K576" s="184" t="str">
        <f>IF(Collection!C574="","",IF(OR(Collection!F574="Commune",Collection!F574="Spéciale",Collection!F574="Rare",Collection!G574&gt;0,Collection!C574="Erreur"),"",Collection!C574))</f>
        <v/>
      </c>
    </row>
    <row r="577" spans="1:11" x14ac:dyDescent="0.25">
      <c r="A577" s="209"/>
      <c r="B577" s="185"/>
      <c r="C577" s="185"/>
      <c r="D577" s="185"/>
      <c r="E577" s="186"/>
      <c r="I577" s="184" t="str">
        <f>IF(Collection!C575="","",IF(OR(Collection!F575="Invocation",Collection!F575="Accessoire",Collection!G575&gt;0,Collection!C575="Erreur"),"",Collection!C575))</f>
        <v/>
      </c>
      <c r="J577" s="184" t="str">
        <f>IF(Collection!C575="","",IF(OR(Collection!F575="Accessoire",Collection!F575="Erreur",Collection!F575="Invocation",Collection!J575&gt;0),"",Collection!C575))</f>
        <v/>
      </c>
      <c r="K577" s="184" t="str">
        <f>IF(Collection!C575="","",IF(OR(Collection!F575="Commune",Collection!F575="Spéciale",Collection!F575="Rare",Collection!G575&gt;0,Collection!C575="Erreur"),"",Collection!C575))</f>
        <v/>
      </c>
    </row>
    <row r="578" spans="1:11" x14ac:dyDescent="0.25">
      <c r="A578" s="209"/>
      <c r="B578" s="185"/>
      <c r="C578" s="185"/>
      <c r="D578" s="185"/>
      <c r="E578" s="186"/>
      <c r="I578" s="184" t="str">
        <f>IF(Collection!C576="","",IF(OR(Collection!F576="Invocation",Collection!F576="Accessoire",Collection!G576&gt;0,Collection!C576="Erreur"),"",Collection!C576))</f>
        <v/>
      </c>
      <c r="J578" s="184" t="str">
        <f>IF(Collection!C576="","",IF(OR(Collection!F576="Accessoire",Collection!F576="Erreur",Collection!F576="Invocation",Collection!J576&gt;0),"",Collection!C576))</f>
        <v/>
      </c>
      <c r="K578" s="184" t="str">
        <f>IF(Collection!C576="","",IF(OR(Collection!F576="Commune",Collection!F576="Spéciale",Collection!F576="Rare",Collection!G576&gt;0,Collection!C576="Erreur"),"",Collection!C576))</f>
        <v/>
      </c>
    </row>
    <row r="579" spans="1:11" x14ac:dyDescent="0.25">
      <c r="A579" s="209"/>
      <c r="B579" s="185"/>
      <c r="C579" s="185"/>
      <c r="D579" s="185"/>
      <c r="E579" s="186"/>
      <c r="I579" s="184" t="str">
        <f>IF(Collection!C577="","",IF(OR(Collection!F577="Invocation",Collection!F577="Accessoire",Collection!G577&gt;0,Collection!C577="Erreur"),"",Collection!C577))</f>
        <v/>
      </c>
      <c r="J579" s="184" t="str">
        <f>IF(Collection!C577="","",IF(OR(Collection!F577="Accessoire",Collection!F577="Erreur",Collection!F577="Invocation",Collection!J577&gt;0),"",Collection!C577))</f>
        <v/>
      </c>
      <c r="K579" s="184" t="str">
        <f>IF(Collection!C577="","",IF(OR(Collection!F577="Commune",Collection!F577="Spéciale",Collection!F577="Rare",Collection!G577&gt;0,Collection!C577="Erreur"),"",Collection!C577))</f>
        <v/>
      </c>
    </row>
    <row r="580" spans="1:11" x14ac:dyDescent="0.25">
      <c r="A580" s="209"/>
      <c r="B580" s="185"/>
      <c r="C580" s="185"/>
      <c r="D580" s="185"/>
      <c r="E580" s="186"/>
      <c r="I580" s="184" t="str">
        <f>IF(Collection!C578="","",IF(OR(Collection!F578="Invocation",Collection!F578="Accessoire",Collection!G578&gt;0,Collection!C578="Erreur"),"",Collection!C578))</f>
        <v/>
      </c>
      <c r="J580" s="184" t="str">
        <f>IF(Collection!C578="","",IF(OR(Collection!F578="Accessoire",Collection!F578="Erreur",Collection!F578="Invocation",Collection!J578&gt;0),"",Collection!C578))</f>
        <v/>
      </c>
      <c r="K580" s="184" t="str">
        <f>IF(Collection!C578="","",IF(OR(Collection!F578="Commune",Collection!F578="Spéciale",Collection!F578="Rare",Collection!G578&gt;0,Collection!C578="Erreur"),"",Collection!C578))</f>
        <v/>
      </c>
    </row>
    <row r="581" spans="1:11" x14ac:dyDescent="0.25">
      <c r="A581" s="209"/>
      <c r="B581" s="185"/>
      <c r="C581" s="185"/>
      <c r="D581" s="185"/>
      <c r="E581" s="186"/>
      <c r="I581" s="184" t="str">
        <f>IF(Collection!C579="","",IF(OR(Collection!F579="Invocation",Collection!F579="Accessoire",Collection!G579&gt;0,Collection!C579="Erreur"),"",Collection!C579))</f>
        <v/>
      </c>
      <c r="J581" s="184" t="str">
        <f>IF(Collection!C579="","",IF(OR(Collection!F579="Accessoire",Collection!F579="Erreur",Collection!F579="Invocation",Collection!J579&gt;0),"",Collection!C579))</f>
        <v/>
      </c>
      <c r="K581" s="184" t="str">
        <f>IF(Collection!C579="","",IF(OR(Collection!F579="Commune",Collection!F579="Spéciale",Collection!F579="Rare",Collection!G579&gt;0,Collection!C579="Erreur"),"",Collection!C579))</f>
        <v/>
      </c>
    </row>
    <row r="582" spans="1:11" x14ac:dyDescent="0.25">
      <c r="A582" s="209"/>
      <c r="B582" s="185"/>
      <c r="C582" s="185"/>
      <c r="D582" s="185"/>
      <c r="E582" s="186"/>
      <c r="I582" s="184" t="str">
        <f>IF(Collection!C580="","",IF(OR(Collection!F580="Invocation",Collection!F580="Accessoire",Collection!G580&gt;0,Collection!C580="Erreur"),"",Collection!C580))</f>
        <v/>
      </c>
      <c r="J582" s="184" t="str">
        <f>IF(Collection!C580="","",IF(OR(Collection!F580="Accessoire",Collection!F580="Erreur",Collection!F580="Invocation",Collection!J580&gt;0),"",Collection!C580))</f>
        <v/>
      </c>
      <c r="K582" s="184" t="str">
        <f>IF(Collection!C580="","",IF(OR(Collection!F580="Commune",Collection!F580="Spéciale",Collection!F580="Rare",Collection!G580&gt;0,Collection!C580="Erreur"),"",Collection!C580))</f>
        <v/>
      </c>
    </row>
    <row r="583" spans="1:11" x14ac:dyDescent="0.25">
      <c r="A583" s="209"/>
      <c r="B583" s="185"/>
      <c r="C583" s="185"/>
      <c r="D583" s="185"/>
      <c r="E583" s="186"/>
      <c r="I583" s="184" t="str">
        <f>IF(Collection!C581="","",IF(OR(Collection!F581="Invocation",Collection!F581="Accessoire",Collection!G581&gt;0,Collection!C581="Erreur"),"",Collection!C581))</f>
        <v/>
      </c>
      <c r="J583" s="184" t="str">
        <f>IF(Collection!C581="","",IF(OR(Collection!F581="Accessoire",Collection!F581="Erreur",Collection!F581="Invocation",Collection!J581&gt;0),"",Collection!C581))</f>
        <v/>
      </c>
      <c r="K583" s="184" t="str">
        <f>IF(Collection!C581="","",IF(OR(Collection!F581="Commune",Collection!F581="Spéciale",Collection!F581="Rare",Collection!G581&gt;0,Collection!C581="Erreur"),"",Collection!C581))</f>
        <v/>
      </c>
    </row>
    <row r="584" spans="1:11" x14ac:dyDescent="0.25">
      <c r="A584" s="209"/>
      <c r="B584" s="185"/>
      <c r="C584" s="185"/>
      <c r="D584" s="185"/>
      <c r="E584" s="186"/>
      <c r="I584" s="184" t="str">
        <f>IF(Collection!C582="","",IF(OR(Collection!F582="Invocation",Collection!F582="Accessoire",Collection!G582&gt;0,Collection!C582="Erreur"),"",Collection!C582))</f>
        <v/>
      </c>
      <c r="J584" s="184" t="str">
        <f>IF(Collection!C582="","",IF(OR(Collection!F582="Accessoire",Collection!F582="Erreur",Collection!F582="Invocation",Collection!J582&gt;0),"",Collection!C582))</f>
        <v/>
      </c>
      <c r="K584" s="184" t="str">
        <f>IF(Collection!C582="","",IF(OR(Collection!F582="Commune",Collection!F582="Spéciale",Collection!F582="Rare",Collection!G582&gt;0,Collection!C582="Erreur"),"",Collection!C582))</f>
        <v/>
      </c>
    </row>
    <row r="585" spans="1:11" x14ac:dyDescent="0.25">
      <c r="A585" s="209"/>
      <c r="B585" s="185"/>
      <c r="C585" s="185"/>
      <c r="D585" s="185"/>
      <c r="E585" s="186"/>
      <c r="I585" s="184" t="str">
        <f>IF(Collection!C583="","",IF(OR(Collection!F583="Invocation",Collection!F583="Accessoire",Collection!G583&gt;0,Collection!C583="Erreur"),"",Collection!C583))</f>
        <v/>
      </c>
      <c r="J585" s="184" t="str">
        <f>IF(Collection!C583="","",IF(OR(Collection!F583="Accessoire",Collection!F583="Erreur",Collection!F583="Invocation",Collection!J583&gt;0),"",Collection!C583))</f>
        <v/>
      </c>
      <c r="K585" s="184" t="str">
        <f>IF(Collection!C583="","",IF(OR(Collection!F583="Commune",Collection!F583="Spéciale",Collection!F583="Rare",Collection!G583&gt;0,Collection!C583="Erreur"),"",Collection!C583))</f>
        <v/>
      </c>
    </row>
    <row r="586" spans="1:11" x14ac:dyDescent="0.25">
      <c r="A586" s="209"/>
      <c r="B586" s="185"/>
      <c r="C586" s="185"/>
      <c r="D586" s="185"/>
      <c r="E586" s="186"/>
      <c r="I586" s="184" t="str">
        <f>IF(Collection!C584="","",IF(OR(Collection!F584="Invocation",Collection!F584="Accessoire",Collection!G584&gt;0,Collection!C584="Erreur"),"",Collection!C584))</f>
        <v/>
      </c>
      <c r="J586" s="184" t="str">
        <f>IF(Collection!C584="","",IF(OR(Collection!F584="Accessoire",Collection!F584="Erreur",Collection!F584="Invocation",Collection!J584&gt;0),"",Collection!C584))</f>
        <v/>
      </c>
      <c r="K586" s="184" t="str">
        <f>IF(Collection!C584="","",IF(OR(Collection!F584="Commune",Collection!F584="Spéciale",Collection!F584="Rare",Collection!G584&gt;0,Collection!C584="Erreur"),"",Collection!C584))</f>
        <v/>
      </c>
    </row>
    <row r="587" spans="1:11" x14ac:dyDescent="0.25">
      <c r="A587" s="209"/>
      <c r="B587" s="185"/>
      <c r="C587" s="185"/>
      <c r="D587" s="185"/>
      <c r="E587" s="186"/>
      <c r="I587" s="184" t="str">
        <f>IF(Collection!C585="","",IF(OR(Collection!F585="Invocation",Collection!F585="Accessoire",Collection!G585&gt;0,Collection!C585="Erreur"),"",Collection!C585))</f>
        <v/>
      </c>
      <c r="J587" s="184" t="str">
        <f>IF(Collection!C585="","",IF(OR(Collection!F585="Accessoire",Collection!F585="Erreur",Collection!F585="Invocation",Collection!J585&gt;0),"",Collection!C585))</f>
        <v/>
      </c>
      <c r="K587" s="184" t="str">
        <f>IF(Collection!C585="","",IF(OR(Collection!F585="Commune",Collection!F585="Spéciale",Collection!F585="Rare",Collection!G585&gt;0,Collection!C585="Erreur"),"",Collection!C585))</f>
        <v/>
      </c>
    </row>
    <row r="588" spans="1:11" x14ac:dyDescent="0.25">
      <c r="A588" s="209"/>
      <c r="B588" s="185"/>
      <c r="C588" s="185"/>
      <c r="D588" s="185"/>
      <c r="E588" s="186"/>
      <c r="I588" s="184" t="str">
        <f>IF(Collection!C586="","",IF(OR(Collection!F586="Invocation",Collection!F586="Accessoire",Collection!G586&gt;0,Collection!C586="Erreur"),"",Collection!C586))</f>
        <v/>
      </c>
      <c r="J588" s="184" t="str">
        <f>IF(Collection!C586="","",IF(OR(Collection!F586="Accessoire",Collection!F586="Erreur",Collection!F586="Invocation",Collection!J586&gt;0),"",Collection!C586))</f>
        <v/>
      </c>
      <c r="K588" s="184" t="str">
        <f>IF(Collection!C586="","",IF(OR(Collection!F586="Commune",Collection!F586="Spéciale",Collection!F586="Rare",Collection!G586&gt;0,Collection!C586="Erreur"),"",Collection!C586))</f>
        <v/>
      </c>
    </row>
    <row r="589" spans="1:11" x14ac:dyDescent="0.25">
      <c r="A589" s="209"/>
      <c r="B589" s="185"/>
      <c r="C589" s="185"/>
      <c r="D589" s="185"/>
      <c r="E589" s="186"/>
      <c r="I589" s="184" t="str">
        <f>IF(Collection!C587="","",IF(OR(Collection!F587="Invocation",Collection!F587="Accessoire",Collection!G587&gt;0,Collection!C587="Erreur"),"",Collection!C587))</f>
        <v/>
      </c>
      <c r="J589" s="184" t="str">
        <f>IF(Collection!C587="","",IF(OR(Collection!F587="Accessoire",Collection!F587="Erreur",Collection!F587="Invocation",Collection!J587&gt;0),"",Collection!C587))</f>
        <v/>
      </c>
      <c r="K589" s="184" t="str">
        <f>IF(Collection!C587="","",IF(OR(Collection!F587="Commune",Collection!F587="Spéciale",Collection!F587="Rare",Collection!G587&gt;0,Collection!C587="Erreur"),"",Collection!C587))</f>
        <v/>
      </c>
    </row>
    <row r="590" spans="1:11" x14ac:dyDescent="0.25">
      <c r="A590" s="209"/>
      <c r="B590" s="185"/>
      <c r="C590" s="185"/>
      <c r="D590" s="185"/>
      <c r="E590" s="186"/>
      <c r="I590" s="184" t="str">
        <f>IF(Collection!C588="","",IF(OR(Collection!F588="Invocation",Collection!F588="Accessoire",Collection!G588&gt;0,Collection!C588="Erreur"),"",Collection!C588))</f>
        <v/>
      </c>
      <c r="J590" s="184" t="str">
        <f>IF(Collection!C588="","",IF(OR(Collection!F588="Accessoire",Collection!F588="Erreur",Collection!F588="Invocation",Collection!J588&gt;0),"",Collection!C588))</f>
        <v/>
      </c>
      <c r="K590" s="184" t="str">
        <f>IF(Collection!C588="","",IF(OR(Collection!F588="Commune",Collection!F588="Spéciale",Collection!F588="Rare",Collection!G588&gt;0,Collection!C588="Erreur"),"",Collection!C588))</f>
        <v/>
      </c>
    </row>
    <row r="591" spans="1:11" x14ac:dyDescent="0.25">
      <c r="A591" s="209"/>
      <c r="B591" s="185"/>
      <c r="C591" s="185"/>
      <c r="D591" s="185"/>
      <c r="E591" s="186"/>
      <c r="I591" s="184" t="str">
        <f>IF(Collection!C589="","",IF(OR(Collection!F589="Invocation",Collection!F589="Accessoire",Collection!G589&gt;0,Collection!C589="Erreur"),"",Collection!C589))</f>
        <v/>
      </c>
      <c r="J591" s="184" t="str">
        <f>IF(Collection!C589="","",IF(OR(Collection!F589="Accessoire",Collection!F589="Erreur",Collection!F589="Invocation",Collection!J589&gt;0),"",Collection!C589))</f>
        <v/>
      </c>
      <c r="K591" s="184" t="str">
        <f>IF(Collection!C589="","",IF(OR(Collection!F589="Commune",Collection!F589="Spéciale",Collection!F589="Rare",Collection!G589&gt;0,Collection!C589="Erreur"),"",Collection!C589))</f>
        <v/>
      </c>
    </row>
    <row r="592" spans="1:11" x14ac:dyDescent="0.25">
      <c r="A592" s="209"/>
      <c r="B592" s="185"/>
      <c r="C592" s="185"/>
      <c r="D592" s="185"/>
      <c r="E592" s="186"/>
      <c r="I592" s="184" t="str">
        <f>IF(Collection!C590="","",IF(OR(Collection!F590="Invocation",Collection!F590="Accessoire",Collection!G590&gt;0,Collection!C590="Erreur"),"",Collection!C590))</f>
        <v/>
      </c>
      <c r="J592" s="184" t="str">
        <f>IF(Collection!C590="","",IF(OR(Collection!F590="Accessoire",Collection!F590="Erreur",Collection!F590="Invocation",Collection!J590&gt;0),"",Collection!C590))</f>
        <v/>
      </c>
      <c r="K592" s="184" t="str">
        <f>IF(Collection!C590="","",IF(OR(Collection!F590="Commune",Collection!F590="Spéciale",Collection!F590="Rare",Collection!G590&gt;0,Collection!C590="Erreur"),"",Collection!C590))</f>
        <v/>
      </c>
    </row>
    <row r="593" spans="1:11" x14ac:dyDescent="0.25">
      <c r="A593" s="209"/>
      <c r="B593" s="185"/>
      <c r="C593" s="185"/>
      <c r="D593" s="185"/>
      <c r="E593" s="186"/>
      <c r="I593" s="184" t="str">
        <f>IF(Collection!C591="","",IF(OR(Collection!F591="Invocation",Collection!F591="Accessoire",Collection!G591&gt;0,Collection!C591="Erreur"),"",Collection!C591))</f>
        <v/>
      </c>
      <c r="J593" s="184" t="str">
        <f>IF(Collection!C591="","",IF(OR(Collection!F591="Accessoire",Collection!F591="Erreur",Collection!F591="Invocation",Collection!J591&gt;0),"",Collection!C591))</f>
        <v/>
      </c>
      <c r="K593" s="184" t="str">
        <f>IF(Collection!C591="","",IF(OR(Collection!F591="Commune",Collection!F591="Spéciale",Collection!F591="Rare",Collection!G591&gt;0,Collection!C591="Erreur"),"",Collection!C591))</f>
        <v/>
      </c>
    </row>
    <row r="594" spans="1:11" x14ac:dyDescent="0.25">
      <c r="A594" s="209"/>
      <c r="B594" s="185"/>
      <c r="C594" s="185"/>
      <c r="D594" s="185"/>
      <c r="E594" s="186"/>
      <c r="I594" s="184" t="str">
        <f>IF(Collection!C592="","",IF(OR(Collection!F592="Invocation",Collection!F592="Accessoire",Collection!G592&gt;0,Collection!C592="Erreur"),"",Collection!C592))</f>
        <v/>
      </c>
      <c r="J594" s="184" t="str">
        <f>IF(Collection!C592="","",IF(OR(Collection!F592="Accessoire",Collection!F592="Erreur",Collection!F592="Invocation",Collection!J592&gt;0),"",Collection!C592))</f>
        <v/>
      </c>
      <c r="K594" s="184" t="str">
        <f>IF(Collection!C592="","",IF(OR(Collection!F592="Commune",Collection!F592="Spéciale",Collection!F592="Rare",Collection!G592&gt;0,Collection!C592="Erreur"),"",Collection!C592))</f>
        <v/>
      </c>
    </row>
    <row r="595" spans="1:11" x14ac:dyDescent="0.25">
      <c r="A595" s="209"/>
      <c r="B595" s="185"/>
      <c r="C595" s="185"/>
      <c r="D595" s="185"/>
      <c r="E595" s="186"/>
      <c r="I595" s="184" t="str">
        <f>IF(Collection!C593="","",IF(OR(Collection!F593="Invocation",Collection!F593="Accessoire",Collection!G593&gt;0,Collection!C593="Erreur"),"",Collection!C593))</f>
        <v/>
      </c>
      <c r="J595" s="184" t="str">
        <f>IF(Collection!C593="","",IF(OR(Collection!F593="Accessoire",Collection!F593="Erreur",Collection!F593="Invocation",Collection!J593&gt;0),"",Collection!C593))</f>
        <v/>
      </c>
      <c r="K595" s="184" t="str">
        <f>IF(Collection!C593="","",IF(OR(Collection!F593="Commune",Collection!F593="Spéciale",Collection!F593="Rare",Collection!G593&gt;0,Collection!C593="Erreur"),"",Collection!C593))</f>
        <v/>
      </c>
    </row>
    <row r="596" spans="1:11" x14ac:dyDescent="0.25">
      <c r="A596" s="209"/>
      <c r="B596" s="185"/>
      <c r="C596" s="185"/>
      <c r="D596" s="185"/>
      <c r="E596" s="186"/>
      <c r="I596" s="184" t="str">
        <f>IF(Collection!C594="","",IF(OR(Collection!F594="Invocation",Collection!F594="Accessoire",Collection!G594&gt;0,Collection!C594="Erreur"),"",Collection!C594))</f>
        <v/>
      </c>
      <c r="J596" s="184" t="str">
        <f>IF(Collection!C594="","",IF(OR(Collection!F594="Accessoire",Collection!F594="Erreur",Collection!F594="Invocation",Collection!J594&gt;0),"",Collection!C594))</f>
        <v/>
      </c>
      <c r="K596" s="184" t="str">
        <f>IF(Collection!C594="","",IF(OR(Collection!F594="Commune",Collection!F594="Spéciale",Collection!F594="Rare",Collection!G594&gt;0,Collection!C594="Erreur"),"",Collection!C594))</f>
        <v/>
      </c>
    </row>
    <row r="597" spans="1:11" x14ac:dyDescent="0.25">
      <c r="A597" s="209"/>
      <c r="B597" s="185"/>
      <c r="C597" s="185"/>
      <c r="D597" s="185"/>
      <c r="E597" s="186"/>
      <c r="I597" s="184" t="str">
        <f>IF(Collection!C595="","",IF(OR(Collection!F595="Invocation",Collection!F595="Accessoire",Collection!G595&gt;0,Collection!C595="Erreur"),"",Collection!C595))</f>
        <v/>
      </c>
      <c r="J597" s="184" t="str">
        <f>IF(Collection!C595="","",IF(OR(Collection!F595="Accessoire",Collection!F595="Erreur",Collection!F595="Invocation",Collection!J595&gt;0),"",Collection!C595))</f>
        <v/>
      </c>
      <c r="K597" s="184" t="str">
        <f>IF(Collection!C595="","",IF(OR(Collection!F595="Commune",Collection!F595="Spéciale",Collection!F595="Rare",Collection!G595&gt;0,Collection!C595="Erreur"),"",Collection!C595))</f>
        <v/>
      </c>
    </row>
    <row r="598" spans="1:11" x14ac:dyDescent="0.25">
      <c r="A598" s="209"/>
      <c r="B598" s="185"/>
      <c r="C598" s="185"/>
      <c r="D598" s="185"/>
      <c r="E598" s="186"/>
      <c r="I598" s="184" t="str">
        <f>IF(Collection!C596="","",IF(OR(Collection!F596="Invocation",Collection!F596="Accessoire",Collection!G596&gt;0,Collection!C596="Erreur"),"",Collection!C596))</f>
        <v/>
      </c>
      <c r="J598" s="184" t="str">
        <f>IF(Collection!C596="","",IF(OR(Collection!F596="Accessoire",Collection!F596="Erreur",Collection!F596="Invocation",Collection!J596&gt;0),"",Collection!C596))</f>
        <v/>
      </c>
      <c r="K598" s="184" t="str">
        <f>IF(Collection!C596="","",IF(OR(Collection!F596="Commune",Collection!F596="Spéciale",Collection!F596="Rare",Collection!G596&gt;0,Collection!C596="Erreur"),"",Collection!C596))</f>
        <v/>
      </c>
    </row>
    <row r="599" spans="1:11" x14ac:dyDescent="0.25">
      <c r="A599" s="209"/>
      <c r="B599" s="185"/>
      <c r="C599" s="185"/>
      <c r="D599" s="185"/>
      <c r="E599" s="186"/>
      <c r="I599" s="184" t="str">
        <f>IF(Collection!C597="","",IF(OR(Collection!F597="Invocation",Collection!F597="Accessoire",Collection!G597&gt;0,Collection!C597="Erreur"),"",Collection!C597))</f>
        <v/>
      </c>
      <c r="J599" s="184" t="str">
        <f>IF(Collection!C597="","",IF(OR(Collection!F597="Accessoire",Collection!F597="Erreur",Collection!F597="Invocation",Collection!J597&gt;0),"",Collection!C597))</f>
        <v/>
      </c>
      <c r="K599" s="184" t="str">
        <f>IF(Collection!C597="","",IF(OR(Collection!F597="Commune",Collection!F597="Spéciale",Collection!F597="Rare",Collection!G597&gt;0,Collection!C597="Erreur"),"",Collection!C597))</f>
        <v/>
      </c>
    </row>
    <row r="600" spans="1:11" ht="15.75" thickBot="1" x14ac:dyDescent="0.3">
      <c r="A600" s="210"/>
      <c r="B600" s="187"/>
      <c r="C600" s="187"/>
      <c r="D600" s="187"/>
      <c r="E600" s="188"/>
      <c r="I600" s="184" t="str">
        <f>IF(Collection!C598="","",IF(OR(Collection!F598="Invocation",Collection!F598="Accessoire",Collection!G598&gt;0,Collection!C598="Erreur"),"",Collection!C598))</f>
        <v/>
      </c>
      <c r="J600" s="184" t="str">
        <f>IF(Collection!C598="","",IF(OR(Collection!F598="Accessoire",Collection!F598="Erreur",Collection!F598="Invocation",Collection!J598&gt;0),"",Collection!C598))</f>
        <v/>
      </c>
      <c r="K600" s="184" t="str">
        <f>IF(Collection!C598="","",IF(OR(Collection!F598="Commune",Collection!F598="Spéciale",Collection!F598="Rare",Collection!G598&gt;0,Collection!C598="Erreur"),"",Collection!C598))</f>
        <v/>
      </c>
    </row>
    <row r="601" spans="1:11" ht="15.75" thickTop="1" x14ac:dyDescent="0.25">
      <c r="I601" s="184" t="str">
        <f>IF(Collection!C599="","",IF(OR(Collection!F599="Invocation",Collection!F599="Accessoire",Collection!G599&gt;0,Collection!C599="Erreur"),"",Collection!C599))</f>
        <v/>
      </c>
      <c r="J601" s="184" t="str">
        <f>IF(Collection!C599="","",IF(OR(Collection!F599="Accessoire",Collection!F599="Erreur",Collection!F599="Invocation",Collection!J599&gt;0),"",Collection!C599))</f>
        <v/>
      </c>
      <c r="K601" s="184" t="str">
        <f>IF(Collection!C599="","",IF(OR(Collection!F599="Commune",Collection!F599="Spéciale",Collection!F599="Rare",Collection!G599&gt;0,Collection!C599="Erreur"),"",Collection!C599))</f>
        <v/>
      </c>
    </row>
  </sheetData>
  <sortState ref="E4:E600">
    <sortCondition ref="E4"/>
  </sortState>
  <mergeCells count="1">
    <mergeCell ref="A1:E1"/>
  </mergeCells>
  <pageMargins left="0.70866141732283472" right="0.70866141732283472" top="0.74803149606299213" bottom="0.74803149606299213" header="0.31496062992125984" footer="0.31496062992125984"/>
  <pageSetup scale="84" fitToHeight="9" orientation="portrait" verticalDpi="300" r:id="rId1"/>
  <headerFooter>
    <oddHeader>&amp;CKrosMaster Arèna
Ma Collection</oddHeader>
    <oddFooter>&amp;LPar : Maxlam&amp;RVersion 3.2</oddFooter>
  </headerFooter>
  <rowBreaks count="4" manualBreakCount="4">
    <brk id="43" max="4" man="1"/>
    <brk id="100" max="4" man="1"/>
    <brk id="476" max="2" man="1"/>
    <brk id="558" max="2" man="1"/>
  </rowBreak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7" tint="0.39997558519241921"/>
  </sheetPr>
  <dimension ref="B1:AX617"/>
  <sheetViews>
    <sheetView zoomScaleNormal="100" workbookViewId="0">
      <pane xSplit="4" ySplit="19" topLeftCell="E20" activePane="bottomRight" state="frozen"/>
      <selection activeCell="F17" sqref="F17"/>
      <selection pane="topRight" activeCell="F17" sqref="F17"/>
      <selection pane="bottomLeft" activeCell="F17" sqref="F17"/>
      <selection pane="bottomRight" activeCell="F5" sqref="F5:G5"/>
    </sheetView>
  </sheetViews>
  <sheetFormatPr baseColWidth="10" defaultRowHeight="15" x14ac:dyDescent="0.25"/>
  <cols>
    <col min="1" max="1" width="3.28515625" style="2" customWidth="1"/>
    <col min="2" max="2" width="15.5703125" style="2" customWidth="1"/>
    <col min="3" max="3" width="18.5703125" style="2" customWidth="1"/>
    <col min="4" max="4" width="22.85546875" style="2" customWidth="1"/>
    <col min="5" max="5" width="24.42578125" style="2" customWidth="1"/>
    <col min="6" max="6" width="29.85546875" style="2" customWidth="1"/>
    <col min="7" max="7" width="11.42578125" style="2" customWidth="1"/>
    <col min="8" max="8" width="13" style="2" bestFit="1" customWidth="1"/>
    <col min="9" max="9" width="5.42578125" style="2" customWidth="1"/>
    <col min="10" max="45" width="25.7109375" style="2" customWidth="1"/>
    <col min="46" max="46" width="35.42578125" style="2" customWidth="1"/>
    <col min="47" max="47" width="27.140625" style="2" customWidth="1"/>
    <col min="48" max="48" width="12.42578125" style="2" customWidth="1"/>
    <col min="49" max="49" width="10.7109375" style="2" customWidth="1"/>
    <col min="50" max="16384" width="11.42578125" style="2"/>
  </cols>
  <sheetData>
    <row r="1" spans="2:50" ht="8.1" customHeight="1" x14ac:dyDescent="0.25"/>
    <row r="2" spans="2:50" ht="20.25" x14ac:dyDescent="0.25">
      <c r="B2" s="260" t="s">
        <v>1428</v>
      </c>
      <c r="C2" s="260"/>
      <c r="D2" s="260"/>
      <c r="E2" s="260"/>
      <c r="F2" s="260"/>
      <c r="G2" s="260"/>
      <c r="H2" s="260"/>
    </row>
    <row r="3" spans="2:50" ht="8.1" customHeight="1" x14ac:dyDescent="0.25">
      <c r="B3" s="36"/>
      <c r="C3" s="36"/>
      <c r="D3" s="36"/>
      <c r="E3" s="36"/>
      <c r="F3" s="36"/>
      <c r="G3" s="36"/>
      <c r="H3" s="36"/>
    </row>
    <row r="4" spans="2:50" ht="19.5" thickBot="1" x14ac:dyDescent="0.35">
      <c r="F4" s="271" t="s">
        <v>252</v>
      </c>
      <c r="G4" s="271"/>
    </row>
    <row r="5" spans="2:50" ht="33" customHeight="1" thickBot="1" x14ac:dyDescent="0.3">
      <c r="B5" s="259" t="s">
        <v>1427</v>
      </c>
      <c r="C5" s="259"/>
      <c r="D5" s="259"/>
      <c r="E5" s="259"/>
      <c r="F5" s="272"/>
      <c r="G5" s="272"/>
      <c r="H5" s="85" t="s">
        <v>967</v>
      </c>
    </row>
    <row r="6" spans="2:50" ht="8.1" customHeight="1" thickBot="1" x14ac:dyDescent="0.3"/>
    <row r="7" spans="2:50" ht="15.75" thickTop="1" x14ac:dyDescent="0.25">
      <c r="B7" s="14" t="s">
        <v>0</v>
      </c>
      <c r="C7" s="15" t="s">
        <v>1</v>
      </c>
      <c r="D7" s="15" t="s">
        <v>2</v>
      </c>
      <c r="E7" s="15" t="s">
        <v>147</v>
      </c>
      <c r="F7" s="15" t="s">
        <v>3</v>
      </c>
      <c r="G7" s="15" t="s">
        <v>18</v>
      </c>
      <c r="H7" s="17" t="s">
        <v>4</v>
      </c>
    </row>
    <row r="8" spans="2:50" ht="63.75" customHeight="1" thickBot="1" x14ac:dyDescent="0.3">
      <c r="B8" s="18" t="str">
        <f>IFERROR(INDEX(collection,MATCH($F$5,nomcollect,0),1),"XX")</f>
        <v>XX</v>
      </c>
      <c r="C8" s="20"/>
      <c r="D8" s="20" t="str">
        <f>IF($F$5="","",IFERROR(VLOOKUP($F$5,données2,1,FALSE),"Erreur"))</f>
        <v/>
      </c>
      <c r="E8" s="19" t="str">
        <f>IF($F$5="","",IFERROR(VLOOKUP($F$5,données2,2,FALSE),"Erreur"))</f>
        <v/>
      </c>
      <c r="F8" s="20" t="str">
        <f>IF($F$5="","",IFERROR(VLOOKUP($F$5,données2,45,FALSE),"Erreur"))</f>
        <v/>
      </c>
      <c r="G8" s="20" t="str">
        <f>IF($F$5="","",IFERROR(VLOOKUP($F$5,données2,46,FALSE),"Erreur"))</f>
        <v/>
      </c>
      <c r="H8" s="21" t="str">
        <f>IF($F$5="","",IFERROR(VLOOKUP($F$5,données2,47,FALSE),"Erreur"))</f>
        <v/>
      </c>
    </row>
    <row r="9" spans="2:50" ht="8.1" customHeight="1" thickTop="1" thickBot="1" x14ac:dyDescent="0.3"/>
    <row r="10" spans="2:50" ht="16.5" thickTop="1" x14ac:dyDescent="0.25">
      <c r="B10" s="266" t="s">
        <v>0</v>
      </c>
      <c r="C10" s="262" t="s">
        <v>2</v>
      </c>
      <c r="D10" s="262" t="s">
        <v>147</v>
      </c>
      <c r="E10" s="264" t="s">
        <v>152</v>
      </c>
      <c r="F10" s="262" t="s">
        <v>148</v>
      </c>
      <c r="G10" s="262" t="s">
        <v>149</v>
      </c>
      <c r="H10" s="262" t="s">
        <v>151</v>
      </c>
      <c r="I10" s="262" t="s">
        <v>150</v>
      </c>
      <c r="J10" s="277" t="s">
        <v>158</v>
      </c>
      <c r="K10" s="269"/>
      <c r="L10" s="269"/>
      <c r="M10" s="269"/>
      <c r="N10" s="269"/>
      <c r="O10" s="269"/>
      <c r="P10" s="269"/>
      <c r="Q10" s="269"/>
      <c r="R10" s="278"/>
      <c r="S10" s="269" t="s">
        <v>178</v>
      </c>
      <c r="T10" s="269"/>
      <c r="U10" s="269"/>
      <c r="V10" s="269"/>
      <c r="W10" s="269"/>
      <c r="X10" s="269"/>
      <c r="Y10" s="269"/>
      <c r="Z10" s="269"/>
      <c r="AA10" s="269"/>
      <c r="AB10" s="277" t="s">
        <v>179</v>
      </c>
      <c r="AC10" s="269"/>
      <c r="AD10" s="269"/>
      <c r="AE10" s="269"/>
      <c r="AF10" s="269"/>
      <c r="AG10" s="269"/>
      <c r="AH10" s="269"/>
      <c r="AI10" s="269"/>
      <c r="AJ10" s="278"/>
      <c r="AK10" s="277" t="s">
        <v>180</v>
      </c>
      <c r="AL10" s="269"/>
      <c r="AM10" s="269"/>
      <c r="AN10" s="269"/>
      <c r="AO10" s="269"/>
      <c r="AP10" s="269"/>
      <c r="AQ10" s="269"/>
      <c r="AR10" s="269"/>
      <c r="AS10" s="278"/>
      <c r="AT10" s="273" t="s">
        <v>153</v>
      </c>
      <c r="AU10" s="262" t="s">
        <v>3</v>
      </c>
      <c r="AV10" s="262" t="s">
        <v>18</v>
      </c>
      <c r="AW10" s="275" t="s">
        <v>4</v>
      </c>
    </row>
    <row r="11" spans="2:50" ht="16.5" thickBot="1" x14ac:dyDescent="0.3">
      <c r="B11" s="267"/>
      <c r="C11" s="263"/>
      <c r="D11" s="263"/>
      <c r="E11" s="265"/>
      <c r="F11" s="263"/>
      <c r="G11" s="263"/>
      <c r="H11" s="263"/>
      <c r="I11" s="263"/>
      <c r="J11" s="109" t="s">
        <v>2</v>
      </c>
      <c r="K11" s="110" t="s">
        <v>160</v>
      </c>
      <c r="L11" s="110" t="s">
        <v>167</v>
      </c>
      <c r="M11" s="110" t="s">
        <v>1436</v>
      </c>
      <c r="N11" s="110" t="s">
        <v>171</v>
      </c>
      <c r="O11" s="110" t="s">
        <v>162</v>
      </c>
      <c r="P11" s="110" t="s">
        <v>164</v>
      </c>
      <c r="Q11" s="110" t="s">
        <v>165</v>
      </c>
      <c r="R11" s="111" t="s">
        <v>205</v>
      </c>
      <c r="S11" s="110" t="s">
        <v>2</v>
      </c>
      <c r="T11" s="110" t="s">
        <v>160</v>
      </c>
      <c r="U11" s="110" t="s">
        <v>167</v>
      </c>
      <c r="V11" s="110" t="s">
        <v>1436</v>
      </c>
      <c r="W11" s="110" t="s">
        <v>171</v>
      </c>
      <c r="X11" s="110" t="s">
        <v>162</v>
      </c>
      <c r="Y11" s="110" t="s">
        <v>164</v>
      </c>
      <c r="Z11" s="110" t="s">
        <v>165</v>
      </c>
      <c r="AA11" s="110" t="s">
        <v>205</v>
      </c>
      <c r="AB11" s="109" t="s">
        <v>2</v>
      </c>
      <c r="AC11" s="110" t="s">
        <v>160</v>
      </c>
      <c r="AD11" s="110" t="s">
        <v>167</v>
      </c>
      <c r="AE11" s="110" t="s">
        <v>1436</v>
      </c>
      <c r="AF11" s="110" t="s">
        <v>171</v>
      </c>
      <c r="AG11" s="110" t="s">
        <v>162</v>
      </c>
      <c r="AH11" s="110" t="s">
        <v>164</v>
      </c>
      <c r="AI11" s="110" t="s">
        <v>165</v>
      </c>
      <c r="AJ11" s="111" t="s">
        <v>205</v>
      </c>
      <c r="AK11" s="109" t="s">
        <v>2</v>
      </c>
      <c r="AL11" s="110" t="s">
        <v>160</v>
      </c>
      <c r="AM11" s="110" t="s">
        <v>167</v>
      </c>
      <c r="AN11" s="110" t="s">
        <v>1436</v>
      </c>
      <c r="AO11" s="110" t="s">
        <v>171</v>
      </c>
      <c r="AP11" s="110" t="s">
        <v>162</v>
      </c>
      <c r="AQ11" s="110" t="s">
        <v>164</v>
      </c>
      <c r="AR11" s="110" t="s">
        <v>165</v>
      </c>
      <c r="AS11" s="111" t="s">
        <v>205</v>
      </c>
      <c r="AT11" s="274"/>
      <c r="AU11" s="263"/>
      <c r="AV11" s="263"/>
      <c r="AW11" s="276"/>
    </row>
    <row r="12" spans="2:50" s="106" customFormat="1" ht="15.75" thickBot="1" x14ac:dyDescent="0.3">
      <c r="B12" s="102" t="str">
        <f>IF(numérorecherche="","",numérorecherche)</f>
        <v>XX</v>
      </c>
      <c r="C12" s="103" t="str">
        <f t="shared" ref="C12:AW12" si="0">IF($F$5="","",IF(VLOOKUP($F$5,référence,C13,FALSE)="","",VLOOKUP($F$5,référence,C13,FALSE)))</f>
        <v/>
      </c>
      <c r="D12" s="103" t="str">
        <f t="shared" si="0"/>
        <v/>
      </c>
      <c r="E12" s="104" t="str">
        <f t="shared" si="0"/>
        <v/>
      </c>
      <c r="F12" s="104" t="str">
        <f t="shared" si="0"/>
        <v/>
      </c>
      <c r="G12" s="104" t="str">
        <f t="shared" si="0"/>
        <v/>
      </c>
      <c r="H12" s="104" t="str">
        <f t="shared" si="0"/>
        <v/>
      </c>
      <c r="I12" s="104" t="str">
        <f t="shared" si="0"/>
        <v/>
      </c>
      <c r="J12" s="107" t="str">
        <f t="shared" si="0"/>
        <v/>
      </c>
      <c r="K12" s="103" t="str">
        <f t="shared" si="0"/>
        <v/>
      </c>
      <c r="L12" s="103" t="str">
        <f t="shared" si="0"/>
        <v/>
      </c>
      <c r="M12" s="103" t="str">
        <f t="shared" si="0"/>
        <v/>
      </c>
      <c r="N12" s="103" t="str">
        <f t="shared" si="0"/>
        <v/>
      </c>
      <c r="O12" s="103" t="str">
        <f t="shared" si="0"/>
        <v/>
      </c>
      <c r="P12" s="103" t="str">
        <f t="shared" si="0"/>
        <v/>
      </c>
      <c r="Q12" s="103" t="str">
        <f t="shared" si="0"/>
        <v/>
      </c>
      <c r="R12" s="108" t="str">
        <f t="shared" si="0"/>
        <v/>
      </c>
      <c r="S12" s="103" t="str">
        <f t="shared" si="0"/>
        <v/>
      </c>
      <c r="T12" s="103" t="str">
        <f t="shared" si="0"/>
        <v/>
      </c>
      <c r="U12" s="103" t="str">
        <f t="shared" si="0"/>
        <v/>
      </c>
      <c r="V12" s="103" t="str">
        <f t="shared" si="0"/>
        <v/>
      </c>
      <c r="W12" s="103" t="str">
        <f t="shared" si="0"/>
        <v/>
      </c>
      <c r="X12" s="103" t="str">
        <f t="shared" si="0"/>
        <v/>
      </c>
      <c r="Y12" s="103" t="str">
        <f t="shared" si="0"/>
        <v/>
      </c>
      <c r="Z12" s="103" t="str">
        <f t="shared" si="0"/>
        <v/>
      </c>
      <c r="AA12" s="103" t="str">
        <f t="shared" si="0"/>
        <v/>
      </c>
      <c r="AB12" s="107" t="str">
        <f t="shared" si="0"/>
        <v/>
      </c>
      <c r="AC12" s="103" t="str">
        <f t="shared" si="0"/>
        <v/>
      </c>
      <c r="AD12" s="103" t="str">
        <f t="shared" si="0"/>
        <v/>
      </c>
      <c r="AE12" s="103" t="str">
        <f t="shared" si="0"/>
        <v/>
      </c>
      <c r="AF12" s="103" t="str">
        <f t="shared" si="0"/>
        <v/>
      </c>
      <c r="AG12" s="103" t="str">
        <f t="shared" si="0"/>
        <v/>
      </c>
      <c r="AH12" s="103" t="str">
        <f t="shared" si="0"/>
        <v/>
      </c>
      <c r="AI12" s="103" t="str">
        <f t="shared" si="0"/>
        <v/>
      </c>
      <c r="AJ12" s="108" t="str">
        <f t="shared" si="0"/>
        <v/>
      </c>
      <c r="AK12" s="107" t="str">
        <f t="shared" si="0"/>
        <v/>
      </c>
      <c r="AL12" s="103" t="str">
        <f t="shared" si="0"/>
        <v/>
      </c>
      <c r="AM12" s="103" t="str">
        <f t="shared" si="0"/>
        <v/>
      </c>
      <c r="AN12" s="103" t="str">
        <f t="shared" si="0"/>
        <v/>
      </c>
      <c r="AO12" s="103" t="str">
        <f t="shared" si="0"/>
        <v/>
      </c>
      <c r="AP12" s="103" t="str">
        <f t="shared" si="0"/>
        <v/>
      </c>
      <c r="AQ12" s="103" t="str">
        <f t="shared" si="0"/>
        <v/>
      </c>
      <c r="AR12" s="103" t="str">
        <f t="shared" si="0"/>
        <v/>
      </c>
      <c r="AS12" s="108" t="str">
        <f t="shared" si="0"/>
        <v/>
      </c>
      <c r="AT12" s="107" t="str">
        <f t="shared" si="0"/>
        <v/>
      </c>
      <c r="AU12" s="103" t="str">
        <f t="shared" si="0"/>
        <v/>
      </c>
      <c r="AV12" s="103" t="str">
        <f t="shared" si="0"/>
        <v/>
      </c>
      <c r="AW12" s="105" t="str">
        <f t="shared" si="0"/>
        <v/>
      </c>
    </row>
    <row r="13" spans="2:50" s="113" customFormat="1" ht="0.75" customHeight="1" thickTop="1" x14ac:dyDescent="0.25">
      <c r="C13" s="114" t="s">
        <v>183</v>
      </c>
      <c r="D13" s="114" t="s">
        <v>985</v>
      </c>
      <c r="E13" s="114" t="s">
        <v>1238</v>
      </c>
      <c r="F13" s="114" t="s">
        <v>1344</v>
      </c>
      <c r="G13" s="114" t="s">
        <v>1059</v>
      </c>
      <c r="H13" s="114" t="s">
        <v>1371</v>
      </c>
      <c r="I13" s="114" t="s">
        <v>1358</v>
      </c>
      <c r="J13" s="114" t="s">
        <v>1346</v>
      </c>
      <c r="K13" s="114" t="s">
        <v>1343</v>
      </c>
      <c r="L13" s="114" t="s">
        <v>1372</v>
      </c>
      <c r="M13" s="114" t="s">
        <v>1373</v>
      </c>
      <c r="N13" s="114" t="s">
        <v>1374</v>
      </c>
      <c r="O13" s="114" t="s">
        <v>1375</v>
      </c>
      <c r="P13" s="114" t="s">
        <v>1376</v>
      </c>
      <c r="Q13" s="114" t="s">
        <v>1345</v>
      </c>
      <c r="R13" s="114" t="s">
        <v>1357</v>
      </c>
      <c r="S13" s="114" t="s">
        <v>1377</v>
      </c>
      <c r="T13" s="114" t="s">
        <v>1378</v>
      </c>
      <c r="U13" s="114" t="s">
        <v>1379</v>
      </c>
      <c r="V13" s="114" t="s">
        <v>1380</v>
      </c>
      <c r="W13" s="114" t="s">
        <v>1381</v>
      </c>
      <c r="X13" s="114" t="s">
        <v>1382</v>
      </c>
      <c r="Y13" s="114" t="s">
        <v>1383</v>
      </c>
      <c r="Z13" s="114" t="s">
        <v>1384</v>
      </c>
      <c r="AA13" s="114" t="s">
        <v>1385</v>
      </c>
      <c r="AB13" s="114" t="s">
        <v>1386</v>
      </c>
      <c r="AC13" s="114" t="s">
        <v>1387</v>
      </c>
      <c r="AD13" s="114" t="s">
        <v>1388</v>
      </c>
      <c r="AE13" s="114" t="s">
        <v>1389</v>
      </c>
      <c r="AF13" s="114" t="s">
        <v>1390</v>
      </c>
      <c r="AG13" s="114" t="s">
        <v>1391</v>
      </c>
      <c r="AH13" s="114" t="s">
        <v>1392</v>
      </c>
      <c r="AI13" s="114" t="s">
        <v>1393</v>
      </c>
      <c r="AJ13" s="114" t="s">
        <v>1394</v>
      </c>
      <c r="AK13" s="114" t="s">
        <v>1395</v>
      </c>
      <c r="AL13" s="114" t="s">
        <v>1396</v>
      </c>
      <c r="AM13" s="114" t="s">
        <v>1397</v>
      </c>
      <c r="AN13" s="114" t="s">
        <v>1398</v>
      </c>
      <c r="AO13" s="114" t="s">
        <v>1399</v>
      </c>
      <c r="AP13" s="114" t="s">
        <v>1400</v>
      </c>
      <c r="AQ13" s="114" t="s">
        <v>1401</v>
      </c>
      <c r="AR13" s="114" t="s">
        <v>1402</v>
      </c>
      <c r="AS13" s="114" t="s">
        <v>1403</v>
      </c>
      <c r="AT13" s="114" t="s">
        <v>1404</v>
      </c>
      <c r="AU13" s="114" t="s">
        <v>1405</v>
      </c>
      <c r="AV13" s="114" t="s">
        <v>1406</v>
      </c>
      <c r="AW13" s="114" t="s">
        <v>1407</v>
      </c>
      <c r="AX13" s="114"/>
    </row>
    <row r="14" spans="2:50" ht="27.75" customHeight="1" x14ac:dyDescent="0.3">
      <c r="B14" s="261" t="s">
        <v>1429</v>
      </c>
      <c r="C14" s="261"/>
      <c r="D14" s="261"/>
      <c r="E14" s="261"/>
      <c r="F14" s="261"/>
      <c r="G14" s="261"/>
      <c r="H14" s="261"/>
    </row>
    <row r="15" spans="2:50" ht="8.1" customHeight="1" x14ac:dyDescent="0.25"/>
    <row r="16" spans="2:50" ht="15.75" thickBot="1" x14ac:dyDescent="0.3">
      <c r="B16" s="37" t="s">
        <v>152</v>
      </c>
      <c r="C16" s="38" t="s">
        <v>4</v>
      </c>
      <c r="D16" s="80"/>
    </row>
    <row r="17" spans="2:49" ht="19.5" customHeight="1" thickBot="1" x14ac:dyDescent="0.3">
      <c r="B17" s="82"/>
      <c r="C17" s="81"/>
      <c r="D17" s="39" t="str">
        <f>IF(AND($B$17="",$C$17=""),"Entrez 1 ou 2 critères","")</f>
        <v>Entrez 1 ou 2 critères</v>
      </c>
      <c r="E17" s="86" t="s">
        <v>966</v>
      </c>
    </row>
    <row r="18" spans="2:49" ht="8.1" customHeight="1" thickBot="1" x14ac:dyDescent="0.3">
      <c r="B18" s="100"/>
      <c r="C18" s="101"/>
      <c r="D18" s="39"/>
      <c r="E18" s="112"/>
    </row>
    <row r="19" spans="2:49" s="83" customFormat="1" ht="16.5" thickTop="1" x14ac:dyDescent="0.25">
      <c r="B19" s="125" t="s">
        <v>0</v>
      </c>
      <c r="C19" s="127" t="s">
        <v>2</v>
      </c>
      <c r="D19" s="127" t="s">
        <v>147</v>
      </c>
      <c r="E19" s="124" t="s">
        <v>152</v>
      </c>
      <c r="F19" s="123" t="s">
        <v>148</v>
      </c>
      <c r="G19" s="123" t="s">
        <v>149</v>
      </c>
      <c r="H19" s="123" t="s">
        <v>151</v>
      </c>
      <c r="I19" s="123" t="s">
        <v>150</v>
      </c>
      <c r="J19" s="268" t="s">
        <v>158</v>
      </c>
      <c r="K19" s="269"/>
      <c r="L19" s="269"/>
      <c r="M19" s="269"/>
      <c r="N19" s="269"/>
      <c r="O19" s="269"/>
      <c r="P19" s="269"/>
      <c r="Q19" s="269"/>
      <c r="R19" s="270"/>
      <c r="S19" s="268" t="s">
        <v>178</v>
      </c>
      <c r="T19" s="269"/>
      <c r="U19" s="269"/>
      <c r="V19" s="269"/>
      <c r="W19" s="269"/>
      <c r="X19" s="269"/>
      <c r="Y19" s="269"/>
      <c r="Z19" s="269"/>
      <c r="AA19" s="270"/>
      <c r="AB19" s="268" t="s">
        <v>179</v>
      </c>
      <c r="AC19" s="269"/>
      <c r="AD19" s="269"/>
      <c r="AE19" s="269"/>
      <c r="AF19" s="269"/>
      <c r="AG19" s="269"/>
      <c r="AH19" s="269"/>
      <c r="AI19" s="269"/>
      <c r="AJ19" s="270"/>
      <c r="AK19" s="268" t="s">
        <v>180</v>
      </c>
      <c r="AL19" s="269"/>
      <c r="AM19" s="269"/>
      <c r="AN19" s="269"/>
      <c r="AO19" s="269"/>
      <c r="AP19" s="269"/>
      <c r="AQ19" s="269"/>
      <c r="AR19" s="269"/>
      <c r="AS19" s="270"/>
      <c r="AT19" s="127" t="s">
        <v>153</v>
      </c>
      <c r="AU19" s="123" t="s">
        <v>3</v>
      </c>
      <c r="AV19" s="123" t="s">
        <v>18</v>
      </c>
      <c r="AW19" s="126" t="s">
        <v>4</v>
      </c>
    </row>
    <row r="20" spans="2:49" s="83" customFormat="1" x14ac:dyDescent="0.25">
      <c r="B20" s="131"/>
      <c r="C20" s="128"/>
      <c r="D20" s="128"/>
      <c r="E20" s="132"/>
      <c r="F20" s="129"/>
      <c r="G20" s="129"/>
      <c r="H20" s="129"/>
      <c r="I20" s="129"/>
      <c r="J20" s="6" t="s">
        <v>2</v>
      </c>
      <c r="K20" s="98"/>
      <c r="S20" s="6" t="s">
        <v>2</v>
      </c>
      <c r="T20" s="98"/>
      <c r="AB20" s="6" t="s">
        <v>2</v>
      </c>
      <c r="AC20" s="98"/>
      <c r="AK20" s="6" t="s">
        <v>2</v>
      </c>
      <c r="AL20" s="88"/>
      <c r="AM20" s="98"/>
      <c r="AN20" s="98"/>
      <c r="AO20" s="99"/>
      <c r="AT20" s="128"/>
      <c r="AU20" s="129"/>
      <c r="AV20" s="129"/>
      <c r="AW20" s="130"/>
    </row>
    <row r="21" spans="2:49" s="83" customFormat="1" x14ac:dyDescent="0.25">
      <c r="B21" s="8"/>
      <c r="C21" s="11"/>
      <c r="D21" s="11"/>
      <c r="E21" s="72"/>
      <c r="F21" s="4"/>
      <c r="G21" s="4"/>
      <c r="H21" s="4"/>
      <c r="I21" s="4"/>
      <c r="J21" s="10"/>
      <c r="K21" s="98"/>
      <c r="S21" s="10"/>
      <c r="T21" s="98"/>
      <c r="AB21" s="10"/>
      <c r="AC21" s="98"/>
      <c r="AK21" s="10"/>
      <c r="AL21" s="88"/>
      <c r="AM21" s="98"/>
      <c r="AN21" s="98"/>
      <c r="AO21" s="99"/>
      <c r="AT21" s="11"/>
      <c r="AU21" s="11"/>
      <c r="AV21" s="11"/>
      <c r="AW21" s="13"/>
    </row>
    <row r="22" spans="2:49" s="83" customFormat="1" x14ac:dyDescent="0.25">
      <c r="B22" s="8"/>
      <c r="C22" s="11"/>
      <c r="D22" s="11"/>
      <c r="E22" s="72"/>
      <c r="F22" s="4"/>
      <c r="G22" s="4"/>
      <c r="H22" s="4"/>
      <c r="I22" s="4"/>
      <c r="J22" s="10"/>
      <c r="K22" s="98"/>
      <c r="S22" s="10"/>
      <c r="T22" s="98"/>
      <c r="AB22" s="10"/>
      <c r="AC22" s="98"/>
      <c r="AK22" s="10"/>
      <c r="AL22" s="88"/>
      <c r="AM22" s="98"/>
      <c r="AN22" s="98"/>
      <c r="AO22" s="99"/>
      <c r="AT22" s="11"/>
      <c r="AU22" s="11"/>
      <c r="AV22" s="11"/>
      <c r="AW22" s="13"/>
    </row>
    <row r="23" spans="2:49" s="83" customFormat="1" x14ac:dyDescent="0.25">
      <c r="B23" s="8"/>
      <c r="C23" s="9"/>
      <c r="D23" s="9"/>
      <c r="E23" s="72"/>
      <c r="F23" s="72"/>
      <c r="G23" s="72"/>
      <c r="H23" s="72"/>
      <c r="I23" s="72"/>
      <c r="J23" s="10"/>
      <c r="K23" s="98"/>
      <c r="S23" s="10"/>
      <c r="T23" s="98"/>
      <c r="AB23" s="10"/>
      <c r="AC23" s="98"/>
      <c r="AK23" s="10"/>
      <c r="AL23" s="88"/>
      <c r="AM23" s="98"/>
      <c r="AN23" s="98"/>
      <c r="AO23" s="99"/>
      <c r="AT23" s="9"/>
      <c r="AU23" s="11"/>
      <c r="AV23" s="11"/>
      <c r="AW23" s="13"/>
    </row>
    <row r="24" spans="2:49" s="83" customFormat="1" x14ac:dyDescent="0.25">
      <c r="B24" s="8"/>
      <c r="C24" s="9"/>
      <c r="D24" s="9"/>
      <c r="E24" s="72"/>
      <c r="F24" s="72"/>
      <c r="G24" s="72"/>
      <c r="H24" s="72"/>
      <c r="I24" s="72"/>
      <c r="J24" s="10"/>
      <c r="K24" s="98"/>
      <c r="S24" s="10"/>
      <c r="T24" s="98"/>
      <c r="AB24" s="10"/>
      <c r="AC24" s="98"/>
      <c r="AK24" s="10"/>
      <c r="AL24" s="88"/>
      <c r="AM24" s="98"/>
      <c r="AN24" s="98"/>
      <c r="AO24" s="99"/>
      <c r="AT24" s="9"/>
      <c r="AU24" s="11"/>
      <c r="AV24" s="11"/>
      <c r="AW24" s="13"/>
    </row>
    <row r="25" spans="2:49" s="83" customFormat="1" x14ac:dyDescent="0.25">
      <c r="B25" s="8"/>
      <c r="C25" s="9"/>
      <c r="D25" s="9"/>
      <c r="E25" s="76"/>
      <c r="F25" s="76"/>
      <c r="G25" s="76"/>
      <c r="H25" s="76"/>
      <c r="I25" s="76"/>
      <c r="J25" s="10"/>
      <c r="K25" s="98"/>
      <c r="S25" s="10"/>
      <c r="T25" s="98"/>
      <c r="AB25" s="10"/>
      <c r="AC25" s="98"/>
      <c r="AK25" s="10"/>
      <c r="AL25" s="88"/>
      <c r="AM25" s="98"/>
      <c r="AN25" s="98"/>
      <c r="AO25" s="99"/>
      <c r="AT25" s="9"/>
      <c r="AU25" s="11"/>
      <c r="AV25" s="11"/>
      <c r="AW25" s="13"/>
    </row>
    <row r="26" spans="2:49" s="83" customFormat="1" x14ac:dyDescent="0.25">
      <c r="B26" s="8"/>
      <c r="C26" s="9"/>
      <c r="D26" s="9"/>
      <c r="E26" s="76"/>
      <c r="F26" s="76"/>
      <c r="G26" s="76"/>
      <c r="H26" s="76"/>
      <c r="I26" s="76"/>
      <c r="J26" s="10"/>
      <c r="K26" s="98"/>
      <c r="S26" s="10"/>
      <c r="T26" s="98"/>
      <c r="AB26" s="10"/>
      <c r="AC26" s="98"/>
      <c r="AK26" s="10"/>
      <c r="AL26" s="88"/>
      <c r="AM26" s="98"/>
      <c r="AN26" s="98"/>
      <c r="AO26" s="99"/>
      <c r="AT26" s="9"/>
      <c r="AU26" s="11"/>
      <c r="AV26" s="11"/>
      <c r="AW26" s="13"/>
    </row>
    <row r="27" spans="2:49" s="83" customFormat="1" x14ac:dyDescent="0.25">
      <c r="B27" s="8"/>
      <c r="C27" s="9"/>
      <c r="D27" s="9"/>
      <c r="E27" s="76"/>
      <c r="F27" s="76"/>
      <c r="G27" s="76"/>
      <c r="H27" s="76"/>
      <c r="I27" s="76"/>
      <c r="J27" s="10"/>
      <c r="K27" s="98"/>
      <c r="S27" s="10"/>
      <c r="T27" s="98"/>
      <c r="AB27" s="10"/>
      <c r="AC27" s="98"/>
      <c r="AK27" s="10"/>
      <c r="AL27" s="88"/>
      <c r="AM27" s="98"/>
      <c r="AN27" s="98"/>
      <c r="AO27" s="99"/>
      <c r="AT27" s="9"/>
      <c r="AU27" s="11"/>
      <c r="AV27" s="11"/>
      <c r="AW27" s="13"/>
    </row>
    <row r="28" spans="2:49" s="83" customFormat="1" x14ac:dyDescent="0.25">
      <c r="B28" s="8"/>
      <c r="C28" s="9"/>
      <c r="D28" s="9"/>
      <c r="E28" s="76"/>
      <c r="F28" s="76"/>
      <c r="G28" s="76"/>
      <c r="H28" s="76"/>
      <c r="I28" s="76"/>
      <c r="J28" s="10"/>
      <c r="K28" s="98"/>
      <c r="S28" s="10"/>
      <c r="T28" s="98"/>
      <c r="AB28" s="10"/>
      <c r="AC28" s="98"/>
      <c r="AK28" s="10"/>
      <c r="AL28" s="88"/>
      <c r="AM28" s="98"/>
      <c r="AN28" s="98"/>
      <c r="AO28" s="99"/>
      <c r="AT28" s="9"/>
      <c r="AU28" s="11"/>
      <c r="AV28" s="11"/>
      <c r="AW28" s="13"/>
    </row>
    <row r="29" spans="2:49" s="83" customFormat="1" x14ac:dyDescent="0.25">
      <c r="B29" s="8"/>
      <c r="C29" s="9"/>
      <c r="D29" s="9"/>
      <c r="E29" s="76"/>
      <c r="F29" s="76"/>
      <c r="G29" s="76"/>
      <c r="H29" s="76"/>
      <c r="I29" s="76"/>
      <c r="J29" s="10"/>
      <c r="K29" s="98"/>
      <c r="S29" s="10"/>
      <c r="T29" s="98"/>
      <c r="AB29" s="10"/>
      <c r="AC29" s="98"/>
      <c r="AK29" s="10"/>
      <c r="AL29" s="88"/>
      <c r="AM29" s="98"/>
      <c r="AN29" s="98"/>
      <c r="AO29" s="99"/>
      <c r="AT29" s="9"/>
      <c r="AU29" s="11"/>
      <c r="AV29" s="11"/>
      <c r="AW29" s="13"/>
    </row>
    <row r="30" spans="2:49" s="83" customFormat="1" x14ac:dyDescent="0.25">
      <c r="B30" s="8"/>
      <c r="C30" s="9"/>
      <c r="D30" s="9"/>
      <c r="E30" s="76"/>
      <c r="F30" s="76"/>
      <c r="G30" s="76"/>
      <c r="H30" s="76"/>
      <c r="I30" s="76"/>
      <c r="J30" s="10"/>
      <c r="K30" s="98"/>
      <c r="S30" s="10"/>
      <c r="T30" s="98"/>
      <c r="AB30" s="10"/>
      <c r="AC30" s="98"/>
      <c r="AK30" s="10"/>
      <c r="AL30" s="88"/>
      <c r="AM30" s="98"/>
      <c r="AN30" s="98"/>
      <c r="AO30" s="99"/>
      <c r="AT30" s="9"/>
      <c r="AU30" s="11"/>
      <c r="AV30" s="11"/>
      <c r="AW30" s="13"/>
    </row>
    <row r="31" spans="2:49" s="83" customFormat="1" x14ac:dyDescent="0.25">
      <c r="B31" s="8"/>
      <c r="C31" s="9"/>
      <c r="D31" s="9"/>
      <c r="E31" s="76"/>
      <c r="F31" s="76"/>
      <c r="G31" s="76"/>
      <c r="H31" s="76"/>
      <c r="I31" s="76"/>
      <c r="J31" s="10"/>
      <c r="K31" s="98"/>
      <c r="S31" s="10"/>
      <c r="T31" s="98"/>
      <c r="AB31" s="10"/>
      <c r="AC31" s="98"/>
      <c r="AK31" s="10"/>
      <c r="AL31" s="88"/>
      <c r="AM31" s="98"/>
      <c r="AN31" s="98"/>
      <c r="AO31" s="99"/>
      <c r="AT31" s="9"/>
      <c r="AU31" s="11"/>
      <c r="AV31" s="11"/>
      <c r="AW31" s="13"/>
    </row>
    <row r="32" spans="2:49" s="83" customFormat="1" x14ac:dyDescent="0.25">
      <c r="B32" s="8"/>
      <c r="C32" s="9"/>
      <c r="D32" s="9"/>
      <c r="E32" s="76"/>
      <c r="F32" s="76"/>
      <c r="G32" s="76"/>
      <c r="H32" s="76"/>
      <c r="I32" s="76"/>
      <c r="J32" s="10"/>
      <c r="K32" s="98"/>
      <c r="S32" s="10"/>
      <c r="T32" s="98"/>
      <c r="AB32" s="10"/>
      <c r="AC32" s="98"/>
      <c r="AK32" s="10"/>
      <c r="AL32" s="88"/>
      <c r="AM32" s="98"/>
      <c r="AN32" s="98"/>
      <c r="AO32" s="99"/>
      <c r="AT32" s="9"/>
      <c r="AU32" s="11"/>
      <c r="AV32" s="11"/>
      <c r="AW32" s="13"/>
    </row>
    <row r="33" spans="2:49" s="83" customFormat="1" x14ac:dyDescent="0.25">
      <c r="B33" s="8"/>
      <c r="C33" s="9"/>
      <c r="D33" s="9"/>
      <c r="E33" s="76"/>
      <c r="F33" s="76"/>
      <c r="G33" s="76"/>
      <c r="H33" s="76"/>
      <c r="I33" s="76"/>
      <c r="J33" s="10"/>
      <c r="K33" s="98"/>
      <c r="S33" s="10"/>
      <c r="T33" s="98"/>
      <c r="AB33" s="10"/>
      <c r="AC33" s="98"/>
      <c r="AK33" s="10"/>
      <c r="AL33" s="88"/>
      <c r="AM33" s="98"/>
      <c r="AN33" s="98"/>
      <c r="AO33" s="99"/>
      <c r="AT33" s="9"/>
      <c r="AU33" s="11"/>
      <c r="AV33" s="11"/>
      <c r="AW33" s="13"/>
    </row>
    <row r="34" spans="2:49" s="83" customFormat="1" x14ac:dyDescent="0.25">
      <c r="B34" s="8"/>
      <c r="C34" s="9"/>
      <c r="D34" s="9"/>
      <c r="E34" s="76"/>
      <c r="F34" s="76"/>
      <c r="G34" s="76"/>
      <c r="H34" s="76"/>
      <c r="I34" s="76"/>
      <c r="J34" s="10"/>
      <c r="K34" s="98"/>
      <c r="S34" s="10"/>
      <c r="T34" s="98"/>
      <c r="AB34" s="10"/>
      <c r="AC34" s="98"/>
      <c r="AK34" s="10"/>
      <c r="AL34" s="88"/>
      <c r="AM34" s="98"/>
      <c r="AN34" s="98"/>
      <c r="AO34" s="99"/>
      <c r="AT34" s="9"/>
      <c r="AU34" s="11"/>
      <c r="AV34" s="11"/>
      <c r="AW34" s="13"/>
    </row>
    <row r="35" spans="2:49" s="83" customFormat="1" x14ac:dyDescent="0.25">
      <c r="B35" s="8"/>
      <c r="C35" s="9"/>
      <c r="D35" s="9"/>
      <c r="E35" s="76"/>
      <c r="F35" s="76"/>
      <c r="G35" s="76"/>
      <c r="H35" s="76"/>
      <c r="I35" s="76"/>
      <c r="J35" s="10"/>
      <c r="K35" s="98"/>
      <c r="S35" s="10"/>
      <c r="T35" s="98"/>
      <c r="AB35" s="10"/>
      <c r="AC35" s="98"/>
      <c r="AK35" s="10"/>
      <c r="AL35" s="88"/>
      <c r="AM35" s="98"/>
      <c r="AN35" s="98"/>
      <c r="AO35" s="99"/>
      <c r="AT35" s="9"/>
      <c r="AU35" s="11"/>
      <c r="AV35" s="11"/>
      <c r="AW35" s="13"/>
    </row>
    <row r="36" spans="2:49" s="83" customFormat="1" x14ac:dyDescent="0.25">
      <c r="B36" s="8"/>
      <c r="C36" s="9"/>
      <c r="D36" s="9"/>
      <c r="E36" s="76"/>
      <c r="F36" s="76"/>
      <c r="G36" s="76"/>
      <c r="H36" s="76"/>
      <c r="I36" s="76"/>
      <c r="J36" s="10"/>
      <c r="K36" s="98"/>
      <c r="S36" s="10"/>
      <c r="T36" s="98"/>
      <c r="AB36" s="10"/>
      <c r="AC36" s="98"/>
      <c r="AK36" s="10"/>
      <c r="AL36" s="88"/>
      <c r="AM36" s="98"/>
      <c r="AN36" s="98"/>
      <c r="AO36" s="99"/>
      <c r="AT36" s="9"/>
      <c r="AU36" s="11"/>
      <c r="AV36" s="11"/>
      <c r="AW36" s="13"/>
    </row>
    <row r="37" spans="2:49" s="83" customFormat="1" x14ac:dyDescent="0.25">
      <c r="B37" s="8"/>
      <c r="C37" s="9"/>
      <c r="D37" s="9"/>
      <c r="E37" s="76"/>
      <c r="F37" s="76"/>
      <c r="G37" s="76"/>
      <c r="H37" s="76"/>
      <c r="I37" s="76"/>
      <c r="J37" s="10"/>
      <c r="K37" s="98"/>
      <c r="S37" s="10"/>
      <c r="T37" s="98"/>
      <c r="AB37" s="10"/>
      <c r="AC37" s="98"/>
      <c r="AK37" s="10"/>
      <c r="AL37" s="88"/>
      <c r="AM37" s="98"/>
      <c r="AN37" s="98"/>
      <c r="AO37" s="99"/>
      <c r="AT37" s="9"/>
      <c r="AU37" s="11"/>
      <c r="AV37" s="11"/>
      <c r="AW37" s="13"/>
    </row>
    <row r="38" spans="2:49" s="83" customFormat="1" x14ac:dyDescent="0.25">
      <c r="B38" s="8"/>
      <c r="C38" s="9"/>
      <c r="D38" s="9"/>
      <c r="E38" s="76"/>
      <c r="F38" s="76"/>
      <c r="G38" s="76"/>
      <c r="H38" s="76"/>
      <c r="I38" s="76"/>
      <c r="J38" s="10"/>
      <c r="S38" s="10"/>
      <c r="AB38" s="10"/>
      <c r="AK38" s="10"/>
      <c r="AT38" s="9"/>
      <c r="AU38" s="11"/>
      <c r="AV38" s="11"/>
      <c r="AW38" s="13"/>
    </row>
    <row r="39" spans="2:49" s="83" customFormat="1" x14ac:dyDescent="0.25">
      <c r="B39" s="8"/>
      <c r="C39" s="9"/>
      <c r="D39" s="9"/>
      <c r="E39" s="76"/>
      <c r="F39" s="76"/>
      <c r="G39" s="76"/>
      <c r="H39" s="76"/>
      <c r="I39" s="76"/>
      <c r="J39" s="10"/>
      <c r="K39" s="98"/>
      <c r="S39" s="10"/>
      <c r="T39" s="98"/>
      <c r="AB39" s="10"/>
      <c r="AC39" s="98"/>
      <c r="AK39" s="10"/>
      <c r="AL39" s="88"/>
      <c r="AM39" s="98"/>
      <c r="AN39" s="98"/>
      <c r="AO39" s="99"/>
      <c r="AT39" s="9"/>
      <c r="AU39" s="11"/>
      <c r="AV39" s="11"/>
      <c r="AW39" s="13"/>
    </row>
    <row r="40" spans="2:49" s="83" customFormat="1" x14ac:dyDescent="0.25">
      <c r="B40" s="8"/>
      <c r="C40" s="9"/>
      <c r="D40" s="9"/>
      <c r="E40" s="76"/>
      <c r="F40" s="76"/>
      <c r="G40" s="76"/>
      <c r="H40" s="76"/>
      <c r="I40" s="76"/>
      <c r="J40" s="10"/>
      <c r="K40" s="98"/>
      <c r="S40" s="10"/>
      <c r="T40" s="98"/>
      <c r="AB40" s="10"/>
      <c r="AC40" s="98"/>
      <c r="AK40" s="10"/>
      <c r="AL40" s="88"/>
      <c r="AM40" s="98"/>
      <c r="AN40" s="98"/>
      <c r="AO40" s="99"/>
      <c r="AT40" s="9"/>
      <c r="AU40" s="11"/>
      <c r="AV40" s="11"/>
      <c r="AW40" s="13"/>
    </row>
    <row r="41" spans="2:49" s="83" customFormat="1" x14ac:dyDescent="0.25">
      <c r="B41" s="8"/>
      <c r="C41" s="9"/>
      <c r="D41" s="9"/>
      <c r="E41" s="76"/>
      <c r="F41" s="76"/>
      <c r="G41" s="76"/>
      <c r="H41" s="76"/>
      <c r="I41" s="76"/>
      <c r="J41" s="10"/>
      <c r="K41" s="98"/>
      <c r="S41" s="10"/>
      <c r="T41" s="98"/>
      <c r="AB41" s="10"/>
      <c r="AC41" s="98"/>
      <c r="AK41" s="10"/>
      <c r="AL41" s="88"/>
      <c r="AM41" s="98"/>
      <c r="AN41" s="98"/>
      <c r="AO41" s="99"/>
      <c r="AT41" s="9"/>
      <c r="AU41" s="11"/>
      <c r="AV41" s="11"/>
      <c r="AW41" s="13"/>
    </row>
    <row r="42" spans="2:49" s="83" customFormat="1" x14ac:dyDescent="0.25">
      <c r="B42" s="8"/>
      <c r="C42" s="9"/>
      <c r="D42" s="9"/>
      <c r="E42" s="76"/>
      <c r="F42" s="76"/>
      <c r="G42" s="76"/>
      <c r="H42" s="76"/>
      <c r="I42" s="76"/>
      <c r="J42" s="10"/>
      <c r="K42" s="98"/>
      <c r="S42" s="10"/>
      <c r="T42" s="98"/>
      <c r="AB42" s="10"/>
      <c r="AC42" s="98"/>
      <c r="AK42" s="10"/>
      <c r="AL42" s="88"/>
      <c r="AM42" s="98"/>
      <c r="AN42" s="98"/>
      <c r="AO42" s="99"/>
      <c r="AT42" s="9"/>
      <c r="AU42" s="11"/>
      <c r="AV42" s="11"/>
      <c r="AW42" s="13"/>
    </row>
    <row r="43" spans="2:49" s="83" customFormat="1" x14ac:dyDescent="0.25">
      <c r="B43" s="8"/>
      <c r="C43" s="9"/>
      <c r="D43" s="9"/>
      <c r="E43" s="76"/>
      <c r="F43" s="76"/>
      <c r="G43" s="76"/>
      <c r="H43" s="76"/>
      <c r="I43" s="76"/>
      <c r="J43" s="10"/>
      <c r="K43" s="98"/>
      <c r="S43" s="10"/>
      <c r="T43" s="98"/>
      <c r="AB43" s="10"/>
      <c r="AC43" s="98"/>
      <c r="AK43" s="10"/>
      <c r="AL43" s="88"/>
      <c r="AM43" s="98"/>
      <c r="AN43" s="98"/>
      <c r="AO43" s="99"/>
      <c r="AT43" s="9"/>
      <c r="AU43" s="11"/>
      <c r="AV43" s="11"/>
      <c r="AW43" s="13"/>
    </row>
    <row r="44" spans="2:49" s="83" customFormat="1" x14ac:dyDescent="0.25">
      <c r="B44" s="8"/>
      <c r="C44" s="9"/>
      <c r="D44" s="9"/>
      <c r="E44" s="76"/>
      <c r="F44" s="76"/>
      <c r="G44" s="76"/>
      <c r="H44" s="76"/>
      <c r="I44" s="76"/>
      <c r="J44" s="10"/>
      <c r="K44" s="98"/>
      <c r="S44" s="10"/>
      <c r="T44" s="98"/>
      <c r="AB44" s="10"/>
      <c r="AC44" s="98"/>
      <c r="AK44" s="10"/>
      <c r="AL44" s="88"/>
      <c r="AM44" s="98"/>
      <c r="AN44" s="98"/>
      <c r="AO44" s="99"/>
      <c r="AT44" s="9"/>
      <c r="AU44" s="11"/>
      <c r="AV44" s="11"/>
      <c r="AW44" s="13"/>
    </row>
    <row r="45" spans="2:49" s="83" customFormat="1" x14ac:dyDescent="0.25">
      <c r="B45" s="8"/>
      <c r="C45" s="9"/>
      <c r="D45" s="9"/>
      <c r="E45" s="76"/>
      <c r="F45" s="76"/>
      <c r="G45" s="76"/>
      <c r="H45" s="76"/>
      <c r="I45" s="76"/>
      <c r="J45" s="10"/>
      <c r="K45" s="98"/>
      <c r="S45" s="10"/>
      <c r="T45" s="98"/>
      <c r="AB45" s="10"/>
      <c r="AC45" s="98"/>
      <c r="AK45" s="10"/>
      <c r="AL45" s="88"/>
      <c r="AM45" s="98"/>
      <c r="AN45" s="98"/>
      <c r="AO45" s="99"/>
      <c r="AT45" s="9"/>
      <c r="AU45" s="11"/>
      <c r="AV45" s="11"/>
      <c r="AW45" s="13"/>
    </row>
    <row r="46" spans="2:49" s="83" customFormat="1" x14ac:dyDescent="0.25">
      <c r="B46" s="8"/>
      <c r="C46" s="9"/>
      <c r="D46" s="9"/>
      <c r="E46" s="76"/>
      <c r="F46" s="76"/>
      <c r="G46" s="76"/>
      <c r="H46" s="76"/>
      <c r="I46" s="76"/>
      <c r="J46" s="10"/>
      <c r="K46" s="98"/>
      <c r="S46" s="10"/>
      <c r="T46" s="98"/>
      <c r="AB46" s="10"/>
      <c r="AC46" s="98"/>
      <c r="AK46" s="10"/>
      <c r="AL46" s="88"/>
      <c r="AM46" s="98"/>
      <c r="AN46" s="98"/>
      <c r="AO46" s="99"/>
      <c r="AT46" s="9"/>
      <c r="AU46" s="11"/>
      <c r="AV46" s="11"/>
      <c r="AW46" s="13"/>
    </row>
    <row r="47" spans="2:49" s="83" customFormat="1" x14ac:dyDescent="0.25">
      <c r="B47" s="8"/>
      <c r="C47" s="9"/>
      <c r="D47" s="9"/>
      <c r="E47" s="76"/>
      <c r="F47" s="76"/>
      <c r="G47" s="76"/>
      <c r="H47" s="76"/>
      <c r="I47" s="76"/>
      <c r="J47" s="10"/>
      <c r="K47" s="98"/>
      <c r="S47" s="10"/>
      <c r="T47" s="98"/>
      <c r="AB47" s="10"/>
      <c r="AC47" s="98"/>
      <c r="AK47" s="10"/>
      <c r="AL47" s="88"/>
      <c r="AM47" s="98"/>
      <c r="AN47" s="98"/>
      <c r="AO47" s="99"/>
      <c r="AT47" s="9"/>
      <c r="AU47" s="11"/>
      <c r="AV47" s="11"/>
      <c r="AW47" s="13"/>
    </row>
    <row r="48" spans="2:49" s="83" customFormat="1" x14ac:dyDescent="0.25">
      <c r="B48" s="8"/>
      <c r="C48" s="9"/>
      <c r="D48" s="9"/>
      <c r="E48" s="76"/>
      <c r="F48" s="76"/>
      <c r="G48" s="76"/>
      <c r="H48" s="76"/>
      <c r="I48" s="76"/>
      <c r="J48" s="10"/>
      <c r="K48" s="98"/>
      <c r="S48" s="10"/>
      <c r="T48" s="98"/>
      <c r="AB48" s="10"/>
      <c r="AC48" s="98"/>
      <c r="AK48" s="10"/>
      <c r="AL48" s="88"/>
      <c r="AM48" s="98"/>
      <c r="AN48" s="98"/>
      <c r="AO48" s="99"/>
      <c r="AT48" s="9"/>
      <c r="AU48" s="11"/>
      <c r="AV48" s="11"/>
      <c r="AW48" s="13"/>
    </row>
    <row r="49" spans="2:49" s="83" customFormat="1" x14ac:dyDescent="0.25">
      <c r="B49" s="8"/>
      <c r="C49" s="9"/>
      <c r="D49" s="9"/>
      <c r="E49" s="76"/>
      <c r="F49" s="76"/>
      <c r="G49" s="76"/>
      <c r="H49" s="76"/>
      <c r="I49" s="76"/>
      <c r="J49" s="10"/>
      <c r="K49" s="98"/>
      <c r="S49" s="10"/>
      <c r="T49" s="98"/>
      <c r="AB49" s="10"/>
      <c r="AC49" s="98"/>
      <c r="AK49" s="10"/>
      <c r="AL49" s="88"/>
      <c r="AM49" s="98"/>
      <c r="AN49" s="98"/>
      <c r="AO49" s="99"/>
      <c r="AT49" s="9"/>
      <c r="AU49" s="11"/>
      <c r="AV49" s="11"/>
      <c r="AW49" s="13"/>
    </row>
    <row r="50" spans="2:49" s="83" customFormat="1" x14ac:dyDescent="0.25">
      <c r="B50" s="8"/>
      <c r="C50" s="9"/>
      <c r="D50" s="9"/>
      <c r="E50" s="76"/>
      <c r="F50" s="76"/>
      <c r="G50" s="76"/>
      <c r="H50" s="76"/>
      <c r="I50" s="76"/>
      <c r="J50" s="10"/>
      <c r="K50" s="98"/>
      <c r="S50" s="10"/>
      <c r="T50" s="98"/>
      <c r="AB50" s="10"/>
      <c r="AC50" s="98"/>
      <c r="AK50" s="10"/>
      <c r="AL50" s="88"/>
      <c r="AM50" s="98"/>
      <c r="AN50" s="98"/>
      <c r="AO50" s="99"/>
      <c r="AT50" s="9"/>
      <c r="AU50" s="11"/>
      <c r="AV50" s="11"/>
      <c r="AW50" s="13"/>
    </row>
    <row r="51" spans="2:49" s="83" customFormat="1" x14ac:dyDescent="0.25">
      <c r="B51" s="8"/>
      <c r="C51" s="9"/>
      <c r="D51" s="9"/>
      <c r="E51" s="76"/>
      <c r="F51" s="76"/>
      <c r="G51" s="76"/>
      <c r="H51" s="76"/>
      <c r="I51" s="76"/>
      <c r="J51" s="10"/>
      <c r="K51" s="98"/>
      <c r="S51" s="10"/>
      <c r="T51" s="98"/>
      <c r="AB51" s="10"/>
      <c r="AC51" s="98"/>
      <c r="AK51" s="10"/>
      <c r="AL51" s="88"/>
      <c r="AM51" s="98"/>
      <c r="AN51" s="98"/>
      <c r="AO51" s="99"/>
      <c r="AT51" s="9"/>
      <c r="AU51" s="11"/>
      <c r="AV51" s="11"/>
      <c r="AW51" s="13"/>
    </row>
    <row r="52" spans="2:49" s="83" customFormat="1" x14ac:dyDescent="0.25">
      <c r="B52" s="8"/>
      <c r="C52" s="9"/>
      <c r="D52" s="9"/>
      <c r="E52" s="76"/>
      <c r="F52" s="76"/>
      <c r="G52" s="76"/>
      <c r="H52" s="76"/>
      <c r="I52" s="76"/>
      <c r="J52" s="10"/>
      <c r="K52" s="98"/>
      <c r="S52" s="10"/>
      <c r="T52" s="98"/>
      <c r="AB52" s="10"/>
      <c r="AC52" s="98"/>
      <c r="AK52" s="10"/>
      <c r="AL52" s="88"/>
      <c r="AM52" s="98"/>
      <c r="AN52" s="98"/>
      <c r="AO52" s="99"/>
      <c r="AT52" s="9"/>
      <c r="AU52" s="11"/>
      <c r="AV52" s="11"/>
      <c r="AW52" s="13"/>
    </row>
    <row r="53" spans="2:49" s="83" customFormat="1" x14ac:dyDescent="0.25">
      <c r="B53" s="8"/>
      <c r="C53" s="9"/>
      <c r="D53" s="9"/>
      <c r="E53" s="76"/>
      <c r="F53" s="76"/>
      <c r="G53" s="76"/>
      <c r="H53" s="76"/>
      <c r="I53" s="76"/>
      <c r="J53" s="10"/>
      <c r="K53" s="98"/>
      <c r="S53" s="10"/>
      <c r="T53" s="98"/>
      <c r="AB53" s="10"/>
      <c r="AC53" s="98"/>
      <c r="AK53" s="10"/>
      <c r="AL53" s="88"/>
      <c r="AM53" s="98"/>
      <c r="AN53" s="98"/>
      <c r="AO53" s="99"/>
      <c r="AT53" s="9"/>
      <c r="AU53" s="11"/>
      <c r="AV53" s="11"/>
      <c r="AW53" s="13"/>
    </row>
    <row r="54" spans="2:49" s="83" customFormat="1" x14ac:dyDescent="0.25">
      <c r="B54" s="8"/>
      <c r="C54" s="9"/>
      <c r="D54" s="9"/>
      <c r="E54" s="76"/>
      <c r="F54" s="76"/>
      <c r="G54" s="76"/>
      <c r="H54" s="76"/>
      <c r="I54" s="76"/>
      <c r="J54" s="10"/>
      <c r="K54" s="98"/>
      <c r="S54" s="10"/>
      <c r="T54" s="98"/>
      <c r="AB54" s="10"/>
      <c r="AC54" s="98"/>
      <c r="AK54" s="10"/>
      <c r="AL54" s="88"/>
      <c r="AM54" s="98"/>
      <c r="AN54" s="98"/>
      <c r="AO54" s="99"/>
      <c r="AT54" s="9"/>
      <c r="AU54" s="11"/>
      <c r="AV54" s="11"/>
      <c r="AW54" s="13"/>
    </row>
    <row r="55" spans="2:49" s="83" customFormat="1" x14ac:dyDescent="0.25">
      <c r="B55" s="8"/>
      <c r="C55" s="9"/>
      <c r="D55" s="9"/>
      <c r="E55" s="76"/>
      <c r="F55" s="76"/>
      <c r="G55" s="76"/>
      <c r="H55" s="76"/>
      <c r="I55" s="76"/>
      <c r="J55" s="10"/>
      <c r="K55" s="98"/>
      <c r="S55" s="10"/>
      <c r="T55" s="98"/>
      <c r="AB55" s="10"/>
      <c r="AC55" s="98"/>
      <c r="AK55" s="10"/>
      <c r="AL55" s="88"/>
      <c r="AM55" s="98"/>
      <c r="AN55" s="98"/>
      <c r="AO55" s="99"/>
      <c r="AT55" s="9"/>
      <c r="AU55" s="11"/>
      <c r="AV55" s="11"/>
      <c r="AW55" s="13"/>
    </row>
    <row r="56" spans="2:49" s="83" customFormat="1" x14ac:dyDescent="0.25">
      <c r="B56" s="8"/>
      <c r="C56" s="9"/>
      <c r="D56" s="9"/>
      <c r="E56" s="76"/>
      <c r="F56" s="76"/>
      <c r="G56" s="76"/>
      <c r="H56" s="76"/>
      <c r="I56" s="76"/>
      <c r="J56" s="10"/>
      <c r="K56" s="98"/>
      <c r="S56" s="10"/>
      <c r="T56" s="98"/>
      <c r="AB56" s="10"/>
      <c r="AC56" s="98"/>
      <c r="AK56" s="10"/>
      <c r="AL56" s="88"/>
      <c r="AM56" s="98"/>
      <c r="AN56" s="98"/>
      <c r="AO56" s="99"/>
      <c r="AT56" s="9"/>
      <c r="AU56" s="11"/>
      <c r="AV56" s="11"/>
      <c r="AW56" s="13"/>
    </row>
    <row r="57" spans="2:49" s="83" customFormat="1" x14ac:dyDescent="0.25">
      <c r="B57" s="8"/>
      <c r="C57" s="9"/>
      <c r="D57" s="9"/>
      <c r="E57" s="76"/>
      <c r="F57" s="76"/>
      <c r="G57" s="76"/>
      <c r="H57" s="76"/>
      <c r="I57" s="76"/>
      <c r="J57" s="10"/>
      <c r="K57" s="98"/>
      <c r="S57" s="10"/>
      <c r="T57" s="98"/>
      <c r="AB57" s="10"/>
      <c r="AC57" s="98"/>
      <c r="AK57" s="10"/>
      <c r="AL57" s="88"/>
      <c r="AM57" s="98"/>
      <c r="AN57" s="98"/>
      <c r="AO57" s="99"/>
      <c r="AT57" s="9"/>
      <c r="AU57" s="11"/>
      <c r="AV57" s="11"/>
      <c r="AW57" s="13"/>
    </row>
    <row r="58" spans="2:49" s="83" customFormat="1" x14ac:dyDescent="0.25">
      <c r="B58" s="8"/>
      <c r="C58" s="9"/>
      <c r="D58" s="9"/>
      <c r="E58" s="76"/>
      <c r="F58" s="76"/>
      <c r="G58" s="76"/>
      <c r="H58" s="76"/>
      <c r="I58" s="76"/>
      <c r="J58" s="10"/>
      <c r="K58" s="98"/>
      <c r="S58" s="10"/>
      <c r="T58" s="98"/>
      <c r="AB58" s="10"/>
      <c r="AC58" s="98"/>
      <c r="AK58" s="10"/>
      <c r="AL58" s="88"/>
      <c r="AM58" s="98"/>
      <c r="AN58" s="98"/>
      <c r="AO58" s="99"/>
      <c r="AT58" s="9"/>
      <c r="AU58" s="11"/>
      <c r="AV58" s="11"/>
      <c r="AW58" s="13"/>
    </row>
    <row r="59" spans="2:49" s="83" customFormat="1" x14ac:dyDescent="0.25">
      <c r="B59" s="8"/>
      <c r="C59" s="9"/>
      <c r="D59" s="9"/>
      <c r="E59" s="76"/>
      <c r="F59" s="76"/>
      <c r="G59" s="76"/>
      <c r="H59" s="76"/>
      <c r="I59" s="76"/>
      <c r="J59" s="10"/>
      <c r="K59" s="98"/>
      <c r="S59" s="10"/>
      <c r="T59" s="98"/>
      <c r="AB59" s="10"/>
      <c r="AC59" s="98"/>
      <c r="AK59" s="10"/>
      <c r="AL59" s="88"/>
      <c r="AM59" s="98"/>
      <c r="AN59" s="98"/>
      <c r="AO59" s="99"/>
      <c r="AT59" s="9"/>
      <c r="AU59" s="11"/>
      <c r="AV59" s="11"/>
      <c r="AW59" s="13"/>
    </row>
    <row r="60" spans="2:49" s="83" customFormat="1" x14ac:dyDescent="0.25">
      <c r="B60" s="8"/>
      <c r="C60" s="9"/>
      <c r="D60" s="9"/>
      <c r="E60" s="76"/>
      <c r="F60" s="76"/>
      <c r="G60" s="76"/>
      <c r="H60" s="76"/>
      <c r="I60" s="76"/>
      <c r="J60" s="10"/>
      <c r="K60" s="98"/>
      <c r="S60" s="10"/>
      <c r="T60" s="98"/>
      <c r="AB60" s="10"/>
      <c r="AC60" s="98"/>
      <c r="AK60" s="10"/>
      <c r="AL60" s="88"/>
      <c r="AM60" s="98"/>
      <c r="AN60" s="98"/>
      <c r="AO60" s="99"/>
      <c r="AT60" s="9"/>
      <c r="AU60" s="11"/>
      <c r="AV60" s="11"/>
      <c r="AW60" s="13"/>
    </row>
    <row r="61" spans="2:49" s="83" customFormat="1" x14ac:dyDescent="0.25">
      <c r="B61" s="8"/>
      <c r="C61" s="9"/>
      <c r="D61" s="9"/>
      <c r="E61" s="76"/>
      <c r="F61" s="76"/>
      <c r="G61" s="76"/>
      <c r="H61" s="76"/>
      <c r="I61" s="76"/>
      <c r="J61" s="10"/>
      <c r="K61" s="98"/>
      <c r="S61" s="10"/>
      <c r="T61" s="98"/>
      <c r="AB61" s="10"/>
      <c r="AC61" s="98"/>
      <c r="AK61" s="10"/>
      <c r="AL61" s="88"/>
      <c r="AM61" s="98"/>
      <c r="AN61" s="98"/>
      <c r="AO61" s="99"/>
      <c r="AT61" s="9"/>
      <c r="AU61" s="11"/>
      <c r="AV61" s="11"/>
      <c r="AW61" s="13"/>
    </row>
    <row r="62" spans="2:49" s="83" customFormat="1" x14ac:dyDescent="0.25">
      <c r="B62" s="8"/>
      <c r="C62" s="9"/>
      <c r="D62" s="9"/>
      <c r="E62" s="76"/>
      <c r="F62" s="76"/>
      <c r="G62" s="76"/>
      <c r="H62" s="76"/>
      <c r="I62" s="76"/>
      <c r="J62" s="10"/>
      <c r="K62" s="98"/>
      <c r="S62" s="10"/>
      <c r="T62" s="98"/>
      <c r="AB62" s="10"/>
      <c r="AC62" s="98"/>
      <c r="AK62" s="10"/>
      <c r="AL62" s="88"/>
      <c r="AM62" s="98"/>
      <c r="AN62" s="98"/>
      <c r="AO62" s="99"/>
      <c r="AT62" s="9"/>
      <c r="AU62" s="11"/>
      <c r="AV62" s="11"/>
      <c r="AW62" s="13"/>
    </row>
    <row r="63" spans="2:49" s="83" customFormat="1" x14ac:dyDescent="0.25">
      <c r="B63" s="8"/>
      <c r="C63" s="9"/>
      <c r="D63" s="9"/>
      <c r="E63" s="76"/>
      <c r="F63" s="76"/>
      <c r="G63" s="76"/>
      <c r="H63" s="76"/>
      <c r="I63" s="76"/>
      <c r="J63" s="10"/>
      <c r="K63" s="98"/>
      <c r="S63" s="10"/>
      <c r="T63" s="98"/>
      <c r="AB63" s="10"/>
      <c r="AC63" s="98"/>
      <c r="AK63" s="10"/>
      <c r="AL63" s="88"/>
      <c r="AM63" s="98"/>
      <c r="AN63" s="98"/>
      <c r="AO63" s="99"/>
      <c r="AT63" s="9"/>
      <c r="AU63" s="11"/>
      <c r="AV63" s="11"/>
      <c r="AW63" s="13"/>
    </row>
    <row r="64" spans="2:49" s="83" customFormat="1" x14ac:dyDescent="0.25">
      <c r="B64" s="8"/>
      <c r="C64" s="9"/>
      <c r="D64" s="9"/>
      <c r="E64" s="76"/>
      <c r="F64" s="76"/>
      <c r="G64" s="76"/>
      <c r="H64" s="76"/>
      <c r="I64" s="76"/>
      <c r="J64" s="10"/>
      <c r="K64" s="98"/>
      <c r="S64" s="10"/>
      <c r="T64" s="98"/>
      <c r="AB64" s="10"/>
      <c r="AC64" s="98"/>
      <c r="AK64" s="10"/>
      <c r="AL64" s="88"/>
      <c r="AM64" s="98"/>
      <c r="AN64" s="98"/>
      <c r="AO64" s="99"/>
      <c r="AT64" s="9"/>
      <c r="AU64" s="11"/>
      <c r="AV64" s="11"/>
      <c r="AW64" s="13"/>
    </row>
    <row r="65" spans="2:49" s="83" customFormat="1" x14ac:dyDescent="0.25">
      <c r="B65" s="8"/>
      <c r="C65" s="9"/>
      <c r="D65" s="9"/>
      <c r="E65" s="76"/>
      <c r="F65" s="76"/>
      <c r="G65" s="76"/>
      <c r="H65" s="76"/>
      <c r="I65" s="76"/>
      <c r="J65" s="10"/>
      <c r="K65" s="98"/>
      <c r="S65" s="10"/>
      <c r="T65" s="98"/>
      <c r="AB65" s="10"/>
      <c r="AC65" s="98"/>
      <c r="AK65" s="10"/>
      <c r="AL65" s="88"/>
      <c r="AM65" s="98"/>
      <c r="AN65" s="98"/>
      <c r="AO65" s="99"/>
      <c r="AT65" s="9"/>
      <c r="AU65" s="11"/>
      <c r="AV65" s="11"/>
      <c r="AW65" s="13"/>
    </row>
    <row r="66" spans="2:49" s="83" customFormat="1" x14ac:dyDescent="0.25">
      <c r="B66" s="8"/>
      <c r="C66" s="9"/>
      <c r="D66" s="9"/>
      <c r="E66" s="76"/>
      <c r="F66" s="76"/>
      <c r="G66" s="76"/>
      <c r="H66" s="76"/>
      <c r="I66" s="76"/>
      <c r="J66" s="10"/>
      <c r="K66" s="98"/>
      <c r="S66" s="10"/>
      <c r="T66" s="98"/>
      <c r="AB66" s="10"/>
      <c r="AC66" s="98"/>
      <c r="AK66" s="10"/>
      <c r="AL66" s="88"/>
      <c r="AM66" s="98"/>
      <c r="AN66" s="98"/>
      <c r="AO66" s="99"/>
      <c r="AT66" s="9"/>
      <c r="AU66" s="11"/>
      <c r="AV66" s="11"/>
      <c r="AW66" s="13"/>
    </row>
    <row r="67" spans="2:49" s="83" customFormat="1" x14ac:dyDescent="0.25">
      <c r="B67" s="8"/>
      <c r="C67" s="9"/>
      <c r="D67" s="9"/>
      <c r="E67" s="76"/>
      <c r="F67" s="76"/>
      <c r="G67" s="76"/>
      <c r="H67" s="76"/>
      <c r="I67" s="76"/>
      <c r="J67" s="10"/>
      <c r="K67" s="98"/>
      <c r="S67" s="10"/>
      <c r="T67" s="98"/>
      <c r="AB67" s="10"/>
      <c r="AC67" s="98"/>
      <c r="AK67" s="10"/>
      <c r="AL67" s="88"/>
      <c r="AM67" s="98"/>
      <c r="AN67" s="98"/>
      <c r="AO67" s="99"/>
      <c r="AT67" s="9"/>
      <c r="AU67" s="11"/>
      <c r="AV67" s="11"/>
      <c r="AW67" s="13"/>
    </row>
    <row r="68" spans="2:49" s="83" customFormat="1" x14ac:dyDescent="0.25">
      <c r="B68" s="8"/>
      <c r="C68" s="9"/>
      <c r="D68" s="9"/>
      <c r="E68" s="76"/>
      <c r="F68" s="76"/>
      <c r="G68" s="76"/>
      <c r="H68" s="76"/>
      <c r="I68" s="76"/>
      <c r="J68" s="10"/>
      <c r="K68" s="98"/>
      <c r="S68" s="10"/>
      <c r="T68" s="98"/>
      <c r="AB68" s="10"/>
      <c r="AC68" s="98"/>
      <c r="AK68" s="10"/>
      <c r="AL68" s="88"/>
      <c r="AM68" s="98"/>
      <c r="AN68" s="98"/>
      <c r="AO68" s="99"/>
      <c r="AT68" s="9"/>
      <c r="AU68" s="11"/>
      <c r="AV68" s="11"/>
      <c r="AW68" s="13"/>
    </row>
    <row r="69" spans="2:49" s="83" customFormat="1" x14ac:dyDescent="0.25">
      <c r="B69" s="8"/>
      <c r="C69" s="9"/>
      <c r="D69" s="9"/>
      <c r="E69" s="76"/>
      <c r="F69" s="76"/>
      <c r="G69" s="76"/>
      <c r="H69" s="76"/>
      <c r="I69" s="76"/>
      <c r="J69" s="10"/>
      <c r="K69" s="98"/>
      <c r="S69" s="10"/>
      <c r="T69" s="98"/>
      <c r="AB69" s="10"/>
      <c r="AC69" s="98"/>
      <c r="AK69" s="10"/>
      <c r="AL69" s="88"/>
      <c r="AM69" s="98"/>
      <c r="AN69" s="98"/>
      <c r="AO69" s="99"/>
      <c r="AT69" s="9"/>
      <c r="AU69" s="11"/>
      <c r="AV69" s="11"/>
      <c r="AW69" s="13"/>
    </row>
    <row r="70" spans="2:49" s="83" customFormat="1" x14ac:dyDescent="0.25">
      <c r="B70" s="8"/>
      <c r="C70" s="9"/>
      <c r="D70" s="9"/>
      <c r="E70" s="76"/>
      <c r="F70" s="76"/>
      <c r="G70" s="76"/>
      <c r="H70" s="76"/>
      <c r="I70" s="76"/>
      <c r="J70" s="10"/>
      <c r="K70" s="98"/>
      <c r="S70" s="10"/>
      <c r="T70" s="98"/>
      <c r="AB70" s="10"/>
      <c r="AC70" s="98"/>
      <c r="AK70" s="10"/>
      <c r="AL70" s="88"/>
      <c r="AM70" s="98"/>
      <c r="AN70" s="98"/>
      <c r="AO70" s="99"/>
      <c r="AT70" s="9"/>
      <c r="AU70" s="11"/>
      <c r="AV70" s="11"/>
      <c r="AW70" s="13"/>
    </row>
    <row r="71" spans="2:49" s="83" customFormat="1" x14ac:dyDescent="0.25">
      <c r="B71" s="8"/>
      <c r="C71" s="9"/>
      <c r="D71" s="9"/>
      <c r="E71" s="76"/>
      <c r="F71" s="76"/>
      <c r="G71" s="76"/>
      <c r="H71" s="76"/>
      <c r="I71" s="76"/>
      <c r="J71" s="10"/>
      <c r="K71" s="98"/>
      <c r="S71" s="10"/>
      <c r="T71" s="98"/>
      <c r="AB71" s="10"/>
      <c r="AC71" s="98"/>
      <c r="AK71" s="10"/>
      <c r="AL71" s="88"/>
      <c r="AM71" s="98"/>
      <c r="AN71" s="98"/>
      <c r="AO71" s="99"/>
      <c r="AT71" s="9"/>
      <c r="AU71" s="11"/>
      <c r="AV71" s="11"/>
      <c r="AW71" s="13"/>
    </row>
    <row r="72" spans="2:49" s="83" customFormat="1" x14ac:dyDescent="0.25">
      <c r="B72" s="8"/>
      <c r="C72" s="9"/>
      <c r="D72" s="9"/>
      <c r="E72" s="76"/>
      <c r="F72" s="76"/>
      <c r="G72" s="76"/>
      <c r="H72" s="76"/>
      <c r="I72" s="76"/>
      <c r="J72" s="10"/>
      <c r="K72" s="98"/>
      <c r="S72" s="10"/>
      <c r="T72" s="98"/>
      <c r="AB72" s="10"/>
      <c r="AC72" s="98"/>
      <c r="AK72" s="10"/>
      <c r="AL72" s="88"/>
      <c r="AM72" s="98"/>
      <c r="AN72" s="98"/>
      <c r="AO72" s="99"/>
      <c r="AT72" s="9"/>
      <c r="AU72" s="11"/>
      <c r="AV72" s="11"/>
      <c r="AW72" s="13"/>
    </row>
    <row r="73" spans="2:49" s="83" customFormat="1" x14ac:dyDescent="0.25">
      <c r="B73" s="8"/>
      <c r="C73" s="9"/>
      <c r="D73" s="9"/>
      <c r="E73" s="76"/>
      <c r="F73" s="76"/>
      <c r="G73" s="76"/>
      <c r="H73" s="76"/>
      <c r="I73" s="76"/>
      <c r="J73" s="10"/>
      <c r="K73" s="98"/>
      <c r="S73" s="10"/>
      <c r="T73" s="98"/>
      <c r="AB73" s="10"/>
      <c r="AC73" s="98"/>
      <c r="AK73" s="10"/>
      <c r="AL73" s="88"/>
      <c r="AM73" s="98"/>
      <c r="AN73" s="98"/>
      <c r="AO73" s="99"/>
      <c r="AT73" s="9"/>
      <c r="AU73" s="11"/>
      <c r="AV73" s="11"/>
      <c r="AW73" s="13"/>
    </row>
    <row r="74" spans="2:49" s="83" customFormat="1" x14ac:dyDescent="0.25">
      <c r="B74" s="8"/>
      <c r="C74" s="9"/>
      <c r="D74" s="9"/>
      <c r="E74" s="76"/>
      <c r="F74" s="76"/>
      <c r="G74" s="76"/>
      <c r="H74" s="76"/>
      <c r="I74" s="76"/>
      <c r="J74" s="10"/>
      <c r="K74" s="98"/>
      <c r="S74" s="10"/>
      <c r="T74" s="98"/>
      <c r="AB74" s="10"/>
      <c r="AC74" s="98"/>
      <c r="AK74" s="10"/>
      <c r="AL74" s="88"/>
      <c r="AM74" s="98"/>
      <c r="AN74" s="98"/>
      <c r="AO74" s="99"/>
      <c r="AT74" s="9"/>
      <c r="AU74" s="11"/>
      <c r="AV74" s="11"/>
      <c r="AW74" s="13"/>
    </row>
    <row r="75" spans="2:49" s="83" customFormat="1" x14ac:dyDescent="0.25">
      <c r="B75" s="8"/>
      <c r="C75" s="9"/>
      <c r="D75" s="9"/>
      <c r="E75" s="76"/>
      <c r="F75" s="76"/>
      <c r="G75" s="76"/>
      <c r="H75" s="76"/>
      <c r="I75" s="76"/>
      <c r="J75" s="10"/>
      <c r="K75" s="98"/>
      <c r="S75" s="10"/>
      <c r="T75" s="98"/>
      <c r="AB75" s="10"/>
      <c r="AC75" s="98"/>
      <c r="AK75" s="10"/>
      <c r="AL75" s="88"/>
      <c r="AM75" s="98"/>
      <c r="AN75" s="98"/>
      <c r="AO75" s="99"/>
      <c r="AT75" s="9"/>
      <c r="AU75" s="11"/>
      <c r="AV75" s="11"/>
      <c r="AW75" s="13"/>
    </row>
    <row r="76" spans="2:49" s="83" customFormat="1" x14ac:dyDescent="0.25">
      <c r="B76" s="8"/>
      <c r="C76" s="9"/>
      <c r="D76" s="9"/>
      <c r="E76" s="76"/>
      <c r="F76" s="76"/>
      <c r="G76" s="76"/>
      <c r="H76" s="76"/>
      <c r="I76" s="76"/>
      <c r="J76" s="10"/>
      <c r="K76" s="98"/>
      <c r="S76" s="10"/>
      <c r="T76" s="98"/>
      <c r="AB76" s="10"/>
      <c r="AC76" s="98"/>
      <c r="AK76" s="10"/>
      <c r="AL76" s="88"/>
      <c r="AM76" s="98"/>
      <c r="AN76" s="98"/>
      <c r="AO76" s="99"/>
      <c r="AT76" s="9"/>
      <c r="AU76" s="11"/>
      <c r="AV76" s="11"/>
      <c r="AW76" s="13"/>
    </row>
    <row r="77" spans="2:49" s="83" customFormat="1" x14ac:dyDescent="0.25">
      <c r="B77" s="8"/>
      <c r="C77" s="9"/>
      <c r="D77" s="9"/>
      <c r="E77" s="76"/>
      <c r="F77" s="76"/>
      <c r="G77" s="76"/>
      <c r="H77" s="76"/>
      <c r="I77" s="76"/>
      <c r="J77" s="10"/>
      <c r="K77" s="98"/>
      <c r="S77" s="10"/>
      <c r="T77" s="98"/>
      <c r="AB77" s="10"/>
      <c r="AC77" s="98"/>
      <c r="AK77" s="10"/>
      <c r="AL77" s="88"/>
      <c r="AM77" s="98"/>
      <c r="AN77" s="98"/>
      <c r="AO77" s="99"/>
      <c r="AT77" s="9"/>
      <c r="AU77" s="11"/>
      <c r="AV77" s="11"/>
      <c r="AW77" s="13"/>
    </row>
    <row r="78" spans="2:49" s="83" customFormat="1" x14ac:dyDescent="0.25">
      <c r="B78" s="8"/>
      <c r="C78" s="9"/>
      <c r="D78" s="9"/>
      <c r="E78" s="76"/>
      <c r="F78" s="76"/>
      <c r="G78" s="76"/>
      <c r="H78" s="76"/>
      <c r="I78" s="76"/>
      <c r="J78" s="10"/>
      <c r="K78" s="98"/>
      <c r="S78" s="10"/>
      <c r="T78" s="98"/>
      <c r="AB78" s="10"/>
      <c r="AC78" s="98"/>
      <c r="AK78" s="10"/>
      <c r="AL78" s="88"/>
      <c r="AM78" s="98"/>
      <c r="AN78" s="98"/>
      <c r="AO78" s="99"/>
      <c r="AT78" s="9"/>
      <c r="AU78" s="11"/>
      <c r="AV78" s="11"/>
      <c r="AW78" s="13"/>
    </row>
    <row r="79" spans="2:49" s="83" customFormat="1" x14ac:dyDescent="0.25">
      <c r="B79" s="8"/>
      <c r="C79" s="9"/>
      <c r="D79" s="9"/>
      <c r="E79" s="76"/>
      <c r="F79" s="76"/>
      <c r="G79" s="76"/>
      <c r="H79" s="76"/>
      <c r="I79" s="76"/>
      <c r="J79" s="10"/>
      <c r="K79" s="98"/>
      <c r="S79" s="10"/>
      <c r="T79" s="98"/>
      <c r="AB79" s="10"/>
      <c r="AC79" s="98"/>
      <c r="AK79" s="10"/>
      <c r="AL79" s="88"/>
      <c r="AM79" s="98"/>
      <c r="AN79" s="98"/>
      <c r="AO79" s="99"/>
      <c r="AT79" s="9"/>
      <c r="AU79" s="11"/>
      <c r="AV79" s="11"/>
      <c r="AW79" s="13"/>
    </row>
    <row r="80" spans="2:49" s="83" customFormat="1" x14ac:dyDescent="0.25">
      <c r="B80" s="8"/>
      <c r="C80" s="9"/>
      <c r="D80" s="9"/>
      <c r="E80" s="76"/>
      <c r="F80" s="76"/>
      <c r="G80" s="76"/>
      <c r="H80" s="76"/>
      <c r="I80" s="76"/>
      <c r="J80" s="10"/>
      <c r="K80" s="98"/>
      <c r="S80" s="10"/>
      <c r="T80" s="98"/>
      <c r="AB80" s="10"/>
      <c r="AC80" s="98"/>
      <c r="AK80" s="10"/>
      <c r="AL80" s="88"/>
      <c r="AM80" s="98"/>
      <c r="AN80" s="98"/>
      <c r="AO80" s="99"/>
      <c r="AT80" s="9"/>
      <c r="AU80" s="11"/>
      <c r="AV80" s="11"/>
      <c r="AW80" s="13"/>
    </row>
    <row r="81" spans="2:49" s="83" customFormat="1" x14ac:dyDescent="0.25">
      <c r="B81" s="8"/>
      <c r="C81" s="9"/>
      <c r="D81" s="9"/>
      <c r="E81" s="76"/>
      <c r="F81" s="76"/>
      <c r="G81" s="76"/>
      <c r="H81" s="76"/>
      <c r="I81" s="76"/>
      <c r="J81" s="10"/>
      <c r="K81" s="98"/>
      <c r="S81" s="10"/>
      <c r="T81" s="98"/>
      <c r="AB81" s="10"/>
      <c r="AC81" s="98"/>
      <c r="AK81" s="10"/>
      <c r="AL81" s="88"/>
      <c r="AM81" s="98"/>
      <c r="AN81" s="98"/>
      <c r="AO81" s="99"/>
      <c r="AT81" s="9"/>
      <c r="AU81" s="11"/>
      <c r="AV81" s="11"/>
      <c r="AW81" s="13"/>
    </row>
    <row r="82" spans="2:49" s="83" customFormat="1" x14ac:dyDescent="0.25">
      <c r="B82" s="8"/>
      <c r="C82" s="9"/>
      <c r="D82" s="9"/>
      <c r="E82" s="76"/>
      <c r="F82" s="76"/>
      <c r="G82" s="76"/>
      <c r="H82" s="76"/>
      <c r="I82" s="76"/>
      <c r="J82" s="10"/>
      <c r="K82" s="98"/>
      <c r="S82" s="10"/>
      <c r="T82" s="98"/>
      <c r="AB82" s="10"/>
      <c r="AC82" s="98"/>
      <c r="AK82" s="10"/>
      <c r="AL82" s="88"/>
      <c r="AM82" s="98"/>
      <c r="AN82" s="98"/>
      <c r="AO82" s="99"/>
      <c r="AT82" s="9"/>
      <c r="AU82" s="11"/>
      <c r="AV82" s="11"/>
      <c r="AW82" s="13"/>
    </row>
    <row r="83" spans="2:49" s="83" customFormat="1" x14ac:dyDescent="0.25">
      <c r="B83" s="8"/>
      <c r="C83" s="9"/>
      <c r="D83" s="9"/>
      <c r="E83" s="76"/>
      <c r="F83" s="76"/>
      <c r="G83" s="76"/>
      <c r="H83" s="76"/>
      <c r="I83" s="76"/>
      <c r="J83" s="10"/>
      <c r="K83" s="98"/>
      <c r="S83" s="10"/>
      <c r="T83" s="98"/>
      <c r="AB83" s="10"/>
      <c r="AC83" s="98"/>
      <c r="AK83" s="10"/>
      <c r="AL83" s="88"/>
      <c r="AM83" s="98"/>
      <c r="AN83" s="98"/>
      <c r="AO83" s="99"/>
      <c r="AT83" s="9"/>
      <c r="AU83" s="11"/>
      <c r="AV83" s="11"/>
      <c r="AW83" s="13"/>
    </row>
    <row r="84" spans="2:49" s="83" customFormat="1" x14ac:dyDescent="0.25">
      <c r="B84" s="8"/>
      <c r="C84" s="9"/>
      <c r="D84" s="9"/>
      <c r="E84" s="76"/>
      <c r="F84" s="76"/>
      <c r="G84" s="76"/>
      <c r="H84" s="76"/>
      <c r="I84" s="76"/>
      <c r="J84" s="10"/>
      <c r="K84" s="98"/>
      <c r="S84" s="10"/>
      <c r="T84" s="98"/>
      <c r="AB84" s="10"/>
      <c r="AC84" s="98"/>
      <c r="AK84" s="10"/>
      <c r="AL84" s="88"/>
      <c r="AM84" s="98"/>
      <c r="AN84" s="98"/>
      <c r="AO84" s="99"/>
      <c r="AT84" s="9"/>
      <c r="AU84" s="11"/>
      <c r="AV84" s="11"/>
      <c r="AW84" s="13"/>
    </row>
    <row r="85" spans="2:49" s="83" customFormat="1" x14ac:dyDescent="0.25">
      <c r="B85" s="8"/>
      <c r="C85" s="9"/>
      <c r="D85" s="9"/>
      <c r="E85" s="76"/>
      <c r="F85" s="76"/>
      <c r="G85" s="76"/>
      <c r="H85" s="76"/>
      <c r="I85" s="76"/>
      <c r="J85" s="10"/>
      <c r="K85" s="98"/>
      <c r="S85" s="10"/>
      <c r="T85" s="98"/>
      <c r="AB85" s="10"/>
      <c r="AC85" s="98"/>
      <c r="AK85" s="10"/>
      <c r="AL85" s="88"/>
      <c r="AM85" s="98"/>
      <c r="AN85" s="98"/>
      <c r="AO85" s="99"/>
      <c r="AT85" s="9"/>
      <c r="AU85" s="11"/>
      <c r="AV85" s="11"/>
      <c r="AW85" s="13"/>
    </row>
    <row r="86" spans="2:49" s="83" customFormat="1" x14ac:dyDescent="0.25">
      <c r="B86" s="8"/>
      <c r="C86" s="9"/>
      <c r="D86" s="9"/>
      <c r="E86" s="76"/>
      <c r="F86" s="76"/>
      <c r="G86" s="76"/>
      <c r="H86" s="76"/>
      <c r="I86" s="76"/>
      <c r="J86" s="10"/>
      <c r="K86" s="98"/>
      <c r="S86" s="10"/>
      <c r="T86" s="98"/>
      <c r="AB86" s="10"/>
      <c r="AC86" s="98"/>
      <c r="AK86" s="10"/>
      <c r="AL86" s="88"/>
      <c r="AM86" s="98"/>
      <c r="AN86" s="98"/>
      <c r="AO86" s="99"/>
      <c r="AT86" s="9"/>
      <c r="AU86" s="11"/>
      <c r="AV86" s="11"/>
      <c r="AW86" s="13"/>
    </row>
    <row r="87" spans="2:49" s="83" customFormat="1" x14ac:dyDescent="0.25">
      <c r="B87" s="8"/>
      <c r="C87" s="9"/>
      <c r="D87" s="9"/>
      <c r="E87" s="76"/>
      <c r="F87" s="76"/>
      <c r="G87" s="76"/>
      <c r="H87" s="76"/>
      <c r="I87" s="76"/>
      <c r="J87" s="10"/>
      <c r="K87" s="98"/>
      <c r="S87" s="10"/>
      <c r="T87" s="98"/>
      <c r="AB87" s="10"/>
      <c r="AC87" s="98"/>
      <c r="AK87" s="10"/>
      <c r="AL87" s="88"/>
      <c r="AM87" s="98"/>
      <c r="AN87" s="98"/>
      <c r="AO87" s="99"/>
      <c r="AT87" s="9"/>
      <c r="AU87" s="11"/>
      <c r="AV87" s="11"/>
      <c r="AW87" s="13"/>
    </row>
    <row r="88" spans="2:49" s="83" customFormat="1" x14ac:dyDescent="0.25">
      <c r="B88" s="8"/>
      <c r="C88" s="9"/>
      <c r="D88" s="9"/>
      <c r="E88" s="76"/>
      <c r="F88" s="76"/>
      <c r="G88" s="76"/>
      <c r="H88" s="76"/>
      <c r="I88" s="76"/>
      <c r="J88" s="10"/>
      <c r="K88" s="98"/>
      <c r="S88" s="10"/>
      <c r="T88" s="98"/>
      <c r="AB88" s="10"/>
      <c r="AC88" s="98"/>
      <c r="AK88" s="10"/>
      <c r="AL88" s="88"/>
      <c r="AM88" s="98"/>
      <c r="AN88" s="98"/>
      <c r="AO88" s="99"/>
      <c r="AT88" s="9"/>
      <c r="AU88" s="11"/>
      <c r="AV88" s="11"/>
      <c r="AW88" s="13"/>
    </row>
    <row r="89" spans="2:49" s="83" customFormat="1" x14ac:dyDescent="0.25">
      <c r="B89" s="8"/>
      <c r="C89" s="9"/>
      <c r="D89" s="9"/>
      <c r="E89" s="76"/>
      <c r="F89" s="76"/>
      <c r="G89" s="76"/>
      <c r="H89" s="76"/>
      <c r="I89" s="76"/>
      <c r="J89" s="10"/>
      <c r="K89" s="98"/>
      <c r="S89" s="10"/>
      <c r="T89" s="98"/>
      <c r="AB89" s="10"/>
      <c r="AC89" s="98"/>
      <c r="AK89" s="10"/>
      <c r="AL89" s="88"/>
      <c r="AM89" s="98"/>
      <c r="AN89" s="98"/>
      <c r="AO89" s="99"/>
      <c r="AT89" s="9"/>
      <c r="AU89" s="11"/>
      <c r="AV89" s="11"/>
      <c r="AW89" s="13"/>
    </row>
    <row r="90" spans="2:49" s="83" customFormat="1" x14ac:dyDescent="0.25">
      <c r="B90" s="8"/>
      <c r="C90" s="9"/>
      <c r="D90" s="9"/>
      <c r="E90" s="76"/>
      <c r="F90" s="76"/>
      <c r="G90" s="76"/>
      <c r="H90" s="76"/>
      <c r="I90" s="76"/>
      <c r="J90" s="10"/>
      <c r="K90" s="98"/>
      <c r="S90" s="10"/>
      <c r="T90" s="98"/>
      <c r="AB90" s="10"/>
      <c r="AC90" s="98"/>
      <c r="AK90" s="10"/>
      <c r="AL90" s="88"/>
      <c r="AM90" s="98"/>
      <c r="AN90" s="98"/>
      <c r="AO90" s="99"/>
      <c r="AT90" s="9"/>
      <c r="AU90" s="11"/>
      <c r="AV90" s="11"/>
      <c r="AW90" s="13"/>
    </row>
    <row r="91" spans="2:49" s="83" customFormat="1" x14ac:dyDescent="0.25">
      <c r="B91" s="8"/>
      <c r="C91" s="9"/>
      <c r="D91" s="9"/>
      <c r="E91" s="76"/>
      <c r="F91" s="76"/>
      <c r="G91" s="76"/>
      <c r="H91" s="76"/>
      <c r="I91" s="76"/>
      <c r="J91" s="10"/>
      <c r="K91" s="98"/>
      <c r="S91" s="10"/>
      <c r="T91" s="98"/>
      <c r="AB91" s="10"/>
      <c r="AC91" s="98"/>
      <c r="AK91" s="10"/>
      <c r="AL91" s="88"/>
      <c r="AM91" s="98"/>
      <c r="AN91" s="98"/>
      <c r="AO91" s="99"/>
      <c r="AT91" s="9"/>
      <c r="AU91" s="11"/>
      <c r="AV91" s="11"/>
      <c r="AW91" s="13"/>
    </row>
    <row r="92" spans="2:49" s="83" customFormat="1" x14ac:dyDescent="0.25">
      <c r="B92" s="8"/>
      <c r="C92" s="9"/>
      <c r="D92" s="9"/>
      <c r="E92" s="76"/>
      <c r="F92" s="76"/>
      <c r="G92" s="76"/>
      <c r="H92" s="76"/>
      <c r="I92" s="76"/>
      <c r="J92" s="10"/>
      <c r="K92" s="98"/>
      <c r="S92" s="10"/>
      <c r="T92" s="98"/>
      <c r="AB92" s="10"/>
      <c r="AC92" s="98"/>
      <c r="AK92" s="10"/>
      <c r="AL92" s="88"/>
      <c r="AM92" s="98"/>
      <c r="AN92" s="98"/>
      <c r="AO92" s="99"/>
      <c r="AT92" s="9"/>
      <c r="AU92" s="11"/>
      <c r="AV92" s="11"/>
      <c r="AW92" s="13"/>
    </row>
    <row r="93" spans="2:49" s="83" customFormat="1" x14ac:dyDescent="0.25">
      <c r="B93" s="8"/>
      <c r="C93" s="9"/>
      <c r="D93" s="9"/>
      <c r="E93" s="76"/>
      <c r="F93" s="76"/>
      <c r="G93" s="76"/>
      <c r="H93" s="76"/>
      <c r="I93" s="76"/>
      <c r="J93" s="10"/>
      <c r="K93" s="98"/>
      <c r="S93" s="10"/>
      <c r="T93" s="98"/>
      <c r="AB93" s="10"/>
      <c r="AC93" s="98"/>
      <c r="AK93" s="10"/>
      <c r="AL93" s="88"/>
      <c r="AM93" s="98"/>
      <c r="AN93" s="98"/>
      <c r="AO93" s="99"/>
      <c r="AT93" s="9"/>
      <c r="AU93" s="11"/>
      <c r="AV93" s="11"/>
      <c r="AW93" s="13"/>
    </row>
    <row r="94" spans="2:49" s="83" customFormat="1" x14ac:dyDescent="0.25">
      <c r="B94" s="8"/>
      <c r="C94" s="9"/>
      <c r="D94" s="9"/>
      <c r="E94" s="76"/>
      <c r="F94" s="76"/>
      <c r="G94" s="76"/>
      <c r="H94" s="76"/>
      <c r="I94" s="76"/>
      <c r="J94" s="10"/>
      <c r="K94" s="98"/>
      <c r="S94" s="10"/>
      <c r="T94" s="98"/>
      <c r="AB94" s="10"/>
      <c r="AC94" s="98"/>
      <c r="AK94" s="10"/>
      <c r="AL94" s="88"/>
      <c r="AM94" s="98"/>
      <c r="AN94" s="98"/>
      <c r="AO94" s="99"/>
      <c r="AT94" s="9"/>
      <c r="AU94" s="11"/>
      <c r="AV94" s="11"/>
      <c r="AW94" s="13"/>
    </row>
    <row r="95" spans="2:49" s="83" customFormat="1" x14ac:dyDescent="0.25">
      <c r="B95" s="8"/>
      <c r="C95" s="9"/>
      <c r="D95" s="9"/>
      <c r="E95" s="76"/>
      <c r="F95" s="76"/>
      <c r="G95" s="76"/>
      <c r="H95" s="76"/>
      <c r="I95" s="76"/>
      <c r="J95" s="10"/>
      <c r="K95" s="98"/>
      <c r="S95" s="10"/>
      <c r="T95" s="98"/>
      <c r="AB95" s="10"/>
      <c r="AC95" s="98"/>
      <c r="AK95" s="10"/>
      <c r="AL95" s="88"/>
      <c r="AM95" s="98"/>
      <c r="AN95" s="98"/>
      <c r="AO95" s="99"/>
      <c r="AT95" s="9"/>
      <c r="AU95" s="11"/>
      <c r="AV95" s="11"/>
      <c r="AW95" s="13"/>
    </row>
    <row r="96" spans="2:49" s="83" customFormat="1" x14ac:dyDescent="0.25">
      <c r="B96" s="8"/>
      <c r="C96" s="9"/>
      <c r="D96" s="9"/>
      <c r="E96" s="76"/>
      <c r="F96" s="76"/>
      <c r="G96" s="76"/>
      <c r="H96" s="76"/>
      <c r="I96" s="76"/>
      <c r="J96" s="10"/>
      <c r="K96" s="98"/>
      <c r="S96" s="10"/>
      <c r="T96" s="98"/>
      <c r="AB96" s="10"/>
      <c r="AC96" s="98"/>
      <c r="AK96" s="10"/>
      <c r="AL96" s="88"/>
      <c r="AM96" s="98"/>
      <c r="AN96" s="98"/>
      <c r="AO96" s="99"/>
      <c r="AT96" s="9"/>
      <c r="AU96" s="11"/>
      <c r="AV96" s="11"/>
      <c r="AW96" s="13"/>
    </row>
    <row r="97" spans="2:49" s="83" customFormat="1" x14ac:dyDescent="0.25">
      <c r="B97" s="8"/>
      <c r="C97" s="9"/>
      <c r="D97" s="9"/>
      <c r="E97" s="76"/>
      <c r="F97" s="76"/>
      <c r="G97" s="76"/>
      <c r="H97" s="76"/>
      <c r="I97" s="76"/>
      <c r="J97" s="10"/>
      <c r="K97" s="98"/>
      <c r="S97" s="10"/>
      <c r="T97" s="98"/>
      <c r="AB97" s="10"/>
      <c r="AC97" s="98"/>
      <c r="AK97" s="10"/>
      <c r="AL97" s="88"/>
      <c r="AM97" s="98"/>
      <c r="AN97" s="98"/>
      <c r="AO97" s="99"/>
      <c r="AT97" s="9"/>
      <c r="AU97" s="11"/>
      <c r="AV97" s="11"/>
      <c r="AW97" s="13"/>
    </row>
    <row r="98" spans="2:49" s="83" customFormat="1" x14ac:dyDescent="0.25">
      <c r="B98" s="8"/>
      <c r="C98" s="9"/>
      <c r="D98" s="9"/>
      <c r="E98" s="76"/>
      <c r="F98" s="76"/>
      <c r="G98" s="76"/>
      <c r="H98" s="76"/>
      <c r="I98" s="76"/>
      <c r="J98" s="10"/>
      <c r="K98" s="98"/>
      <c r="S98" s="10"/>
      <c r="T98" s="98"/>
      <c r="AB98" s="10"/>
      <c r="AC98" s="98"/>
      <c r="AK98" s="10"/>
      <c r="AL98" s="88"/>
      <c r="AM98" s="98"/>
      <c r="AN98" s="98"/>
      <c r="AO98" s="99"/>
      <c r="AT98" s="9"/>
      <c r="AU98" s="11"/>
      <c r="AV98" s="11"/>
      <c r="AW98" s="13"/>
    </row>
    <row r="99" spans="2:49" s="83" customFormat="1" x14ac:dyDescent="0.25">
      <c r="B99" s="8"/>
      <c r="C99" s="9"/>
      <c r="D99" s="9"/>
      <c r="E99" s="76"/>
      <c r="F99" s="76"/>
      <c r="G99" s="76"/>
      <c r="H99" s="76"/>
      <c r="I99" s="76"/>
      <c r="J99" s="10"/>
      <c r="K99" s="98"/>
      <c r="S99" s="10"/>
      <c r="T99" s="98"/>
      <c r="AB99" s="10"/>
      <c r="AC99" s="98"/>
      <c r="AK99" s="10"/>
      <c r="AL99" s="88"/>
      <c r="AM99" s="98"/>
      <c r="AN99" s="98"/>
      <c r="AO99" s="99"/>
      <c r="AT99" s="9"/>
      <c r="AU99" s="11"/>
      <c r="AV99" s="11"/>
      <c r="AW99" s="13"/>
    </row>
    <row r="100" spans="2:49" s="83" customFormat="1" x14ac:dyDescent="0.25">
      <c r="B100" s="8"/>
      <c r="C100" s="9"/>
      <c r="D100" s="9"/>
      <c r="E100" s="76"/>
      <c r="F100" s="76"/>
      <c r="G100" s="76"/>
      <c r="H100" s="76"/>
      <c r="I100" s="76"/>
      <c r="J100" s="10"/>
      <c r="K100" s="98"/>
      <c r="S100" s="10"/>
      <c r="T100" s="98"/>
      <c r="AB100" s="10"/>
      <c r="AC100" s="98"/>
      <c r="AK100" s="10"/>
      <c r="AL100" s="88"/>
      <c r="AM100" s="98"/>
      <c r="AN100" s="98"/>
      <c r="AO100" s="99"/>
      <c r="AT100" s="9"/>
      <c r="AU100" s="11"/>
      <c r="AV100" s="11"/>
      <c r="AW100" s="13"/>
    </row>
    <row r="101" spans="2:49" s="83" customFormat="1" x14ac:dyDescent="0.25">
      <c r="B101" s="8"/>
      <c r="C101" s="9"/>
      <c r="D101" s="9"/>
      <c r="E101" s="76"/>
      <c r="F101" s="76"/>
      <c r="G101" s="76"/>
      <c r="H101" s="76"/>
      <c r="I101" s="76"/>
      <c r="J101" s="10"/>
      <c r="K101" s="98"/>
      <c r="S101" s="10"/>
      <c r="T101" s="98"/>
      <c r="AB101" s="10"/>
      <c r="AC101" s="98"/>
      <c r="AK101" s="10"/>
      <c r="AL101" s="88"/>
      <c r="AM101" s="98"/>
      <c r="AN101" s="98"/>
      <c r="AO101" s="99"/>
      <c r="AT101" s="9"/>
      <c r="AU101" s="11"/>
      <c r="AV101" s="11"/>
      <c r="AW101" s="13"/>
    </row>
    <row r="102" spans="2:49" s="83" customFormat="1" x14ac:dyDescent="0.25">
      <c r="B102" s="8"/>
      <c r="C102" s="9"/>
      <c r="D102" s="9"/>
      <c r="E102" s="76"/>
      <c r="F102" s="76"/>
      <c r="G102" s="76"/>
      <c r="H102" s="76"/>
      <c r="I102" s="76"/>
      <c r="J102" s="10"/>
      <c r="K102" s="98"/>
      <c r="S102" s="10"/>
      <c r="T102" s="98"/>
      <c r="AB102" s="10"/>
      <c r="AC102" s="98"/>
      <c r="AK102" s="10"/>
      <c r="AL102" s="88"/>
      <c r="AM102" s="98"/>
      <c r="AN102" s="98"/>
      <c r="AO102" s="99"/>
      <c r="AT102" s="9"/>
      <c r="AU102" s="11"/>
      <c r="AV102" s="11"/>
      <c r="AW102" s="13"/>
    </row>
    <row r="103" spans="2:49" s="83" customFormat="1" x14ac:dyDescent="0.25">
      <c r="B103" s="8"/>
      <c r="C103" s="9"/>
      <c r="D103" s="9"/>
      <c r="E103" s="76"/>
      <c r="F103" s="76"/>
      <c r="G103" s="76"/>
      <c r="H103" s="76"/>
      <c r="I103" s="76"/>
      <c r="J103" s="10"/>
      <c r="K103" s="98"/>
      <c r="S103" s="10"/>
      <c r="T103" s="98"/>
      <c r="AB103" s="10"/>
      <c r="AC103" s="98"/>
      <c r="AK103" s="10"/>
      <c r="AL103" s="88"/>
      <c r="AM103" s="98"/>
      <c r="AN103" s="98"/>
      <c r="AO103" s="99"/>
      <c r="AT103" s="9"/>
      <c r="AU103" s="11"/>
      <c r="AV103" s="11"/>
      <c r="AW103" s="13"/>
    </row>
    <row r="104" spans="2:49" s="83" customFormat="1" x14ac:dyDescent="0.25">
      <c r="B104" s="8"/>
      <c r="C104" s="9"/>
      <c r="D104" s="9"/>
      <c r="E104" s="76"/>
      <c r="F104" s="76"/>
      <c r="G104" s="76"/>
      <c r="H104" s="76"/>
      <c r="I104" s="76"/>
      <c r="J104" s="10"/>
      <c r="K104" s="98"/>
      <c r="S104" s="10"/>
      <c r="T104" s="98"/>
      <c r="AB104" s="10"/>
      <c r="AC104" s="98"/>
      <c r="AK104" s="10"/>
      <c r="AL104" s="88"/>
      <c r="AM104" s="98"/>
      <c r="AN104" s="98"/>
      <c r="AO104" s="99"/>
      <c r="AT104" s="9"/>
      <c r="AU104" s="11"/>
      <c r="AV104" s="11"/>
      <c r="AW104" s="13"/>
    </row>
    <row r="105" spans="2:49" s="83" customFormat="1" x14ac:dyDescent="0.25">
      <c r="B105" s="8"/>
      <c r="C105" s="9"/>
      <c r="D105" s="9"/>
      <c r="E105" s="76"/>
      <c r="F105" s="76"/>
      <c r="G105" s="76"/>
      <c r="H105" s="76"/>
      <c r="I105" s="76"/>
      <c r="J105" s="10"/>
      <c r="K105" s="98"/>
      <c r="S105" s="10"/>
      <c r="T105" s="98"/>
      <c r="AB105" s="10"/>
      <c r="AC105" s="98"/>
      <c r="AK105" s="10"/>
      <c r="AL105" s="88"/>
      <c r="AM105" s="98"/>
      <c r="AN105" s="98"/>
      <c r="AO105" s="99"/>
      <c r="AT105" s="9"/>
      <c r="AU105" s="11"/>
      <c r="AV105" s="11"/>
      <c r="AW105" s="13"/>
    </row>
    <row r="106" spans="2:49" s="83" customFormat="1" x14ac:dyDescent="0.25">
      <c r="B106" s="8"/>
      <c r="C106" s="9"/>
      <c r="D106" s="9"/>
      <c r="E106" s="76"/>
      <c r="F106" s="76"/>
      <c r="G106" s="76"/>
      <c r="H106" s="76"/>
      <c r="I106" s="76"/>
      <c r="J106" s="10"/>
      <c r="K106" s="98"/>
      <c r="S106" s="10"/>
      <c r="T106" s="98"/>
      <c r="AB106" s="10"/>
      <c r="AC106" s="98"/>
      <c r="AK106" s="10"/>
      <c r="AL106" s="88"/>
      <c r="AM106" s="98"/>
      <c r="AN106" s="98"/>
      <c r="AO106" s="99"/>
      <c r="AT106" s="9"/>
      <c r="AU106" s="11"/>
      <c r="AV106" s="11"/>
      <c r="AW106" s="13"/>
    </row>
    <row r="107" spans="2:49" s="83" customFormat="1" x14ac:dyDescent="0.25">
      <c r="B107" s="8"/>
      <c r="C107" s="9"/>
      <c r="D107" s="9"/>
      <c r="E107" s="76"/>
      <c r="F107" s="76"/>
      <c r="G107" s="76"/>
      <c r="H107" s="76"/>
      <c r="I107" s="76"/>
      <c r="J107" s="10"/>
      <c r="K107" s="98"/>
      <c r="S107" s="10"/>
      <c r="T107" s="98"/>
      <c r="AB107" s="10"/>
      <c r="AC107" s="98"/>
      <c r="AK107" s="10"/>
      <c r="AL107" s="88"/>
      <c r="AM107" s="98"/>
      <c r="AN107" s="98"/>
      <c r="AO107" s="99"/>
      <c r="AT107" s="9"/>
      <c r="AU107" s="11"/>
      <c r="AV107" s="11"/>
      <c r="AW107" s="13"/>
    </row>
    <row r="108" spans="2:49" s="83" customFormat="1" x14ac:dyDescent="0.25">
      <c r="B108" s="8"/>
      <c r="C108" s="9"/>
      <c r="D108" s="9"/>
      <c r="E108" s="76"/>
      <c r="F108" s="76"/>
      <c r="G108" s="76"/>
      <c r="H108" s="76"/>
      <c r="I108" s="76"/>
      <c r="J108" s="10"/>
      <c r="K108" s="98"/>
      <c r="S108" s="10"/>
      <c r="T108" s="98"/>
      <c r="AB108" s="10"/>
      <c r="AC108" s="98"/>
      <c r="AK108" s="10"/>
      <c r="AL108" s="88"/>
      <c r="AM108" s="98"/>
      <c r="AN108" s="98"/>
      <c r="AO108" s="99"/>
      <c r="AT108" s="9"/>
      <c r="AU108" s="11"/>
      <c r="AV108" s="11"/>
      <c r="AW108" s="13"/>
    </row>
    <row r="109" spans="2:49" s="83" customFormat="1" x14ac:dyDescent="0.25">
      <c r="B109" s="8"/>
      <c r="C109" s="9"/>
      <c r="D109" s="9"/>
      <c r="E109" s="76"/>
      <c r="F109" s="76"/>
      <c r="G109" s="76"/>
      <c r="H109" s="76"/>
      <c r="I109" s="76"/>
      <c r="J109" s="10"/>
      <c r="K109" s="98"/>
      <c r="S109" s="10"/>
      <c r="T109" s="98"/>
      <c r="AB109" s="10"/>
      <c r="AC109" s="98"/>
      <c r="AK109" s="10"/>
      <c r="AL109" s="88"/>
      <c r="AM109" s="98"/>
      <c r="AN109" s="98"/>
      <c r="AO109" s="99"/>
      <c r="AT109" s="9"/>
      <c r="AU109" s="11"/>
      <c r="AV109" s="11"/>
      <c r="AW109" s="13"/>
    </row>
    <row r="110" spans="2:49" s="83" customFormat="1" x14ac:dyDescent="0.25">
      <c r="B110" s="8"/>
      <c r="C110" s="9"/>
      <c r="D110" s="9"/>
      <c r="E110" s="76"/>
      <c r="F110" s="76"/>
      <c r="G110" s="76"/>
      <c r="H110" s="76"/>
      <c r="I110" s="76"/>
      <c r="J110" s="10"/>
      <c r="K110" s="98"/>
      <c r="S110" s="10"/>
      <c r="T110" s="98"/>
      <c r="AB110" s="10"/>
      <c r="AC110" s="98"/>
      <c r="AK110" s="10"/>
      <c r="AL110" s="88"/>
      <c r="AM110" s="98"/>
      <c r="AN110" s="98"/>
      <c r="AO110" s="99"/>
      <c r="AT110" s="9"/>
      <c r="AU110" s="11"/>
      <c r="AV110" s="11"/>
      <c r="AW110" s="13"/>
    </row>
    <row r="111" spans="2:49" s="83" customFormat="1" x14ac:dyDescent="0.25">
      <c r="B111" s="8"/>
      <c r="C111" s="9"/>
      <c r="D111" s="9"/>
      <c r="E111" s="76"/>
      <c r="F111" s="76"/>
      <c r="G111" s="76"/>
      <c r="H111" s="76"/>
      <c r="I111" s="76"/>
      <c r="J111" s="10"/>
      <c r="K111" s="98"/>
      <c r="S111" s="10"/>
      <c r="T111" s="98"/>
      <c r="AB111" s="10"/>
      <c r="AC111" s="98"/>
      <c r="AK111" s="10"/>
      <c r="AL111" s="88"/>
      <c r="AM111" s="98"/>
      <c r="AN111" s="98"/>
      <c r="AO111" s="99"/>
      <c r="AT111" s="9"/>
      <c r="AU111" s="11"/>
      <c r="AV111" s="11"/>
      <c r="AW111" s="13"/>
    </row>
    <row r="112" spans="2:49" s="83" customFormat="1" x14ac:dyDescent="0.25">
      <c r="B112" s="8"/>
      <c r="C112" s="9"/>
      <c r="D112" s="9"/>
      <c r="E112" s="76"/>
      <c r="F112" s="76"/>
      <c r="G112" s="76"/>
      <c r="H112" s="76"/>
      <c r="I112" s="76"/>
      <c r="J112" s="10"/>
      <c r="K112" s="98"/>
      <c r="S112" s="10"/>
      <c r="T112" s="98"/>
      <c r="AB112" s="10"/>
      <c r="AC112" s="98"/>
      <c r="AK112" s="10"/>
      <c r="AL112" s="88"/>
      <c r="AM112" s="98"/>
      <c r="AN112" s="98"/>
      <c r="AO112" s="99"/>
      <c r="AT112" s="9"/>
      <c r="AU112" s="11"/>
      <c r="AV112" s="11"/>
      <c r="AW112" s="13"/>
    </row>
    <row r="113" spans="2:49" s="83" customFormat="1" x14ac:dyDescent="0.25">
      <c r="B113" s="8"/>
      <c r="C113" s="9"/>
      <c r="D113" s="9"/>
      <c r="E113" s="76"/>
      <c r="F113" s="76"/>
      <c r="G113" s="76"/>
      <c r="H113" s="76"/>
      <c r="I113" s="76"/>
      <c r="J113" s="10"/>
      <c r="K113" s="98"/>
      <c r="S113" s="10"/>
      <c r="T113" s="98"/>
      <c r="AB113" s="10"/>
      <c r="AC113" s="98"/>
      <c r="AK113" s="10"/>
      <c r="AL113" s="88"/>
      <c r="AM113" s="98"/>
      <c r="AN113" s="98"/>
      <c r="AO113" s="99"/>
      <c r="AT113" s="9"/>
      <c r="AU113" s="11"/>
      <c r="AV113" s="11"/>
      <c r="AW113" s="13"/>
    </row>
    <row r="114" spans="2:49" s="83" customFormat="1" x14ac:dyDescent="0.25">
      <c r="B114" s="8"/>
      <c r="C114" s="88"/>
      <c r="D114" s="9"/>
      <c r="E114" s="72"/>
      <c r="F114" s="72"/>
      <c r="G114" s="72"/>
      <c r="H114" s="72"/>
      <c r="I114" s="72"/>
      <c r="J114" s="10"/>
      <c r="K114" s="98"/>
      <c r="S114" s="10"/>
      <c r="T114" s="98"/>
      <c r="AB114" s="10"/>
      <c r="AC114" s="98"/>
      <c r="AK114" s="10"/>
      <c r="AL114" s="88"/>
      <c r="AM114" s="98"/>
      <c r="AN114" s="98"/>
      <c r="AO114" s="99"/>
      <c r="AT114" s="9"/>
      <c r="AU114" s="11"/>
      <c r="AV114" s="11"/>
      <c r="AW114" s="13"/>
    </row>
    <row r="115" spans="2:49" s="83" customFormat="1" x14ac:dyDescent="0.25">
      <c r="B115" s="8"/>
      <c r="C115" s="88"/>
      <c r="D115" s="9"/>
      <c r="E115" s="72"/>
      <c r="F115" s="72"/>
      <c r="G115" s="72"/>
      <c r="H115" s="72"/>
      <c r="I115" s="72"/>
      <c r="J115" s="10"/>
      <c r="K115" s="98"/>
      <c r="S115" s="10"/>
      <c r="T115" s="98"/>
      <c r="AB115" s="10"/>
      <c r="AC115" s="98"/>
      <c r="AK115" s="10"/>
      <c r="AL115" s="88"/>
      <c r="AM115" s="98"/>
      <c r="AN115" s="98"/>
      <c r="AO115" s="99"/>
      <c r="AT115" s="9"/>
      <c r="AU115" s="11"/>
      <c r="AV115" s="11"/>
      <c r="AW115" s="13"/>
    </row>
    <row r="116" spans="2:49" s="83" customFormat="1" x14ac:dyDescent="0.25">
      <c r="B116" s="8"/>
      <c r="C116" s="9"/>
      <c r="D116" s="9"/>
      <c r="E116" s="76"/>
      <c r="F116" s="76"/>
      <c r="G116" s="76"/>
      <c r="H116" s="76"/>
      <c r="I116" s="76"/>
      <c r="J116" s="10"/>
      <c r="K116" s="98"/>
      <c r="S116" s="10"/>
      <c r="T116" s="98"/>
      <c r="AB116" s="10"/>
      <c r="AC116" s="98"/>
      <c r="AK116" s="10"/>
      <c r="AL116" s="88"/>
      <c r="AM116" s="98"/>
      <c r="AN116" s="98"/>
      <c r="AO116" s="99"/>
      <c r="AT116" s="9"/>
      <c r="AU116" s="11"/>
      <c r="AV116" s="11"/>
      <c r="AW116" s="13"/>
    </row>
    <row r="117" spans="2:49" s="83" customFormat="1" x14ac:dyDescent="0.25">
      <c r="B117" s="8"/>
      <c r="C117" s="9"/>
      <c r="D117" s="9"/>
      <c r="E117" s="76"/>
      <c r="F117" s="76"/>
      <c r="G117" s="76"/>
      <c r="H117" s="76"/>
      <c r="I117" s="76"/>
      <c r="J117" s="10"/>
      <c r="K117" s="98"/>
      <c r="S117" s="10"/>
      <c r="T117" s="98"/>
      <c r="AB117" s="10"/>
      <c r="AC117" s="98"/>
      <c r="AK117" s="10"/>
      <c r="AL117" s="88"/>
      <c r="AM117" s="98"/>
      <c r="AN117" s="98"/>
      <c r="AO117" s="99"/>
      <c r="AT117" s="9"/>
      <c r="AU117" s="11"/>
      <c r="AV117" s="11"/>
      <c r="AW117" s="13"/>
    </row>
    <row r="118" spans="2:49" s="83" customFormat="1" x14ac:dyDescent="0.25">
      <c r="B118" s="8"/>
      <c r="C118" s="9"/>
      <c r="D118" s="9"/>
      <c r="E118" s="76"/>
      <c r="F118" s="76"/>
      <c r="G118" s="76"/>
      <c r="H118" s="76"/>
      <c r="I118" s="76"/>
      <c r="J118" s="10"/>
      <c r="K118" s="98"/>
      <c r="S118" s="10"/>
      <c r="T118" s="98"/>
      <c r="AB118" s="10"/>
      <c r="AC118" s="98"/>
      <c r="AK118" s="10"/>
      <c r="AL118" s="88"/>
      <c r="AM118" s="98"/>
      <c r="AN118" s="98"/>
      <c r="AO118" s="99"/>
      <c r="AT118" s="9"/>
      <c r="AU118" s="11"/>
      <c r="AV118" s="11"/>
      <c r="AW118" s="13"/>
    </row>
    <row r="119" spans="2:49" s="83" customFormat="1" x14ac:dyDescent="0.25">
      <c r="B119" s="8"/>
      <c r="C119" s="9"/>
      <c r="D119" s="9"/>
      <c r="E119" s="76"/>
      <c r="F119" s="76"/>
      <c r="G119" s="76"/>
      <c r="H119" s="76"/>
      <c r="I119" s="76"/>
      <c r="J119" s="10"/>
      <c r="K119" s="98"/>
      <c r="S119" s="10"/>
      <c r="T119" s="98"/>
      <c r="AB119" s="10"/>
      <c r="AC119" s="98"/>
      <c r="AK119" s="10"/>
      <c r="AL119" s="88"/>
      <c r="AM119" s="98"/>
      <c r="AN119" s="98"/>
      <c r="AO119" s="99"/>
      <c r="AT119" s="9"/>
      <c r="AU119" s="11"/>
      <c r="AV119" s="11"/>
      <c r="AW119" s="13"/>
    </row>
    <row r="120" spans="2:49" s="83" customFormat="1" x14ac:dyDescent="0.25">
      <c r="B120" s="8"/>
      <c r="C120" s="9"/>
      <c r="D120" s="9"/>
      <c r="E120" s="76"/>
      <c r="F120" s="76"/>
      <c r="G120" s="76"/>
      <c r="H120" s="76"/>
      <c r="I120" s="76"/>
      <c r="J120" s="10"/>
      <c r="K120" s="98"/>
      <c r="S120" s="10"/>
      <c r="T120" s="98"/>
      <c r="AB120" s="10"/>
      <c r="AC120" s="98"/>
      <c r="AK120" s="10"/>
      <c r="AL120" s="88"/>
      <c r="AM120" s="98"/>
      <c r="AN120" s="98"/>
      <c r="AO120" s="99"/>
      <c r="AT120" s="9"/>
      <c r="AU120" s="11"/>
      <c r="AV120" s="11"/>
      <c r="AW120" s="13"/>
    </row>
    <row r="121" spans="2:49" s="83" customFormat="1" x14ac:dyDescent="0.25">
      <c r="B121" s="8"/>
      <c r="C121" s="9"/>
      <c r="D121" s="9"/>
      <c r="E121" s="76"/>
      <c r="F121" s="76"/>
      <c r="G121" s="76"/>
      <c r="H121" s="76"/>
      <c r="I121" s="76"/>
      <c r="J121" s="10"/>
      <c r="K121" s="98"/>
      <c r="S121" s="10"/>
      <c r="T121" s="98"/>
      <c r="AB121" s="10"/>
      <c r="AC121" s="98"/>
      <c r="AK121" s="10"/>
      <c r="AL121" s="88"/>
      <c r="AM121" s="98"/>
      <c r="AN121" s="98"/>
      <c r="AO121" s="99"/>
      <c r="AT121" s="9"/>
      <c r="AU121" s="11"/>
      <c r="AV121" s="11"/>
      <c r="AW121" s="13"/>
    </row>
    <row r="122" spans="2:49" s="83" customFormat="1" x14ac:dyDescent="0.25">
      <c r="B122" s="8"/>
      <c r="C122" s="9"/>
      <c r="D122" s="9"/>
      <c r="E122" s="76"/>
      <c r="F122" s="76"/>
      <c r="G122" s="76"/>
      <c r="H122" s="76"/>
      <c r="I122" s="76"/>
      <c r="J122" s="10"/>
      <c r="K122" s="98"/>
      <c r="S122" s="10"/>
      <c r="T122" s="98"/>
      <c r="AB122" s="10"/>
      <c r="AC122" s="98"/>
      <c r="AK122" s="10"/>
      <c r="AL122" s="88"/>
      <c r="AM122" s="98"/>
      <c r="AN122" s="98"/>
      <c r="AO122" s="99"/>
      <c r="AT122" s="9"/>
      <c r="AU122" s="11"/>
      <c r="AV122" s="11"/>
      <c r="AW122" s="13"/>
    </row>
    <row r="123" spans="2:49" s="83" customFormat="1" x14ac:dyDescent="0.25">
      <c r="B123" s="8"/>
      <c r="C123" s="9"/>
      <c r="D123" s="9"/>
      <c r="E123" s="76"/>
      <c r="F123" s="76"/>
      <c r="G123" s="76"/>
      <c r="H123" s="76"/>
      <c r="I123" s="76"/>
      <c r="J123" s="10"/>
      <c r="K123" s="98"/>
      <c r="S123" s="10"/>
      <c r="T123" s="98"/>
      <c r="AB123" s="10"/>
      <c r="AC123" s="98"/>
      <c r="AK123" s="10"/>
      <c r="AL123" s="88"/>
      <c r="AM123" s="98"/>
      <c r="AN123" s="98"/>
      <c r="AO123" s="99"/>
      <c r="AT123" s="9"/>
      <c r="AU123" s="11"/>
      <c r="AV123" s="11"/>
      <c r="AW123" s="13"/>
    </row>
    <row r="124" spans="2:49" s="83" customFormat="1" x14ac:dyDescent="0.25">
      <c r="B124" s="8"/>
      <c r="C124" s="9"/>
      <c r="D124" s="9"/>
      <c r="E124" s="76"/>
      <c r="F124" s="76"/>
      <c r="G124" s="76"/>
      <c r="H124" s="76"/>
      <c r="I124" s="76"/>
      <c r="J124" s="10"/>
      <c r="S124" s="10"/>
      <c r="AB124" s="10"/>
      <c r="AK124" s="10"/>
      <c r="AT124" s="9"/>
      <c r="AU124" s="11"/>
      <c r="AV124" s="11"/>
      <c r="AW124" s="13"/>
    </row>
    <row r="125" spans="2:49" s="83" customFormat="1" x14ac:dyDescent="0.25">
      <c r="B125" s="8"/>
      <c r="C125" s="9"/>
      <c r="D125" s="9"/>
      <c r="E125" s="76"/>
      <c r="F125" s="76"/>
      <c r="G125" s="76"/>
      <c r="H125" s="76"/>
      <c r="I125" s="76"/>
      <c r="J125" s="10"/>
      <c r="S125" s="10"/>
      <c r="AB125" s="10"/>
      <c r="AK125" s="10"/>
      <c r="AT125" s="9"/>
      <c r="AU125" s="11"/>
      <c r="AV125" s="11"/>
      <c r="AW125" s="13"/>
    </row>
    <row r="126" spans="2:49" s="83" customFormat="1" x14ac:dyDescent="0.25">
      <c r="B126" s="8"/>
      <c r="C126" s="9"/>
      <c r="D126" s="9"/>
      <c r="E126" s="76"/>
      <c r="F126" s="76"/>
      <c r="G126" s="76"/>
      <c r="H126" s="76"/>
      <c r="I126" s="76"/>
      <c r="J126" s="10"/>
      <c r="S126" s="10"/>
      <c r="AB126" s="10"/>
      <c r="AK126" s="10"/>
      <c r="AT126" s="9"/>
      <c r="AU126" s="11"/>
      <c r="AV126" s="11"/>
      <c r="AW126" s="13"/>
    </row>
    <row r="127" spans="2:49" s="83" customFormat="1" x14ac:dyDescent="0.25">
      <c r="B127" s="8"/>
      <c r="C127" s="88"/>
      <c r="D127" s="9"/>
      <c r="E127" s="72"/>
      <c r="F127" s="72"/>
      <c r="G127" s="72"/>
      <c r="H127" s="72"/>
      <c r="I127" s="72"/>
      <c r="J127" s="10"/>
      <c r="S127" s="10"/>
      <c r="AB127" s="10"/>
      <c r="AK127" s="10"/>
      <c r="AT127" s="9"/>
      <c r="AU127" s="11"/>
      <c r="AV127" s="11"/>
      <c r="AW127" s="13"/>
    </row>
    <row r="128" spans="2:49" s="83" customFormat="1" x14ac:dyDescent="0.25">
      <c r="B128" s="8"/>
      <c r="C128" s="88"/>
      <c r="D128" s="9"/>
      <c r="E128" s="72"/>
      <c r="F128" s="72"/>
      <c r="G128" s="72"/>
      <c r="H128" s="72"/>
      <c r="I128" s="72"/>
      <c r="J128" s="10"/>
      <c r="S128" s="10"/>
      <c r="AB128" s="10"/>
      <c r="AK128" s="10"/>
      <c r="AT128" s="9"/>
      <c r="AU128" s="11"/>
      <c r="AV128" s="11"/>
      <c r="AW128" s="13"/>
    </row>
    <row r="129" spans="2:49" s="83" customFormat="1" x14ac:dyDescent="0.25">
      <c r="B129" s="8"/>
      <c r="C129" s="88"/>
      <c r="D129" s="9"/>
      <c r="E129" s="72"/>
      <c r="F129" s="72"/>
      <c r="G129" s="72"/>
      <c r="H129" s="72"/>
      <c r="I129" s="72"/>
      <c r="J129" s="10"/>
      <c r="S129" s="10"/>
      <c r="AB129" s="10"/>
      <c r="AK129" s="10"/>
      <c r="AT129" s="9"/>
      <c r="AU129" s="11"/>
      <c r="AV129" s="11"/>
      <c r="AW129" s="13"/>
    </row>
    <row r="130" spans="2:49" s="83" customFormat="1" x14ac:dyDescent="0.25">
      <c r="B130" s="8"/>
      <c r="C130" s="88"/>
      <c r="D130" s="9"/>
      <c r="E130" s="72"/>
      <c r="F130" s="72"/>
      <c r="G130" s="72"/>
      <c r="H130" s="72"/>
      <c r="I130" s="72"/>
      <c r="J130" s="10"/>
      <c r="S130" s="10"/>
      <c r="AB130" s="10"/>
      <c r="AK130" s="10"/>
      <c r="AT130" s="9"/>
      <c r="AU130" s="11"/>
      <c r="AV130" s="11"/>
      <c r="AW130" s="13"/>
    </row>
    <row r="131" spans="2:49" s="83" customFormat="1" x14ac:dyDescent="0.25">
      <c r="B131" s="8"/>
      <c r="C131" s="9"/>
      <c r="D131" s="9"/>
      <c r="E131" s="72"/>
      <c r="F131" s="72"/>
      <c r="G131" s="72"/>
      <c r="H131" s="72"/>
      <c r="I131" s="72"/>
      <c r="J131" s="10"/>
      <c r="S131" s="10"/>
      <c r="AB131" s="10"/>
      <c r="AK131" s="10"/>
      <c r="AT131" s="9"/>
      <c r="AU131" s="11"/>
      <c r="AV131" s="11"/>
      <c r="AW131" s="13"/>
    </row>
    <row r="132" spans="2:49" s="83" customFormat="1" x14ac:dyDescent="0.25">
      <c r="B132" s="8"/>
      <c r="C132" s="88"/>
      <c r="D132" s="9"/>
      <c r="E132" s="72"/>
      <c r="F132" s="72"/>
      <c r="G132" s="72"/>
      <c r="H132" s="72"/>
      <c r="I132" s="72"/>
      <c r="J132" s="10"/>
      <c r="S132" s="10"/>
      <c r="AB132" s="10"/>
      <c r="AK132" s="10"/>
      <c r="AT132" s="9"/>
      <c r="AU132" s="11"/>
      <c r="AV132" s="11"/>
      <c r="AW132" s="13"/>
    </row>
    <row r="133" spans="2:49" s="83" customFormat="1" x14ac:dyDescent="0.25">
      <c r="B133" s="8"/>
      <c r="C133" s="88"/>
      <c r="D133" s="9"/>
      <c r="E133" s="72"/>
      <c r="F133" s="72"/>
      <c r="G133" s="72"/>
      <c r="H133" s="72"/>
      <c r="I133" s="72"/>
      <c r="J133" s="10"/>
      <c r="S133" s="10"/>
      <c r="AB133" s="10"/>
      <c r="AK133" s="10"/>
      <c r="AT133" s="9"/>
      <c r="AU133" s="11"/>
      <c r="AV133" s="11"/>
      <c r="AW133" s="13"/>
    </row>
    <row r="134" spans="2:49" s="83" customFormat="1" x14ac:dyDescent="0.25">
      <c r="B134" s="8"/>
      <c r="C134" s="88"/>
      <c r="D134" s="9"/>
      <c r="E134" s="72"/>
      <c r="F134" s="72"/>
      <c r="G134" s="72"/>
      <c r="H134" s="72"/>
      <c r="I134" s="72"/>
      <c r="J134" s="10"/>
      <c r="S134" s="10"/>
      <c r="AB134" s="10"/>
      <c r="AK134" s="10"/>
      <c r="AT134" s="9"/>
      <c r="AU134" s="11"/>
      <c r="AV134" s="11"/>
      <c r="AW134" s="13"/>
    </row>
    <row r="135" spans="2:49" s="83" customFormat="1" x14ac:dyDescent="0.25">
      <c r="B135" s="8"/>
      <c r="C135" s="88"/>
      <c r="D135" s="9"/>
      <c r="E135" s="72"/>
      <c r="F135" s="72"/>
      <c r="G135" s="72"/>
      <c r="H135" s="72"/>
      <c r="I135" s="72"/>
      <c r="J135" s="10"/>
      <c r="S135" s="10"/>
      <c r="AB135" s="10"/>
      <c r="AK135" s="10"/>
      <c r="AT135" s="9"/>
      <c r="AU135" s="11"/>
      <c r="AV135" s="11"/>
      <c r="AW135" s="13"/>
    </row>
    <row r="136" spans="2:49" s="83" customFormat="1" x14ac:dyDescent="0.25">
      <c r="B136" s="8"/>
      <c r="C136" s="88"/>
      <c r="D136" s="9"/>
      <c r="E136" s="72"/>
      <c r="F136" s="72"/>
      <c r="G136" s="72"/>
      <c r="H136" s="72"/>
      <c r="I136" s="72"/>
      <c r="J136" s="10"/>
      <c r="S136" s="10"/>
      <c r="AB136" s="10"/>
      <c r="AK136" s="10"/>
      <c r="AT136" s="9"/>
      <c r="AU136" s="11"/>
      <c r="AV136" s="11"/>
      <c r="AW136" s="13"/>
    </row>
    <row r="137" spans="2:49" s="83" customFormat="1" x14ac:dyDescent="0.25">
      <c r="B137" s="8"/>
      <c r="C137" s="88"/>
      <c r="D137" s="9"/>
      <c r="E137" s="72"/>
      <c r="F137" s="72"/>
      <c r="G137" s="72"/>
      <c r="H137" s="72"/>
      <c r="I137" s="72"/>
      <c r="J137" s="10"/>
      <c r="S137" s="10"/>
      <c r="AB137" s="10"/>
      <c r="AK137" s="10"/>
      <c r="AT137" s="9"/>
      <c r="AU137" s="11"/>
      <c r="AV137" s="11"/>
      <c r="AW137" s="13"/>
    </row>
    <row r="138" spans="2:49" s="83" customFormat="1" x14ac:dyDescent="0.25">
      <c r="B138" s="8"/>
      <c r="C138" s="88"/>
      <c r="D138" s="9"/>
      <c r="E138" s="72"/>
      <c r="F138" s="72"/>
      <c r="G138" s="72"/>
      <c r="H138" s="72"/>
      <c r="I138" s="72"/>
      <c r="J138" s="10"/>
      <c r="S138" s="10"/>
      <c r="AB138" s="10"/>
      <c r="AK138" s="10"/>
      <c r="AT138" s="9"/>
      <c r="AU138" s="11"/>
      <c r="AV138" s="11"/>
      <c r="AW138" s="13"/>
    </row>
    <row r="139" spans="2:49" s="83" customFormat="1" x14ac:dyDescent="0.25">
      <c r="B139" s="8"/>
      <c r="C139" s="88"/>
      <c r="D139" s="9"/>
      <c r="E139" s="72"/>
      <c r="F139" s="72"/>
      <c r="G139" s="72"/>
      <c r="H139" s="72"/>
      <c r="I139" s="72"/>
      <c r="J139" s="10"/>
      <c r="S139" s="10"/>
      <c r="AB139" s="10"/>
      <c r="AK139" s="10"/>
      <c r="AT139" s="9"/>
      <c r="AU139" s="11"/>
      <c r="AV139" s="11"/>
      <c r="AW139" s="13"/>
    </row>
    <row r="140" spans="2:49" s="83" customFormat="1" x14ac:dyDescent="0.25">
      <c r="B140" s="8"/>
      <c r="C140" s="88"/>
      <c r="D140" s="9"/>
      <c r="E140" s="72"/>
      <c r="F140" s="72"/>
      <c r="G140" s="72"/>
      <c r="H140" s="72"/>
      <c r="I140" s="72"/>
      <c r="J140" s="10"/>
      <c r="S140" s="10"/>
      <c r="AB140" s="10"/>
      <c r="AK140" s="10"/>
      <c r="AT140" s="9"/>
      <c r="AU140" s="11"/>
      <c r="AV140" s="11"/>
      <c r="AW140" s="13"/>
    </row>
    <row r="141" spans="2:49" s="83" customFormat="1" x14ac:dyDescent="0.25">
      <c r="B141" s="8"/>
      <c r="C141" s="88"/>
      <c r="D141" s="9"/>
      <c r="E141" s="72"/>
      <c r="F141" s="72"/>
      <c r="G141" s="72"/>
      <c r="H141" s="72"/>
      <c r="I141" s="72"/>
      <c r="J141" s="10"/>
      <c r="S141" s="10"/>
      <c r="AB141" s="10"/>
      <c r="AK141" s="10"/>
      <c r="AT141" s="9"/>
      <c r="AU141" s="11"/>
      <c r="AV141" s="11"/>
      <c r="AW141" s="13"/>
    </row>
    <row r="142" spans="2:49" s="83" customFormat="1" x14ac:dyDescent="0.25">
      <c r="B142" s="8"/>
      <c r="C142" s="88"/>
      <c r="D142" s="9"/>
      <c r="E142" s="72"/>
      <c r="F142" s="72"/>
      <c r="G142" s="72"/>
      <c r="H142" s="72"/>
      <c r="I142" s="72"/>
      <c r="J142" s="10"/>
      <c r="S142" s="10"/>
      <c r="AB142" s="10"/>
      <c r="AK142" s="10"/>
      <c r="AT142" s="9"/>
      <c r="AU142" s="11"/>
      <c r="AV142" s="11"/>
      <c r="AW142" s="13"/>
    </row>
    <row r="143" spans="2:49" s="83" customFormat="1" x14ac:dyDescent="0.25">
      <c r="B143" s="8"/>
      <c r="C143" s="88"/>
      <c r="D143" s="9"/>
      <c r="E143" s="72"/>
      <c r="F143" s="72"/>
      <c r="G143" s="72"/>
      <c r="H143" s="72"/>
      <c r="I143" s="72"/>
      <c r="J143" s="10"/>
      <c r="S143" s="10"/>
      <c r="AB143" s="10"/>
      <c r="AK143" s="10"/>
      <c r="AT143" s="9"/>
      <c r="AU143" s="11"/>
      <c r="AV143" s="11"/>
      <c r="AW143" s="13"/>
    </row>
    <row r="144" spans="2:49" s="83" customFormat="1" x14ac:dyDescent="0.25">
      <c r="B144" s="8"/>
      <c r="C144" s="88"/>
      <c r="D144" s="9"/>
      <c r="E144" s="72"/>
      <c r="F144" s="72"/>
      <c r="G144" s="72"/>
      <c r="H144" s="72"/>
      <c r="I144" s="72"/>
      <c r="J144" s="10"/>
      <c r="S144" s="10"/>
      <c r="AB144" s="10"/>
      <c r="AK144" s="10"/>
      <c r="AT144" s="9"/>
      <c r="AU144" s="11"/>
      <c r="AV144" s="11"/>
      <c r="AW144" s="13"/>
    </row>
    <row r="145" spans="2:49" s="83" customFormat="1" x14ac:dyDescent="0.25">
      <c r="B145" s="8"/>
      <c r="C145" s="88"/>
      <c r="D145" s="9"/>
      <c r="E145" s="72"/>
      <c r="F145" s="72"/>
      <c r="G145" s="72"/>
      <c r="H145" s="72"/>
      <c r="I145" s="72"/>
      <c r="J145" s="10"/>
      <c r="S145" s="10"/>
      <c r="AB145" s="10"/>
      <c r="AK145" s="10"/>
      <c r="AT145" s="9"/>
      <c r="AU145" s="11"/>
      <c r="AV145" s="11"/>
      <c r="AW145" s="13"/>
    </row>
    <row r="146" spans="2:49" s="83" customFormat="1" x14ac:dyDescent="0.25">
      <c r="B146" s="8"/>
      <c r="C146" s="88"/>
      <c r="D146" s="9"/>
      <c r="E146" s="72"/>
      <c r="F146" s="72"/>
      <c r="G146" s="72"/>
      <c r="H146" s="72"/>
      <c r="I146" s="72"/>
      <c r="J146" s="10"/>
      <c r="S146" s="10"/>
      <c r="AB146" s="10"/>
      <c r="AK146" s="10"/>
      <c r="AT146" s="9"/>
      <c r="AU146" s="11"/>
      <c r="AV146" s="11"/>
      <c r="AW146" s="13"/>
    </row>
    <row r="147" spans="2:49" s="83" customFormat="1" x14ac:dyDescent="0.25">
      <c r="B147" s="8"/>
      <c r="C147" s="88"/>
      <c r="D147" s="9"/>
      <c r="E147" s="72"/>
      <c r="F147" s="72"/>
      <c r="G147" s="72"/>
      <c r="H147" s="72"/>
      <c r="I147" s="72"/>
      <c r="J147" s="10"/>
      <c r="S147" s="10"/>
      <c r="AB147" s="10"/>
      <c r="AK147" s="10"/>
      <c r="AT147" s="9"/>
      <c r="AU147" s="11"/>
      <c r="AV147" s="11"/>
      <c r="AW147" s="13"/>
    </row>
    <row r="148" spans="2:49" s="83" customFormat="1" x14ac:dyDescent="0.25">
      <c r="B148" s="8"/>
      <c r="C148" s="88"/>
      <c r="D148" s="9"/>
      <c r="E148" s="72"/>
      <c r="F148" s="72"/>
      <c r="G148" s="72"/>
      <c r="H148" s="72"/>
      <c r="I148" s="72"/>
      <c r="J148" s="10"/>
      <c r="S148" s="10"/>
      <c r="AB148" s="10"/>
      <c r="AK148" s="10"/>
      <c r="AT148" s="9"/>
      <c r="AU148" s="11"/>
      <c r="AV148" s="11"/>
      <c r="AW148" s="13"/>
    </row>
    <row r="149" spans="2:49" s="83" customFormat="1" x14ac:dyDescent="0.25">
      <c r="B149" s="8"/>
      <c r="C149" s="88"/>
      <c r="D149" s="9"/>
      <c r="E149" s="72"/>
      <c r="F149" s="72"/>
      <c r="G149" s="72"/>
      <c r="H149" s="72"/>
      <c r="I149" s="72"/>
      <c r="J149" s="10"/>
      <c r="S149" s="10"/>
      <c r="AB149" s="10"/>
      <c r="AK149" s="10"/>
      <c r="AT149" s="9"/>
      <c r="AU149" s="98"/>
      <c r="AV149" s="11"/>
      <c r="AW149" s="13"/>
    </row>
    <row r="150" spans="2:49" s="83" customFormat="1" x14ac:dyDescent="0.25">
      <c r="B150" s="8"/>
      <c r="C150" s="88"/>
      <c r="D150" s="9"/>
      <c r="E150" s="72"/>
      <c r="F150" s="72"/>
      <c r="G150" s="72"/>
      <c r="H150" s="72"/>
      <c r="I150" s="72"/>
      <c r="J150" s="10"/>
      <c r="S150" s="10"/>
      <c r="AB150" s="10"/>
      <c r="AK150" s="10"/>
      <c r="AT150" s="9"/>
      <c r="AU150" s="98"/>
      <c r="AV150" s="11"/>
      <c r="AW150" s="13"/>
    </row>
    <row r="151" spans="2:49" s="83" customFormat="1" x14ac:dyDescent="0.25">
      <c r="B151" s="8"/>
      <c r="C151" s="9"/>
      <c r="D151" s="9"/>
      <c r="E151" s="72"/>
      <c r="F151" s="72"/>
      <c r="G151" s="72"/>
      <c r="H151" s="72"/>
      <c r="I151" s="72"/>
      <c r="J151" s="10"/>
      <c r="S151" s="10"/>
      <c r="AB151" s="10"/>
      <c r="AK151" s="10"/>
      <c r="AT151" s="9"/>
      <c r="AU151" s="11"/>
      <c r="AV151" s="11"/>
      <c r="AW151" s="13"/>
    </row>
    <row r="152" spans="2:49" s="83" customFormat="1" x14ac:dyDescent="0.25">
      <c r="B152" s="8"/>
      <c r="C152" s="9"/>
      <c r="D152" s="9"/>
      <c r="E152" s="72"/>
      <c r="F152" s="72"/>
      <c r="G152" s="72"/>
      <c r="H152" s="72"/>
      <c r="I152" s="72"/>
      <c r="J152" s="10"/>
      <c r="S152" s="10"/>
      <c r="AB152" s="10"/>
      <c r="AK152" s="10"/>
      <c r="AT152" s="9"/>
      <c r="AU152" s="11"/>
      <c r="AV152" s="11"/>
      <c r="AW152" s="13"/>
    </row>
    <row r="153" spans="2:49" s="83" customFormat="1" x14ac:dyDescent="0.25">
      <c r="B153" s="8"/>
      <c r="C153" s="88"/>
      <c r="D153" s="9"/>
      <c r="E153" s="72"/>
      <c r="F153" s="72"/>
      <c r="G153" s="72"/>
      <c r="H153" s="72"/>
      <c r="I153" s="72"/>
      <c r="J153" s="10"/>
      <c r="S153" s="10"/>
      <c r="AB153" s="10"/>
      <c r="AK153" s="10"/>
      <c r="AT153" s="9"/>
      <c r="AU153" s="11"/>
      <c r="AV153" s="11"/>
      <c r="AW153" s="13"/>
    </row>
    <row r="154" spans="2:49" s="83" customFormat="1" x14ac:dyDescent="0.25">
      <c r="B154" s="8"/>
      <c r="C154" s="88"/>
      <c r="D154" s="9"/>
      <c r="E154" s="72"/>
      <c r="F154" s="72"/>
      <c r="G154" s="72"/>
      <c r="H154" s="72"/>
      <c r="I154" s="72"/>
      <c r="J154" s="10"/>
      <c r="S154" s="10"/>
      <c r="AB154" s="10"/>
      <c r="AK154" s="10"/>
      <c r="AT154" s="9"/>
      <c r="AU154" s="11"/>
      <c r="AV154" s="11"/>
      <c r="AW154" s="13"/>
    </row>
    <row r="155" spans="2:49" s="83" customFormat="1" x14ac:dyDescent="0.25">
      <c r="B155" s="8"/>
      <c r="C155" s="88"/>
      <c r="D155" s="9"/>
      <c r="E155" s="72"/>
      <c r="F155" s="72"/>
      <c r="G155" s="72"/>
      <c r="H155" s="72"/>
      <c r="I155" s="72"/>
      <c r="J155" s="10"/>
      <c r="S155" s="10"/>
      <c r="AB155" s="10"/>
      <c r="AK155" s="10"/>
      <c r="AT155" s="9"/>
      <c r="AU155" s="11"/>
      <c r="AV155" s="11"/>
      <c r="AW155" s="13"/>
    </row>
    <row r="156" spans="2:49" s="83" customFormat="1" x14ac:dyDescent="0.25">
      <c r="B156" s="8"/>
      <c r="C156" s="88"/>
      <c r="D156" s="9"/>
      <c r="E156" s="72"/>
      <c r="F156" s="72"/>
      <c r="G156" s="72"/>
      <c r="H156" s="72"/>
      <c r="I156" s="72"/>
      <c r="J156" s="10"/>
      <c r="S156" s="10"/>
      <c r="AB156" s="10"/>
      <c r="AK156" s="10"/>
      <c r="AT156" s="9"/>
      <c r="AU156" s="98"/>
      <c r="AV156" s="11"/>
      <c r="AW156" s="13"/>
    </row>
    <row r="157" spans="2:49" s="83" customFormat="1" x14ac:dyDescent="0.25">
      <c r="B157" s="8"/>
      <c r="C157" s="88"/>
      <c r="D157" s="9"/>
      <c r="E157" s="72"/>
      <c r="F157" s="72"/>
      <c r="G157" s="72"/>
      <c r="H157" s="72"/>
      <c r="I157" s="72"/>
      <c r="J157" s="10"/>
      <c r="S157" s="10"/>
      <c r="AB157" s="10"/>
      <c r="AK157" s="10"/>
      <c r="AT157" s="9"/>
      <c r="AU157" s="11"/>
      <c r="AV157" s="11"/>
      <c r="AW157" s="13"/>
    </row>
    <row r="158" spans="2:49" s="83" customFormat="1" x14ac:dyDescent="0.25">
      <c r="B158" s="8"/>
      <c r="C158" s="88"/>
      <c r="D158" s="9"/>
      <c r="E158" s="72"/>
      <c r="F158" s="72"/>
      <c r="G158" s="72"/>
      <c r="H158" s="72"/>
      <c r="I158" s="72"/>
      <c r="J158" s="10"/>
      <c r="S158" s="10"/>
      <c r="AB158" s="10"/>
      <c r="AK158" s="10"/>
      <c r="AT158" s="9"/>
      <c r="AU158" s="11"/>
      <c r="AV158" s="11"/>
      <c r="AW158" s="13"/>
    </row>
    <row r="159" spans="2:49" s="83" customFormat="1" x14ac:dyDescent="0.25">
      <c r="B159" s="8"/>
      <c r="C159" s="88"/>
      <c r="D159" s="9"/>
      <c r="E159" s="72"/>
      <c r="F159" s="72"/>
      <c r="G159" s="72"/>
      <c r="H159" s="72"/>
      <c r="I159" s="72"/>
      <c r="J159" s="10"/>
      <c r="S159" s="10"/>
      <c r="AB159" s="10"/>
      <c r="AK159" s="10"/>
      <c r="AT159" s="9"/>
      <c r="AU159" s="11"/>
      <c r="AV159" s="11"/>
      <c r="AW159" s="13"/>
    </row>
    <row r="160" spans="2:49" s="83" customFormat="1" x14ac:dyDescent="0.25">
      <c r="B160" s="8"/>
      <c r="C160" s="88"/>
      <c r="D160" s="9"/>
      <c r="E160" s="72"/>
      <c r="F160" s="72"/>
      <c r="G160" s="72"/>
      <c r="H160" s="72"/>
      <c r="I160" s="72"/>
      <c r="J160" s="10"/>
      <c r="S160" s="10"/>
      <c r="AB160" s="10"/>
      <c r="AK160" s="10"/>
      <c r="AT160" s="9"/>
      <c r="AU160" s="11"/>
      <c r="AV160" s="11"/>
      <c r="AW160" s="13"/>
    </row>
    <row r="161" spans="2:49" s="83" customFormat="1" x14ac:dyDescent="0.25">
      <c r="B161" s="8"/>
      <c r="C161" s="88"/>
      <c r="D161" s="9"/>
      <c r="E161" s="72"/>
      <c r="F161" s="72"/>
      <c r="G161" s="72"/>
      <c r="H161" s="72"/>
      <c r="I161" s="72"/>
      <c r="J161" s="10"/>
      <c r="S161" s="10"/>
      <c r="AB161" s="10"/>
      <c r="AK161" s="10"/>
      <c r="AT161" s="9"/>
      <c r="AU161" s="11"/>
      <c r="AV161" s="11"/>
      <c r="AW161" s="13"/>
    </row>
    <row r="162" spans="2:49" s="83" customFormat="1" x14ac:dyDescent="0.25">
      <c r="B162" s="8"/>
      <c r="C162" s="88"/>
      <c r="D162" s="9"/>
      <c r="E162" s="72"/>
      <c r="F162" s="72"/>
      <c r="G162" s="72"/>
      <c r="H162" s="72"/>
      <c r="I162" s="72"/>
      <c r="J162" s="10"/>
      <c r="S162" s="10"/>
      <c r="AB162" s="10"/>
      <c r="AK162" s="10"/>
      <c r="AT162" s="9"/>
      <c r="AU162" s="11"/>
      <c r="AV162" s="11"/>
      <c r="AW162" s="13"/>
    </row>
    <row r="163" spans="2:49" s="83" customFormat="1" x14ac:dyDescent="0.25">
      <c r="B163" s="8"/>
      <c r="C163" s="88"/>
      <c r="D163" s="9"/>
      <c r="E163" s="72"/>
      <c r="F163" s="72"/>
      <c r="G163" s="72"/>
      <c r="H163" s="72"/>
      <c r="I163" s="72"/>
      <c r="J163" s="10"/>
      <c r="S163" s="10"/>
      <c r="AB163" s="10"/>
      <c r="AK163" s="10"/>
      <c r="AT163" s="9"/>
      <c r="AU163" s="11"/>
      <c r="AV163" s="11"/>
      <c r="AW163" s="13"/>
    </row>
    <row r="164" spans="2:49" s="83" customFormat="1" x14ac:dyDescent="0.25">
      <c r="B164" s="8"/>
      <c r="C164" s="9"/>
      <c r="D164" s="9"/>
      <c r="E164" s="72"/>
      <c r="F164" s="72"/>
      <c r="G164" s="72"/>
      <c r="H164" s="72"/>
      <c r="I164" s="72"/>
      <c r="J164" s="10"/>
      <c r="S164" s="10"/>
      <c r="AB164" s="10"/>
      <c r="AK164" s="10"/>
      <c r="AT164" s="9"/>
      <c r="AU164" s="11"/>
      <c r="AV164" s="11"/>
      <c r="AW164" s="13"/>
    </row>
    <row r="165" spans="2:49" s="83" customFormat="1" x14ac:dyDescent="0.25">
      <c r="B165" s="8"/>
      <c r="C165" s="88"/>
      <c r="D165" s="9"/>
      <c r="E165" s="72"/>
      <c r="F165" s="72"/>
      <c r="G165" s="72"/>
      <c r="H165" s="72"/>
      <c r="I165" s="72"/>
      <c r="J165" s="10"/>
      <c r="S165" s="10"/>
      <c r="AB165" s="10"/>
      <c r="AK165" s="10"/>
      <c r="AT165" s="9"/>
      <c r="AU165" s="11"/>
      <c r="AV165" s="11"/>
      <c r="AW165" s="13"/>
    </row>
    <row r="166" spans="2:49" s="83" customFormat="1" x14ac:dyDescent="0.25">
      <c r="B166" s="8"/>
      <c r="C166" s="88"/>
      <c r="D166" s="9"/>
      <c r="E166" s="72"/>
      <c r="F166" s="72"/>
      <c r="G166" s="72"/>
      <c r="H166" s="72"/>
      <c r="I166" s="72"/>
      <c r="J166" s="10"/>
      <c r="S166" s="10"/>
      <c r="AB166" s="10"/>
      <c r="AK166" s="10"/>
      <c r="AT166" s="9"/>
      <c r="AU166" s="11"/>
      <c r="AV166" s="11"/>
      <c r="AW166" s="13"/>
    </row>
    <row r="167" spans="2:49" s="83" customFormat="1" x14ac:dyDescent="0.25">
      <c r="B167" s="8"/>
      <c r="C167" s="9"/>
      <c r="D167" s="9"/>
      <c r="E167" s="72"/>
      <c r="F167" s="72"/>
      <c r="G167" s="72"/>
      <c r="H167" s="72"/>
      <c r="I167" s="72"/>
      <c r="J167" s="10"/>
      <c r="S167" s="10"/>
      <c r="AB167" s="10"/>
      <c r="AK167" s="10"/>
      <c r="AT167" s="9"/>
      <c r="AU167" s="11"/>
      <c r="AV167" s="11"/>
      <c r="AW167" s="13"/>
    </row>
    <row r="168" spans="2:49" s="83" customFormat="1" x14ac:dyDescent="0.25">
      <c r="B168" s="8"/>
      <c r="C168" s="88"/>
      <c r="D168" s="9"/>
      <c r="E168" s="72"/>
      <c r="F168" s="72"/>
      <c r="G168" s="72"/>
      <c r="H168" s="72"/>
      <c r="I168" s="72"/>
      <c r="J168" s="10"/>
      <c r="S168" s="10"/>
      <c r="AB168" s="10"/>
      <c r="AK168" s="10"/>
      <c r="AT168" s="9"/>
      <c r="AU168" s="11"/>
      <c r="AV168" s="11"/>
      <c r="AW168" s="13"/>
    </row>
    <row r="169" spans="2:49" s="83" customFormat="1" x14ac:dyDescent="0.25">
      <c r="B169" s="8"/>
      <c r="C169" s="88"/>
      <c r="D169" s="9"/>
      <c r="E169" s="72"/>
      <c r="F169" s="72"/>
      <c r="G169" s="72"/>
      <c r="H169" s="72"/>
      <c r="I169" s="72"/>
      <c r="J169" s="10"/>
      <c r="S169" s="10"/>
      <c r="AB169" s="10"/>
      <c r="AK169" s="10"/>
      <c r="AT169" s="9"/>
      <c r="AU169" s="11"/>
      <c r="AV169" s="11"/>
      <c r="AW169" s="13"/>
    </row>
    <row r="170" spans="2:49" s="83" customFormat="1" x14ac:dyDescent="0.25">
      <c r="B170" s="8"/>
      <c r="C170" s="88"/>
      <c r="D170" s="9"/>
      <c r="E170" s="72"/>
      <c r="F170" s="72"/>
      <c r="G170" s="72"/>
      <c r="H170" s="72"/>
      <c r="I170" s="72"/>
      <c r="J170" s="10"/>
      <c r="S170" s="10"/>
      <c r="AB170" s="10"/>
      <c r="AK170" s="10"/>
      <c r="AT170" s="9"/>
      <c r="AU170" s="11"/>
      <c r="AV170" s="11"/>
      <c r="AW170" s="13"/>
    </row>
    <row r="171" spans="2:49" s="83" customFormat="1" x14ac:dyDescent="0.25">
      <c r="B171" s="8"/>
      <c r="C171" s="88"/>
      <c r="D171" s="9"/>
      <c r="E171" s="72"/>
      <c r="F171" s="72"/>
      <c r="G171" s="72"/>
      <c r="H171" s="72"/>
      <c r="I171" s="72"/>
      <c r="J171" s="10"/>
      <c r="S171" s="10"/>
      <c r="AB171" s="10"/>
      <c r="AK171" s="10"/>
      <c r="AT171" s="9"/>
      <c r="AU171" s="11"/>
      <c r="AV171" s="11"/>
      <c r="AW171" s="13"/>
    </row>
    <row r="172" spans="2:49" s="83" customFormat="1" x14ac:dyDescent="0.25">
      <c r="B172" s="8"/>
      <c r="C172" s="88"/>
      <c r="D172" s="9"/>
      <c r="E172" s="72"/>
      <c r="F172" s="72"/>
      <c r="G172" s="72"/>
      <c r="H172" s="72"/>
      <c r="I172" s="72"/>
      <c r="J172" s="10"/>
      <c r="S172" s="10"/>
      <c r="AB172" s="10"/>
      <c r="AK172" s="10"/>
      <c r="AT172" s="9"/>
      <c r="AU172" s="11"/>
      <c r="AV172" s="11"/>
      <c r="AW172" s="13"/>
    </row>
    <row r="173" spans="2:49" s="83" customFormat="1" x14ac:dyDescent="0.25">
      <c r="B173" s="8"/>
      <c r="C173" s="9"/>
      <c r="D173" s="9"/>
      <c r="E173" s="72"/>
      <c r="F173" s="72"/>
      <c r="G173" s="72"/>
      <c r="H173" s="72"/>
      <c r="I173" s="72"/>
      <c r="J173" s="10"/>
      <c r="S173" s="10"/>
      <c r="AB173" s="10"/>
      <c r="AK173" s="10"/>
      <c r="AT173" s="9"/>
      <c r="AU173" s="11"/>
      <c r="AV173" s="11"/>
      <c r="AW173" s="13"/>
    </row>
    <row r="174" spans="2:49" s="83" customFormat="1" x14ac:dyDescent="0.25">
      <c r="B174" s="8"/>
      <c r="C174" s="88"/>
      <c r="D174" s="9"/>
      <c r="E174" s="72"/>
      <c r="F174" s="72"/>
      <c r="G174" s="72"/>
      <c r="H174" s="72"/>
      <c r="I174" s="72"/>
      <c r="J174" s="10"/>
      <c r="S174" s="10"/>
      <c r="AB174" s="10"/>
      <c r="AK174" s="10"/>
      <c r="AT174" s="9"/>
      <c r="AU174" s="11"/>
      <c r="AV174" s="11"/>
      <c r="AW174" s="13"/>
    </row>
    <row r="175" spans="2:49" s="83" customFormat="1" x14ac:dyDescent="0.25">
      <c r="B175" s="8"/>
      <c r="C175" s="88"/>
      <c r="D175" s="9"/>
      <c r="E175" s="72"/>
      <c r="F175" s="72"/>
      <c r="G175" s="72"/>
      <c r="H175" s="72"/>
      <c r="I175" s="72"/>
      <c r="J175" s="10"/>
      <c r="S175" s="10"/>
      <c r="AB175" s="10"/>
      <c r="AK175" s="10"/>
      <c r="AT175" s="9"/>
      <c r="AU175" s="11"/>
      <c r="AV175" s="11"/>
      <c r="AW175" s="13"/>
    </row>
    <row r="176" spans="2:49" s="83" customFormat="1" x14ac:dyDescent="0.25">
      <c r="B176" s="89"/>
      <c r="C176" s="9"/>
      <c r="D176" s="9"/>
      <c r="E176" s="72"/>
      <c r="F176" s="72"/>
      <c r="G176" s="72"/>
      <c r="H176" s="72"/>
      <c r="I176" s="72"/>
      <c r="J176" s="10"/>
      <c r="S176" s="10"/>
      <c r="AB176" s="10"/>
      <c r="AK176" s="10"/>
      <c r="AT176" s="9"/>
      <c r="AU176" s="11"/>
      <c r="AV176" s="11"/>
      <c r="AW176" s="13"/>
    </row>
    <row r="177" spans="2:49" s="83" customFormat="1" x14ac:dyDescent="0.25">
      <c r="B177" s="8"/>
      <c r="C177" s="88"/>
      <c r="D177" s="5"/>
      <c r="E177" s="72"/>
      <c r="F177" s="72"/>
      <c r="G177" s="72"/>
      <c r="H177" s="72"/>
      <c r="I177" s="72"/>
      <c r="J177" s="10"/>
      <c r="S177" s="10"/>
      <c r="AB177" s="10"/>
      <c r="AK177" s="10"/>
      <c r="AT177" s="9"/>
      <c r="AU177" s="11"/>
      <c r="AV177" s="11"/>
      <c r="AW177" s="13"/>
    </row>
    <row r="178" spans="2:49" s="83" customFormat="1" x14ac:dyDescent="0.25">
      <c r="B178" s="8"/>
      <c r="C178" s="88"/>
      <c r="D178" s="5"/>
      <c r="E178" s="72"/>
      <c r="F178" s="72"/>
      <c r="G178" s="72"/>
      <c r="H178" s="72"/>
      <c r="I178" s="72"/>
      <c r="J178" s="10"/>
      <c r="S178" s="10"/>
      <c r="AB178" s="10"/>
      <c r="AK178" s="10"/>
      <c r="AT178" s="9"/>
      <c r="AU178" s="11"/>
      <c r="AV178" s="11"/>
      <c r="AW178" s="13"/>
    </row>
    <row r="179" spans="2:49" s="83" customFormat="1" x14ac:dyDescent="0.25">
      <c r="B179" s="8"/>
      <c r="C179" s="88"/>
      <c r="D179" s="9"/>
      <c r="E179" s="72"/>
      <c r="F179" s="72"/>
      <c r="G179" s="72"/>
      <c r="H179" s="72"/>
      <c r="I179" s="72"/>
      <c r="J179" s="10"/>
      <c r="S179" s="10"/>
      <c r="AB179" s="10"/>
      <c r="AK179" s="10"/>
      <c r="AT179" s="9"/>
      <c r="AU179" s="11"/>
      <c r="AV179" s="11"/>
      <c r="AW179" s="13"/>
    </row>
    <row r="180" spans="2:49" s="83" customFormat="1" x14ac:dyDescent="0.25">
      <c r="B180" s="89"/>
      <c r="C180" s="9"/>
      <c r="D180" s="9"/>
      <c r="E180" s="72"/>
      <c r="F180" s="72"/>
      <c r="G180" s="72"/>
      <c r="H180" s="72"/>
      <c r="I180" s="72"/>
      <c r="J180" s="10"/>
      <c r="S180" s="10"/>
      <c r="AB180" s="10"/>
      <c r="AK180" s="10"/>
      <c r="AT180" s="9"/>
      <c r="AU180" s="11"/>
      <c r="AV180" s="11"/>
      <c r="AW180" s="13"/>
    </row>
    <row r="181" spans="2:49" s="83" customFormat="1" x14ac:dyDescent="0.25">
      <c r="B181" s="8"/>
      <c r="C181" s="88"/>
      <c r="D181" s="9"/>
      <c r="E181" s="72"/>
      <c r="F181" s="72"/>
      <c r="G181" s="72"/>
      <c r="H181" s="72"/>
      <c r="I181" s="72"/>
      <c r="J181" s="10"/>
      <c r="S181" s="10"/>
      <c r="AB181" s="10"/>
      <c r="AK181" s="10"/>
      <c r="AT181" s="9"/>
      <c r="AU181" s="11"/>
      <c r="AV181" s="11"/>
      <c r="AW181" s="13"/>
    </row>
    <row r="182" spans="2:49" s="83" customFormat="1" x14ac:dyDescent="0.25">
      <c r="B182" s="8"/>
      <c r="C182" s="88"/>
      <c r="D182" s="5"/>
      <c r="E182" s="72"/>
      <c r="F182" s="72"/>
      <c r="G182" s="72"/>
      <c r="H182" s="72"/>
      <c r="I182" s="72"/>
      <c r="J182" s="10"/>
      <c r="S182" s="10"/>
      <c r="AB182" s="10"/>
      <c r="AK182" s="10"/>
      <c r="AT182" s="9"/>
      <c r="AU182" s="11"/>
      <c r="AV182" s="11"/>
      <c r="AW182" s="13"/>
    </row>
    <row r="183" spans="2:49" s="83" customFormat="1" x14ac:dyDescent="0.25">
      <c r="B183" s="8"/>
      <c r="C183" s="88"/>
      <c r="D183" s="5"/>
      <c r="E183" s="72"/>
      <c r="F183" s="72"/>
      <c r="G183" s="72"/>
      <c r="H183" s="72"/>
      <c r="I183" s="72"/>
      <c r="J183" s="10"/>
      <c r="S183" s="10"/>
      <c r="AB183" s="10"/>
      <c r="AK183" s="10"/>
      <c r="AT183" s="9"/>
      <c r="AU183" s="11"/>
      <c r="AV183" s="11"/>
      <c r="AW183" s="13"/>
    </row>
    <row r="184" spans="2:49" s="83" customFormat="1" x14ac:dyDescent="0.25">
      <c r="B184" s="8"/>
      <c r="C184" s="88"/>
      <c r="D184" s="5"/>
      <c r="E184" s="72"/>
      <c r="F184" s="72"/>
      <c r="G184" s="72"/>
      <c r="H184" s="72"/>
      <c r="I184" s="72"/>
      <c r="J184" s="10"/>
      <c r="S184" s="10"/>
      <c r="AB184" s="10"/>
      <c r="AK184" s="10"/>
      <c r="AT184" s="9"/>
      <c r="AU184" s="11"/>
      <c r="AV184" s="11"/>
      <c r="AW184" s="13"/>
    </row>
    <row r="185" spans="2:49" s="83" customFormat="1" x14ac:dyDescent="0.25">
      <c r="B185" s="89"/>
      <c r="C185" s="9"/>
      <c r="D185" s="9"/>
      <c r="E185" s="72"/>
      <c r="F185" s="72"/>
      <c r="G185" s="72"/>
      <c r="H185" s="72"/>
      <c r="I185" s="72"/>
      <c r="J185" s="10"/>
      <c r="S185" s="10"/>
      <c r="AB185" s="10"/>
      <c r="AK185" s="10"/>
      <c r="AT185" s="9"/>
      <c r="AU185" s="11"/>
      <c r="AV185" s="11"/>
      <c r="AW185" s="13"/>
    </row>
    <row r="186" spans="2:49" s="83" customFormat="1" x14ac:dyDescent="0.25">
      <c r="B186" s="8"/>
      <c r="C186" s="88"/>
      <c r="D186" s="9"/>
      <c r="E186" s="72"/>
      <c r="F186" s="72"/>
      <c r="G186" s="72"/>
      <c r="H186" s="72"/>
      <c r="I186" s="72"/>
      <c r="J186" s="10"/>
      <c r="S186" s="10"/>
      <c r="AB186" s="10"/>
      <c r="AK186" s="10"/>
      <c r="AT186" s="9"/>
      <c r="AU186" s="11"/>
      <c r="AV186" s="11"/>
      <c r="AW186" s="13"/>
    </row>
    <row r="187" spans="2:49" s="83" customFormat="1" x14ac:dyDescent="0.25">
      <c r="B187" s="8"/>
      <c r="C187" s="88"/>
      <c r="D187" s="9"/>
      <c r="E187" s="72"/>
      <c r="F187" s="72"/>
      <c r="G187" s="72"/>
      <c r="H187" s="72"/>
      <c r="I187" s="72"/>
      <c r="J187" s="10"/>
      <c r="S187" s="10"/>
      <c r="AB187" s="10"/>
      <c r="AK187" s="10"/>
      <c r="AT187" s="9"/>
      <c r="AU187" s="11"/>
      <c r="AV187" s="11"/>
      <c r="AW187" s="13"/>
    </row>
    <row r="188" spans="2:49" s="83" customFormat="1" x14ac:dyDescent="0.25">
      <c r="B188" s="8"/>
      <c r="C188" s="88"/>
      <c r="D188" s="9"/>
      <c r="E188" s="72"/>
      <c r="F188" s="72"/>
      <c r="G188" s="72"/>
      <c r="H188" s="72"/>
      <c r="I188" s="72"/>
      <c r="J188" s="10"/>
      <c r="S188" s="10"/>
      <c r="AB188" s="10"/>
      <c r="AK188" s="10"/>
      <c r="AT188" s="9"/>
      <c r="AU188" s="11"/>
      <c r="AV188" s="11"/>
      <c r="AW188" s="13"/>
    </row>
    <row r="189" spans="2:49" s="83" customFormat="1" x14ac:dyDescent="0.25">
      <c r="B189" s="8"/>
      <c r="C189" s="9"/>
      <c r="D189" s="9"/>
      <c r="E189" s="72"/>
      <c r="F189" s="72"/>
      <c r="G189" s="72"/>
      <c r="H189" s="72"/>
      <c r="I189" s="72"/>
      <c r="J189" s="10"/>
      <c r="S189" s="10"/>
      <c r="AB189" s="10"/>
      <c r="AK189" s="10"/>
      <c r="AT189" s="9"/>
      <c r="AU189" s="11"/>
      <c r="AV189" s="11"/>
      <c r="AW189" s="13"/>
    </row>
    <row r="190" spans="2:49" s="83" customFormat="1" x14ac:dyDescent="0.25">
      <c r="B190" s="8"/>
      <c r="C190" s="9"/>
      <c r="D190" s="9"/>
      <c r="E190" s="72"/>
      <c r="F190" s="72"/>
      <c r="G190" s="72"/>
      <c r="H190" s="72"/>
      <c r="I190" s="72"/>
      <c r="J190" s="10"/>
      <c r="S190" s="10"/>
      <c r="AB190" s="10"/>
      <c r="AK190" s="10"/>
      <c r="AT190" s="9"/>
      <c r="AU190" s="11"/>
      <c r="AV190" s="11"/>
      <c r="AW190" s="13"/>
    </row>
    <row r="191" spans="2:49" s="83" customFormat="1" x14ac:dyDescent="0.25">
      <c r="B191" s="8"/>
      <c r="C191" s="9"/>
      <c r="D191" s="9"/>
      <c r="E191" s="72"/>
      <c r="F191" s="72"/>
      <c r="G191" s="72"/>
      <c r="H191" s="72"/>
      <c r="I191" s="72"/>
      <c r="J191" s="10"/>
      <c r="S191" s="10"/>
      <c r="AB191" s="10"/>
      <c r="AK191" s="10"/>
      <c r="AT191" s="9"/>
      <c r="AU191" s="11"/>
      <c r="AV191" s="11"/>
      <c r="AW191" s="13"/>
    </row>
    <row r="192" spans="2:49" s="83" customFormat="1" x14ac:dyDescent="0.25">
      <c r="B192" s="8"/>
      <c r="C192" s="9"/>
      <c r="D192" s="9"/>
      <c r="E192" s="72"/>
      <c r="F192" s="72"/>
      <c r="G192" s="72"/>
      <c r="H192" s="72"/>
      <c r="I192" s="72"/>
      <c r="J192" s="10"/>
      <c r="S192" s="10"/>
      <c r="AB192" s="10"/>
      <c r="AK192" s="10"/>
      <c r="AT192" s="9"/>
      <c r="AU192" s="11"/>
      <c r="AV192" s="11"/>
      <c r="AW192" s="13"/>
    </row>
    <row r="193" spans="2:49" s="83" customFormat="1" x14ac:dyDescent="0.25">
      <c r="B193" s="8"/>
      <c r="C193" s="9"/>
      <c r="D193" s="9"/>
      <c r="E193" s="72"/>
      <c r="F193" s="72"/>
      <c r="G193" s="72"/>
      <c r="H193" s="72"/>
      <c r="I193" s="72"/>
      <c r="J193" s="10"/>
      <c r="S193" s="10"/>
      <c r="AB193" s="10"/>
      <c r="AK193" s="10"/>
      <c r="AT193" s="9"/>
      <c r="AU193" s="11"/>
      <c r="AV193" s="11"/>
      <c r="AW193" s="13"/>
    </row>
    <row r="194" spans="2:49" s="83" customFormat="1" x14ac:dyDescent="0.25">
      <c r="B194" s="8"/>
      <c r="C194" s="9"/>
      <c r="D194" s="9"/>
      <c r="E194" s="72"/>
      <c r="F194" s="72"/>
      <c r="G194" s="72"/>
      <c r="H194" s="72"/>
      <c r="I194" s="72"/>
      <c r="J194" s="10"/>
      <c r="S194" s="10"/>
      <c r="AB194" s="10"/>
      <c r="AK194" s="10"/>
      <c r="AT194" s="9"/>
      <c r="AU194" s="11"/>
      <c r="AV194" s="11"/>
      <c r="AW194" s="13"/>
    </row>
    <row r="195" spans="2:49" s="83" customFormat="1" x14ac:dyDescent="0.25">
      <c r="B195" s="8"/>
      <c r="C195" s="9"/>
      <c r="D195" s="9"/>
      <c r="E195" s="72"/>
      <c r="F195" s="72"/>
      <c r="G195" s="72"/>
      <c r="H195" s="72"/>
      <c r="I195" s="72"/>
      <c r="J195" s="10"/>
      <c r="S195" s="10"/>
      <c r="AB195" s="10"/>
      <c r="AK195" s="10"/>
      <c r="AT195" s="9"/>
      <c r="AU195" s="11"/>
      <c r="AV195" s="11"/>
      <c r="AW195" s="13"/>
    </row>
    <row r="196" spans="2:49" s="83" customFormat="1" x14ac:dyDescent="0.25">
      <c r="B196" s="8"/>
      <c r="C196" s="9"/>
      <c r="D196" s="9"/>
      <c r="E196" s="72"/>
      <c r="F196" s="72"/>
      <c r="G196" s="72"/>
      <c r="H196" s="72"/>
      <c r="I196" s="72"/>
      <c r="J196" s="10"/>
      <c r="S196" s="10"/>
      <c r="AB196" s="10"/>
      <c r="AK196" s="10"/>
      <c r="AT196" s="9"/>
      <c r="AU196" s="11"/>
      <c r="AV196" s="11"/>
      <c r="AW196" s="13"/>
    </row>
    <row r="197" spans="2:49" s="83" customFormat="1" x14ac:dyDescent="0.25">
      <c r="B197" s="8"/>
      <c r="C197" s="9"/>
      <c r="D197" s="9"/>
      <c r="E197" s="72"/>
      <c r="F197" s="72"/>
      <c r="G197" s="72"/>
      <c r="H197" s="72"/>
      <c r="I197" s="72"/>
      <c r="J197" s="10"/>
      <c r="S197" s="10"/>
      <c r="AB197" s="10"/>
      <c r="AK197" s="10"/>
      <c r="AT197" s="9"/>
      <c r="AU197" s="11"/>
      <c r="AV197" s="11"/>
      <c r="AW197" s="13"/>
    </row>
    <row r="198" spans="2:49" s="83" customFormat="1" x14ac:dyDescent="0.25">
      <c r="B198" s="8"/>
      <c r="C198" s="9"/>
      <c r="D198" s="9"/>
      <c r="E198" s="72"/>
      <c r="F198" s="72"/>
      <c r="G198" s="72"/>
      <c r="H198" s="72"/>
      <c r="I198" s="72"/>
      <c r="J198" s="10"/>
      <c r="S198" s="10"/>
      <c r="AB198" s="10"/>
      <c r="AK198" s="10"/>
      <c r="AT198" s="9"/>
      <c r="AU198" s="11"/>
      <c r="AV198" s="11"/>
      <c r="AW198" s="13"/>
    </row>
    <row r="199" spans="2:49" s="83" customFormat="1" x14ac:dyDescent="0.25">
      <c r="B199" s="8"/>
      <c r="C199" s="9"/>
      <c r="D199" s="9"/>
      <c r="E199" s="72"/>
      <c r="F199" s="72"/>
      <c r="G199" s="72"/>
      <c r="H199" s="72"/>
      <c r="I199" s="72"/>
      <c r="J199" s="10"/>
      <c r="S199" s="10"/>
      <c r="AB199" s="10"/>
      <c r="AK199" s="10"/>
      <c r="AT199" s="9"/>
      <c r="AU199" s="11"/>
      <c r="AV199" s="11"/>
      <c r="AW199" s="13"/>
    </row>
    <row r="200" spans="2:49" s="83" customFormat="1" x14ac:dyDescent="0.25">
      <c r="B200" s="8"/>
      <c r="C200" s="9"/>
      <c r="D200" s="9"/>
      <c r="E200" s="72"/>
      <c r="F200" s="72"/>
      <c r="G200" s="72"/>
      <c r="H200" s="72"/>
      <c r="I200" s="72"/>
      <c r="J200" s="10"/>
      <c r="S200" s="10"/>
      <c r="AB200" s="10"/>
      <c r="AK200" s="10"/>
      <c r="AT200" s="9"/>
      <c r="AU200" s="11"/>
      <c r="AV200" s="11"/>
      <c r="AW200" s="13"/>
    </row>
    <row r="201" spans="2:49" s="83" customFormat="1" x14ac:dyDescent="0.25">
      <c r="B201" s="8"/>
      <c r="C201" s="9"/>
      <c r="D201" s="9"/>
      <c r="E201" s="72"/>
      <c r="F201" s="72"/>
      <c r="G201" s="72"/>
      <c r="H201" s="72"/>
      <c r="I201" s="72"/>
      <c r="J201" s="10"/>
      <c r="S201" s="10"/>
      <c r="AB201" s="10"/>
      <c r="AK201" s="10"/>
      <c r="AT201" s="9"/>
      <c r="AU201" s="11"/>
      <c r="AV201" s="11"/>
      <c r="AW201" s="13"/>
    </row>
    <row r="202" spans="2:49" s="83" customFormat="1" x14ac:dyDescent="0.25">
      <c r="B202" s="8"/>
      <c r="C202" s="9"/>
      <c r="D202" s="9"/>
      <c r="E202" s="72"/>
      <c r="F202" s="72"/>
      <c r="G202" s="72"/>
      <c r="H202" s="72"/>
      <c r="I202" s="72"/>
      <c r="J202" s="10"/>
      <c r="S202" s="10"/>
      <c r="AB202" s="10"/>
      <c r="AK202" s="10"/>
      <c r="AT202" s="9"/>
      <c r="AU202" s="11"/>
      <c r="AV202" s="11"/>
      <c r="AW202" s="13"/>
    </row>
    <row r="203" spans="2:49" s="83" customFormat="1" x14ac:dyDescent="0.25">
      <c r="B203" s="8"/>
      <c r="C203" s="9"/>
      <c r="D203" s="9"/>
      <c r="E203" s="72"/>
      <c r="F203" s="72"/>
      <c r="G203" s="72"/>
      <c r="H203" s="72"/>
      <c r="I203" s="72"/>
      <c r="J203" s="10"/>
      <c r="S203" s="10"/>
      <c r="AB203" s="10"/>
      <c r="AK203" s="10"/>
      <c r="AT203" s="9"/>
      <c r="AU203" s="11"/>
      <c r="AV203" s="11"/>
      <c r="AW203" s="13"/>
    </row>
    <row r="204" spans="2:49" s="83" customFormat="1" x14ac:dyDescent="0.25">
      <c r="B204" s="8"/>
      <c r="C204" s="9"/>
      <c r="D204" s="9"/>
      <c r="E204" s="72"/>
      <c r="F204" s="72"/>
      <c r="G204" s="72"/>
      <c r="H204" s="72"/>
      <c r="I204" s="72"/>
      <c r="J204" s="10"/>
      <c r="S204" s="10"/>
      <c r="AB204" s="10"/>
      <c r="AK204" s="10"/>
      <c r="AT204" s="9"/>
      <c r="AU204" s="11"/>
      <c r="AV204" s="11"/>
      <c r="AW204" s="13"/>
    </row>
    <row r="205" spans="2:49" s="83" customFormat="1" x14ac:dyDescent="0.25">
      <c r="B205" s="8"/>
      <c r="C205" s="9"/>
      <c r="D205" s="9"/>
      <c r="E205" s="72"/>
      <c r="F205" s="72"/>
      <c r="G205" s="72"/>
      <c r="H205" s="72"/>
      <c r="I205" s="72"/>
      <c r="J205" s="10"/>
      <c r="S205" s="10"/>
      <c r="AB205" s="10"/>
      <c r="AK205" s="10"/>
      <c r="AT205" s="9"/>
      <c r="AU205" s="11"/>
      <c r="AV205" s="11"/>
      <c r="AW205" s="13"/>
    </row>
    <row r="206" spans="2:49" s="83" customFormat="1" x14ac:dyDescent="0.25">
      <c r="B206" s="8"/>
      <c r="C206" s="9"/>
      <c r="D206" s="9"/>
      <c r="E206" s="72"/>
      <c r="F206" s="72"/>
      <c r="G206" s="72"/>
      <c r="H206" s="72"/>
      <c r="I206" s="72"/>
      <c r="J206" s="10"/>
      <c r="S206" s="10"/>
      <c r="AB206" s="10"/>
      <c r="AK206" s="10"/>
      <c r="AT206" s="9"/>
      <c r="AU206" s="11"/>
      <c r="AV206" s="11"/>
      <c r="AW206" s="13"/>
    </row>
    <row r="207" spans="2:49" s="83" customFormat="1" x14ac:dyDescent="0.25">
      <c r="B207" s="8"/>
      <c r="C207" s="9"/>
      <c r="D207" s="9"/>
      <c r="E207" s="72"/>
      <c r="F207" s="72"/>
      <c r="G207" s="72"/>
      <c r="H207" s="72"/>
      <c r="I207" s="72"/>
      <c r="J207" s="10"/>
      <c r="S207" s="10"/>
      <c r="AB207" s="10"/>
      <c r="AK207" s="10"/>
      <c r="AT207" s="9"/>
      <c r="AU207" s="11"/>
      <c r="AV207" s="11"/>
      <c r="AW207" s="13"/>
    </row>
    <row r="208" spans="2:49" s="83" customFormat="1" x14ac:dyDescent="0.25">
      <c r="B208" s="8"/>
      <c r="C208" s="9"/>
      <c r="D208" s="9"/>
      <c r="E208" s="72"/>
      <c r="F208" s="72"/>
      <c r="G208" s="72"/>
      <c r="H208" s="72"/>
      <c r="I208" s="72"/>
      <c r="J208" s="10"/>
      <c r="S208" s="10"/>
      <c r="AB208" s="10"/>
      <c r="AK208" s="10"/>
      <c r="AT208" s="9"/>
      <c r="AU208" s="11"/>
      <c r="AV208" s="11"/>
      <c r="AW208" s="13"/>
    </row>
    <row r="209" spans="2:49" s="83" customFormat="1" x14ac:dyDescent="0.25">
      <c r="B209" s="8"/>
      <c r="C209" s="9"/>
      <c r="D209" s="9"/>
      <c r="E209" s="72"/>
      <c r="F209" s="72"/>
      <c r="G209" s="72"/>
      <c r="H209" s="72"/>
      <c r="I209" s="72"/>
      <c r="J209" s="10"/>
      <c r="S209" s="10"/>
      <c r="AB209" s="10"/>
      <c r="AK209" s="10"/>
      <c r="AT209" s="9"/>
      <c r="AU209" s="11"/>
      <c r="AV209" s="11"/>
      <c r="AW209" s="13"/>
    </row>
    <row r="210" spans="2:49" s="83" customFormat="1" x14ac:dyDescent="0.25">
      <c r="B210" s="8"/>
      <c r="C210" s="9"/>
      <c r="D210" s="9"/>
      <c r="E210" s="72"/>
      <c r="F210" s="72"/>
      <c r="G210" s="72"/>
      <c r="H210" s="72"/>
      <c r="I210" s="72"/>
      <c r="J210" s="10"/>
      <c r="S210" s="10"/>
      <c r="AB210" s="10"/>
      <c r="AK210" s="10"/>
      <c r="AT210" s="9"/>
      <c r="AU210" s="11"/>
      <c r="AV210" s="11"/>
      <c r="AW210" s="13"/>
    </row>
    <row r="211" spans="2:49" s="83" customFormat="1" x14ac:dyDescent="0.25">
      <c r="B211" s="8"/>
      <c r="C211" s="9"/>
      <c r="D211" s="9"/>
      <c r="E211" s="72"/>
      <c r="F211" s="72"/>
      <c r="G211" s="72"/>
      <c r="H211" s="72"/>
      <c r="I211" s="72"/>
      <c r="J211" s="10"/>
      <c r="S211" s="10"/>
      <c r="AB211" s="10"/>
      <c r="AK211" s="10"/>
      <c r="AT211" s="9"/>
      <c r="AU211" s="11"/>
      <c r="AV211" s="11"/>
      <c r="AW211" s="13"/>
    </row>
    <row r="212" spans="2:49" s="83" customFormat="1" x14ac:dyDescent="0.25">
      <c r="B212" s="8"/>
      <c r="C212" s="9"/>
      <c r="D212" s="9"/>
      <c r="E212" s="72"/>
      <c r="F212" s="72"/>
      <c r="G212" s="72"/>
      <c r="H212" s="72"/>
      <c r="I212" s="72"/>
      <c r="J212" s="10"/>
      <c r="S212" s="10"/>
      <c r="AB212" s="10"/>
      <c r="AK212" s="10"/>
      <c r="AT212" s="9"/>
      <c r="AU212" s="11"/>
      <c r="AV212" s="11"/>
      <c r="AW212" s="13"/>
    </row>
    <row r="213" spans="2:49" s="83" customFormat="1" x14ac:dyDescent="0.25">
      <c r="B213" s="8"/>
      <c r="C213" s="9"/>
      <c r="D213" s="9"/>
      <c r="E213" s="72"/>
      <c r="F213" s="72"/>
      <c r="G213" s="72"/>
      <c r="H213" s="72"/>
      <c r="I213" s="72"/>
      <c r="J213" s="10"/>
      <c r="S213" s="10"/>
      <c r="AB213" s="10"/>
      <c r="AK213" s="10"/>
      <c r="AT213" s="9"/>
      <c r="AU213" s="11"/>
      <c r="AV213" s="11"/>
      <c r="AW213" s="13"/>
    </row>
    <row r="214" spans="2:49" s="83" customFormat="1" x14ac:dyDescent="0.25">
      <c r="B214" s="8"/>
      <c r="C214" s="9"/>
      <c r="D214" s="9"/>
      <c r="E214" s="72"/>
      <c r="F214" s="72"/>
      <c r="G214" s="72"/>
      <c r="H214" s="72"/>
      <c r="I214" s="72"/>
      <c r="J214" s="10"/>
      <c r="S214" s="10"/>
      <c r="AB214" s="10"/>
      <c r="AK214" s="10"/>
      <c r="AT214" s="9"/>
      <c r="AU214" s="11"/>
      <c r="AV214" s="11"/>
      <c r="AW214" s="13"/>
    </row>
    <row r="215" spans="2:49" s="83" customFormat="1" x14ac:dyDescent="0.25">
      <c r="B215" s="8"/>
      <c r="C215" s="9"/>
      <c r="D215" s="9"/>
      <c r="E215" s="72"/>
      <c r="F215" s="72"/>
      <c r="G215" s="72"/>
      <c r="H215" s="72"/>
      <c r="I215" s="72"/>
      <c r="J215" s="10"/>
      <c r="S215" s="10"/>
      <c r="AB215" s="10"/>
      <c r="AK215" s="10"/>
      <c r="AT215" s="9"/>
      <c r="AU215" s="11"/>
      <c r="AV215" s="11"/>
      <c r="AW215" s="13"/>
    </row>
    <row r="216" spans="2:49" s="83" customFormat="1" x14ac:dyDescent="0.25">
      <c r="B216" s="8"/>
      <c r="C216" s="9"/>
      <c r="D216" s="9"/>
      <c r="E216" s="72"/>
      <c r="F216" s="72"/>
      <c r="G216" s="72"/>
      <c r="H216" s="72"/>
      <c r="I216" s="72"/>
      <c r="J216" s="10"/>
      <c r="S216" s="10"/>
      <c r="AB216" s="10"/>
      <c r="AK216" s="10"/>
      <c r="AT216" s="9"/>
      <c r="AU216" s="11"/>
      <c r="AV216" s="11"/>
      <c r="AW216" s="13"/>
    </row>
    <row r="217" spans="2:49" s="83" customFormat="1" x14ac:dyDescent="0.25">
      <c r="B217" s="8"/>
      <c r="C217" s="9"/>
      <c r="D217" s="9"/>
      <c r="E217" s="72"/>
      <c r="F217" s="72"/>
      <c r="G217" s="72"/>
      <c r="H217" s="72"/>
      <c r="I217" s="72"/>
      <c r="J217" s="10"/>
      <c r="S217" s="10"/>
      <c r="AB217" s="10"/>
      <c r="AK217" s="10"/>
      <c r="AT217" s="9"/>
      <c r="AU217" s="11"/>
      <c r="AV217" s="11"/>
      <c r="AW217" s="13"/>
    </row>
    <row r="218" spans="2:49" s="83" customFormat="1" x14ac:dyDescent="0.25">
      <c r="B218" s="8"/>
      <c r="C218" s="9"/>
      <c r="D218" s="9"/>
      <c r="E218" s="72"/>
      <c r="F218" s="72"/>
      <c r="G218" s="72"/>
      <c r="H218" s="72"/>
      <c r="I218" s="72"/>
      <c r="J218" s="10"/>
      <c r="S218" s="10"/>
      <c r="AB218" s="10"/>
      <c r="AK218" s="10"/>
      <c r="AT218" s="9"/>
      <c r="AU218" s="11"/>
      <c r="AV218" s="11"/>
      <c r="AW218" s="13"/>
    </row>
    <row r="219" spans="2:49" s="83" customFormat="1" x14ac:dyDescent="0.25">
      <c r="B219" s="8"/>
      <c r="C219" s="9"/>
      <c r="D219" s="9"/>
      <c r="E219" s="72"/>
      <c r="F219" s="72"/>
      <c r="G219" s="72"/>
      <c r="H219" s="72"/>
      <c r="I219" s="72"/>
      <c r="J219" s="10"/>
      <c r="S219" s="10"/>
      <c r="AB219" s="10"/>
      <c r="AK219" s="10"/>
      <c r="AT219" s="9"/>
      <c r="AU219" s="11"/>
      <c r="AV219" s="11"/>
      <c r="AW219" s="13"/>
    </row>
    <row r="220" spans="2:49" s="83" customFormat="1" x14ac:dyDescent="0.25">
      <c r="B220" s="8"/>
      <c r="C220" s="9"/>
      <c r="D220" s="9"/>
      <c r="E220" s="72"/>
      <c r="F220" s="72"/>
      <c r="G220" s="72"/>
      <c r="H220" s="72"/>
      <c r="I220" s="72"/>
      <c r="J220" s="10"/>
      <c r="S220" s="10"/>
      <c r="AB220" s="10"/>
      <c r="AK220" s="10"/>
      <c r="AT220" s="9"/>
      <c r="AU220" s="11"/>
      <c r="AV220" s="11"/>
      <c r="AW220" s="13"/>
    </row>
    <row r="221" spans="2:49" s="83" customFormat="1" x14ac:dyDescent="0.25">
      <c r="B221" s="8"/>
      <c r="C221" s="9"/>
      <c r="D221" s="9"/>
      <c r="E221" s="72"/>
      <c r="F221" s="72"/>
      <c r="G221" s="72"/>
      <c r="H221" s="72"/>
      <c r="I221" s="72"/>
      <c r="J221" s="10"/>
      <c r="S221" s="10"/>
      <c r="AB221" s="10"/>
      <c r="AK221" s="10"/>
      <c r="AT221" s="9"/>
      <c r="AU221" s="11"/>
      <c r="AV221" s="11"/>
      <c r="AW221" s="13"/>
    </row>
    <row r="222" spans="2:49" s="83" customFormat="1" x14ac:dyDescent="0.25">
      <c r="B222" s="8"/>
      <c r="C222" s="9"/>
      <c r="D222" s="9"/>
      <c r="E222" s="72"/>
      <c r="F222" s="72"/>
      <c r="G222" s="72"/>
      <c r="H222" s="72"/>
      <c r="I222" s="72"/>
      <c r="J222" s="10"/>
      <c r="S222" s="10"/>
      <c r="AB222" s="10"/>
      <c r="AK222" s="10"/>
      <c r="AT222" s="9"/>
      <c r="AU222" s="11"/>
      <c r="AV222" s="11"/>
      <c r="AW222" s="13"/>
    </row>
    <row r="223" spans="2:49" s="83" customFormat="1" x14ac:dyDescent="0.25">
      <c r="B223" s="8"/>
      <c r="C223" s="9"/>
      <c r="D223" s="9"/>
      <c r="E223" s="72"/>
      <c r="F223" s="72"/>
      <c r="G223" s="72"/>
      <c r="H223" s="72"/>
      <c r="I223" s="72"/>
      <c r="J223" s="10"/>
      <c r="S223" s="10"/>
      <c r="AB223" s="10"/>
      <c r="AK223" s="10"/>
      <c r="AT223" s="9"/>
      <c r="AU223" s="11"/>
      <c r="AV223" s="11"/>
      <c r="AW223" s="13"/>
    </row>
    <row r="224" spans="2:49" s="83" customFormat="1" x14ac:dyDescent="0.25">
      <c r="B224" s="8"/>
      <c r="C224" s="9"/>
      <c r="D224" s="9"/>
      <c r="E224" s="72"/>
      <c r="F224" s="72"/>
      <c r="G224" s="72"/>
      <c r="H224" s="72"/>
      <c r="I224" s="72"/>
      <c r="J224" s="10"/>
      <c r="S224" s="10"/>
      <c r="AB224" s="10"/>
      <c r="AK224" s="10"/>
      <c r="AT224" s="9"/>
      <c r="AU224" s="11"/>
      <c r="AV224" s="11"/>
      <c r="AW224" s="13"/>
    </row>
    <row r="225" spans="2:49" s="83" customFormat="1" x14ac:dyDescent="0.25">
      <c r="B225" s="8"/>
      <c r="C225" s="9"/>
      <c r="D225" s="9"/>
      <c r="E225" s="72"/>
      <c r="F225" s="72"/>
      <c r="G225" s="72"/>
      <c r="H225" s="72"/>
      <c r="I225" s="72"/>
      <c r="J225" s="10"/>
      <c r="S225" s="10"/>
      <c r="AB225" s="10"/>
      <c r="AK225" s="10"/>
      <c r="AT225" s="9"/>
      <c r="AU225" s="11"/>
      <c r="AV225" s="11"/>
      <c r="AW225" s="13"/>
    </row>
    <row r="226" spans="2:49" s="83" customFormat="1" x14ac:dyDescent="0.25">
      <c r="B226" s="8"/>
      <c r="C226" s="9"/>
      <c r="D226" s="9"/>
      <c r="E226" s="72"/>
      <c r="F226" s="72"/>
      <c r="G226" s="72"/>
      <c r="H226" s="72"/>
      <c r="I226" s="72"/>
      <c r="J226" s="10"/>
      <c r="S226" s="10"/>
      <c r="AB226" s="10"/>
      <c r="AK226" s="10"/>
      <c r="AT226" s="9"/>
      <c r="AU226" s="11"/>
      <c r="AV226" s="11"/>
      <c r="AW226" s="13"/>
    </row>
    <row r="227" spans="2:49" s="83" customFormat="1" x14ac:dyDescent="0.25">
      <c r="B227" s="8"/>
      <c r="C227" s="9"/>
      <c r="D227" s="9"/>
      <c r="E227" s="72"/>
      <c r="F227" s="72"/>
      <c r="G227" s="72"/>
      <c r="H227" s="72"/>
      <c r="I227" s="72"/>
      <c r="J227" s="10"/>
      <c r="S227" s="10"/>
      <c r="AB227" s="10"/>
      <c r="AK227" s="10"/>
      <c r="AT227" s="9"/>
      <c r="AU227" s="11"/>
      <c r="AV227" s="11"/>
      <c r="AW227" s="13"/>
    </row>
    <row r="228" spans="2:49" s="83" customFormat="1" x14ac:dyDescent="0.25">
      <c r="B228" s="8"/>
      <c r="C228" s="9"/>
      <c r="D228" s="9"/>
      <c r="E228" s="72"/>
      <c r="F228" s="72"/>
      <c r="G228" s="72"/>
      <c r="H228" s="72"/>
      <c r="I228" s="72"/>
      <c r="J228" s="10"/>
      <c r="S228" s="10"/>
      <c r="AB228" s="10"/>
      <c r="AK228" s="10"/>
      <c r="AT228" s="9"/>
      <c r="AU228" s="11"/>
      <c r="AV228" s="11"/>
      <c r="AW228" s="13"/>
    </row>
    <row r="229" spans="2:49" s="83" customFormat="1" x14ac:dyDescent="0.25">
      <c r="B229" s="8"/>
      <c r="C229" s="9"/>
      <c r="D229" s="9"/>
      <c r="E229" s="72"/>
      <c r="F229" s="72"/>
      <c r="G229" s="72"/>
      <c r="H229" s="72"/>
      <c r="I229" s="72"/>
      <c r="J229" s="10"/>
      <c r="S229" s="10"/>
      <c r="AB229" s="10"/>
      <c r="AK229" s="10"/>
      <c r="AT229" s="9"/>
      <c r="AU229" s="11"/>
      <c r="AV229" s="11"/>
      <c r="AW229" s="13"/>
    </row>
    <row r="230" spans="2:49" s="83" customFormat="1" x14ac:dyDescent="0.25">
      <c r="B230" s="8"/>
      <c r="C230" s="9"/>
      <c r="D230" s="9"/>
      <c r="E230" s="72"/>
      <c r="F230" s="72"/>
      <c r="G230" s="72"/>
      <c r="H230" s="72"/>
      <c r="I230" s="72"/>
      <c r="J230" s="10"/>
      <c r="S230" s="10"/>
      <c r="AB230" s="10"/>
      <c r="AK230" s="10"/>
      <c r="AT230" s="9"/>
      <c r="AU230" s="11"/>
      <c r="AV230" s="11"/>
      <c r="AW230" s="13"/>
    </row>
    <row r="231" spans="2:49" s="83" customFormat="1" x14ac:dyDescent="0.25">
      <c r="B231" s="8"/>
      <c r="C231" s="9"/>
      <c r="D231" s="9"/>
      <c r="E231" s="72"/>
      <c r="F231" s="72"/>
      <c r="G231" s="72"/>
      <c r="H231" s="72"/>
      <c r="I231" s="72"/>
      <c r="J231" s="10"/>
      <c r="S231" s="10"/>
      <c r="AB231" s="10"/>
      <c r="AK231" s="10"/>
      <c r="AT231" s="9"/>
      <c r="AU231" s="11"/>
      <c r="AV231" s="11"/>
      <c r="AW231" s="13"/>
    </row>
    <row r="232" spans="2:49" s="83" customFormat="1" x14ac:dyDescent="0.25">
      <c r="B232" s="8"/>
      <c r="C232" s="9"/>
      <c r="D232" s="9"/>
      <c r="E232" s="72"/>
      <c r="F232" s="72"/>
      <c r="G232" s="72"/>
      <c r="H232" s="72"/>
      <c r="I232" s="72"/>
      <c r="J232" s="10"/>
      <c r="S232" s="10"/>
      <c r="AB232" s="10"/>
      <c r="AK232" s="10"/>
      <c r="AT232" s="9"/>
      <c r="AU232" s="11"/>
      <c r="AV232" s="11"/>
      <c r="AW232" s="13"/>
    </row>
    <row r="233" spans="2:49" s="83" customFormat="1" x14ac:dyDescent="0.25">
      <c r="B233" s="8"/>
      <c r="C233" s="9"/>
      <c r="D233" s="9"/>
      <c r="E233" s="72"/>
      <c r="F233" s="72"/>
      <c r="G233" s="72"/>
      <c r="H233" s="72"/>
      <c r="I233" s="72"/>
      <c r="J233" s="10"/>
      <c r="S233" s="10"/>
      <c r="AB233" s="10"/>
      <c r="AK233" s="10"/>
      <c r="AT233" s="9"/>
      <c r="AU233" s="11"/>
      <c r="AV233" s="11"/>
      <c r="AW233" s="13"/>
    </row>
    <row r="234" spans="2:49" s="83" customFormat="1" x14ac:dyDescent="0.25">
      <c r="B234" s="8"/>
      <c r="C234" s="9"/>
      <c r="D234" s="9"/>
      <c r="E234" s="72"/>
      <c r="F234" s="72"/>
      <c r="G234" s="72"/>
      <c r="H234" s="72"/>
      <c r="I234" s="72"/>
      <c r="J234" s="10"/>
      <c r="S234" s="10"/>
      <c r="AB234" s="10"/>
      <c r="AK234" s="10"/>
      <c r="AT234" s="9"/>
      <c r="AU234" s="11"/>
      <c r="AV234" s="11"/>
      <c r="AW234" s="13"/>
    </row>
    <row r="235" spans="2:49" s="83" customFormat="1" x14ac:dyDescent="0.25">
      <c r="B235" s="8"/>
      <c r="C235" s="9"/>
      <c r="D235" s="9"/>
      <c r="E235" s="72"/>
      <c r="F235" s="72"/>
      <c r="G235" s="72"/>
      <c r="H235" s="72"/>
      <c r="I235" s="72"/>
      <c r="J235" s="10"/>
      <c r="S235" s="10"/>
      <c r="AB235" s="10"/>
      <c r="AK235" s="10"/>
      <c r="AT235" s="9"/>
      <c r="AU235" s="11"/>
      <c r="AV235" s="11"/>
      <c r="AW235" s="13"/>
    </row>
    <row r="236" spans="2:49" s="83" customFormat="1" x14ac:dyDescent="0.25">
      <c r="B236" s="8"/>
      <c r="C236" s="9"/>
      <c r="D236" s="9"/>
      <c r="E236" s="72"/>
      <c r="F236" s="72"/>
      <c r="G236" s="72"/>
      <c r="H236" s="72"/>
      <c r="I236" s="72"/>
      <c r="J236" s="10"/>
      <c r="S236" s="10"/>
      <c r="AB236" s="10"/>
      <c r="AK236" s="10"/>
      <c r="AT236" s="9"/>
      <c r="AU236" s="11"/>
      <c r="AV236" s="11"/>
      <c r="AW236" s="13"/>
    </row>
    <row r="237" spans="2:49" s="83" customFormat="1" x14ac:dyDescent="0.25">
      <c r="B237" s="8"/>
      <c r="C237" s="9"/>
      <c r="D237" s="9"/>
      <c r="E237" s="72"/>
      <c r="F237" s="72"/>
      <c r="G237" s="72"/>
      <c r="H237" s="72"/>
      <c r="I237" s="72"/>
      <c r="J237" s="10"/>
      <c r="S237" s="10"/>
      <c r="AB237" s="10"/>
      <c r="AK237" s="10"/>
      <c r="AT237" s="9"/>
      <c r="AU237" s="11"/>
      <c r="AV237" s="11"/>
      <c r="AW237" s="13"/>
    </row>
    <row r="238" spans="2:49" s="83" customFormat="1" x14ac:dyDescent="0.25">
      <c r="B238" s="8"/>
      <c r="C238" s="9"/>
      <c r="D238" s="9"/>
      <c r="E238" s="72"/>
      <c r="F238" s="72"/>
      <c r="G238" s="72"/>
      <c r="H238" s="72"/>
      <c r="I238" s="72"/>
      <c r="J238" s="10"/>
      <c r="S238" s="10"/>
      <c r="AB238" s="10"/>
      <c r="AK238" s="10"/>
      <c r="AT238" s="9"/>
      <c r="AU238" s="11"/>
      <c r="AV238" s="11"/>
      <c r="AW238" s="13"/>
    </row>
    <row r="239" spans="2:49" s="83" customFormat="1" x14ac:dyDescent="0.25">
      <c r="B239" s="8"/>
      <c r="C239" s="9"/>
      <c r="D239" s="9"/>
      <c r="E239" s="72"/>
      <c r="F239" s="72"/>
      <c r="G239" s="72"/>
      <c r="H239" s="72"/>
      <c r="I239" s="72"/>
      <c r="J239" s="10"/>
      <c r="S239" s="10"/>
      <c r="AB239" s="10"/>
      <c r="AK239" s="10"/>
      <c r="AT239" s="9"/>
      <c r="AU239" s="11"/>
      <c r="AV239" s="11"/>
      <c r="AW239" s="13"/>
    </row>
    <row r="240" spans="2:49" s="83" customFormat="1" x14ac:dyDescent="0.25">
      <c r="B240" s="8"/>
      <c r="C240" s="9"/>
      <c r="D240" s="9"/>
      <c r="E240" s="72"/>
      <c r="F240" s="72"/>
      <c r="G240" s="72"/>
      <c r="H240" s="72"/>
      <c r="I240" s="72"/>
      <c r="J240" s="10"/>
      <c r="S240" s="10"/>
      <c r="AB240" s="10"/>
      <c r="AK240" s="10"/>
      <c r="AT240" s="9"/>
      <c r="AU240" s="11"/>
      <c r="AV240" s="11"/>
      <c r="AW240" s="13"/>
    </row>
    <row r="241" spans="2:49" s="83" customFormat="1" x14ac:dyDescent="0.25">
      <c r="B241" s="8"/>
      <c r="C241" s="9"/>
      <c r="D241" s="9"/>
      <c r="E241" s="72"/>
      <c r="F241" s="72"/>
      <c r="G241" s="72"/>
      <c r="H241" s="72"/>
      <c r="I241" s="72"/>
      <c r="J241" s="10"/>
      <c r="S241" s="10"/>
      <c r="AB241" s="10"/>
      <c r="AK241" s="10"/>
      <c r="AT241" s="9"/>
      <c r="AU241" s="11"/>
      <c r="AV241" s="11"/>
      <c r="AW241" s="13"/>
    </row>
    <row r="242" spans="2:49" s="83" customFormat="1" x14ac:dyDescent="0.25">
      <c r="B242" s="8"/>
      <c r="C242" s="9"/>
      <c r="D242" s="9"/>
      <c r="E242" s="72"/>
      <c r="F242" s="72"/>
      <c r="G242" s="72"/>
      <c r="H242" s="72"/>
      <c r="I242" s="72"/>
      <c r="J242" s="10"/>
      <c r="S242" s="10"/>
      <c r="AB242" s="10"/>
      <c r="AK242" s="10"/>
      <c r="AT242" s="9"/>
      <c r="AU242" s="11"/>
      <c r="AV242" s="11"/>
      <c r="AW242" s="13"/>
    </row>
    <row r="243" spans="2:49" s="83" customFormat="1" x14ac:dyDescent="0.25">
      <c r="B243" s="8"/>
      <c r="C243" s="9"/>
      <c r="D243" s="9"/>
      <c r="E243" s="72"/>
      <c r="F243" s="72"/>
      <c r="G243" s="72"/>
      <c r="H243" s="72"/>
      <c r="I243" s="72"/>
      <c r="J243" s="10"/>
      <c r="S243" s="10"/>
      <c r="AB243" s="10"/>
      <c r="AK243" s="10"/>
      <c r="AT243" s="9"/>
      <c r="AU243" s="11"/>
      <c r="AV243" s="11"/>
      <c r="AW243" s="13"/>
    </row>
    <row r="244" spans="2:49" s="83" customFormat="1" x14ac:dyDescent="0.25">
      <c r="B244" s="8"/>
      <c r="C244" s="9"/>
      <c r="D244" s="9"/>
      <c r="E244" s="72"/>
      <c r="F244" s="72"/>
      <c r="G244" s="72"/>
      <c r="H244" s="72"/>
      <c r="I244" s="72"/>
      <c r="J244" s="10"/>
      <c r="S244" s="10"/>
      <c r="AB244" s="10"/>
      <c r="AK244" s="10"/>
      <c r="AT244" s="9"/>
      <c r="AU244" s="11"/>
      <c r="AV244" s="11"/>
      <c r="AW244" s="13"/>
    </row>
    <row r="245" spans="2:49" s="83" customFormat="1" x14ac:dyDescent="0.25">
      <c r="B245" s="8"/>
      <c r="C245" s="9"/>
      <c r="D245" s="9"/>
      <c r="E245" s="72"/>
      <c r="F245" s="72"/>
      <c r="G245" s="72"/>
      <c r="H245" s="72"/>
      <c r="I245" s="72"/>
      <c r="J245" s="10"/>
      <c r="S245" s="10"/>
      <c r="AB245" s="10"/>
      <c r="AK245" s="10"/>
      <c r="AT245" s="9"/>
      <c r="AU245" s="11"/>
      <c r="AV245" s="11"/>
      <c r="AW245" s="13"/>
    </row>
    <row r="246" spans="2:49" s="83" customFormat="1" x14ac:dyDescent="0.25">
      <c r="B246" s="8"/>
      <c r="C246" s="9"/>
      <c r="D246" s="9"/>
      <c r="E246" s="72"/>
      <c r="F246" s="72"/>
      <c r="G246" s="72"/>
      <c r="H246" s="72"/>
      <c r="I246" s="72"/>
      <c r="J246" s="10"/>
      <c r="S246" s="10"/>
      <c r="AB246" s="10"/>
      <c r="AK246" s="10"/>
      <c r="AT246" s="9"/>
      <c r="AU246" s="11"/>
      <c r="AV246" s="11"/>
      <c r="AW246" s="13"/>
    </row>
    <row r="247" spans="2:49" s="83" customFormat="1" x14ac:dyDescent="0.25">
      <c r="B247" s="8"/>
      <c r="C247" s="9"/>
      <c r="D247" s="9"/>
      <c r="E247" s="72"/>
      <c r="F247" s="72"/>
      <c r="G247" s="72"/>
      <c r="H247" s="72"/>
      <c r="I247" s="72"/>
      <c r="J247" s="10"/>
      <c r="S247" s="10"/>
      <c r="AB247" s="10"/>
      <c r="AK247" s="10"/>
      <c r="AT247" s="9"/>
      <c r="AU247" s="11"/>
      <c r="AV247" s="11"/>
      <c r="AW247" s="13"/>
    </row>
    <row r="248" spans="2:49" s="83" customFormat="1" x14ac:dyDescent="0.25">
      <c r="B248" s="8"/>
      <c r="C248" s="9"/>
      <c r="D248" s="9"/>
      <c r="E248" s="72"/>
      <c r="F248" s="72"/>
      <c r="G248" s="72"/>
      <c r="H248" s="72"/>
      <c r="I248" s="72"/>
      <c r="J248" s="10"/>
      <c r="S248" s="10"/>
      <c r="AB248" s="10"/>
      <c r="AK248" s="10"/>
      <c r="AT248" s="9"/>
      <c r="AU248" s="11"/>
      <c r="AV248" s="11"/>
      <c r="AW248" s="13"/>
    </row>
    <row r="249" spans="2:49" s="83" customFormat="1" x14ac:dyDescent="0.25">
      <c r="B249" s="8"/>
      <c r="C249" s="9"/>
      <c r="D249" s="9"/>
      <c r="E249" s="72"/>
      <c r="F249" s="72"/>
      <c r="G249" s="72"/>
      <c r="H249" s="72"/>
      <c r="I249" s="72"/>
      <c r="J249" s="10"/>
      <c r="S249" s="10"/>
      <c r="AB249" s="10"/>
      <c r="AK249" s="10"/>
      <c r="AT249" s="9"/>
      <c r="AU249" s="11"/>
      <c r="AV249" s="11"/>
      <c r="AW249" s="13"/>
    </row>
    <row r="250" spans="2:49" s="83" customFormat="1" x14ac:dyDescent="0.25">
      <c r="B250" s="8"/>
      <c r="C250" s="9"/>
      <c r="D250" s="9"/>
      <c r="E250" s="72"/>
      <c r="F250" s="72"/>
      <c r="G250" s="72"/>
      <c r="H250" s="72"/>
      <c r="I250" s="72"/>
      <c r="J250" s="10"/>
      <c r="S250" s="10"/>
      <c r="AB250" s="10"/>
      <c r="AK250" s="10"/>
      <c r="AT250" s="9"/>
      <c r="AU250" s="11"/>
      <c r="AV250" s="11"/>
      <c r="AW250" s="13"/>
    </row>
    <row r="251" spans="2:49" s="83" customFormat="1" x14ac:dyDescent="0.25">
      <c r="B251" s="8"/>
      <c r="C251" s="9"/>
      <c r="D251" s="9"/>
      <c r="E251" s="72"/>
      <c r="F251" s="72"/>
      <c r="G251" s="72"/>
      <c r="H251" s="72"/>
      <c r="I251" s="72"/>
      <c r="J251" s="10"/>
      <c r="S251" s="10"/>
      <c r="AB251" s="10"/>
      <c r="AK251" s="10"/>
      <c r="AT251" s="9"/>
      <c r="AU251" s="11"/>
      <c r="AV251" s="11"/>
      <c r="AW251" s="13"/>
    </row>
    <row r="252" spans="2:49" s="83" customFormat="1" x14ac:dyDescent="0.25">
      <c r="B252" s="8"/>
      <c r="C252" s="9"/>
      <c r="D252" s="9"/>
      <c r="E252" s="72"/>
      <c r="F252" s="72"/>
      <c r="G252" s="72"/>
      <c r="H252" s="72"/>
      <c r="I252" s="72"/>
      <c r="J252" s="10"/>
      <c r="S252" s="10"/>
      <c r="AB252" s="10"/>
      <c r="AK252" s="10"/>
      <c r="AT252" s="9"/>
      <c r="AU252" s="11"/>
      <c r="AV252" s="11"/>
      <c r="AW252" s="13"/>
    </row>
    <row r="253" spans="2:49" s="83" customFormat="1" x14ac:dyDescent="0.25">
      <c r="B253" s="8"/>
      <c r="C253" s="9"/>
      <c r="D253" s="9"/>
      <c r="E253" s="72"/>
      <c r="F253" s="72"/>
      <c r="G253" s="72"/>
      <c r="H253" s="72"/>
      <c r="I253" s="72"/>
      <c r="J253" s="10"/>
      <c r="S253" s="10"/>
      <c r="AB253" s="10"/>
      <c r="AK253" s="10"/>
      <c r="AT253" s="9"/>
      <c r="AU253" s="11"/>
      <c r="AV253" s="11"/>
      <c r="AW253" s="13"/>
    </row>
    <row r="254" spans="2:49" s="83" customFormat="1" x14ac:dyDescent="0.25">
      <c r="B254" s="8"/>
      <c r="C254" s="9"/>
      <c r="D254" s="9"/>
      <c r="E254" s="72"/>
      <c r="F254" s="72"/>
      <c r="G254" s="72"/>
      <c r="H254" s="72"/>
      <c r="I254" s="72"/>
      <c r="J254" s="10"/>
      <c r="S254" s="10"/>
      <c r="AB254" s="10"/>
      <c r="AK254" s="10"/>
      <c r="AT254" s="9"/>
      <c r="AU254" s="11"/>
      <c r="AV254" s="11"/>
      <c r="AW254" s="13"/>
    </row>
    <row r="255" spans="2:49" s="83" customFormat="1" x14ac:dyDescent="0.25">
      <c r="B255" s="8"/>
      <c r="C255" s="9"/>
      <c r="D255" s="9"/>
      <c r="E255" s="72"/>
      <c r="F255" s="72"/>
      <c r="G255" s="72"/>
      <c r="H255" s="72"/>
      <c r="I255" s="72"/>
      <c r="J255" s="10"/>
      <c r="S255" s="10"/>
      <c r="AB255" s="10"/>
      <c r="AK255" s="10"/>
      <c r="AT255" s="9"/>
      <c r="AU255" s="11"/>
      <c r="AV255" s="11"/>
      <c r="AW255" s="13"/>
    </row>
    <row r="256" spans="2:49" s="83" customFormat="1" x14ac:dyDescent="0.25">
      <c r="B256" s="8"/>
      <c r="C256" s="9"/>
      <c r="D256" s="9"/>
      <c r="E256" s="72"/>
      <c r="F256" s="72"/>
      <c r="G256" s="72"/>
      <c r="H256" s="72"/>
      <c r="I256" s="72"/>
      <c r="J256" s="10"/>
      <c r="S256" s="10"/>
      <c r="AB256" s="10"/>
      <c r="AK256" s="10"/>
      <c r="AT256" s="9"/>
      <c r="AU256" s="11"/>
      <c r="AV256" s="11"/>
      <c r="AW256" s="13"/>
    </row>
    <row r="257" spans="2:49" s="83" customFormat="1" x14ac:dyDescent="0.25">
      <c r="B257" s="8"/>
      <c r="C257" s="9"/>
      <c r="D257" s="9"/>
      <c r="E257" s="72"/>
      <c r="F257" s="72"/>
      <c r="G257" s="72"/>
      <c r="H257" s="72"/>
      <c r="I257" s="72"/>
      <c r="J257" s="10"/>
      <c r="S257" s="10"/>
      <c r="AB257" s="10"/>
      <c r="AK257" s="10"/>
      <c r="AT257" s="9"/>
      <c r="AU257" s="11"/>
      <c r="AV257" s="11"/>
      <c r="AW257" s="13"/>
    </row>
    <row r="258" spans="2:49" s="83" customFormat="1" x14ac:dyDescent="0.25">
      <c r="B258" s="8"/>
      <c r="C258" s="9"/>
      <c r="D258" s="9"/>
      <c r="E258" s="72"/>
      <c r="F258" s="72"/>
      <c r="G258" s="72"/>
      <c r="H258" s="72"/>
      <c r="I258" s="72"/>
      <c r="J258" s="10"/>
      <c r="S258" s="10"/>
      <c r="AB258" s="10"/>
      <c r="AK258" s="10"/>
      <c r="AT258" s="9"/>
      <c r="AU258" s="11"/>
      <c r="AV258" s="11"/>
      <c r="AW258" s="13"/>
    </row>
    <row r="259" spans="2:49" s="83" customFormat="1" x14ac:dyDescent="0.25">
      <c r="B259" s="8"/>
      <c r="C259" s="9"/>
      <c r="D259" s="9"/>
      <c r="E259" s="72"/>
      <c r="F259" s="72"/>
      <c r="G259" s="72"/>
      <c r="H259" s="72"/>
      <c r="I259" s="72"/>
      <c r="J259" s="10"/>
      <c r="S259" s="10"/>
      <c r="AB259" s="10"/>
      <c r="AK259" s="10"/>
      <c r="AT259" s="9"/>
      <c r="AU259" s="11"/>
      <c r="AV259" s="11"/>
      <c r="AW259" s="13"/>
    </row>
    <row r="260" spans="2:49" s="83" customFormat="1" x14ac:dyDescent="0.25">
      <c r="B260" s="8"/>
      <c r="C260" s="9"/>
      <c r="D260" s="9"/>
      <c r="E260" s="72"/>
      <c r="F260" s="72"/>
      <c r="G260" s="72"/>
      <c r="H260" s="72"/>
      <c r="I260" s="72"/>
      <c r="J260" s="10"/>
      <c r="S260" s="10"/>
      <c r="AB260" s="10"/>
      <c r="AK260" s="10"/>
      <c r="AT260" s="9"/>
      <c r="AU260" s="11"/>
      <c r="AV260" s="11"/>
      <c r="AW260" s="13"/>
    </row>
    <row r="261" spans="2:49" s="83" customFormat="1" x14ac:dyDescent="0.25">
      <c r="B261" s="8"/>
      <c r="C261" s="9"/>
      <c r="D261" s="9"/>
      <c r="E261" s="72"/>
      <c r="F261" s="72"/>
      <c r="G261" s="72"/>
      <c r="H261" s="72"/>
      <c r="I261" s="72"/>
      <c r="J261" s="10"/>
      <c r="S261" s="10"/>
      <c r="AB261" s="10"/>
      <c r="AK261" s="10"/>
      <c r="AT261" s="9"/>
      <c r="AU261" s="11"/>
      <c r="AV261" s="11"/>
      <c r="AW261" s="13"/>
    </row>
    <row r="262" spans="2:49" s="83" customFormat="1" x14ac:dyDescent="0.25">
      <c r="B262" s="8"/>
      <c r="C262" s="9"/>
      <c r="D262" s="9"/>
      <c r="E262" s="72"/>
      <c r="F262" s="72"/>
      <c r="G262" s="72"/>
      <c r="H262" s="72"/>
      <c r="I262" s="72"/>
      <c r="J262" s="10"/>
      <c r="S262" s="10"/>
      <c r="AB262" s="10"/>
      <c r="AK262" s="10"/>
      <c r="AT262" s="9"/>
      <c r="AU262" s="11"/>
      <c r="AV262" s="11"/>
      <c r="AW262" s="13"/>
    </row>
    <row r="263" spans="2:49" s="83" customFormat="1" x14ac:dyDescent="0.25">
      <c r="B263" s="8"/>
      <c r="C263" s="9"/>
      <c r="D263" s="9"/>
      <c r="E263" s="72"/>
      <c r="F263" s="72"/>
      <c r="G263" s="72"/>
      <c r="H263" s="72"/>
      <c r="I263" s="72"/>
      <c r="J263" s="10"/>
      <c r="S263" s="10"/>
      <c r="AB263" s="10"/>
      <c r="AK263" s="10"/>
      <c r="AT263" s="9"/>
      <c r="AU263" s="11"/>
      <c r="AV263" s="11"/>
      <c r="AW263" s="13"/>
    </row>
    <row r="264" spans="2:49" s="83" customFormat="1" x14ac:dyDescent="0.25">
      <c r="B264" s="8"/>
      <c r="C264" s="9"/>
      <c r="D264" s="9"/>
      <c r="E264" s="72"/>
      <c r="F264" s="72"/>
      <c r="G264" s="72"/>
      <c r="H264" s="72"/>
      <c r="I264" s="72"/>
      <c r="J264" s="10"/>
      <c r="S264" s="10"/>
      <c r="AB264" s="10"/>
      <c r="AK264" s="10"/>
      <c r="AT264" s="9"/>
      <c r="AU264" s="11"/>
      <c r="AV264" s="11"/>
      <c r="AW264" s="13"/>
    </row>
    <row r="265" spans="2:49" s="83" customFormat="1" x14ac:dyDescent="0.25">
      <c r="B265" s="8"/>
      <c r="C265" s="9"/>
      <c r="D265" s="9"/>
      <c r="E265" s="72"/>
      <c r="F265" s="72"/>
      <c r="G265" s="72"/>
      <c r="H265" s="72"/>
      <c r="I265" s="72"/>
      <c r="J265" s="10"/>
      <c r="S265" s="10"/>
      <c r="AB265" s="10"/>
      <c r="AK265" s="10"/>
      <c r="AT265" s="9"/>
      <c r="AU265" s="11"/>
      <c r="AV265" s="11"/>
      <c r="AW265" s="13"/>
    </row>
    <row r="266" spans="2:49" s="83" customFormat="1" x14ac:dyDescent="0.25">
      <c r="B266" s="8"/>
      <c r="C266" s="9"/>
      <c r="D266" s="9"/>
      <c r="E266" s="72"/>
      <c r="F266" s="72"/>
      <c r="G266" s="72"/>
      <c r="H266" s="72"/>
      <c r="I266" s="72"/>
      <c r="J266" s="10"/>
      <c r="S266" s="10"/>
      <c r="AB266" s="10"/>
      <c r="AK266" s="10"/>
      <c r="AT266" s="9"/>
      <c r="AU266" s="11"/>
      <c r="AV266" s="11"/>
      <c r="AW266" s="13"/>
    </row>
    <row r="267" spans="2:49" s="83" customFormat="1" x14ac:dyDescent="0.25">
      <c r="B267" s="8"/>
      <c r="C267" s="9"/>
      <c r="D267" s="9"/>
      <c r="E267" s="72"/>
      <c r="F267" s="72"/>
      <c r="G267" s="72"/>
      <c r="H267" s="72"/>
      <c r="I267" s="72"/>
      <c r="J267" s="10"/>
      <c r="S267" s="10"/>
      <c r="AB267" s="10"/>
      <c r="AK267" s="10"/>
      <c r="AT267" s="9"/>
      <c r="AU267" s="11"/>
      <c r="AV267" s="11"/>
      <c r="AW267" s="13"/>
    </row>
    <row r="268" spans="2:49" s="83" customFormat="1" x14ac:dyDescent="0.25">
      <c r="B268" s="8"/>
      <c r="C268" s="9"/>
      <c r="D268" s="9"/>
      <c r="E268" s="72"/>
      <c r="F268" s="72"/>
      <c r="G268" s="72"/>
      <c r="H268" s="72"/>
      <c r="I268" s="72"/>
      <c r="J268" s="10"/>
      <c r="S268" s="10"/>
      <c r="AB268" s="10"/>
      <c r="AK268" s="10"/>
      <c r="AT268" s="9"/>
      <c r="AU268" s="11"/>
      <c r="AV268" s="11"/>
      <c r="AW268" s="13"/>
    </row>
    <row r="269" spans="2:49" s="83" customFormat="1" x14ac:dyDescent="0.25">
      <c r="B269" s="8"/>
      <c r="C269" s="9"/>
      <c r="D269" s="9"/>
      <c r="E269" s="72"/>
      <c r="F269" s="72"/>
      <c r="G269" s="72"/>
      <c r="H269" s="72"/>
      <c r="I269" s="72"/>
      <c r="J269" s="10"/>
      <c r="S269" s="10"/>
      <c r="AB269" s="10"/>
      <c r="AK269" s="10"/>
      <c r="AT269" s="9"/>
      <c r="AU269" s="11"/>
      <c r="AV269" s="11"/>
      <c r="AW269" s="13"/>
    </row>
    <row r="270" spans="2:49" s="83" customFormat="1" x14ac:dyDescent="0.25">
      <c r="B270" s="8"/>
      <c r="C270" s="9"/>
      <c r="D270" s="9"/>
      <c r="E270" s="72"/>
      <c r="F270" s="72"/>
      <c r="G270" s="72"/>
      <c r="H270" s="72"/>
      <c r="I270" s="72"/>
      <c r="J270" s="10"/>
      <c r="S270" s="10"/>
      <c r="AB270" s="10"/>
      <c r="AK270" s="10"/>
      <c r="AT270" s="9"/>
      <c r="AU270" s="11"/>
      <c r="AV270" s="11"/>
      <c r="AW270" s="13"/>
    </row>
    <row r="271" spans="2:49" s="83" customFormat="1" x14ac:dyDescent="0.25">
      <c r="B271" s="8"/>
      <c r="C271" s="9"/>
      <c r="D271" s="9"/>
      <c r="E271" s="72"/>
      <c r="F271" s="72"/>
      <c r="G271" s="72"/>
      <c r="H271" s="72"/>
      <c r="I271" s="72"/>
      <c r="J271" s="10"/>
      <c r="S271" s="10"/>
      <c r="AB271" s="10"/>
      <c r="AK271" s="10"/>
      <c r="AT271" s="9"/>
      <c r="AU271" s="11"/>
      <c r="AV271" s="11"/>
      <c r="AW271" s="13"/>
    </row>
    <row r="272" spans="2:49" s="83" customFormat="1" x14ac:dyDescent="0.25">
      <c r="B272" s="8"/>
      <c r="C272" s="9"/>
      <c r="D272" s="9"/>
      <c r="E272" s="72"/>
      <c r="F272" s="72"/>
      <c r="G272" s="72"/>
      <c r="H272" s="72"/>
      <c r="I272" s="72"/>
      <c r="J272" s="10"/>
      <c r="S272" s="10"/>
      <c r="AB272" s="10"/>
      <c r="AK272" s="10"/>
      <c r="AT272" s="9"/>
      <c r="AU272" s="11"/>
      <c r="AV272" s="11"/>
      <c r="AW272" s="13"/>
    </row>
    <row r="273" spans="2:49" s="83" customFormat="1" x14ac:dyDescent="0.25">
      <c r="B273" s="8"/>
      <c r="C273" s="9"/>
      <c r="D273" s="9"/>
      <c r="E273" s="72"/>
      <c r="F273" s="72"/>
      <c r="G273" s="72"/>
      <c r="H273" s="72"/>
      <c r="I273" s="72"/>
      <c r="J273" s="10"/>
      <c r="S273" s="10"/>
      <c r="AB273" s="10"/>
      <c r="AK273" s="10"/>
      <c r="AT273" s="9"/>
      <c r="AU273" s="11"/>
      <c r="AV273" s="11"/>
      <c r="AW273" s="13"/>
    </row>
    <row r="274" spans="2:49" s="83" customFormat="1" x14ac:dyDescent="0.25">
      <c r="B274" s="8"/>
      <c r="C274" s="9"/>
      <c r="D274" s="9"/>
      <c r="E274" s="72"/>
      <c r="F274" s="72"/>
      <c r="G274" s="72"/>
      <c r="H274" s="72"/>
      <c r="I274" s="72"/>
      <c r="J274" s="10"/>
      <c r="S274" s="10"/>
      <c r="AB274" s="10"/>
      <c r="AK274" s="10"/>
      <c r="AT274" s="9"/>
      <c r="AU274" s="11"/>
      <c r="AV274" s="11"/>
      <c r="AW274" s="13"/>
    </row>
    <row r="275" spans="2:49" s="83" customFormat="1" x14ac:dyDescent="0.25">
      <c r="B275" s="8"/>
      <c r="C275" s="9"/>
      <c r="D275" s="9"/>
      <c r="E275" s="72"/>
      <c r="F275" s="72"/>
      <c r="G275" s="72"/>
      <c r="H275" s="72"/>
      <c r="I275" s="72"/>
      <c r="J275" s="10"/>
      <c r="S275" s="10"/>
      <c r="AB275" s="10"/>
      <c r="AK275" s="10"/>
      <c r="AT275" s="9"/>
      <c r="AU275" s="11"/>
      <c r="AV275" s="11"/>
      <c r="AW275" s="13"/>
    </row>
    <row r="276" spans="2:49" s="83" customFormat="1" x14ac:dyDescent="0.25">
      <c r="B276" s="8"/>
      <c r="C276" s="9"/>
      <c r="D276" s="9"/>
      <c r="E276" s="72"/>
      <c r="F276" s="72"/>
      <c r="G276" s="72"/>
      <c r="H276" s="72"/>
      <c r="I276" s="72"/>
      <c r="J276" s="10"/>
      <c r="S276" s="10"/>
      <c r="AB276" s="10"/>
      <c r="AK276" s="10"/>
      <c r="AT276" s="9"/>
      <c r="AU276" s="11"/>
      <c r="AV276" s="11"/>
      <c r="AW276" s="13"/>
    </row>
    <row r="277" spans="2:49" s="83" customFormat="1" x14ac:dyDescent="0.25">
      <c r="B277" s="8"/>
      <c r="C277" s="9"/>
      <c r="D277" s="9"/>
      <c r="E277" s="72"/>
      <c r="F277" s="72"/>
      <c r="G277" s="72"/>
      <c r="H277" s="72"/>
      <c r="I277" s="72"/>
      <c r="J277" s="10"/>
      <c r="S277" s="10"/>
      <c r="AB277" s="10"/>
      <c r="AK277" s="10"/>
      <c r="AT277" s="9"/>
      <c r="AU277" s="11"/>
      <c r="AV277" s="11"/>
      <c r="AW277" s="13"/>
    </row>
    <row r="278" spans="2:49" s="83" customFormat="1" x14ac:dyDescent="0.25">
      <c r="B278" s="8"/>
      <c r="C278" s="9"/>
      <c r="D278" s="9"/>
      <c r="E278" s="72"/>
      <c r="F278" s="72"/>
      <c r="G278" s="72"/>
      <c r="H278" s="72"/>
      <c r="I278" s="72"/>
      <c r="J278" s="10"/>
      <c r="S278" s="10"/>
      <c r="AB278" s="10"/>
      <c r="AK278" s="10"/>
      <c r="AT278" s="9"/>
      <c r="AU278" s="11"/>
      <c r="AV278" s="11"/>
      <c r="AW278" s="13"/>
    </row>
    <row r="279" spans="2:49" s="83" customFormat="1" x14ac:dyDescent="0.25">
      <c r="B279" s="8"/>
      <c r="C279" s="9"/>
      <c r="D279" s="9"/>
      <c r="E279" s="72"/>
      <c r="F279" s="72"/>
      <c r="G279" s="72"/>
      <c r="H279" s="72"/>
      <c r="I279" s="72"/>
      <c r="J279" s="10"/>
      <c r="S279" s="10"/>
      <c r="AB279" s="10"/>
      <c r="AK279" s="10"/>
      <c r="AT279" s="9"/>
      <c r="AU279" s="11"/>
      <c r="AV279" s="11"/>
      <c r="AW279" s="13"/>
    </row>
    <row r="280" spans="2:49" s="83" customFormat="1" x14ac:dyDescent="0.25">
      <c r="B280" s="8"/>
      <c r="C280" s="9"/>
      <c r="D280" s="9"/>
      <c r="E280" s="72"/>
      <c r="F280" s="72"/>
      <c r="G280" s="72"/>
      <c r="H280" s="72"/>
      <c r="I280" s="72"/>
      <c r="J280" s="10"/>
      <c r="S280" s="10"/>
      <c r="AB280" s="10"/>
      <c r="AK280" s="10"/>
      <c r="AT280" s="9"/>
      <c r="AU280" s="11"/>
      <c r="AV280" s="11"/>
      <c r="AW280" s="13"/>
    </row>
    <row r="281" spans="2:49" s="83" customFormat="1" x14ac:dyDescent="0.25">
      <c r="B281" s="8"/>
      <c r="C281" s="9"/>
      <c r="D281" s="9"/>
      <c r="E281" s="72"/>
      <c r="F281" s="72"/>
      <c r="G281" s="72"/>
      <c r="H281" s="72"/>
      <c r="I281" s="72"/>
      <c r="J281" s="10"/>
      <c r="S281" s="10"/>
      <c r="AB281" s="10"/>
      <c r="AK281" s="10"/>
      <c r="AT281" s="9"/>
      <c r="AU281" s="11"/>
      <c r="AV281" s="11"/>
      <c r="AW281" s="13"/>
    </row>
    <row r="282" spans="2:49" s="83" customFormat="1" x14ac:dyDescent="0.25">
      <c r="B282" s="8"/>
      <c r="C282" s="9"/>
      <c r="D282" s="9"/>
      <c r="E282" s="72"/>
      <c r="F282" s="72"/>
      <c r="G282" s="72"/>
      <c r="H282" s="72"/>
      <c r="I282" s="72"/>
      <c r="J282" s="10"/>
      <c r="S282" s="10"/>
      <c r="AB282" s="10"/>
      <c r="AK282" s="10"/>
      <c r="AT282" s="9"/>
      <c r="AU282" s="11"/>
      <c r="AV282" s="11"/>
      <c r="AW282" s="13"/>
    </row>
    <row r="283" spans="2:49" s="83" customFormat="1" x14ac:dyDescent="0.25">
      <c r="B283" s="8"/>
      <c r="C283" s="9"/>
      <c r="D283" s="9"/>
      <c r="E283" s="72"/>
      <c r="F283" s="72"/>
      <c r="G283" s="72"/>
      <c r="H283" s="72"/>
      <c r="I283" s="72"/>
      <c r="J283" s="10"/>
      <c r="S283" s="10"/>
      <c r="AB283" s="10"/>
      <c r="AK283" s="10"/>
      <c r="AT283" s="9"/>
      <c r="AU283" s="11"/>
      <c r="AV283" s="11"/>
      <c r="AW283" s="13"/>
    </row>
    <row r="284" spans="2:49" s="83" customFormat="1" x14ac:dyDescent="0.25">
      <c r="B284" s="8"/>
      <c r="C284" s="9"/>
      <c r="D284" s="9"/>
      <c r="E284" s="72"/>
      <c r="F284" s="72"/>
      <c r="G284" s="72"/>
      <c r="H284" s="72"/>
      <c r="I284" s="72"/>
      <c r="J284" s="10"/>
      <c r="S284" s="10"/>
      <c r="AB284" s="10"/>
      <c r="AK284" s="10"/>
      <c r="AT284" s="9"/>
      <c r="AU284" s="11"/>
      <c r="AV284" s="11"/>
      <c r="AW284" s="13"/>
    </row>
    <row r="285" spans="2:49" s="83" customFormat="1" x14ac:dyDescent="0.25">
      <c r="B285" s="8"/>
      <c r="C285" s="9"/>
      <c r="D285" s="9"/>
      <c r="E285" s="72"/>
      <c r="F285" s="72"/>
      <c r="G285" s="72"/>
      <c r="H285" s="72"/>
      <c r="I285" s="72"/>
      <c r="J285" s="10"/>
      <c r="S285" s="10"/>
      <c r="AB285" s="10"/>
      <c r="AK285" s="10"/>
      <c r="AT285" s="9"/>
      <c r="AU285" s="11"/>
      <c r="AV285" s="11"/>
      <c r="AW285" s="13"/>
    </row>
    <row r="286" spans="2:49" s="83" customFormat="1" x14ac:dyDescent="0.25">
      <c r="B286" s="8"/>
      <c r="C286" s="9"/>
      <c r="D286" s="9"/>
      <c r="E286" s="72"/>
      <c r="F286" s="72"/>
      <c r="G286" s="72"/>
      <c r="H286" s="72"/>
      <c r="I286" s="72"/>
      <c r="J286" s="10"/>
      <c r="S286" s="10"/>
      <c r="AB286" s="10"/>
      <c r="AK286" s="10"/>
      <c r="AT286" s="9"/>
      <c r="AU286" s="11"/>
      <c r="AV286" s="11"/>
      <c r="AW286" s="13"/>
    </row>
    <row r="287" spans="2:49" s="83" customFormat="1" x14ac:dyDescent="0.25">
      <c r="B287" s="8"/>
      <c r="C287" s="9"/>
      <c r="D287" s="9"/>
      <c r="E287" s="72"/>
      <c r="F287" s="72"/>
      <c r="G287" s="72"/>
      <c r="H287" s="72"/>
      <c r="I287" s="72"/>
      <c r="J287" s="10"/>
      <c r="S287" s="10"/>
      <c r="AB287" s="10"/>
      <c r="AK287" s="10"/>
      <c r="AT287" s="9"/>
      <c r="AU287" s="11"/>
      <c r="AV287" s="11"/>
      <c r="AW287" s="13"/>
    </row>
    <row r="288" spans="2:49" s="83" customFormat="1" x14ac:dyDescent="0.25">
      <c r="B288" s="8"/>
      <c r="C288" s="9"/>
      <c r="D288" s="9"/>
      <c r="E288" s="72"/>
      <c r="F288" s="72"/>
      <c r="G288" s="72"/>
      <c r="H288" s="72"/>
      <c r="I288" s="72"/>
      <c r="J288" s="10"/>
      <c r="S288" s="10"/>
      <c r="AB288" s="10"/>
      <c r="AK288" s="10"/>
      <c r="AT288" s="9"/>
      <c r="AU288" s="11"/>
      <c r="AV288" s="11"/>
      <c r="AW288" s="13"/>
    </row>
    <row r="289" spans="2:49" s="83" customFormat="1" x14ac:dyDescent="0.25">
      <c r="B289" s="8"/>
      <c r="C289" s="9"/>
      <c r="D289" s="9"/>
      <c r="E289" s="72"/>
      <c r="F289" s="72"/>
      <c r="G289" s="72"/>
      <c r="H289" s="72"/>
      <c r="I289" s="72"/>
      <c r="J289" s="10"/>
      <c r="S289" s="10"/>
      <c r="AB289" s="10"/>
      <c r="AK289" s="10"/>
      <c r="AT289" s="9"/>
      <c r="AU289" s="11"/>
      <c r="AV289" s="11"/>
      <c r="AW289" s="13"/>
    </row>
    <row r="290" spans="2:49" s="83" customFormat="1" x14ac:dyDescent="0.25">
      <c r="B290" s="8"/>
      <c r="C290" s="9"/>
      <c r="D290" s="9"/>
      <c r="E290" s="72"/>
      <c r="F290" s="72"/>
      <c r="G290" s="72"/>
      <c r="H290" s="72"/>
      <c r="I290" s="72"/>
      <c r="J290" s="10"/>
      <c r="S290" s="10"/>
      <c r="AB290" s="10"/>
      <c r="AK290" s="10"/>
      <c r="AT290" s="9"/>
      <c r="AU290" s="11"/>
      <c r="AV290" s="11"/>
      <c r="AW290" s="13"/>
    </row>
    <row r="291" spans="2:49" s="83" customFormat="1" x14ac:dyDescent="0.25">
      <c r="B291" s="8"/>
      <c r="C291" s="9"/>
      <c r="D291" s="9"/>
      <c r="E291" s="72"/>
      <c r="F291" s="72"/>
      <c r="G291" s="72"/>
      <c r="H291" s="72"/>
      <c r="I291" s="72"/>
      <c r="J291" s="10"/>
      <c r="S291" s="10"/>
      <c r="AB291" s="10"/>
      <c r="AK291" s="10"/>
      <c r="AT291" s="9"/>
      <c r="AU291" s="11"/>
      <c r="AV291" s="11"/>
      <c r="AW291" s="13"/>
    </row>
    <row r="292" spans="2:49" s="83" customFormat="1" x14ac:dyDescent="0.25">
      <c r="B292" s="8"/>
      <c r="C292" s="9"/>
      <c r="D292" s="9"/>
      <c r="E292" s="72"/>
      <c r="F292" s="72"/>
      <c r="G292" s="72"/>
      <c r="H292" s="72"/>
      <c r="I292" s="72"/>
      <c r="J292" s="10"/>
      <c r="S292" s="10"/>
      <c r="AB292" s="10"/>
      <c r="AK292" s="10"/>
      <c r="AT292" s="9"/>
      <c r="AU292" s="11"/>
      <c r="AV292" s="11"/>
      <c r="AW292" s="13"/>
    </row>
    <row r="293" spans="2:49" s="83" customFormat="1" x14ac:dyDescent="0.25">
      <c r="B293" s="8"/>
      <c r="C293" s="9"/>
      <c r="D293" s="9"/>
      <c r="E293" s="72"/>
      <c r="F293" s="72"/>
      <c r="G293" s="72"/>
      <c r="H293" s="72"/>
      <c r="I293" s="72"/>
      <c r="J293" s="10"/>
      <c r="S293" s="10"/>
      <c r="AB293" s="10"/>
      <c r="AK293" s="10"/>
      <c r="AT293" s="9"/>
      <c r="AU293" s="11"/>
      <c r="AV293" s="11"/>
      <c r="AW293" s="13"/>
    </row>
    <row r="294" spans="2:49" s="83" customFormat="1" x14ac:dyDescent="0.25">
      <c r="B294" s="8"/>
      <c r="C294" s="9"/>
      <c r="D294" s="9"/>
      <c r="E294" s="72"/>
      <c r="F294" s="72"/>
      <c r="G294" s="72"/>
      <c r="H294" s="72"/>
      <c r="I294" s="72"/>
      <c r="J294" s="10"/>
      <c r="S294" s="10"/>
      <c r="AB294" s="10"/>
      <c r="AK294" s="10"/>
      <c r="AT294" s="9"/>
      <c r="AU294" s="11"/>
      <c r="AV294" s="11"/>
      <c r="AW294" s="13"/>
    </row>
    <row r="295" spans="2:49" s="83" customFormat="1" x14ac:dyDescent="0.25">
      <c r="B295" s="8"/>
      <c r="C295" s="9"/>
      <c r="D295" s="9"/>
      <c r="E295" s="72"/>
      <c r="F295" s="72"/>
      <c r="G295" s="72"/>
      <c r="H295" s="72"/>
      <c r="I295" s="72"/>
      <c r="J295" s="10"/>
      <c r="S295" s="10"/>
      <c r="AB295" s="10"/>
      <c r="AK295" s="10"/>
      <c r="AT295" s="9"/>
      <c r="AU295" s="11"/>
      <c r="AV295" s="11"/>
      <c r="AW295" s="13"/>
    </row>
    <row r="296" spans="2:49" s="83" customFormat="1" x14ac:dyDescent="0.25">
      <c r="B296" s="8"/>
      <c r="C296" s="9"/>
      <c r="D296" s="9"/>
      <c r="E296" s="72"/>
      <c r="F296" s="72"/>
      <c r="G296" s="72"/>
      <c r="H296" s="72"/>
      <c r="I296" s="72"/>
      <c r="J296" s="10"/>
      <c r="S296" s="10"/>
      <c r="AB296" s="10"/>
      <c r="AK296" s="10"/>
      <c r="AT296" s="9"/>
      <c r="AU296" s="11"/>
      <c r="AV296" s="11"/>
      <c r="AW296" s="13"/>
    </row>
    <row r="297" spans="2:49" s="83" customFormat="1" x14ac:dyDescent="0.25">
      <c r="B297" s="8"/>
      <c r="C297" s="9"/>
      <c r="D297" s="9"/>
      <c r="E297" s="72"/>
      <c r="F297" s="72"/>
      <c r="G297" s="72"/>
      <c r="H297" s="72"/>
      <c r="I297" s="72"/>
      <c r="J297" s="10"/>
      <c r="S297" s="10"/>
      <c r="AB297" s="10"/>
      <c r="AK297" s="10"/>
      <c r="AT297" s="9"/>
      <c r="AU297" s="11"/>
      <c r="AV297" s="11"/>
      <c r="AW297" s="13"/>
    </row>
    <row r="298" spans="2:49" s="83" customFormat="1" x14ac:dyDescent="0.25">
      <c r="B298" s="8"/>
      <c r="C298" s="9"/>
      <c r="D298" s="9"/>
      <c r="E298" s="72"/>
      <c r="F298" s="72"/>
      <c r="G298" s="72"/>
      <c r="H298" s="72"/>
      <c r="I298" s="72"/>
      <c r="J298" s="10"/>
      <c r="S298" s="10"/>
      <c r="AB298" s="10"/>
      <c r="AK298" s="10"/>
      <c r="AT298" s="9"/>
      <c r="AU298" s="11"/>
      <c r="AV298" s="11"/>
      <c r="AW298" s="13"/>
    </row>
    <row r="299" spans="2:49" s="83" customFormat="1" x14ac:dyDescent="0.25">
      <c r="B299" s="8"/>
      <c r="C299" s="9"/>
      <c r="D299" s="9"/>
      <c r="E299" s="72"/>
      <c r="F299" s="72"/>
      <c r="G299" s="72"/>
      <c r="H299" s="72"/>
      <c r="I299" s="72"/>
      <c r="J299" s="10"/>
      <c r="S299" s="10"/>
      <c r="AB299" s="10"/>
      <c r="AK299" s="10"/>
      <c r="AT299" s="9"/>
      <c r="AU299" s="11"/>
      <c r="AV299" s="11"/>
      <c r="AW299" s="13"/>
    </row>
    <row r="300" spans="2:49" s="83" customFormat="1" x14ac:dyDescent="0.25">
      <c r="B300" s="8"/>
      <c r="C300" s="9"/>
      <c r="D300" s="9"/>
      <c r="E300" s="72"/>
      <c r="F300" s="72"/>
      <c r="G300" s="72"/>
      <c r="H300" s="72"/>
      <c r="I300" s="72"/>
      <c r="J300" s="10"/>
      <c r="S300" s="10"/>
      <c r="AB300" s="10"/>
      <c r="AK300" s="10"/>
      <c r="AT300" s="9"/>
      <c r="AU300" s="11"/>
      <c r="AV300" s="11"/>
      <c r="AW300" s="13"/>
    </row>
    <row r="301" spans="2:49" s="83" customFormat="1" x14ac:dyDescent="0.25">
      <c r="B301" s="8"/>
      <c r="C301" s="9"/>
      <c r="D301" s="9"/>
      <c r="E301" s="72"/>
      <c r="F301" s="72"/>
      <c r="G301" s="72"/>
      <c r="H301" s="72"/>
      <c r="I301" s="72"/>
      <c r="J301" s="10"/>
      <c r="S301" s="10"/>
      <c r="AB301" s="10"/>
      <c r="AK301" s="10"/>
      <c r="AT301" s="9"/>
      <c r="AU301" s="11"/>
      <c r="AV301" s="11"/>
      <c r="AW301" s="13"/>
    </row>
    <row r="302" spans="2:49" s="83" customFormat="1" x14ac:dyDescent="0.25">
      <c r="B302" s="8"/>
      <c r="C302" s="9"/>
      <c r="D302" s="9"/>
      <c r="E302" s="72"/>
      <c r="F302" s="72"/>
      <c r="G302" s="72"/>
      <c r="H302" s="72"/>
      <c r="I302" s="72"/>
      <c r="J302" s="10"/>
      <c r="S302" s="10"/>
      <c r="AB302" s="10"/>
      <c r="AK302" s="10"/>
      <c r="AT302" s="9"/>
      <c r="AU302" s="11"/>
      <c r="AV302" s="11"/>
      <c r="AW302" s="13"/>
    </row>
    <row r="303" spans="2:49" s="83" customFormat="1" x14ac:dyDescent="0.25">
      <c r="B303" s="8"/>
      <c r="C303" s="9"/>
      <c r="D303" s="9"/>
      <c r="E303" s="72"/>
      <c r="F303" s="72"/>
      <c r="G303" s="72"/>
      <c r="H303" s="72"/>
      <c r="I303" s="72"/>
      <c r="J303" s="10"/>
      <c r="S303" s="10"/>
      <c r="AB303" s="10"/>
      <c r="AK303" s="10"/>
      <c r="AT303" s="9"/>
      <c r="AU303" s="11"/>
      <c r="AV303" s="11"/>
      <c r="AW303" s="13"/>
    </row>
    <row r="304" spans="2:49" s="83" customFormat="1" x14ac:dyDescent="0.25">
      <c r="B304" s="8"/>
      <c r="C304" s="9"/>
      <c r="D304" s="9"/>
      <c r="E304" s="72"/>
      <c r="F304" s="72"/>
      <c r="G304" s="72"/>
      <c r="H304" s="72"/>
      <c r="I304" s="72"/>
      <c r="J304" s="10"/>
      <c r="S304" s="10"/>
      <c r="AB304" s="10"/>
      <c r="AK304" s="10"/>
      <c r="AT304" s="9"/>
      <c r="AU304" s="11"/>
      <c r="AV304" s="11"/>
      <c r="AW304" s="13"/>
    </row>
    <row r="305" spans="2:49" s="83" customFormat="1" x14ac:dyDescent="0.25">
      <c r="B305" s="8"/>
      <c r="C305" s="9"/>
      <c r="D305" s="9"/>
      <c r="E305" s="72"/>
      <c r="F305" s="72"/>
      <c r="G305" s="72"/>
      <c r="H305" s="72"/>
      <c r="I305" s="72"/>
      <c r="J305" s="10"/>
      <c r="S305" s="10"/>
      <c r="AB305" s="10"/>
      <c r="AK305" s="10"/>
      <c r="AT305" s="9"/>
      <c r="AU305" s="11"/>
      <c r="AV305" s="11"/>
      <c r="AW305" s="13"/>
    </row>
    <row r="306" spans="2:49" s="83" customFormat="1" x14ac:dyDescent="0.25">
      <c r="B306" s="8"/>
      <c r="C306" s="9"/>
      <c r="D306" s="9"/>
      <c r="E306" s="72"/>
      <c r="F306" s="72"/>
      <c r="G306" s="72"/>
      <c r="H306" s="72"/>
      <c r="I306" s="72"/>
      <c r="J306" s="10"/>
      <c r="S306" s="10"/>
      <c r="AB306" s="10"/>
      <c r="AK306" s="10"/>
      <c r="AT306" s="9"/>
      <c r="AU306" s="11"/>
      <c r="AV306" s="11"/>
      <c r="AW306" s="13"/>
    </row>
    <row r="307" spans="2:49" s="83" customFormat="1" x14ac:dyDescent="0.25">
      <c r="B307" s="8"/>
      <c r="C307" s="9"/>
      <c r="D307" s="9"/>
      <c r="E307" s="72"/>
      <c r="F307" s="72"/>
      <c r="G307" s="72"/>
      <c r="H307" s="72"/>
      <c r="I307" s="72"/>
      <c r="J307" s="10"/>
      <c r="S307" s="10"/>
      <c r="AB307" s="10"/>
      <c r="AK307" s="10"/>
      <c r="AT307" s="9"/>
      <c r="AU307" s="11"/>
      <c r="AV307" s="11"/>
      <c r="AW307" s="13"/>
    </row>
    <row r="308" spans="2:49" s="83" customFormat="1" x14ac:dyDescent="0.25">
      <c r="B308" s="8"/>
      <c r="C308" s="9"/>
      <c r="D308" s="9"/>
      <c r="E308" s="72"/>
      <c r="F308" s="72"/>
      <c r="G308" s="72"/>
      <c r="H308" s="72"/>
      <c r="I308" s="72"/>
      <c r="J308" s="10"/>
      <c r="S308" s="10"/>
      <c r="AB308" s="10"/>
      <c r="AK308" s="10"/>
      <c r="AT308" s="9"/>
      <c r="AU308" s="11"/>
      <c r="AV308" s="11"/>
      <c r="AW308" s="13"/>
    </row>
    <row r="309" spans="2:49" s="83" customFormat="1" x14ac:dyDescent="0.25">
      <c r="B309" s="8"/>
      <c r="C309" s="9"/>
      <c r="D309" s="9"/>
      <c r="E309" s="72"/>
      <c r="F309" s="72"/>
      <c r="G309" s="72"/>
      <c r="H309" s="72"/>
      <c r="I309" s="72"/>
      <c r="J309" s="10"/>
      <c r="S309" s="10"/>
      <c r="AB309" s="10"/>
      <c r="AK309" s="10"/>
      <c r="AT309" s="9"/>
      <c r="AU309" s="11"/>
      <c r="AV309" s="11"/>
      <c r="AW309" s="13"/>
    </row>
    <row r="310" spans="2:49" s="83" customFormat="1" x14ac:dyDescent="0.25">
      <c r="B310" s="8"/>
      <c r="C310" s="9"/>
      <c r="D310" s="9"/>
      <c r="E310" s="72"/>
      <c r="F310" s="72"/>
      <c r="G310" s="72"/>
      <c r="H310" s="72"/>
      <c r="I310" s="72"/>
      <c r="J310" s="10"/>
      <c r="S310" s="10"/>
      <c r="AB310" s="10"/>
      <c r="AK310" s="10"/>
      <c r="AT310" s="9"/>
      <c r="AU310" s="11"/>
      <c r="AV310" s="11"/>
      <c r="AW310" s="13"/>
    </row>
    <row r="311" spans="2:49" s="83" customFormat="1" x14ac:dyDescent="0.25">
      <c r="B311" s="8"/>
      <c r="C311" s="9"/>
      <c r="D311" s="9"/>
      <c r="E311" s="72"/>
      <c r="F311" s="72"/>
      <c r="G311" s="72"/>
      <c r="H311" s="72"/>
      <c r="I311" s="72"/>
      <c r="J311" s="10"/>
      <c r="S311" s="10"/>
      <c r="AB311" s="10"/>
      <c r="AK311" s="10"/>
      <c r="AT311" s="9"/>
      <c r="AU311" s="11"/>
      <c r="AV311" s="11"/>
      <c r="AW311" s="13"/>
    </row>
    <row r="312" spans="2:49" s="83" customFormat="1" x14ac:dyDescent="0.25">
      <c r="B312" s="8"/>
      <c r="C312" s="9"/>
      <c r="D312" s="9"/>
      <c r="E312" s="72"/>
      <c r="F312" s="72"/>
      <c r="G312" s="72"/>
      <c r="H312" s="72"/>
      <c r="I312" s="72"/>
      <c r="J312" s="10"/>
      <c r="S312" s="10"/>
      <c r="AB312" s="10"/>
      <c r="AK312" s="10"/>
      <c r="AT312" s="9"/>
      <c r="AU312" s="11"/>
      <c r="AV312" s="11"/>
      <c r="AW312" s="13"/>
    </row>
    <row r="313" spans="2:49" s="83" customFormat="1" x14ac:dyDescent="0.25">
      <c r="B313" s="8"/>
      <c r="C313" s="9"/>
      <c r="D313" s="9"/>
      <c r="E313" s="72"/>
      <c r="F313" s="72"/>
      <c r="G313" s="72"/>
      <c r="H313" s="72"/>
      <c r="I313" s="72"/>
      <c r="J313" s="10"/>
      <c r="S313" s="10"/>
      <c r="AB313" s="10"/>
      <c r="AK313" s="10"/>
      <c r="AT313" s="9"/>
      <c r="AU313" s="11"/>
      <c r="AV313" s="11"/>
      <c r="AW313" s="13"/>
    </row>
    <row r="314" spans="2:49" s="83" customFormat="1" x14ac:dyDescent="0.25">
      <c r="B314" s="8"/>
      <c r="C314" s="9"/>
      <c r="D314" s="9"/>
      <c r="E314" s="72"/>
      <c r="F314" s="72"/>
      <c r="G314" s="72"/>
      <c r="H314" s="72"/>
      <c r="I314" s="72"/>
      <c r="J314" s="10"/>
      <c r="S314" s="10"/>
      <c r="AB314" s="10"/>
      <c r="AK314" s="10"/>
      <c r="AT314" s="9"/>
      <c r="AU314" s="11"/>
      <c r="AV314" s="11"/>
      <c r="AW314" s="13"/>
    </row>
    <row r="315" spans="2:49" s="83" customFormat="1" x14ac:dyDescent="0.25">
      <c r="B315" s="8"/>
      <c r="C315" s="9"/>
      <c r="D315" s="9"/>
      <c r="E315" s="72"/>
      <c r="F315" s="72"/>
      <c r="G315" s="72"/>
      <c r="H315" s="72"/>
      <c r="I315" s="72"/>
      <c r="J315" s="10"/>
      <c r="S315" s="10"/>
      <c r="AB315" s="10"/>
      <c r="AK315" s="10"/>
      <c r="AT315" s="9"/>
      <c r="AU315" s="11"/>
      <c r="AV315" s="11"/>
      <c r="AW315" s="13"/>
    </row>
    <row r="316" spans="2:49" s="83" customFormat="1" x14ac:dyDescent="0.25">
      <c r="B316" s="8"/>
      <c r="C316" s="9"/>
      <c r="D316" s="9"/>
      <c r="E316" s="72"/>
      <c r="F316" s="72"/>
      <c r="G316" s="72"/>
      <c r="H316" s="72"/>
      <c r="I316" s="72"/>
      <c r="J316" s="10"/>
      <c r="S316" s="10"/>
      <c r="AB316" s="10"/>
      <c r="AK316" s="10"/>
      <c r="AT316" s="9"/>
      <c r="AU316" s="11"/>
      <c r="AV316" s="11"/>
      <c r="AW316" s="13"/>
    </row>
    <row r="317" spans="2:49" s="83" customFormat="1" x14ac:dyDescent="0.25">
      <c r="B317" s="8"/>
      <c r="C317" s="9"/>
      <c r="D317" s="9"/>
      <c r="E317" s="72"/>
      <c r="F317" s="72"/>
      <c r="G317" s="72"/>
      <c r="H317" s="72"/>
      <c r="I317" s="72"/>
      <c r="J317" s="10"/>
      <c r="S317" s="10"/>
      <c r="AB317" s="10"/>
      <c r="AK317" s="10"/>
      <c r="AT317" s="9"/>
      <c r="AU317" s="11"/>
      <c r="AV317" s="11"/>
      <c r="AW317" s="13"/>
    </row>
    <row r="318" spans="2:49" s="83" customFormat="1" x14ac:dyDescent="0.25">
      <c r="B318" s="8"/>
      <c r="C318" s="9"/>
      <c r="D318" s="9"/>
      <c r="E318" s="72"/>
      <c r="F318" s="72"/>
      <c r="G318" s="72"/>
      <c r="H318" s="72"/>
      <c r="I318" s="72"/>
      <c r="J318" s="10"/>
      <c r="S318" s="10"/>
      <c r="AB318" s="10"/>
      <c r="AK318" s="10"/>
      <c r="AT318" s="9"/>
      <c r="AU318" s="11"/>
      <c r="AV318" s="11"/>
      <c r="AW318" s="13"/>
    </row>
    <row r="319" spans="2:49" s="83" customFormat="1" x14ac:dyDescent="0.25">
      <c r="B319" s="8"/>
      <c r="C319" s="9"/>
      <c r="D319" s="9"/>
      <c r="E319" s="72"/>
      <c r="F319" s="72"/>
      <c r="G319" s="72"/>
      <c r="H319" s="72"/>
      <c r="I319" s="72"/>
      <c r="J319" s="10"/>
      <c r="S319" s="10"/>
      <c r="AB319" s="10"/>
      <c r="AK319" s="10"/>
      <c r="AT319" s="9"/>
      <c r="AU319" s="11"/>
      <c r="AV319" s="11"/>
      <c r="AW319" s="13"/>
    </row>
    <row r="320" spans="2:49" s="83" customFormat="1" x14ac:dyDescent="0.25">
      <c r="B320" s="8"/>
      <c r="C320" s="9"/>
      <c r="D320" s="9"/>
      <c r="E320" s="72"/>
      <c r="F320" s="72"/>
      <c r="G320" s="72"/>
      <c r="H320" s="72"/>
      <c r="I320" s="72"/>
      <c r="J320" s="10"/>
      <c r="S320" s="10"/>
      <c r="AB320" s="10"/>
      <c r="AK320" s="10"/>
      <c r="AT320" s="9"/>
      <c r="AU320" s="11"/>
      <c r="AV320" s="11"/>
      <c r="AW320" s="13"/>
    </row>
    <row r="321" spans="2:49" s="83" customFormat="1" x14ac:dyDescent="0.25">
      <c r="B321" s="8"/>
      <c r="C321" s="9"/>
      <c r="D321" s="9"/>
      <c r="E321" s="72"/>
      <c r="F321" s="72"/>
      <c r="G321" s="72"/>
      <c r="H321" s="72"/>
      <c r="I321" s="72"/>
      <c r="J321" s="10"/>
      <c r="S321" s="10"/>
      <c r="AB321" s="10"/>
      <c r="AK321" s="10"/>
      <c r="AT321" s="9"/>
      <c r="AU321" s="11"/>
      <c r="AV321" s="11"/>
      <c r="AW321" s="13"/>
    </row>
    <row r="322" spans="2:49" s="83" customFormat="1" x14ac:dyDescent="0.25">
      <c r="B322" s="8"/>
      <c r="C322" s="9"/>
      <c r="D322" s="9"/>
      <c r="E322" s="72"/>
      <c r="F322" s="72"/>
      <c r="G322" s="72"/>
      <c r="H322" s="72"/>
      <c r="I322" s="72"/>
      <c r="J322" s="10"/>
      <c r="S322" s="10"/>
      <c r="AB322" s="10"/>
      <c r="AK322" s="10"/>
      <c r="AT322" s="9"/>
      <c r="AU322" s="11"/>
      <c r="AV322" s="11"/>
      <c r="AW322" s="13"/>
    </row>
    <row r="323" spans="2:49" s="83" customFormat="1" x14ac:dyDescent="0.25">
      <c r="B323" s="8"/>
      <c r="C323" s="9"/>
      <c r="D323" s="9"/>
      <c r="E323" s="72"/>
      <c r="F323" s="72"/>
      <c r="G323" s="72"/>
      <c r="H323" s="72"/>
      <c r="I323" s="72"/>
      <c r="J323" s="10"/>
      <c r="S323" s="10"/>
      <c r="AB323" s="10"/>
      <c r="AK323" s="10"/>
      <c r="AT323" s="9"/>
      <c r="AU323" s="11"/>
      <c r="AV323" s="11"/>
      <c r="AW323" s="13"/>
    </row>
    <row r="324" spans="2:49" s="83" customFormat="1" x14ac:dyDescent="0.25">
      <c r="B324" s="8"/>
      <c r="C324" s="9"/>
      <c r="D324" s="9"/>
      <c r="E324" s="72"/>
      <c r="F324" s="72"/>
      <c r="G324" s="72"/>
      <c r="H324" s="72"/>
      <c r="I324" s="72"/>
      <c r="J324" s="10"/>
      <c r="S324" s="10"/>
      <c r="AB324" s="10"/>
      <c r="AK324" s="10"/>
      <c r="AT324" s="9"/>
      <c r="AU324" s="11"/>
      <c r="AV324" s="11"/>
      <c r="AW324" s="13"/>
    </row>
    <row r="325" spans="2:49" s="83" customFormat="1" x14ac:dyDescent="0.25">
      <c r="B325" s="8"/>
      <c r="C325" s="9"/>
      <c r="D325" s="9"/>
      <c r="E325" s="72"/>
      <c r="F325" s="72"/>
      <c r="G325" s="72"/>
      <c r="H325" s="72"/>
      <c r="I325" s="72"/>
      <c r="J325" s="10"/>
      <c r="S325" s="10"/>
      <c r="AB325" s="10"/>
      <c r="AK325" s="10"/>
      <c r="AT325" s="9"/>
      <c r="AU325" s="11"/>
      <c r="AV325" s="11"/>
      <c r="AW325" s="13"/>
    </row>
    <row r="326" spans="2:49" s="83" customFormat="1" x14ac:dyDescent="0.25">
      <c r="B326" s="8"/>
      <c r="C326" s="9"/>
      <c r="D326" s="9"/>
      <c r="E326" s="72"/>
      <c r="F326" s="72"/>
      <c r="G326" s="72"/>
      <c r="H326" s="72"/>
      <c r="I326" s="72"/>
      <c r="J326" s="10"/>
      <c r="S326" s="10"/>
      <c r="AB326" s="10"/>
      <c r="AK326" s="10"/>
      <c r="AT326" s="9"/>
      <c r="AU326" s="11"/>
      <c r="AV326" s="11"/>
      <c r="AW326" s="13"/>
    </row>
    <row r="327" spans="2:49" s="83" customFormat="1" x14ac:dyDescent="0.25">
      <c r="B327" s="8"/>
      <c r="C327" s="9"/>
      <c r="D327" s="9"/>
      <c r="E327" s="72"/>
      <c r="F327" s="72"/>
      <c r="G327" s="72"/>
      <c r="H327" s="72"/>
      <c r="I327" s="72"/>
      <c r="J327" s="10"/>
      <c r="S327" s="10"/>
      <c r="AB327" s="10"/>
      <c r="AK327" s="10"/>
      <c r="AT327" s="9"/>
      <c r="AU327" s="11"/>
      <c r="AV327" s="11"/>
      <c r="AW327" s="13"/>
    </row>
    <row r="328" spans="2:49" s="83" customFormat="1" x14ac:dyDescent="0.25">
      <c r="B328" s="8"/>
      <c r="C328" s="9"/>
      <c r="D328" s="9"/>
      <c r="E328" s="72"/>
      <c r="F328" s="72"/>
      <c r="G328" s="72"/>
      <c r="H328" s="72"/>
      <c r="I328" s="72"/>
      <c r="J328" s="10"/>
      <c r="S328" s="10"/>
      <c r="AB328" s="10"/>
      <c r="AK328" s="10"/>
      <c r="AT328" s="9"/>
      <c r="AU328" s="11"/>
      <c r="AV328" s="11"/>
      <c r="AW328" s="13"/>
    </row>
    <row r="329" spans="2:49" x14ac:dyDescent="0.25">
      <c r="B329" s="8"/>
      <c r="C329" s="9"/>
      <c r="D329" s="9"/>
      <c r="E329" s="72"/>
      <c r="F329" s="72"/>
      <c r="G329" s="72"/>
      <c r="H329" s="72"/>
      <c r="I329" s="72"/>
      <c r="J329" s="10"/>
      <c r="S329" s="10"/>
      <c r="AB329" s="10"/>
      <c r="AK329" s="10"/>
      <c r="AT329" s="9"/>
      <c r="AU329" s="11"/>
      <c r="AV329" s="11"/>
      <c r="AW329" s="13"/>
    </row>
    <row r="330" spans="2:49" x14ac:dyDescent="0.25">
      <c r="B330" s="8"/>
      <c r="C330" s="9"/>
      <c r="D330" s="9"/>
      <c r="E330" s="72"/>
      <c r="F330" s="72"/>
      <c r="G330" s="72"/>
      <c r="H330" s="72"/>
      <c r="I330" s="72"/>
      <c r="J330" s="10"/>
      <c r="S330" s="10"/>
      <c r="AB330" s="10"/>
      <c r="AK330" s="10"/>
      <c r="AT330" s="9"/>
      <c r="AU330" s="11"/>
      <c r="AV330" s="11"/>
      <c r="AW330" s="13"/>
    </row>
    <row r="331" spans="2:49" x14ac:dyDescent="0.25">
      <c r="B331" s="8"/>
      <c r="C331" s="9"/>
      <c r="D331" s="9"/>
      <c r="E331" s="72"/>
      <c r="F331" s="72"/>
      <c r="G331" s="72"/>
      <c r="H331" s="72"/>
      <c r="I331" s="72"/>
      <c r="J331" s="10"/>
      <c r="S331" s="10"/>
      <c r="AB331" s="10"/>
      <c r="AK331" s="10"/>
      <c r="AT331" s="9"/>
      <c r="AU331" s="11"/>
      <c r="AV331" s="11"/>
      <c r="AW331" s="13"/>
    </row>
    <row r="332" spans="2:49" x14ac:dyDescent="0.25">
      <c r="B332" s="8"/>
      <c r="C332" s="9"/>
      <c r="D332" s="9"/>
      <c r="E332" s="72"/>
      <c r="F332" s="72"/>
      <c r="G332" s="72"/>
      <c r="H332" s="72"/>
      <c r="I332" s="72"/>
      <c r="J332" s="10"/>
      <c r="S332" s="10"/>
      <c r="AB332" s="10"/>
      <c r="AK332" s="10"/>
      <c r="AT332" s="9"/>
      <c r="AU332" s="11"/>
      <c r="AV332" s="11"/>
      <c r="AW332" s="13"/>
    </row>
    <row r="333" spans="2:49" x14ac:dyDescent="0.25">
      <c r="B333" s="8"/>
      <c r="C333" s="9"/>
      <c r="D333" s="9"/>
      <c r="E333" s="72"/>
      <c r="F333" s="72"/>
      <c r="G333" s="72"/>
      <c r="H333" s="72"/>
      <c r="I333" s="72"/>
      <c r="J333" s="10"/>
      <c r="S333" s="10"/>
      <c r="AB333" s="10"/>
      <c r="AK333" s="10"/>
      <c r="AT333" s="9"/>
      <c r="AU333" s="11"/>
      <c r="AV333" s="11"/>
      <c r="AW333" s="13"/>
    </row>
    <row r="334" spans="2:49" x14ac:dyDescent="0.25">
      <c r="B334" s="8"/>
      <c r="C334" s="9"/>
      <c r="D334" s="9"/>
      <c r="E334" s="72"/>
      <c r="F334" s="72"/>
      <c r="G334" s="72"/>
      <c r="H334" s="72"/>
      <c r="I334" s="72"/>
      <c r="J334" s="10"/>
      <c r="S334" s="10"/>
      <c r="AB334" s="10"/>
      <c r="AK334" s="10"/>
      <c r="AT334" s="9"/>
      <c r="AU334" s="11"/>
      <c r="AV334" s="11"/>
      <c r="AW334" s="13"/>
    </row>
    <row r="335" spans="2:49" x14ac:dyDescent="0.25">
      <c r="B335" s="8"/>
      <c r="C335" s="9"/>
      <c r="D335" s="9"/>
      <c r="E335" s="72"/>
      <c r="F335" s="72"/>
      <c r="G335" s="72"/>
      <c r="H335" s="72"/>
      <c r="I335" s="72"/>
      <c r="J335" s="10"/>
      <c r="S335" s="10"/>
      <c r="AB335" s="10"/>
      <c r="AK335" s="10"/>
      <c r="AT335" s="9"/>
      <c r="AU335" s="11"/>
      <c r="AV335" s="11"/>
      <c r="AW335" s="13"/>
    </row>
    <row r="336" spans="2:49" x14ac:dyDescent="0.25">
      <c r="B336" s="8"/>
      <c r="C336" s="9"/>
      <c r="D336" s="9"/>
      <c r="E336" s="72"/>
      <c r="F336" s="72"/>
      <c r="G336" s="72"/>
      <c r="H336" s="72"/>
      <c r="I336" s="72"/>
      <c r="J336" s="10"/>
      <c r="S336" s="10"/>
      <c r="AB336" s="10"/>
      <c r="AK336" s="10"/>
      <c r="AT336" s="9"/>
      <c r="AU336" s="11"/>
      <c r="AV336" s="11"/>
      <c r="AW336" s="13"/>
    </row>
    <row r="337" spans="2:49" x14ac:dyDescent="0.25">
      <c r="B337" s="8"/>
      <c r="C337" s="9"/>
      <c r="D337" s="9"/>
      <c r="E337" s="72"/>
      <c r="F337" s="72"/>
      <c r="G337" s="72"/>
      <c r="H337" s="72"/>
      <c r="I337" s="72"/>
      <c r="J337" s="10"/>
      <c r="S337" s="10"/>
      <c r="AB337" s="10"/>
      <c r="AK337" s="10"/>
      <c r="AT337" s="9"/>
      <c r="AU337" s="11"/>
      <c r="AV337" s="11"/>
      <c r="AW337" s="13"/>
    </row>
    <row r="338" spans="2:49" x14ac:dyDescent="0.25">
      <c r="B338" s="8"/>
      <c r="C338" s="9"/>
      <c r="D338" s="9"/>
      <c r="E338" s="72"/>
      <c r="F338" s="72"/>
      <c r="G338" s="72"/>
      <c r="H338" s="72"/>
      <c r="I338" s="72"/>
      <c r="J338" s="10"/>
      <c r="S338" s="10"/>
      <c r="AB338" s="10"/>
      <c r="AK338" s="10"/>
      <c r="AT338" s="9"/>
      <c r="AU338" s="11"/>
      <c r="AV338" s="11"/>
      <c r="AW338" s="13"/>
    </row>
    <row r="339" spans="2:49" x14ac:dyDescent="0.25">
      <c r="B339" s="8"/>
      <c r="C339" s="9"/>
      <c r="D339" s="9"/>
      <c r="E339" s="72"/>
      <c r="F339" s="72"/>
      <c r="G339" s="72"/>
      <c r="H339" s="72"/>
      <c r="I339" s="72"/>
      <c r="J339" s="10"/>
      <c r="S339" s="10"/>
      <c r="AB339" s="10"/>
      <c r="AK339" s="10"/>
      <c r="AT339" s="9"/>
      <c r="AU339" s="11"/>
      <c r="AV339" s="11"/>
      <c r="AW339" s="13"/>
    </row>
    <row r="340" spans="2:49" x14ac:dyDescent="0.25">
      <c r="B340" s="8"/>
      <c r="C340" s="9"/>
      <c r="D340" s="9"/>
      <c r="E340" s="72"/>
      <c r="F340" s="72"/>
      <c r="G340" s="72"/>
      <c r="H340" s="72"/>
      <c r="I340" s="72"/>
      <c r="J340" s="10"/>
      <c r="S340" s="10"/>
      <c r="AB340" s="10"/>
      <c r="AK340" s="10"/>
      <c r="AT340" s="9"/>
      <c r="AU340" s="11"/>
      <c r="AV340" s="11"/>
      <c r="AW340" s="13"/>
    </row>
    <row r="341" spans="2:49" x14ac:dyDescent="0.25">
      <c r="B341" s="8"/>
      <c r="C341" s="9"/>
      <c r="D341" s="9"/>
      <c r="E341" s="72"/>
      <c r="F341" s="72"/>
      <c r="G341" s="72"/>
      <c r="H341" s="72"/>
      <c r="I341" s="72"/>
      <c r="J341" s="10"/>
      <c r="S341" s="10"/>
      <c r="AB341" s="10"/>
      <c r="AK341" s="10"/>
      <c r="AT341" s="9"/>
      <c r="AU341" s="11"/>
      <c r="AV341" s="11"/>
      <c r="AW341" s="13"/>
    </row>
    <row r="342" spans="2:49" x14ac:dyDescent="0.25">
      <c r="B342" s="8"/>
      <c r="C342" s="9"/>
      <c r="D342" s="9"/>
      <c r="E342" s="72"/>
      <c r="F342" s="72"/>
      <c r="G342" s="72"/>
      <c r="H342" s="72"/>
      <c r="I342" s="72"/>
      <c r="J342" s="10"/>
      <c r="S342" s="10"/>
      <c r="AB342" s="10"/>
      <c r="AK342" s="10"/>
      <c r="AT342" s="9"/>
      <c r="AU342" s="11"/>
      <c r="AV342" s="11"/>
      <c r="AW342" s="13"/>
    </row>
    <row r="343" spans="2:49" x14ac:dyDescent="0.25">
      <c r="B343" s="8"/>
      <c r="C343" s="9"/>
      <c r="D343" s="9"/>
      <c r="E343" s="72"/>
      <c r="F343" s="72"/>
      <c r="G343" s="72"/>
      <c r="H343" s="72"/>
      <c r="I343" s="72"/>
      <c r="J343" s="10"/>
      <c r="S343" s="10"/>
      <c r="AB343" s="10"/>
      <c r="AK343" s="10"/>
      <c r="AT343" s="9"/>
      <c r="AU343" s="11"/>
      <c r="AV343" s="11"/>
      <c r="AW343" s="13"/>
    </row>
    <row r="344" spans="2:49" x14ac:dyDescent="0.25">
      <c r="B344" s="8"/>
      <c r="C344" s="9"/>
      <c r="D344" s="9"/>
      <c r="E344" s="72"/>
      <c r="F344" s="72"/>
      <c r="G344" s="72"/>
      <c r="H344" s="72"/>
      <c r="I344" s="72"/>
      <c r="J344" s="10"/>
      <c r="S344" s="10"/>
      <c r="AB344" s="10"/>
      <c r="AK344" s="10"/>
      <c r="AT344" s="9"/>
      <c r="AU344" s="11"/>
      <c r="AV344" s="11"/>
      <c r="AW344" s="13"/>
    </row>
    <row r="345" spans="2:49" x14ac:dyDescent="0.25">
      <c r="B345" s="8"/>
      <c r="C345" s="9"/>
      <c r="D345" s="9"/>
      <c r="E345" s="72"/>
      <c r="F345" s="72"/>
      <c r="G345" s="72"/>
      <c r="H345" s="72"/>
      <c r="I345" s="72"/>
      <c r="J345" s="10"/>
      <c r="S345" s="10"/>
      <c r="AB345" s="10"/>
      <c r="AK345" s="10"/>
      <c r="AT345" s="9"/>
      <c r="AU345" s="11"/>
      <c r="AV345" s="11"/>
      <c r="AW345" s="13"/>
    </row>
    <row r="346" spans="2:49" x14ac:dyDescent="0.25">
      <c r="B346" s="8"/>
      <c r="C346" s="9"/>
      <c r="D346" s="9"/>
      <c r="E346" s="72"/>
      <c r="F346" s="72"/>
      <c r="G346" s="72"/>
      <c r="H346" s="72"/>
      <c r="I346" s="72"/>
      <c r="J346" s="10"/>
      <c r="S346" s="10"/>
      <c r="AB346" s="10"/>
      <c r="AK346" s="10"/>
      <c r="AT346" s="9"/>
      <c r="AU346" s="11"/>
      <c r="AV346" s="11"/>
      <c r="AW346" s="13"/>
    </row>
    <row r="347" spans="2:49" x14ac:dyDescent="0.25">
      <c r="B347" s="8"/>
      <c r="C347" s="9"/>
      <c r="D347" s="9"/>
      <c r="E347" s="72"/>
      <c r="F347" s="72"/>
      <c r="G347" s="72"/>
      <c r="H347" s="72"/>
      <c r="I347" s="72"/>
      <c r="J347" s="10"/>
      <c r="S347" s="10"/>
      <c r="AB347" s="10"/>
      <c r="AK347" s="10"/>
      <c r="AT347" s="9"/>
      <c r="AU347" s="11"/>
      <c r="AV347" s="11"/>
      <c r="AW347" s="13"/>
    </row>
    <row r="348" spans="2:49" x14ac:dyDescent="0.25">
      <c r="B348" s="8"/>
      <c r="C348" s="9"/>
      <c r="D348" s="9"/>
      <c r="E348" s="72"/>
      <c r="F348" s="72"/>
      <c r="G348" s="72"/>
      <c r="H348" s="72"/>
      <c r="I348" s="72"/>
      <c r="J348" s="10"/>
      <c r="S348" s="10"/>
      <c r="AB348" s="10"/>
      <c r="AK348" s="10"/>
      <c r="AT348" s="9"/>
      <c r="AU348" s="11"/>
      <c r="AV348" s="11"/>
      <c r="AW348" s="13"/>
    </row>
    <row r="349" spans="2:49" x14ac:dyDescent="0.25">
      <c r="B349" s="8"/>
      <c r="C349" s="9"/>
      <c r="D349" s="9"/>
      <c r="E349" s="72"/>
      <c r="F349" s="72"/>
      <c r="G349" s="72"/>
      <c r="H349" s="72"/>
      <c r="I349" s="72"/>
      <c r="J349" s="10"/>
      <c r="S349" s="10"/>
      <c r="AB349" s="10"/>
      <c r="AK349" s="10"/>
      <c r="AT349" s="9"/>
      <c r="AU349" s="11"/>
      <c r="AV349" s="11"/>
      <c r="AW349" s="13"/>
    </row>
    <row r="350" spans="2:49" x14ac:dyDescent="0.25">
      <c r="B350" s="8"/>
      <c r="C350" s="9"/>
      <c r="D350" s="9"/>
      <c r="E350" s="72"/>
      <c r="F350" s="72"/>
      <c r="G350" s="72"/>
      <c r="H350" s="72"/>
      <c r="I350" s="72"/>
      <c r="J350" s="10"/>
      <c r="S350" s="10"/>
      <c r="AB350" s="10"/>
      <c r="AK350" s="10"/>
      <c r="AT350" s="9"/>
      <c r="AU350" s="11"/>
      <c r="AV350" s="11"/>
      <c r="AW350" s="13"/>
    </row>
    <row r="351" spans="2:49" x14ac:dyDescent="0.25">
      <c r="B351" s="8"/>
      <c r="C351" s="9"/>
      <c r="D351" s="9"/>
      <c r="E351" s="72"/>
      <c r="F351" s="72"/>
      <c r="G351" s="72"/>
      <c r="H351" s="72"/>
      <c r="I351" s="72"/>
      <c r="J351" s="10"/>
      <c r="S351" s="10"/>
      <c r="AB351" s="10"/>
      <c r="AK351" s="10"/>
      <c r="AT351" s="9"/>
      <c r="AU351" s="11"/>
      <c r="AV351" s="11"/>
      <c r="AW351" s="13"/>
    </row>
    <row r="352" spans="2:49" x14ac:dyDescent="0.25">
      <c r="B352" s="8"/>
      <c r="C352" s="9"/>
      <c r="D352" s="9"/>
      <c r="E352" s="72"/>
      <c r="F352" s="72"/>
      <c r="G352" s="72"/>
      <c r="H352" s="72"/>
      <c r="I352" s="72"/>
      <c r="J352" s="10"/>
      <c r="S352" s="10"/>
      <c r="AB352" s="10"/>
      <c r="AK352" s="10"/>
      <c r="AT352" s="9"/>
      <c r="AU352" s="11"/>
      <c r="AV352" s="11"/>
      <c r="AW352" s="13"/>
    </row>
    <row r="353" spans="2:49" x14ac:dyDescent="0.25">
      <c r="B353" s="8"/>
      <c r="C353" s="9"/>
      <c r="D353" s="9"/>
      <c r="E353" s="72"/>
      <c r="F353" s="72"/>
      <c r="G353" s="72"/>
      <c r="H353" s="72"/>
      <c r="I353" s="72"/>
      <c r="J353" s="10"/>
      <c r="S353" s="10"/>
      <c r="AB353" s="10"/>
      <c r="AK353" s="10"/>
      <c r="AT353" s="9"/>
      <c r="AU353" s="11"/>
      <c r="AV353" s="11"/>
      <c r="AW353" s="13"/>
    </row>
    <row r="354" spans="2:49" x14ac:dyDescent="0.25">
      <c r="B354" s="8"/>
      <c r="C354" s="9"/>
      <c r="D354" s="9"/>
      <c r="E354" s="72"/>
      <c r="F354" s="72"/>
      <c r="G354" s="72"/>
      <c r="H354" s="72"/>
      <c r="I354" s="72"/>
      <c r="J354" s="10"/>
      <c r="S354" s="10"/>
      <c r="AB354" s="10"/>
      <c r="AK354" s="10"/>
      <c r="AT354" s="9"/>
      <c r="AU354" s="11"/>
      <c r="AV354" s="11"/>
      <c r="AW354" s="13"/>
    </row>
    <row r="355" spans="2:49" x14ac:dyDescent="0.25">
      <c r="B355" s="8"/>
      <c r="C355" s="9"/>
      <c r="D355" s="9"/>
      <c r="E355" s="72"/>
      <c r="F355" s="72"/>
      <c r="G355" s="72"/>
      <c r="H355" s="72"/>
      <c r="I355" s="72"/>
      <c r="J355" s="10"/>
      <c r="S355" s="10"/>
      <c r="AB355" s="10"/>
      <c r="AK355" s="10"/>
      <c r="AT355" s="9"/>
      <c r="AU355" s="11"/>
      <c r="AV355" s="11"/>
      <c r="AW355" s="13"/>
    </row>
    <row r="356" spans="2:49" x14ac:dyDescent="0.25">
      <c r="B356" s="8"/>
      <c r="C356" s="9"/>
      <c r="D356" s="9"/>
      <c r="E356" s="72"/>
      <c r="F356" s="72"/>
      <c r="G356" s="72"/>
      <c r="H356" s="72"/>
      <c r="I356" s="72"/>
      <c r="J356" s="10"/>
      <c r="S356" s="10"/>
      <c r="AB356" s="10"/>
      <c r="AK356" s="10"/>
      <c r="AT356" s="9"/>
      <c r="AU356" s="11"/>
      <c r="AV356" s="11"/>
      <c r="AW356" s="13"/>
    </row>
    <row r="357" spans="2:49" x14ac:dyDescent="0.25">
      <c r="B357" s="8"/>
      <c r="C357" s="9"/>
      <c r="D357" s="9"/>
      <c r="E357" s="72"/>
      <c r="F357" s="72"/>
      <c r="G357" s="72"/>
      <c r="H357" s="72"/>
      <c r="I357" s="72"/>
      <c r="J357" s="10"/>
      <c r="S357" s="10"/>
      <c r="AB357" s="10"/>
      <c r="AK357" s="10"/>
      <c r="AT357" s="9"/>
      <c r="AU357" s="11"/>
      <c r="AV357" s="11"/>
      <c r="AW357" s="13"/>
    </row>
    <row r="358" spans="2:49" x14ac:dyDescent="0.25">
      <c r="B358" s="8"/>
      <c r="C358" s="9"/>
      <c r="D358" s="9"/>
      <c r="E358" s="72"/>
      <c r="F358" s="72"/>
      <c r="G358" s="72"/>
      <c r="H358" s="72"/>
      <c r="I358" s="72"/>
      <c r="J358" s="10"/>
      <c r="S358" s="10"/>
      <c r="AB358" s="10"/>
      <c r="AK358" s="10"/>
      <c r="AT358" s="9"/>
      <c r="AU358" s="11"/>
      <c r="AV358" s="11"/>
      <c r="AW358" s="13"/>
    </row>
    <row r="359" spans="2:49" x14ac:dyDescent="0.25">
      <c r="B359" s="8"/>
      <c r="C359" s="9"/>
      <c r="D359" s="9"/>
      <c r="E359" s="72"/>
      <c r="F359" s="72"/>
      <c r="G359" s="72"/>
      <c r="H359" s="72"/>
      <c r="I359" s="72"/>
      <c r="J359" s="10"/>
      <c r="S359" s="10"/>
      <c r="AB359" s="10"/>
      <c r="AK359" s="10"/>
      <c r="AT359" s="9"/>
      <c r="AU359" s="11"/>
      <c r="AV359" s="11"/>
      <c r="AW359" s="13"/>
    </row>
    <row r="360" spans="2:49" x14ac:dyDescent="0.25">
      <c r="B360" s="8"/>
      <c r="C360" s="9"/>
      <c r="D360" s="9"/>
      <c r="E360" s="72"/>
      <c r="F360" s="72"/>
      <c r="G360" s="72"/>
      <c r="H360" s="72"/>
      <c r="I360" s="72"/>
      <c r="J360" s="10"/>
      <c r="S360" s="10"/>
      <c r="AB360" s="10"/>
      <c r="AK360" s="10"/>
      <c r="AT360" s="9"/>
      <c r="AU360" s="11"/>
      <c r="AV360" s="11"/>
      <c r="AW360" s="13"/>
    </row>
    <row r="361" spans="2:49" x14ac:dyDescent="0.25">
      <c r="B361" s="8"/>
      <c r="C361" s="9"/>
      <c r="D361" s="9"/>
      <c r="E361" s="72"/>
      <c r="F361" s="72"/>
      <c r="G361" s="72"/>
      <c r="H361" s="72"/>
      <c r="I361" s="72"/>
      <c r="J361" s="10"/>
      <c r="S361" s="10"/>
      <c r="AB361" s="10"/>
      <c r="AK361" s="10"/>
      <c r="AT361" s="9"/>
      <c r="AU361" s="11"/>
      <c r="AV361" s="11"/>
      <c r="AW361" s="13"/>
    </row>
    <row r="362" spans="2:49" x14ac:dyDescent="0.25">
      <c r="B362" s="8"/>
      <c r="C362" s="9"/>
      <c r="D362" s="9"/>
      <c r="E362" s="72"/>
      <c r="F362" s="72"/>
      <c r="G362" s="72"/>
      <c r="H362" s="72"/>
      <c r="I362" s="72"/>
      <c r="J362" s="10"/>
      <c r="S362" s="10"/>
      <c r="AB362" s="10"/>
      <c r="AK362" s="10"/>
      <c r="AT362" s="9"/>
      <c r="AU362" s="11"/>
      <c r="AV362" s="11"/>
      <c r="AW362" s="13"/>
    </row>
    <row r="363" spans="2:49" x14ac:dyDescent="0.25">
      <c r="B363" s="8"/>
      <c r="C363" s="9"/>
      <c r="D363" s="9"/>
      <c r="E363" s="72"/>
      <c r="F363" s="72"/>
      <c r="G363" s="72"/>
      <c r="H363" s="72"/>
      <c r="I363" s="72"/>
      <c r="J363" s="10"/>
      <c r="S363" s="10"/>
      <c r="AB363" s="10"/>
      <c r="AK363" s="10"/>
      <c r="AT363" s="9"/>
      <c r="AU363" s="11"/>
      <c r="AV363" s="11"/>
      <c r="AW363" s="13"/>
    </row>
    <row r="364" spans="2:49" x14ac:dyDescent="0.25">
      <c r="B364" s="8"/>
      <c r="C364" s="9"/>
      <c r="D364" s="9"/>
      <c r="E364" s="72"/>
      <c r="F364" s="72"/>
      <c r="G364" s="72"/>
      <c r="H364" s="72"/>
      <c r="I364" s="72"/>
      <c r="J364" s="10"/>
      <c r="S364" s="10"/>
      <c r="AB364" s="10"/>
      <c r="AK364" s="10"/>
      <c r="AT364" s="9"/>
      <c r="AU364" s="11"/>
      <c r="AV364" s="11"/>
      <c r="AW364" s="13"/>
    </row>
    <row r="365" spans="2:49" x14ac:dyDescent="0.25">
      <c r="B365" s="8"/>
      <c r="C365" s="9"/>
      <c r="D365" s="9"/>
      <c r="E365" s="72"/>
      <c r="F365" s="72"/>
      <c r="G365" s="72"/>
      <c r="H365" s="72"/>
      <c r="I365" s="72"/>
      <c r="J365" s="10"/>
      <c r="S365" s="10"/>
      <c r="AB365" s="10"/>
      <c r="AK365" s="10"/>
      <c r="AT365" s="9"/>
      <c r="AU365" s="11"/>
      <c r="AV365" s="11"/>
      <c r="AW365" s="13"/>
    </row>
    <row r="366" spans="2:49" x14ac:dyDescent="0.25">
      <c r="B366" s="8"/>
      <c r="C366" s="9"/>
      <c r="D366" s="9"/>
      <c r="E366" s="72"/>
      <c r="F366" s="72"/>
      <c r="G366" s="72"/>
      <c r="H366" s="72"/>
      <c r="I366" s="72"/>
      <c r="J366" s="10"/>
      <c r="S366" s="10"/>
      <c r="AB366" s="10"/>
      <c r="AK366" s="10"/>
      <c r="AT366" s="9"/>
      <c r="AU366" s="11"/>
      <c r="AV366" s="11"/>
      <c r="AW366" s="13"/>
    </row>
    <row r="367" spans="2:49" x14ac:dyDescent="0.25">
      <c r="B367" s="8"/>
      <c r="C367" s="9"/>
      <c r="D367" s="9"/>
      <c r="E367" s="72"/>
      <c r="F367" s="72"/>
      <c r="G367" s="72"/>
      <c r="H367" s="72"/>
      <c r="I367" s="72"/>
      <c r="J367" s="10"/>
      <c r="S367" s="10"/>
      <c r="AB367" s="10"/>
      <c r="AK367" s="10"/>
      <c r="AT367" s="9"/>
      <c r="AU367" s="11"/>
      <c r="AV367" s="11"/>
      <c r="AW367" s="13"/>
    </row>
    <row r="368" spans="2:49" x14ac:dyDescent="0.25">
      <c r="B368" s="8"/>
      <c r="C368" s="9"/>
      <c r="D368" s="9"/>
      <c r="E368" s="72"/>
      <c r="F368" s="72"/>
      <c r="G368" s="72"/>
      <c r="H368" s="72"/>
      <c r="I368" s="72"/>
      <c r="J368" s="10"/>
      <c r="S368" s="10"/>
      <c r="AB368" s="10"/>
      <c r="AK368" s="10"/>
      <c r="AT368" s="9"/>
      <c r="AU368" s="11"/>
      <c r="AV368" s="11"/>
      <c r="AW368" s="13"/>
    </row>
    <row r="369" spans="2:49" x14ac:dyDescent="0.25">
      <c r="B369" s="8"/>
      <c r="C369" s="9"/>
      <c r="D369" s="9"/>
      <c r="E369" s="72"/>
      <c r="F369" s="72"/>
      <c r="G369" s="72"/>
      <c r="H369" s="72"/>
      <c r="I369" s="72"/>
      <c r="J369" s="10"/>
      <c r="S369" s="10"/>
      <c r="AB369" s="10"/>
      <c r="AK369" s="10"/>
      <c r="AT369" s="9"/>
      <c r="AU369" s="11"/>
      <c r="AV369" s="11"/>
      <c r="AW369" s="13"/>
    </row>
    <row r="370" spans="2:49" x14ac:dyDescent="0.25">
      <c r="B370" s="8"/>
      <c r="C370" s="9"/>
      <c r="D370" s="9"/>
      <c r="E370" s="72"/>
      <c r="F370" s="72"/>
      <c r="G370" s="72"/>
      <c r="H370" s="72"/>
      <c r="I370" s="72"/>
      <c r="J370" s="10"/>
      <c r="S370" s="10"/>
      <c r="AB370" s="10"/>
      <c r="AK370" s="10"/>
      <c r="AT370" s="9"/>
      <c r="AU370" s="11"/>
      <c r="AV370" s="11"/>
      <c r="AW370" s="13"/>
    </row>
    <row r="371" spans="2:49" x14ac:dyDescent="0.25">
      <c r="B371" s="8"/>
      <c r="C371" s="9"/>
      <c r="D371" s="9"/>
      <c r="E371" s="72"/>
      <c r="F371" s="72"/>
      <c r="G371" s="72"/>
      <c r="H371" s="72"/>
      <c r="I371" s="72"/>
      <c r="J371" s="10"/>
      <c r="S371" s="10"/>
      <c r="AB371" s="10"/>
      <c r="AK371" s="10"/>
      <c r="AT371" s="9"/>
      <c r="AU371" s="11"/>
      <c r="AV371" s="11"/>
      <c r="AW371" s="13"/>
    </row>
    <row r="372" spans="2:49" x14ac:dyDescent="0.25">
      <c r="B372" s="8"/>
      <c r="C372" s="9"/>
      <c r="D372" s="9"/>
      <c r="E372" s="72"/>
      <c r="F372" s="72"/>
      <c r="G372" s="72"/>
      <c r="H372" s="72"/>
      <c r="I372" s="72"/>
      <c r="J372" s="10"/>
      <c r="S372" s="10"/>
      <c r="AB372" s="10"/>
      <c r="AK372" s="10"/>
      <c r="AT372" s="9"/>
      <c r="AU372" s="11"/>
      <c r="AV372" s="11"/>
      <c r="AW372" s="13"/>
    </row>
    <row r="373" spans="2:49" x14ac:dyDescent="0.25">
      <c r="B373" s="8"/>
      <c r="C373" s="9"/>
      <c r="D373" s="9"/>
      <c r="E373" s="72"/>
      <c r="F373" s="72"/>
      <c r="G373" s="72"/>
      <c r="H373" s="72"/>
      <c r="I373" s="72"/>
      <c r="J373" s="10"/>
      <c r="S373" s="10"/>
      <c r="AB373" s="10"/>
      <c r="AK373" s="10"/>
      <c r="AT373" s="9"/>
      <c r="AU373" s="11"/>
      <c r="AV373" s="11"/>
      <c r="AW373" s="13"/>
    </row>
    <row r="374" spans="2:49" x14ac:dyDescent="0.25">
      <c r="B374" s="8"/>
      <c r="C374" s="9"/>
      <c r="D374" s="9"/>
      <c r="E374" s="72"/>
      <c r="F374" s="72"/>
      <c r="G374" s="72"/>
      <c r="H374" s="72"/>
      <c r="I374" s="72"/>
      <c r="J374" s="10"/>
      <c r="S374" s="10"/>
      <c r="AB374" s="10"/>
      <c r="AK374" s="10"/>
      <c r="AT374" s="9"/>
      <c r="AU374" s="11"/>
      <c r="AV374" s="11"/>
      <c r="AW374" s="13"/>
    </row>
    <row r="375" spans="2:49" x14ac:dyDescent="0.25">
      <c r="B375" s="8"/>
      <c r="C375" s="9"/>
      <c r="D375" s="9"/>
      <c r="E375" s="72"/>
      <c r="F375" s="72"/>
      <c r="G375" s="72"/>
      <c r="H375" s="72"/>
      <c r="I375" s="72"/>
      <c r="J375" s="10"/>
      <c r="S375" s="10"/>
      <c r="AB375" s="10"/>
      <c r="AK375" s="10"/>
      <c r="AT375" s="9"/>
      <c r="AU375" s="11"/>
      <c r="AV375" s="11"/>
      <c r="AW375" s="13"/>
    </row>
    <row r="376" spans="2:49" x14ac:dyDescent="0.25">
      <c r="B376" s="8"/>
      <c r="C376" s="9"/>
      <c r="D376" s="9"/>
      <c r="E376" s="72"/>
      <c r="F376" s="72"/>
      <c r="G376" s="72"/>
      <c r="H376" s="72"/>
      <c r="I376" s="72"/>
      <c r="J376" s="10"/>
      <c r="S376" s="10"/>
      <c r="AB376" s="10"/>
      <c r="AK376" s="10"/>
      <c r="AT376" s="9"/>
      <c r="AU376" s="11"/>
      <c r="AV376" s="11"/>
      <c r="AW376" s="13"/>
    </row>
    <row r="377" spans="2:49" x14ac:dyDescent="0.25">
      <c r="B377" s="8"/>
      <c r="C377" s="9"/>
      <c r="D377" s="9"/>
      <c r="E377" s="72"/>
      <c r="F377" s="72"/>
      <c r="G377" s="72"/>
      <c r="H377" s="72"/>
      <c r="I377" s="72"/>
      <c r="J377" s="10"/>
      <c r="S377" s="10"/>
      <c r="AB377" s="10"/>
      <c r="AK377" s="10"/>
      <c r="AT377" s="9"/>
      <c r="AU377" s="11"/>
      <c r="AV377" s="11"/>
      <c r="AW377" s="13"/>
    </row>
    <row r="378" spans="2:49" x14ac:dyDescent="0.25">
      <c r="B378" s="8"/>
      <c r="C378" s="9"/>
      <c r="D378" s="9"/>
      <c r="E378" s="72"/>
      <c r="F378" s="72"/>
      <c r="G378" s="72"/>
      <c r="H378" s="72"/>
      <c r="I378" s="72"/>
      <c r="J378" s="10"/>
      <c r="S378" s="10"/>
      <c r="AB378" s="10"/>
      <c r="AK378" s="10"/>
      <c r="AT378" s="9"/>
      <c r="AU378" s="11"/>
      <c r="AV378" s="11"/>
      <c r="AW378" s="13"/>
    </row>
    <row r="379" spans="2:49" x14ac:dyDescent="0.25">
      <c r="B379" s="8"/>
      <c r="C379" s="9"/>
      <c r="D379" s="9"/>
      <c r="E379" s="72"/>
      <c r="F379" s="72"/>
      <c r="G379" s="72"/>
      <c r="H379" s="72"/>
      <c r="I379" s="72"/>
      <c r="J379" s="10"/>
      <c r="S379" s="10"/>
      <c r="AB379" s="10"/>
      <c r="AK379" s="10"/>
      <c r="AT379" s="9"/>
      <c r="AU379" s="11"/>
      <c r="AV379" s="11"/>
      <c r="AW379" s="13"/>
    </row>
    <row r="380" spans="2:49" x14ac:dyDescent="0.25">
      <c r="B380" s="8"/>
      <c r="C380" s="9"/>
      <c r="D380" s="9"/>
      <c r="E380" s="72"/>
      <c r="F380" s="72"/>
      <c r="G380" s="72"/>
      <c r="H380" s="72"/>
      <c r="I380" s="72"/>
      <c r="J380" s="10"/>
      <c r="S380" s="10"/>
      <c r="AB380" s="10"/>
      <c r="AK380" s="10"/>
      <c r="AT380" s="9"/>
      <c r="AU380" s="11"/>
      <c r="AV380" s="11"/>
      <c r="AW380" s="13"/>
    </row>
    <row r="381" spans="2:49" x14ac:dyDescent="0.25">
      <c r="B381" s="8"/>
      <c r="C381" s="9"/>
      <c r="D381" s="9"/>
      <c r="E381" s="72"/>
      <c r="F381" s="72"/>
      <c r="G381" s="72"/>
      <c r="H381" s="72"/>
      <c r="I381" s="72"/>
      <c r="J381" s="10"/>
      <c r="S381" s="10"/>
      <c r="AB381" s="10"/>
      <c r="AK381" s="10"/>
      <c r="AT381" s="9"/>
      <c r="AU381" s="11"/>
      <c r="AV381" s="11"/>
      <c r="AW381" s="13"/>
    </row>
    <row r="382" spans="2:49" x14ac:dyDescent="0.25">
      <c r="B382" s="8"/>
      <c r="C382" s="9"/>
      <c r="D382" s="9"/>
      <c r="E382" s="72"/>
      <c r="F382" s="72"/>
      <c r="G382" s="72"/>
      <c r="H382" s="72"/>
      <c r="I382" s="72"/>
      <c r="J382" s="10"/>
      <c r="S382" s="10"/>
      <c r="AB382" s="10"/>
      <c r="AK382" s="10"/>
      <c r="AT382" s="9"/>
      <c r="AU382" s="11"/>
      <c r="AV382" s="11"/>
      <c r="AW382" s="13"/>
    </row>
    <row r="383" spans="2:49" x14ac:dyDescent="0.25">
      <c r="B383" s="8"/>
      <c r="C383" s="9"/>
      <c r="D383" s="9"/>
      <c r="E383" s="72"/>
      <c r="F383" s="72"/>
      <c r="G383" s="72"/>
      <c r="H383" s="72"/>
      <c r="I383" s="72"/>
      <c r="J383" s="10"/>
      <c r="S383" s="10"/>
      <c r="AB383" s="10"/>
      <c r="AK383" s="10"/>
      <c r="AT383" s="9"/>
      <c r="AU383" s="11"/>
      <c r="AV383" s="11"/>
      <c r="AW383" s="13"/>
    </row>
    <row r="384" spans="2:49" x14ac:dyDescent="0.25">
      <c r="B384" s="8"/>
      <c r="C384" s="9"/>
      <c r="D384" s="9"/>
      <c r="E384" s="72"/>
      <c r="F384" s="72"/>
      <c r="G384" s="72"/>
      <c r="H384" s="72"/>
      <c r="I384" s="72"/>
      <c r="J384" s="10"/>
      <c r="S384" s="10"/>
      <c r="AB384" s="10"/>
      <c r="AK384" s="10"/>
      <c r="AT384" s="9"/>
      <c r="AU384" s="11"/>
      <c r="AV384" s="11"/>
      <c r="AW384" s="13"/>
    </row>
    <row r="385" spans="2:49" x14ac:dyDescent="0.25">
      <c r="B385" s="8"/>
      <c r="C385" s="9"/>
      <c r="D385" s="9"/>
      <c r="E385" s="72"/>
      <c r="F385" s="72"/>
      <c r="G385" s="72"/>
      <c r="H385" s="72"/>
      <c r="I385" s="72"/>
      <c r="J385" s="10"/>
      <c r="S385" s="10"/>
      <c r="AB385" s="10"/>
      <c r="AK385" s="10"/>
      <c r="AT385" s="9"/>
      <c r="AU385" s="11"/>
      <c r="AV385" s="11"/>
      <c r="AW385" s="13"/>
    </row>
    <row r="386" spans="2:49" x14ac:dyDescent="0.25">
      <c r="B386" s="8"/>
      <c r="C386" s="9"/>
      <c r="D386" s="9"/>
      <c r="E386" s="72"/>
      <c r="F386" s="72"/>
      <c r="G386" s="72"/>
      <c r="H386" s="72"/>
      <c r="I386" s="72"/>
      <c r="J386" s="10"/>
      <c r="S386" s="10"/>
      <c r="AB386" s="10"/>
      <c r="AK386" s="10"/>
      <c r="AT386" s="9"/>
      <c r="AU386" s="11"/>
      <c r="AV386" s="11"/>
      <c r="AW386" s="13"/>
    </row>
    <row r="387" spans="2:49" x14ac:dyDescent="0.25">
      <c r="B387" s="8"/>
      <c r="C387" s="9"/>
      <c r="D387" s="9"/>
      <c r="E387" s="72"/>
      <c r="F387" s="72"/>
      <c r="G387" s="72"/>
      <c r="H387" s="72"/>
      <c r="I387" s="72"/>
      <c r="J387" s="10"/>
      <c r="S387" s="10"/>
      <c r="AB387" s="10"/>
      <c r="AK387" s="10"/>
      <c r="AT387" s="9"/>
      <c r="AU387" s="11"/>
      <c r="AV387" s="11"/>
      <c r="AW387" s="13"/>
    </row>
    <row r="388" spans="2:49" x14ac:dyDescent="0.25">
      <c r="B388" s="8"/>
      <c r="C388" s="9"/>
      <c r="D388" s="9"/>
      <c r="E388" s="72"/>
      <c r="F388" s="72"/>
      <c r="G388" s="72"/>
      <c r="H388" s="72"/>
      <c r="I388" s="72"/>
      <c r="J388" s="10"/>
      <c r="S388" s="10"/>
      <c r="AB388" s="10"/>
      <c r="AK388" s="10"/>
      <c r="AT388" s="9"/>
      <c r="AU388" s="11"/>
      <c r="AV388" s="11"/>
      <c r="AW388" s="13"/>
    </row>
    <row r="389" spans="2:49" x14ac:dyDescent="0.25">
      <c r="B389" s="8"/>
      <c r="C389" s="9"/>
      <c r="D389" s="9"/>
      <c r="E389" s="72"/>
      <c r="F389" s="72"/>
      <c r="G389" s="72"/>
      <c r="H389" s="72"/>
      <c r="I389" s="72"/>
      <c r="J389" s="10"/>
      <c r="S389" s="10"/>
      <c r="AB389" s="10"/>
      <c r="AK389" s="10"/>
      <c r="AT389" s="9"/>
      <c r="AU389" s="11"/>
      <c r="AV389" s="11"/>
      <c r="AW389" s="13"/>
    </row>
    <row r="390" spans="2:49" x14ac:dyDescent="0.25">
      <c r="B390" s="8"/>
      <c r="C390" s="9"/>
      <c r="D390" s="9"/>
      <c r="E390" s="72"/>
      <c r="F390" s="72"/>
      <c r="G390" s="72"/>
      <c r="H390" s="72"/>
      <c r="I390" s="72"/>
      <c r="J390" s="10"/>
      <c r="S390" s="10"/>
      <c r="AB390" s="10"/>
      <c r="AK390" s="10"/>
      <c r="AT390" s="9"/>
      <c r="AU390" s="11"/>
      <c r="AV390" s="11"/>
      <c r="AW390" s="13"/>
    </row>
    <row r="391" spans="2:49" x14ac:dyDescent="0.25">
      <c r="B391" s="8"/>
      <c r="C391" s="9"/>
      <c r="D391" s="9"/>
      <c r="E391" s="72"/>
      <c r="F391" s="72"/>
      <c r="G391" s="72"/>
      <c r="H391" s="72"/>
      <c r="I391" s="72"/>
      <c r="J391" s="10"/>
      <c r="S391" s="10"/>
      <c r="AB391" s="10"/>
      <c r="AK391" s="10"/>
      <c r="AT391" s="9"/>
      <c r="AU391" s="11"/>
      <c r="AV391" s="11"/>
      <c r="AW391" s="13"/>
    </row>
    <row r="392" spans="2:49" x14ac:dyDescent="0.25">
      <c r="B392" s="8"/>
      <c r="C392" s="9"/>
      <c r="D392" s="9"/>
      <c r="E392" s="72"/>
      <c r="F392" s="72"/>
      <c r="G392" s="72"/>
      <c r="H392" s="72"/>
      <c r="I392" s="72"/>
      <c r="J392" s="10"/>
      <c r="S392" s="10"/>
      <c r="AB392" s="10"/>
      <c r="AK392" s="10"/>
      <c r="AT392" s="9"/>
      <c r="AU392" s="11"/>
      <c r="AV392" s="11"/>
      <c r="AW392" s="13"/>
    </row>
    <row r="393" spans="2:49" x14ac:dyDescent="0.25">
      <c r="B393" s="8"/>
      <c r="C393" s="9"/>
      <c r="D393" s="9"/>
      <c r="E393" s="72"/>
      <c r="F393" s="72"/>
      <c r="G393" s="72"/>
      <c r="H393" s="72"/>
      <c r="I393" s="72"/>
      <c r="J393" s="10"/>
      <c r="S393" s="10"/>
      <c r="AB393" s="10"/>
      <c r="AK393" s="10"/>
      <c r="AT393" s="9"/>
      <c r="AU393" s="11"/>
      <c r="AV393" s="11"/>
      <c r="AW393" s="13"/>
    </row>
    <row r="394" spans="2:49" x14ac:dyDescent="0.25">
      <c r="B394" s="8"/>
      <c r="C394" s="9"/>
      <c r="D394" s="9"/>
      <c r="E394" s="72"/>
      <c r="F394" s="72"/>
      <c r="G394" s="72"/>
      <c r="H394" s="72"/>
      <c r="I394" s="72"/>
      <c r="J394" s="10"/>
      <c r="S394" s="10"/>
      <c r="AB394" s="10"/>
      <c r="AK394" s="10"/>
      <c r="AT394" s="9"/>
      <c r="AU394" s="11"/>
      <c r="AV394" s="11"/>
      <c r="AW394" s="13"/>
    </row>
    <row r="395" spans="2:49" x14ac:dyDescent="0.25">
      <c r="B395" s="8"/>
      <c r="C395" s="9"/>
      <c r="D395" s="9"/>
      <c r="E395" s="72"/>
      <c r="F395" s="72"/>
      <c r="G395" s="72"/>
      <c r="H395" s="72"/>
      <c r="I395" s="72"/>
      <c r="J395" s="10"/>
      <c r="S395" s="10"/>
      <c r="AB395" s="10"/>
      <c r="AK395" s="10"/>
      <c r="AT395" s="9"/>
      <c r="AU395" s="11"/>
      <c r="AV395" s="11"/>
      <c r="AW395" s="13"/>
    </row>
    <row r="396" spans="2:49" x14ac:dyDescent="0.25">
      <c r="B396" s="8"/>
      <c r="C396" s="9"/>
      <c r="D396" s="9"/>
      <c r="E396" s="72"/>
      <c r="F396" s="72"/>
      <c r="G396" s="72"/>
      <c r="H396" s="72"/>
      <c r="I396" s="72"/>
      <c r="J396" s="10"/>
      <c r="S396" s="10"/>
      <c r="AB396" s="10"/>
      <c r="AK396" s="10"/>
      <c r="AT396" s="9"/>
      <c r="AU396" s="11"/>
      <c r="AV396" s="11"/>
      <c r="AW396" s="13"/>
    </row>
    <row r="397" spans="2:49" x14ac:dyDescent="0.25">
      <c r="B397" s="8"/>
      <c r="C397" s="9"/>
      <c r="D397" s="9"/>
      <c r="E397" s="72"/>
      <c r="F397" s="72"/>
      <c r="G397" s="72"/>
      <c r="H397" s="72"/>
      <c r="I397" s="72"/>
      <c r="J397" s="10"/>
      <c r="S397" s="10"/>
      <c r="AB397" s="10"/>
      <c r="AK397" s="10"/>
      <c r="AT397" s="9"/>
      <c r="AU397" s="11"/>
      <c r="AV397" s="11"/>
      <c r="AW397" s="13"/>
    </row>
    <row r="398" spans="2:49" x14ac:dyDescent="0.25">
      <c r="B398" s="8"/>
      <c r="C398" s="9"/>
      <c r="D398" s="9"/>
      <c r="E398" s="72"/>
      <c r="F398" s="72"/>
      <c r="G398" s="72"/>
      <c r="H398" s="72"/>
      <c r="I398" s="72"/>
      <c r="J398" s="10"/>
      <c r="S398" s="10"/>
      <c r="AB398" s="10"/>
      <c r="AK398" s="10"/>
      <c r="AT398" s="9"/>
      <c r="AU398" s="11"/>
      <c r="AV398" s="11"/>
      <c r="AW398" s="13"/>
    </row>
    <row r="399" spans="2:49" x14ac:dyDescent="0.25">
      <c r="B399" s="8"/>
      <c r="C399" s="9"/>
      <c r="D399" s="9"/>
      <c r="E399" s="72"/>
      <c r="F399" s="72"/>
      <c r="G399" s="72"/>
      <c r="H399" s="72"/>
      <c r="I399" s="72"/>
      <c r="J399" s="10"/>
      <c r="S399" s="10"/>
      <c r="AB399" s="10"/>
      <c r="AK399" s="10"/>
      <c r="AT399" s="9"/>
      <c r="AU399" s="11"/>
      <c r="AV399" s="11"/>
      <c r="AW399" s="13"/>
    </row>
    <row r="400" spans="2:49" x14ac:dyDescent="0.25">
      <c r="B400" s="8"/>
      <c r="C400" s="9"/>
      <c r="D400" s="9"/>
      <c r="E400" s="72"/>
      <c r="F400" s="72"/>
      <c r="G400" s="72"/>
      <c r="H400" s="72"/>
      <c r="I400" s="72"/>
      <c r="J400" s="10"/>
      <c r="S400" s="10"/>
      <c r="AB400" s="10"/>
      <c r="AK400" s="10"/>
      <c r="AT400" s="9"/>
      <c r="AU400" s="11"/>
      <c r="AV400" s="11"/>
      <c r="AW400" s="13"/>
    </row>
    <row r="401" spans="2:49" x14ac:dyDescent="0.25">
      <c r="B401" s="8"/>
      <c r="C401" s="9"/>
      <c r="D401" s="9"/>
      <c r="E401" s="72"/>
      <c r="F401" s="72"/>
      <c r="G401" s="72"/>
      <c r="H401" s="72"/>
      <c r="I401" s="72"/>
      <c r="J401" s="10"/>
      <c r="S401" s="10"/>
      <c r="AB401" s="10"/>
      <c r="AK401" s="10"/>
      <c r="AT401" s="9"/>
      <c r="AU401" s="11"/>
      <c r="AV401" s="11"/>
      <c r="AW401" s="13"/>
    </row>
    <row r="402" spans="2:49" x14ac:dyDescent="0.25">
      <c r="B402" s="8"/>
      <c r="C402" s="9"/>
      <c r="D402" s="9"/>
      <c r="E402" s="72"/>
      <c r="F402" s="72"/>
      <c r="G402" s="72"/>
      <c r="H402" s="72"/>
      <c r="I402" s="72"/>
      <c r="J402" s="10"/>
      <c r="S402" s="10"/>
      <c r="AB402" s="10"/>
      <c r="AK402" s="10"/>
      <c r="AT402" s="9"/>
      <c r="AU402" s="11"/>
      <c r="AV402" s="11"/>
      <c r="AW402" s="13"/>
    </row>
    <row r="403" spans="2:49" x14ac:dyDescent="0.25">
      <c r="B403" s="8"/>
      <c r="C403" s="9"/>
      <c r="D403" s="9"/>
      <c r="E403" s="72"/>
      <c r="F403" s="72"/>
      <c r="G403" s="72"/>
      <c r="H403" s="72"/>
      <c r="I403" s="72"/>
      <c r="J403" s="10"/>
      <c r="S403" s="10"/>
      <c r="AB403" s="10"/>
      <c r="AK403" s="10"/>
      <c r="AT403" s="9"/>
      <c r="AU403" s="11"/>
      <c r="AV403" s="11"/>
      <c r="AW403" s="13"/>
    </row>
    <row r="404" spans="2:49" x14ac:dyDescent="0.25">
      <c r="B404" s="8"/>
      <c r="C404" s="9"/>
      <c r="D404" s="9"/>
      <c r="E404" s="72"/>
      <c r="F404" s="72"/>
      <c r="G404" s="72"/>
      <c r="H404" s="72"/>
      <c r="I404" s="72"/>
      <c r="J404" s="10"/>
      <c r="S404" s="10"/>
      <c r="AB404" s="10"/>
      <c r="AK404" s="10"/>
      <c r="AT404" s="9"/>
      <c r="AU404" s="11"/>
      <c r="AV404" s="11"/>
      <c r="AW404" s="13"/>
    </row>
    <row r="405" spans="2:49" x14ac:dyDescent="0.25">
      <c r="B405" s="8"/>
      <c r="C405" s="9"/>
      <c r="D405" s="9"/>
      <c r="E405" s="72"/>
      <c r="F405" s="72"/>
      <c r="G405" s="72"/>
      <c r="H405" s="72"/>
      <c r="I405" s="72"/>
      <c r="J405" s="10"/>
      <c r="S405" s="10"/>
      <c r="AB405" s="10"/>
      <c r="AK405" s="10"/>
      <c r="AT405" s="9"/>
      <c r="AU405" s="11"/>
      <c r="AV405" s="11"/>
      <c r="AW405" s="13"/>
    </row>
    <row r="406" spans="2:49" x14ac:dyDescent="0.25">
      <c r="B406" s="8"/>
      <c r="C406" s="9"/>
      <c r="D406" s="9"/>
      <c r="E406" s="72"/>
      <c r="F406" s="72"/>
      <c r="G406" s="72"/>
      <c r="H406" s="72"/>
      <c r="I406" s="72"/>
      <c r="J406" s="10"/>
      <c r="S406" s="10"/>
      <c r="AB406" s="10"/>
      <c r="AK406" s="10"/>
      <c r="AT406" s="9"/>
      <c r="AU406" s="11"/>
      <c r="AV406" s="11"/>
      <c r="AW406" s="13"/>
    </row>
    <row r="407" spans="2:49" x14ac:dyDescent="0.25">
      <c r="B407" s="8"/>
      <c r="C407" s="9"/>
      <c r="D407" s="9"/>
      <c r="E407" s="72"/>
      <c r="F407" s="72"/>
      <c r="G407" s="72"/>
      <c r="H407" s="72"/>
      <c r="I407" s="72"/>
      <c r="J407" s="10"/>
      <c r="S407" s="10"/>
      <c r="AB407" s="10"/>
      <c r="AK407" s="10"/>
      <c r="AT407" s="9"/>
      <c r="AU407" s="11"/>
      <c r="AV407" s="11"/>
      <c r="AW407" s="13"/>
    </row>
    <row r="408" spans="2:49" x14ac:dyDescent="0.25">
      <c r="B408" s="8"/>
      <c r="C408" s="9"/>
      <c r="D408" s="9"/>
      <c r="E408" s="72"/>
      <c r="F408" s="72"/>
      <c r="G408" s="72"/>
      <c r="H408" s="72"/>
      <c r="I408" s="72"/>
      <c r="J408" s="10"/>
      <c r="S408" s="10"/>
      <c r="AB408" s="10"/>
      <c r="AK408" s="10"/>
      <c r="AT408" s="9"/>
      <c r="AU408" s="11"/>
      <c r="AV408" s="11"/>
      <c r="AW408" s="13"/>
    </row>
    <row r="409" spans="2:49" x14ac:dyDescent="0.25">
      <c r="B409" s="8"/>
      <c r="C409" s="9"/>
      <c r="D409" s="9"/>
      <c r="E409" s="72"/>
      <c r="F409" s="72"/>
      <c r="G409" s="72"/>
      <c r="H409" s="72"/>
      <c r="I409" s="72"/>
      <c r="J409" s="10"/>
      <c r="S409" s="10"/>
      <c r="AB409" s="10"/>
      <c r="AK409" s="10"/>
      <c r="AT409" s="9"/>
      <c r="AU409" s="11"/>
      <c r="AV409" s="11"/>
      <c r="AW409" s="13"/>
    </row>
    <row r="410" spans="2:49" x14ac:dyDescent="0.25">
      <c r="B410" s="8"/>
      <c r="C410" s="9"/>
      <c r="D410" s="9"/>
      <c r="E410" s="72"/>
      <c r="F410" s="72"/>
      <c r="G410" s="72"/>
      <c r="H410" s="72"/>
      <c r="I410" s="72"/>
      <c r="J410" s="10"/>
      <c r="S410" s="10"/>
      <c r="AB410" s="10"/>
      <c r="AK410" s="10"/>
      <c r="AT410" s="9"/>
      <c r="AU410" s="11"/>
      <c r="AV410" s="11"/>
      <c r="AW410" s="13"/>
    </row>
    <row r="411" spans="2:49" x14ac:dyDescent="0.25">
      <c r="B411" s="8"/>
      <c r="C411" s="9"/>
      <c r="D411" s="9"/>
      <c r="E411" s="72"/>
      <c r="F411" s="72"/>
      <c r="G411" s="72"/>
      <c r="H411" s="72"/>
      <c r="I411" s="72"/>
      <c r="J411" s="10"/>
      <c r="S411" s="10"/>
      <c r="AB411" s="10"/>
      <c r="AK411" s="10"/>
      <c r="AT411" s="9"/>
      <c r="AU411" s="11"/>
      <c r="AV411" s="11"/>
      <c r="AW411" s="13"/>
    </row>
    <row r="412" spans="2:49" x14ac:dyDescent="0.25">
      <c r="B412" s="8"/>
      <c r="C412" s="9"/>
      <c r="D412" s="9"/>
      <c r="E412" s="72"/>
      <c r="F412" s="72"/>
      <c r="G412" s="72"/>
      <c r="H412" s="72"/>
      <c r="I412" s="72"/>
      <c r="J412" s="10"/>
      <c r="S412" s="10"/>
      <c r="AB412" s="10"/>
      <c r="AK412" s="10"/>
      <c r="AT412" s="9"/>
      <c r="AU412" s="11"/>
      <c r="AV412" s="11"/>
      <c r="AW412" s="13"/>
    </row>
    <row r="413" spans="2:49" x14ac:dyDescent="0.25">
      <c r="B413" s="8"/>
      <c r="C413" s="9"/>
      <c r="D413" s="9"/>
      <c r="E413" s="72"/>
      <c r="F413" s="72"/>
      <c r="G413" s="72"/>
      <c r="H413" s="72"/>
      <c r="I413" s="72"/>
      <c r="J413" s="10"/>
      <c r="S413" s="10"/>
      <c r="AB413" s="10"/>
      <c r="AK413" s="10"/>
      <c r="AT413" s="9"/>
      <c r="AU413" s="11"/>
      <c r="AV413" s="11"/>
      <c r="AW413" s="13"/>
    </row>
    <row r="414" spans="2:49" x14ac:dyDescent="0.25">
      <c r="B414" s="8"/>
      <c r="C414" s="9"/>
      <c r="D414" s="9"/>
      <c r="E414" s="72"/>
      <c r="F414" s="72"/>
      <c r="G414" s="72"/>
      <c r="H414" s="72"/>
      <c r="I414" s="72"/>
      <c r="J414" s="10"/>
      <c r="S414" s="10"/>
      <c r="AB414" s="10"/>
      <c r="AK414" s="10"/>
      <c r="AT414" s="9"/>
      <c r="AU414" s="11"/>
      <c r="AV414" s="11"/>
      <c r="AW414" s="13"/>
    </row>
    <row r="415" spans="2:49" x14ac:dyDescent="0.25">
      <c r="B415" s="8"/>
      <c r="C415" s="9"/>
      <c r="D415" s="9"/>
      <c r="E415" s="72"/>
      <c r="F415" s="72"/>
      <c r="G415" s="72"/>
      <c r="H415" s="72"/>
      <c r="I415" s="72"/>
      <c r="J415" s="10"/>
      <c r="S415" s="10"/>
      <c r="AB415" s="10"/>
      <c r="AK415" s="10"/>
      <c r="AT415" s="9"/>
      <c r="AU415" s="11"/>
      <c r="AV415" s="11"/>
      <c r="AW415" s="13"/>
    </row>
    <row r="416" spans="2:49" x14ac:dyDescent="0.25">
      <c r="B416" s="8"/>
      <c r="C416" s="9"/>
      <c r="D416" s="9"/>
      <c r="E416" s="72"/>
      <c r="F416" s="72"/>
      <c r="G416" s="72"/>
      <c r="H416" s="72"/>
      <c r="I416" s="72"/>
      <c r="J416" s="10"/>
      <c r="S416" s="10"/>
      <c r="AB416" s="10"/>
      <c r="AK416" s="10"/>
      <c r="AT416" s="9"/>
      <c r="AU416" s="11"/>
      <c r="AV416" s="11"/>
      <c r="AW416" s="13"/>
    </row>
    <row r="417" spans="2:49" x14ac:dyDescent="0.25">
      <c r="B417" s="8"/>
      <c r="C417" s="9"/>
      <c r="D417" s="9"/>
      <c r="E417" s="72"/>
      <c r="F417" s="72"/>
      <c r="G417" s="72"/>
      <c r="H417" s="72"/>
      <c r="I417" s="72"/>
      <c r="J417" s="10"/>
      <c r="S417" s="10"/>
      <c r="AB417" s="10"/>
      <c r="AK417" s="10"/>
      <c r="AT417" s="9"/>
      <c r="AU417" s="11"/>
      <c r="AV417" s="11"/>
      <c r="AW417" s="13"/>
    </row>
    <row r="418" spans="2:49" x14ac:dyDescent="0.25">
      <c r="B418" s="8"/>
      <c r="C418" s="9"/>
      <c r="D418" s="9"/>
      <c r="E418" s="72"/>
      <c r="F418" s="72"/>
      <c r="G418" s="72"/>
      <c r="H418" s="72"/>
      <c r="I418" s="72"/>
      <c r="J418" s="10"/>
      <c r="S418" s="10"/>
      <c r="AB418" s="10"/>
      <c r="AK418" s="10"/>
      <c r="AT418" s="9"/>
      <c r="AU418" s="11"/>
      <c r="AV418" s="11"/>
      <c r="AW418" s="13"/>
    </row>
    <row r="419" spans="2:49" x14ac:dyDescent="0.25">
      <c r="B419" s="8"/>
      <c r="C419" s="9"/>
      <c r="D419" s="9"/>
      <c r="E419" s="72"/>
      <c r="F419" s="72"/>
      <c r="G419" s="72"/>
      <c r="H419" s="72"/>
      <c r="I419" s="72"/>
      <c r="J419" s="10"/>
      <c r="S419" s="10"/>
      <c r="AB419" s="10"/>
      <c r="AK419" s="10"/>
      <c r="AT419" s="9"/>
      <c r="AU419" s="11"/>
      <c r="AV419" s="11"/>
      <c r="AW419" s="13"/>
    </row>
    <row r="420" spans="2:49" x14ac:dyDescent="0.25">
      <c r="B420" s="8"/>
      <c r="C420" s="9"/>
      <c r="D420" s="9"/>
      <c r="E420" s="72"/>
      <c r="F420" s="72"/>
      <c r="G420" s="72"/>
      <c r="H420" s="72"/>
      <c r="I420" s="72"/>
      <c r="J420" s="10"/>
      <c r="S420" s="10"/>
      <c r="AB420" s="10"/>
      <c r="AK420" s="10"/>
      <c r="AT420" s="9"/>
      <c r="AU420" s="11"/>
      <c r="AV420" s="11"/>
      <c r="AW420" s="13"/>
    </row>
    <row r="421" spans="2:49" x14ac:dyDescent="0.25">
      <c r="B421" s="8"/>
      <c r="C421" s="9"/>
      <c r="D421" s="9"/>
      <c r="E421" s="72"/>
      <c r="F421" s="72"/>
      <c r="G421" s="72"/>
      <c r="H421" s="72"/>
      <c r="I421" s="72"/>
      <c r="J421" s="10"/>
      <c r="S421" s="10"/>
      <c r="AB421" s="10"/>
      <c r="AK421" s="10"/>
      <c r="AT421" s="9"/>
      <c r="AU421" s="11"/>
      <c r="AV421" s="11"/>
      <c r="AW421" s="13"/>
    </row>
    <row r="422" spans="2:49" x14ac:dyDescent="0.25">
      <c r="B422" s="8"/>
      <c r="C422" s="9"/>
      <c r="D422" s="9"/>
      <c r="E422" s="72"/>
      <c r="F422" s="72"/>
      <c r="G422" s="72"/>
      <c r="H422" s="72"/>
      <c r="I422" s="72"/>
      <c r="J422" s="10"/>
      <c r="S422" s="10"/>
      <c r="AB422" s="10"/>
      <c r="AK422" s="10"/>
      <c r="AT422" s="9"/>
      <c r="AU422" s="11"/>
      <c r="AV422" s="11"/>
      <c r="AW422" s="13"/>
    </row>
    <row r="423" spans="2:49" x14ac:dyDescent="0.25">
      <c r="B423" s="8"/>
      <c r="C423" s="9"/>
      <c r="D423" s="9"/>
      <c r="E423" s="72"/>
      <c r="F423" s="72"/>
      <c r="G423" s="72"/>
      <c r="H423" s="72"/>
      <c r="I423" s="72"/>
      <c r="J423" s="10"/>
      <c r="S423" s="10"/>
      <c r="AB423" s="10"/>
      <c r="AK423" s="10"/>
      <c r="AT423" s="9"/>
      <c r="AU423" s="11"/>
      <c r="AV423" s="11"/>
      <c r="AW423" s="13"/>
    </row>
    <row r="424" spans="2:49" x14ac:dyDescent="0.25">
      <c r="B424" s="8"/>
      <c r="C424" s="9"/>
      <c r="D424" s="9"/>
      <c r="E424" s="72"/>
      <c r="F424" s="72"/>
      <c r="G424" s="72"/>
      <c r="H424" s="72"/>
      <c r="I424" s="72"/>
      <c r="J424" s="10"/>
      <c r="S424" s="10"/>
      <c r="AB424" s="10"/>
      <c r="AK424" s="10"/>
      <c r="AT424" s="9"/>
      <c r="AU424" s="11"/>
      <c r="AV424" s="11"/>
      <c r="AW424" s="13"/>
    </row>
    <row r="425" spans="2:49" x14ac:dyDescent="0.25">
      <c r="B425" s="8"/>
      <c r="C425" s="9"/>
      <c r="D425" s="9"/>
      <c r="E425" s="72"/>
      <c r="F425" s="72"/>
      <c r="G425" s="72"/>
      <c r="H425" s="72"/>
      <c r="I425" s="72"/>
      <c r="J425" s="10"/>
      <c r="S425" s="10"/>
      <c r="AB425" s="10"/>
      <c r="AK425" s="10"/>
      <c r="AT425" s="9"/>
      <c r="AU425" s="11"/>
      <c r="AV425" s="11"/>
      <c r="AW425" s="13"/>
    </row>
    <row r="426" spans="2:49" x14ac:dyDescent="0.25">
      <c r="B426" s="8"/>
      <c r="C426" s="9"/>
      <c r="D426" s="9"/>
      <c r="E426" s="72"/>
      <c r="F426" s="72"/>
      <c r="G426" s="72"/>
      <c r="H426" s="72"/>
      <c r="I426" s="72"/>
      <c r="J426" s="10"/>
      <c r="S426" s="10"/>
      <c r="AB426" s="10"/>
      <c r="AK426" s="10"/>
      <c r="AT426" s="9"/>
      <c r="AU426" s="11"/>
      <c r="AV426" s="11"/>
      <c r="AW426" s="13"/>
    </row>
    <row r="427" spans="2:49" x14ac:dyDescent="0.25">
      <c r="B427" s="8"/>
      <c r="C427" s="9"/>
      <c r="D427" s="9"/>
      <c r="E427" s="72"/>
      <c r="F427" s="72"/>
      <c r="G427" s="72"/>
      <c r="H427" s="72"/>
      <c r="I427" s="72"/>
      <c r="J427" s="10"/>
      <c r="S427" s="10"/>
      <c r="AB427" s="10"/>
      <c r="AK427" s="10"/>
      <c r="AT427" s="9"/>
      <c r="AU427" s="11"/>
      <c r="AV427" s="11"/>
      <c r="AW427" s="13"/>
    </row>
    <row r="428" spans="2:49" x14ac:dyDescent="0.25">
      <c r="B428" s="8"/>
      <c r="C428" s="9"/>
      <c r="D428" s="9"/>
      <c r="E428" s="72"/>
      <c r="F428" s="72"/>
      <c r="G428" s="72"/>
      <c r="H428" s="72"/>
      <c r="I428" s="72"/>
      <c r="J428" s="10"/>
      <c r="S428" s="10"/>
      <c r="AB428" s="10"/>
      <c r="AK428" s="10"/>
      <c r="AT428" s="9"/>
      <c r="AU428" s="11"/>
      <c r="AV428" s="11"/>
      <c r="AW428" s="13"/>
    </row>
    <row r="429" spans="2:49" x14ac:dyDescent="0.25">
      <c r="B429" s="8"/>
      <c r="C429" s="9"/>
      <c r="D429" s="9"/>
      <c r="E429" s="72"/>
      <c r="F429" s="72"/>
      <c r="G429" s="72"/>
      <c r="H429" s="72"/>
      <c r="I429" s="72"/>
      <c r="J429" s="10"/>
      <c r="S429" s="10"/>
      <c r="AB429" s="10"/>
      <c r="AK429" s="10"/>
      <c r="AT429" s="9"/>
      <c r="AU429" s="11"/>
      <c r="AV429" s="11"/>
      <c r="AW429" s="13"/>
    </row>
    <row r="430" spans="2:49" x14ac:dyDescent="0.25">
      <c r="B430" s="8"/>
      <c r="C430" s="9"/>
      <c r="D430" s="9"/>
      <c r="E430" s="72"/>
      <c r="F430" s="72"/>
      <c r="G430" s="72"/>
      <c r="H430" s="72"/>
      <c r="I430" s="72"/>
      <c r="J430" s="10"/>
      <c r="S430" s="10"/>
      <c r="AB430" s="10"/>
      <c r="AK430" s="10"/>
      <c r="AT430" s="9"/>
      <c r="AU430" s="11"/>
      <c r="AV430" s="11"/>
      <c r="AW430" s="13"/>
    </row>
    <row r="431" spans="2:49" x14ac:dyDescent="0.25">
      <c r="B431" s="8"/>
      <c r="C431" s="9"/>
      <c r="D431" s="9"/>
      <c r="E431" s="72"/>
      <c r="F431" s="72"/>
      <c r="G431" s="72"/>
      <c r="H431" s="72"/>
      <c r="I431" s="72"/>
      <c r="J431" s="10"/>
      <c r="S431" s="10"/>
      <c r="AB431" s="10"/>
      <c r="AK431" s="10"/>
      <c r="AT431" s="9"/>
      <c r="AU431" s="11"/>
      <c r="AV431" s="11"/>
      <c r="AW431" s="13"/>
    </row>
    <row r="432" spans="2:49" x14ac:dyDescent="0.25">
      <c r="B432" s="8"/>
      <c r="C432" s="9"/>
      <c r="D432" s="9"/>
      <c r="E432" s="72"/>
      <c r="F432" s="72"/>
      <c r="G432" s="72"/>
      <c r="H432" s="72"/>
      <c r="I432" s="72"/>
      <c r="J432" s="10"/>
      <c r="S432" s="10"/>
      <c r="AB432" s="10"/>
      <c r="AK432" s="10"/>
      <c r="AT432" s="9"/>
      <c r="AU432" s="11"/>
      <c r="AV432" s="11"/>
      <c r="AW432" s="13"/>
    </row>
    <row r="433" spans="2:49" x14ac:dyDescent="0.25">
      <c r="B433" s="8"/>
      <c r="C433" s="9"/>
      <c r="D433" s="9"/>
      <c r="E433" s="72"/>
      <c r="F433" s="72"/>
      <c r="G433" s="72"/>
      <c r="H433" s="72"/>
      <c r="I433" s="72"/>
      <c r="J433" s="10"/>
      <c r="S433" s="10"/>
      <c r="AB433" s="10"/>
      <c r="AK433" s="10"/>
      <c r="AT433" s="9"/>
      <c r="AU433" s="11"/>
      <c r="AV433" s="11"/>
      <c r="AW433" s="13"/>
    </row>
    <row r="434" spans="2:49" x14ac:dyDescent="0.25">
      <c r="B434" s="8"/>
      <c r="C434" s="9"/>
      <c r="D434" s="9"/>
      <c r="E434" s="72"/>
      <c r="F434" s="72"/>
      <c r="G434" s="72"/>
      <c r="H434" s="72"/>
      <c r="I434" s="72"/>
      <c r="J434" s="10"/>
      <c r="S434" s="10"/>
      <c r="AB434" s="10"/>
      <c r="AK434" s="10"/>
      <c r="AT434" s="9"/>
      <c r="AU434" s="11"/>
      <c r="AV434" s="11"/>
      <c r="AW434" s="13"/>
    </row>
    <row r="435" spans="2:49" x14ac:dyDescent="0.25">
      <c r="B435" s="8"/>
      <c r="C435" s="9"/>
      <c r="D435" s="9"/>
      <c r="E435" s="72"/>
      <c r="F435" s="72"/>
      <c r="G435" s="72"/>
      <c r="H435" s="72"/>
      <c r="I435" s="72"/>
      <c r="J435" s="10"/>
      <c r="S435" s="10"/>
      <c r="AB435" s="10"/>
      <c r="AK435" s="10"/>
      <c r="AT435" s="9"/>
      <c r="AU435" s="11"/>
      <c r="AV435" s="11"/>
      <c r="AW435" s="13"/>
    </row>
    <row r="436" spans="2:49" x14ac:dyDescent="0.25">
      <c r="B436" s="8"/>
      <c r="C436" s="9"/>
      <c r="D436" s="9"/>
      <c r="E436" s="72"/>
      <c r="F436" s="72"/>
      <c r="G436" s="72"/>
      <c r="H436" s="72"/>
      <c r="I436" s="72"/>
      <c r="J436" s="10"/>
      <c r="S436" s="10"/>
      <c r="AB436" s="10"/>
      <c r="AK436" s="10"/>
      <c r="AT436" s="9"/>
      <c r="AU436" s="11"/>
      <c r="AV436" s="11"/>
      <c r="AW436" s="13"/>
    </row>
    <row r="437" spans="2:49" x14ac:dyDescent="0.25">
      <c r="B437" s="8"/>
      <c r="C437" s="9"/>
      <c r="D437" s="9"/>
      <c r="E437" s="72"/>
      <c r="F437" s="72"/>
      <c r="G437" s="72"/>
      <c r="H437" s="72"/>
      <c r="I437" s="72"/>
      <c r="J437" s="10"/>
      <c r="S437" s="10"/>
      <c r="AB437" s="10"/>
      <c r="AK437" s="10"/>
      <c r="AT437" s="9"/>
      <c r="AU437" s="11"/>
      <c r="AV437" s="11"/>
      <c r="AW437" s="13"/>
    </row>
    <row r="438" spans="2:49" x14ac:dyDescent="0.25">
      <c r="B438" s="8"/>
      <c r="C438" s="9"/>
      <c r="D438" s="9"/>
      <c r="E438" s="72"/>
      <c r="F438" s="72"/>
      <c r="G438" s="72"/>
      <c r="H438" s="72"/>
      <c r="I438" s="72"/>
      <c r="J438" s="10"/>
      <c r="S438" s="10"/>
      <c r="AB438" s="10"/>
      <c r="AK438" s="10"/>
      <c r="AT438" s="9"/>
      <c r="AU438" s="11"/>
      <c r="AV438" s="11"/>
      <c r="AW438" s="13"/>
    </row>
    <row r="439" spans="2:49" x14ac:dyDescent="0.25">
      <c r="B439" s="8"/>
      <c r="C439" s="9"/>
      <c r="D439" s="9"/>
      <c r="E439" s="72"/>
      <c r="F439" s="72"/>
      <c r="G439" s="72"/>
      <c r="H439" s="72"/>
      <c r="I439" s="72"/>
      <c r="J439" s="10"/>
      <c r="S439" s="10"/>
      <c r="AB439" s="10"/>
      <c r="AK439" s="10"/>
      <c r="AT439" s="9"/>
      <c r="AU439" s="11"/>
      <c r="AV439" s="11"/>
      <c r="AW439" s="13"/>
    </row>
    <row r="440" spans="2:49" x14ac:dyDescent="0.25">
      <c r="B440" s="8"/>
      <c r="C440" s="9"/>
      <c r="D440" s="9"/>
      <c r="E440" s="72"/>
      <c r="F440" s="72"/>
      <c r="G440" s="72"/>
      <c r="H440" s="72"/>
      <c r="I440" s="72"/>
      <c r="J440" s="10"/>
      <c r="S440" s="10"/>
      <c r="AB440" s="10"/>
      <c r="AK440" s="10"/>
      <c r="AT440" s="9"/>
      <c r="AU440" s="11"/>
      <c r="AV440" s="11"/>
      <c r="AW440" s="13"/>
    </row>
    <row r="441" spans="2:49" x14ac:dyDescent="0.25">
      <c r="B441" s="8"/>
      <c r="C441" s="9"/>
      <c r="D441" s="9"/>
      <c r="E441" s="72"/>
      <c r="F441" s="72"/>
      <c r="G441" s="72"/>
      <c r="H441" s="72"/>
      <c r="I441" s="72"/>
      <c r="J441" s="10"/>
      <c r="S441" s="10"/>
      <c r="AB441" s="10"/>
      <c r="AK441" s="10"/>
      <c r="AT441" s="9"/>
      <c r="AU441" s="11"/>
      <c r="AV441" s="11"/>
      <c r="AW441" s="13"/>
    </row>
    <row r="442" spans="2:49" x14ac:dyDescent="0.25">
      <c r="B442" s="8"/>
      <c r="C442" s="9"/>
      <c r="D442" s="9"/>
      <c r="E442" s="72"/>
      <c r="F442" s="72"/>
      <c r="G442" s="72"/>
      <c r="H442" s="72"/>
      <c r="I442" s="72"/>
      <c r="J442" s="10"/>
      <c r="S442" s="10"/>
      <c r="AB442" s="10"/>
      <c r="AK442" s="10"/>
      <c r="AT442" s="9"/>
      <c r="AU442" s="11"/>
      <c r="AV442" s="11"/>
      <c r="AW442" s="13"/>
    </row>
    <row r="443" spans="2:49" x14ac:dyDescent="0.25">
      <c r="B443" s="8"/>
      <c r="C443" s="9"/>
      <c r="D443" s="9"/>
      <c r="E443" s="72"/>
      <c r="F443" s="72"/>
      <c r="G443" s="72"/>
      <c r="H443" s="72"/>
      <c r="I443" s="72"/>
      <c r="J443" s="10"/>
      <c r="S443" s="10"/>
      <c r="AB443" s="10"/>
      <c r="AK443" s="10"/>
      <c r="AT443" s="9"/>
      <c r="AU443" s="11"/>
      <c r="AV443" s="11"/>
      <c r="AW443" s="13"/>
    </row>
    <row r="444" spans="2:49" x14ac:dyDescent="0.25">
      <c r="B444" s="8"/>
      <c r="C444" s="9"/>
      <c r="D444" s="9"/>
      <c r="E444" s="72"/>
      <c r="F444" s="72"/>
      <c r="G444" s="72"/>
      <c r="H444" s="72"/>
      <c r="I444" s="72"/>
      <c r="J444" s="10"/>
      <c r="S444" s="10"/>
      <c r="AB444" s="10"/>
      <c r="AK444" s="10"/>
      <c r="AT444" s="9"/>
      <c r="AU444" s="11"/>
      <c r="AV444" s="11"/>
      <c r="AW444" s="13"/>
    </row>
    <row r="445" spans="2:49" x14ac:dyDescent="0.25">
      <c r="B445" s="8"/>
      <c r="C445" s="9"/>
      <c r="D445" s="9"/>
      <c r="E445" s="72"/>
      <c r="F445" s="72"/>
      <c r="G445" s="72"/>
      <c r="H445" s="72"/>
      <c r="I445" s="72"/>
      <c r="J445" s="10"/>
      <c r="S445" s="10"/>
      <c r="AB445" s="10"/>
      <c r="AK445" s="10"/>
      <c r="AT445" s="9"/>
      <c r="AU445" s="11"/>
      <c r="AV445" s="11"/>
      <c r="AW445" s="13"/>
    </row>
    <row r="446" spans="2:49" x14ac:dyDescent="0.25">
      <c r="B446" s="8"/>
      <c r="C446" s="9"/>
      <c r="D446" s="9"/>
      <c r="E446" s="72"/>
      <c r="F446" s="72"/>
      <c r="G446" s="72"/>
      <c r="H446" s="72"/>
      <c r="I446" s="72"/>
      <c r="J446" s="10"/>
      <c r="S446" s="10"/>
      <c r="AB446" s="10"/>
      <c r="AK446" s="10"/>
      <c r="AT446" s="9"/>
      <c r="AU446" s="11"/>
      <c r="AV446" s="11"/>
      <c r="AW446" s="13"/>
    </row>
    <row r="447" spans="2:49" x14ac:dyDescent="0.25">
      <c r="B447" s="8"/>
      <c r="C447" s="9"/>
      <c r="D447" s="9"/>
      <c r="E447" s="72"/>
      <c r="F447" s="72"/>
      <c r="G447" s="72"/>
      <c r="H447" s="72"/>
      <c r="I447" s="72"/>
      <c r="J447" s="10"/>
      <c r="S447" s="10"/>
      <c r="AB447" s="10"/>
      <c r="AK447" s="10"/>
      <c r="AT447" s="9"/>
      <c r="AU447" s="11"/>
      <c r="AV447" s="11"/>
      <c r="AW447" s="13"/>
    </row>
    <row r="448" spans="2:49" x14ac:dyDescent="0.25">
      <c r="B448" s="8"/>
      <c r="C448" s="9"/>
      <c r="D448" s="9"/>
      <c r="E448" s="72"/>
      <c r="F448" s="72"/>
      <c r="G448" s="72"/>
      <c r="H448" s="72"/>
      <c r="I448" s="72"/>
      <c r="J448" s="10"/>
      <c r="S448" s="10"/>
      <c r="AB448" s="10"/>
      <c r="AK448" s="10"/>
      <c r="AT448" s="9"/>
      <c r="AU448" s="11"/>
      <c r="AV448" s="11"/>
      <c r="AW448" s="13"/>
    </row>
    <row r="449" spans="2:49" x14ac:dyDescent="0.25">
      <c r="B449" s="8"/>
      <c r="C449" s="9"/>
      <c r="D449" s="9"/>
      <c r="E449" s="72"/>
      <c r="F449" s="72"/>
      <c r="G449" s="72"/>
      <c r="H449" s="72"/>
      <c r="I449" s="72"/>
      <c r="J449" s="10"/>
      <c r="S449" s="10"/>
      <c r="AB449" s="10"/>
      <c r="AK449" s="10"/>
      <c r="AT449" s="9"/>
      <c r="AU449" s="11"/>
      <c r="AV449" s="11"/>
      <c r="AW449" s="13"/>
    </row>
    <row r="450" spans="2:49" x14ac:dyDescent="0.25">
      <c r="B450" s="8"/>
      <c r="C450" s="9"/>
      <c r="D450" s="9"/>
      <c r="E450" s="72"/>
      <c r="F450" s="72"/>
      <c r="G450" s="72"/>
      <c r="H450" s="72"/>
      <c r="I450" s="72"/>
      <c r="J450" s="10"/>
      <c r="S450" s="10"/>
      <c r="AB450" s="10"/>
      <c r="AK450" s="10"/>
      <c r="AT450" s="9"/>
      <c r="AU450" s="11"/>
      <c r="AV450" s="11"/>
      <c r="AW450" s="13"/>
    </row>
    <row r="451" spans="2:49" x14ac:dyDescent="0.25">
      <c r="B451" s="8"/>
      <c r="C451" s="9"/>
      <c r="D451" s="9"/>
      <c r="E451" s="72"/>
      <c r="F451" s="72"/>
      <c r="G451" s="72"/>
      <c r="H451" s="72"/>
      <c r="I451" s="72"/>
      <c r="J451" s="10"/>
      <c r="S451" s="10"/>
      <c r="AB451" s="10"/>
      <c r="AK451" s="10"/>
      <c r="AT451" s="9"/>
      <c r="AU451" s="11"/>
      <c r="AV451" s="11"/>
      <c r="AW451" s="13"/>
    </row>
    <row r="452" spans="2:49" x14ac:dyDescent="0.25">
      <c r="B452" s="8"/>
      <c r="C452" s="9"/>
      <c r="D452" s="9"/>
      <c r="E452" s="72"/>
      <c r="F452" s="72"/>
      <c r="G452" s="72"/>
      <c r="H452" s="72"/>
      <c r="I452" s="72"/>
      <c r="J452" s="10"/>
      <c r="S452" s="10"/>
      <c r="AB452" s="10"/>
      <c r="AK452" s="10"/>
      <c r="AT452" s="9"/>
      <c r="AU452" s="11"/>
      <c r="AV452" s="11"/>
      <c r="AW452" s="13"/>
    </row>
    <row r="453" spans="2:49" x14ac:dyDescent="0.25">
      <c r="B453" s="8"/>
      <c r="C453" s="9"/>
      <c r="D453" s="9"/>
      <c r="E453" s="72"/>
      <c r="F453" s="72"/>
      <c r="G453" s="72"/>
      <c r="H453" s="72"/>
      <c r="I453" s="72"/>
      <c r="J453" s="10"/>
      <c r="S453" s="10"/>
      <c r="AB453" s="10"/>
      <c r="AK453" s="10"/>
      <c r="AT453" s="9"/>
      <c r="AU453" s="11"/>
      <c r="AV453" s="11"/>
      <c r="AW453" s="13"/>
    </row>
    <row r="454" spans="2:49" x14ac:dyDescent="0.25">
      <c r="B454" s="8"/>
      <c r="C454" s="9"/>
      <c r="D454" s="9"/>
      <c r="E454" s="72"/>
      <c r="F454" s="72"/>
      <c r="G454" s="72"/>
      <c r="H454" s="72"/>
      <c r="I454" s="72"/>
      <c r="J454" s="10"/>
      <c r="S454" s="10"/>
      <c r="AB454" s="10"/>
      <c r="AK454" s="10"/>
      <c r="AT454" s="9"/>
      <c r="AU454" s="11"/>
      <c r="AV454" s="11"/>
      <c r="AW454" s="13"/>
    </row>
    <row r="455" spans="2:49" x14ac:dyDescent="0.25">
      <c r="B455" s="8"/>
      <c r="C455" s="9"/>
      <c r="D455" s="9"/>
      <c r="E455" s="72"/>
      <c r="F455" s="72"/>
      <c r="G455" s="72"/>
      <c r="H455" s="72"/>
      <c r="I455" s="72"/>
      <c r="J455" s="10"/>
      <c r="S455" s="10"/>
      <c r="AB455" s="10"/>
      <c r="AK455" s="10"/>
      <c r="AT455" s="9"/>
      <c r="AU455" s="11"/>
      <c r="AV455" s="11"/>
      <c r="AW455" s="13"/>
    </row>
    <row r="456" spans="2:49" x14ac:dyDescent="0.25">
      <c r="B456" s="8"/>
      <c r="C456" s="9"/>
      <c r="D456" s="9"/>
      <c r="E456" s="72"/>
      <c r="F456" s="72"/>
      <c r="G456" s="72"/>
      <c r="H456" s="72"/>
      <c r="I456" s="72"/>
      <c r="J456" s="10"/>
      <c r="S456" s="10"/>
      <c r="AB456" s="10"/>
      <c r="AK456" s="10"/>
      <c r="AT456" s="9"/>
      <c r="AU456" s="11"/>
      <c r="AV456" s="11"/>
      <c r="AW456" s="13"/>
    </row>
    <row r="457" spans="2:49" x14ac:dyDescent="0.25">
      <c r="B457" s="8"/>
      <c r="C457" s="9"/>
      <c r="D457" s="9"/>
      <c r="E457" s="72"/>
      <c r="F457" s="72"/>
      <c r="G457" s="72"/>
      <c r="H457" s="72"/>
      <c r="I457" s="72"/>
      <c r="J457" s="10"/>
      <c r="S457" s="10"/>
      <c r="AB457" s="10"/>
      <c r="AK457" s="10"/>
      <c r="AT457" s="9"/>
      <c r="AU457" s="11"/>
      <c r="AV457" s="11"/>
      <c r="AW457" s="13"/>
    </row>
    <row r="458" spans="2:49" x14ac:dyDescent="0.25">
      <c r="B458" s="8"/>
      <c r="C458" s="9"/>
      <c r="D458" s="9"/>
      <c r="E458" s="72"/>
      <c r="F458" s="72"/>
      <c r="G458" s="72"/>
      <c r="H458" s="72"/>
      <c r="I458" s="72"/>
      <c r="J458" s="10"/>
      <c r="S458" s="10"/>
      <c r="AB458" s="10"/>
      <c r="AK458" s="10"/>
      <c r="AT458" s="9"/>
      <c r="AU458" s="11"/>
      <c r="AV458" s="11"/>
      <c r="AW458" s="13"/>
    </row>
    <row r="459" spans="2:49" x14ac:dyDescent="0.25">
      <c r="B459" s="8"/>
      <c r="C459" s="9"/>
      <c r="D459" s="9"/>
      <c r="E459" s="72"/>
      <c r="F459" s="72"/>
      <c r="G459" s="72"/>
      <c r="H459" s="72"/>
      <c r="I459" s="72"/>
      <c r="J459" s="10"/>
      <c r="S459" s="10"/>
      <c r="AB459" s="10"/>
      <c r="AK459" s="10"/>
      <c r="AT459" s="9"/>
      <c r="AU459" s="11"/>
      <c r="AV459" s="11"/>
      <c r="AW459" s="13"/>
    </row>
    <row r="460" spans="2:49" x14ac:dyDescent="0.25">
      <c r="B460" s="8"/>
      <c r="C460" s="9"/>
      <c r="D460" s="9"/>
      <c r="E460" s="72"/>
      <c r="F460" s="72"/>
      <c r="G460" s="72"/>
      <c r="H460" s="72"/>
      <c r="I460" s="72"/>
      <c r="J460" s="10"/>
      <c r="S460" s="10"/>
      <c r="AB460" s="10"/>
      <c r="AK460" s="10"/>
      <c r="AT460" s="9"/>
      <c r="AU460" s="11"/>
      <c r="AV460" s="11"/>
      <c r="AW460" s="13"/>
    </row>
    <row r="461" spans="2:49" x14ac:dyDescent="0.25">
      <c r="B461" s="8"/>
      <c r="C461" s="9"/>
      <c r="D461" s="9"/>
      <c r="E461" s="72"/>
      <c r="F461" s="72"/>
      <c r="G461" s="72"/>
      <c r="H461" s="72"/>
      <c r="I461" s="72"/>
      <c r="J461" s="10"/>
      <c r="S461" s="10"/>
      <c r="AB461" s="10"/>
      <c r="AK461" s="10"/>
      <c r="AT461" s="9"/>
      <c r="AU461" s="11"/>
      <c r="AV461" s="11"/>
      <c r="AW461" s="13"/>
    </row>
    <row r="462" spans="2:49" x14ac:dyDescent="0.25">
      <c r="B462" s="8"/>
      <c r="C462" s="9"/>
      <c r="D462" s="9"/>
      <c r="E462" s="72"/>
      <c r="F462" s="72"/>
      <c r="G462" s="72"/>
      <c r="H462" s="72"/>
      <c r="I462" s="72"/>
      <c r="J462" s="10"/>
      <c r="S462" s="10"/>
      <c r="AB462" s="10"/>
      <c r="AK462" s="10"/>
      <c r="AT462" s="9"/>
      <c r="AU462" s="11"/>
      <c r="AV462" s="11"/>
      <c r="AW462" s="13"/>
    </row>
    <row r="463" spans="2:49" x14ac:dyDescent="0.25">
      <c r="B463" s="8"/>
      <c r="C463" s="9"/>
      <c r="D463" s="9"/>
      <c r="E463" s="72"/>
      <c r="F463" s="72"/>
      <c r="G463" s="72"/>
      <c r="H463" s="72"/>
      <c r="I463" s="72"/>
      <c r="J463" s="10"/>
      <c r="S463" s="10"/>
      <c r="AB463" s="10"/>
      <c r="AK463" s="10"/>
      <c r="AT463" s="9"/>
      <c r="AU463" s="11"/>
      <c r="AV463" s="11"/>
      <c r="AW463" s="13"/>
    </row>
    <row r="464" spans="2:49" x14ac:dyDescent="0.25">
      <c r="B464" s="8"/>
      <c r="C464" s="9"/>
      <c r="D464" s="9"/>
      <c r="E464" s="72"/>
      <c r="F464" s="72"/>
      <c r="G464" s="72"/>
      <c r="H464" s="72"/>
      <c r="I464" s="72"/>
      <c r="J464" s="10"/>
      <c r="S464" s="10"/>
      <c r="AB464" s="10"/>
      <c r="AK464" s="10"/>
      <c r="AT464" s="9"/>
      <c r="AU464" s="11"/>
      <c r="AV464" s="11"/>
      <c r="AW464" s="13"/>
    </row>
    <row r="465" spans="2:49" x14ac:dyDescent="0.25">
      <c r="B465" s="8"/>
      <c r="C465" s="9"/>
      <c r="D465" s="9"/>
      <c r="E465" s="72"/>
      <c r="F465" s="72"/>
      <c r="G465" s="72"/>
      <c r="H465" s="72"/>
      <c r="I465" s="72"/>
      <c r="J465" s="10"/>
      <c r="S465" s="10"/>
      <c r="AB465" s="10"/>
      <c r="AK465" s="10"/>
      <c r="AT465" s="9"/>
      <c r="AU465" s="11"/>
      <c r="AV465" s="11"/>
      <c r="AW465" s="13"/>
    </row>
    <row r="466" spans="2:49" x14ac:dyDescent="0.25">
      <c r="B466" s="8"/>
      <c r="C466" s="9"/>
      <c r="D466" s="9"/>
      <c r="E466" s="72"/>
      <c r="F466" s="72"/>
      <c r="G466" s="72"/>
      <c r="H466" s="72"/>
      <c r="I466" s="72"/>
      <c r="J466" s="10"/>
      <c r="S466" s="10"/>
      <c r="AB466" s="10"/>
      <c r="AK466" s="10"/>
      <c r="AT466" s="9"/>
      <c r="AU466" s="11"/>
      <c r="AV466" s="11"/>
      <c r="AW466" s="13"/>
    </row>
    <row r="467" spans="2:49" x14ac:dyDescent="0.25">
      <c r="B467" s="8"/>
      <c r="C467" s="9"/>
      <c r="D467" s="9"/>
      <c r="E467" s="72"/>
      <c r="F467" s="72"/>
      <c r="G467" s="72"/>
      <c r="H467" s="72"/>
      <c r="I467" s="72"/>
      <c r="J467" s="10"/>
      <c r="S467" s="10"/>
      <c r="AB467" s="10"/>
      <c r="AK467" s="10"/>
      <c r="AT467" s="9"/>
      <c r="AU467" s="11"/>
      <c r="AV467" s="11"/>
      <c r="AW467" s="13"/>
    </row>
    <row r="468" spans="2:49" x14ac:dyDescent="0.25">
      <c r="B468" s="8"/>
      <c r="C468" s="9"/>
      <c r="D468" s="9"/>
      <c r="E468" s="72"/>
      <c r="F468" s="72"/>
      <c r="G468" s="72"/>
      <c r="H468" s="72"/>
      <c r="I468" s="72"/>
      <c r="J468" s="10"/>
      <c r="S468" s="10"/>
      <c r="AB468" s="10"/>
      <c r="AK468" s="10"/>
      <c r="AT468" s="9"/>
      <c r="AU468" s="11"/>
      <c r="AV468" s="11"/>
      <c r="AW468" s="13"/>
    </row>
    <row r="469" spans="2:49" x14ac:dyDescent="0.25">
      <c r="B469" s="8"/>
      <c r="C469" s="9"/>
      <c r="D469" s="9"/>
      <c r="E469" s="72"/>
      <c r="F469" s="72"/>
      <c r="G469" s="72"/>
      <c r="H469" s="72"/>
      <c r="I469" s="72"/>
      <c r="J469" s="10"/>
      <c r="S469" s="10"/>
      <c r="AB469" s="10"/>
      <c r="AK469" s="10"/>
      <c r="AT469" s="9"/>
      <c r="AU469" s="11"/>
      <c r="AV469" s="11"/>
      <c r="AW469" s="13"/>
    </row>
    <row r="470" spans="2:49" x14ac:dyDescent="0.25">
      <c r="B470" s="8"/>
      <c r="C470" s="9"/>
      <c r="D470" s="9"/>
      <c r="E470" s="72"/>
      <c r="F470" s="72"/>
      <c r="G470" s="72"/>
      <c r="H470" s="72"/>
      <c r="I470" s="72"/>
      <c r="J470" s="10"/>
      <c r="S470" s="10"/>
      <c r="AB470" s="10"/>
      <c r="AK470" s="10"/>
      <c r="AT470" s="9"/>
      <c r="AU470" s="11"/>
      <c r="AV470" s="11"/>
      <c r="AW470" s="13"/>
    </row>
    <row r="471" spans="2:49" x14ac:dyDescent="0.25">
      <c r="B471" s="8"/>
      <c r="C471" s="9"/>
      <c r="D471" s="9"/>
      <c r="E471" s="72"/>
      <c r="F471" s="72"/>
      <c r="G471" s="72"/>
      <c r="H471" s="72"/>
      <c r="I471" s="72"/>
      <c r="J471" s="10"/>
      <c r="S471" s="10"/>
      <c r="AB471" s="10"/>
      <c r="AK471" s="10"/>
      <c r="AT471" s="9"/>
      <c r="AU471" s="11"/>
      <c r="AV471" s="11"/>
      <c r="AW471" s="13"/>
    </row>
    <row r="472" spans="2:49" x14ac:dyDescent="0.25">
      <c r="B472" s="8"/>
      <c r="C472" s="9"/>
      <c r="D472" s="9"/>
      <c r="E472" s="72"/>
      <c r="F472" s="72"/>
      <c r="G472" s="72"/>
      <c r="H472" s="72"/>
      <c r="I472" s="72"/>
      <c r="J472" s="10"/>
      <c r="S472" s="10"/>
      <c r="AB472" s="10"/>
      <c r="AK472" s="10"/>
      <c r="AT472" s="9"/>
      <c r="AU472" s="11"/>
      <c r="AV472" s="11"/>
      <c r="AW472" s="13"/>
    </row>
    <row r="473" spans="2:49" x14ac:dyDescent="0.25">
      <c r="B473" s="8"/>
      <c r="C473" s="9"/>
      <c r="D473" s="9"/>
      <c r="E473" s="72"/>
      <c r="F473" s="72"/>
      <c r="G473" s="72"/>
      <c r="H473" s="72"/>
      <c r="I473" s="72"/>
      <c r="J473" s="10"/>
      <c r="S473" s="10"/>
      <c r="AB473" s="10"/>
      <c r="AK473" s="10"/>
      <c r="AT473" s="9"/>
      <c r="AU473" s="11"/>
      <c r="AV473" s="11"/>
      <c r="AW473" s="13"/>
    </row>
    <row r="474" spans="2:49" x14ac:dyDescent="0.25">
      <c r="B474" s="8"/>
      <c r="C474" s="9"/>
      <c r="D474" s="9"/>
      <c r="E474" s="72"/>
      <c r="F474" s="72"/>
      <c r="G474" s="72"/>
      <c r="H474" s="72"/>
      <c r="I474" s="72"/>
      <c r="J474" s="10"/>
      <c r="S474" s="10"/>
      <c r="AB474" s="10"/>
      <c r="AK474" s="10"/>
      <c r="AT474" s="9"/>
      <c r="AU474" s="11"/>
      <c r="AV474" s="11"/>
      <c r="AW474" s="13"/>
    </row>
    <row r="475" spans="2:49" x14ac:dyDescent="0.25">
      <c r="B475" s="8"/>
      <c r="C475" s="9"/>
      <c r="D475" s="9"/>
      <c r="E475" s="72"/>
      <c r="F475" s="72"/>
      <c r="G475" s="72"/>
      <c r="H475" s="72"/>
      <c r="I475" s="72"/>
      <c r="J475" s="10"/>
      <c r="S475" s="10"/>
      <c r="AB475" s="10"/>
      <c r="AK475" s="10"/>
      <c r="AT475" s="9"/>
      <c r="AU475" s="11"/>
      <c r="AV475" s="11"/>
      <c r="AW475" s="13"/>
    </row>
    <row r="476" spans="2:49" x14ac:dyDescent="0.25">
      <c r="B476" s="8"/>
      <c r="C476" s="9"/>
      <c r="D476" s="9"/>
      <c r="E476" s="72"/>
      <c r="F476" s="72"/>
      <c r="G476" s="72"/>
      <c r="H476" s="72"/>
      <c r="I476" s="72"/>
      <c r="J476" s="10"/>
      <c r="S476" s="10"/>
      <c r="AB476" s="10"/>
      <c r="AK476" s="10"/>
      <c r="AT476" s="9"/>
      <c r="AU476" s="11"/>
      <c r="AV476" s="11"/>
      <c r="AW476" s="13"/>
    </row>
    <row r="477" spans="2:49" x14ac:dyDescent="0.25">
      <c r="B477" s="8"/>
      <c r="C477" s="9"/>
      <c r="D477" s="9"/>
      <c r="E477" s="72"/>
      <c r="F477" s="72"/>
      <c r="G477" s="72"/>
      <c r="H477" s="72"/>
      <c r="I477" s="72"/>
      <c r="J477" s="10"/>
      <c r="S477" s="10"/>
      <c r="AB477" s="10"/>
      <c r="AK477" s="10"/>
      <c r="AT477" s="9"/>
      <c r="AU477" s="11"/>
      <c r="AV477" s="11"/>
      <c r="AW477" s="13"/>
    </row>
    <row r="478" spans="2:49" x14ac:dyDescent="0.25">
      <c r="B478" s="8"/>
      <c r="C478" s="9"/>
      <c r="D478" s="9"/>
      <c r="E478" s="72"/>
      <c r="F478" s="72"/>
      <c r="G478" s="72"/>
      <c r="H478" s="72"/>
      <c r="I478" s="72"/>
      <c r="J478" s="10"/>
      <c r="S478" s="10"/>
      <c r="AB478" s="10"/>
      <c r="AK478" s="10"/>
      <c r="AT478" s="9"/>
      <c r="AU478" s="11"/>
      <c r="AV478" s="11"/>
      <c r="AW478" s="13"/>
    </row>
    <row r="479" spans="2:49" x14ac:dyDescent="0.25">
      <c r="B479" s="8"/>
      <c r="C479" s="9"/>
      <c r="D479" s="9"/>
      <c r="E479" s="72"/>
      <c r="F479" s="72"/>
      <c r="G479" s="72"/>
      <c r="H479" s="72"/>
      <c r="I479" s="72"/>
      <c r="J479" s="10"/>
      <c r="S479" s="10"/>
      <c r="AB479" s="10"/>
      <c r="AK479" s="10"/>
      <c r="AT479" s="9"/>
      <c r="AU479" s="11"/>
      <c r="AV479" s="11"/>
      <c r="AW479" s="13"/>
    </row>
    <row r="480" spans="2:49" x14ac:dyDescent="0.25">
      <c r="B480" s="8"/>
      <c r="C480" s="9"/>
      <c r="D480" s="9"/>
      <c r="E480" s="72"/>
      <c r="F480" s="72"/>
      <c r="G480" s="72"/>
      <c r="H480" s="72"/>
      <c r="I480" s="72"/>
      <c r="J480" s="10"/>
      <c r="S480" s="10"/>
      <c r="AB480" s="10"/>
      <c r="AK480" s="10"/>
      <c r="AT480" s="9"/>
      <c r="AU480" s="11"/>
      <c r="AV480" s="11"/>
      <c r="AW480" s="13"/>
    </row>
    <row r="481" spans="2:49" x14ac:dyDescent="0.25">
      <c r="B481" s="8"/>
      <c r="C481" s="9"/>
      <c r="D481" s="9"/>
      <c r="E481" s="72"/>
      <c r="F481" s="72"/>
      <c r="G481" s="72"/>
      <c r="H481" s="72"/>
      <c r="I481" s="72"/>
      <c r="J481" s="10"/>
      <c r="S481" s="10"/>
      <c r="AB481" s="10"/>
      <c r="AK481" s="10"/>
      <c r="AT481" s="9"/>
      <c r="AU481" s="11"/>
      <c r="AV481" s="11"/>
      <c r="AW481" s="13"/>
    </row>
    <row r="482" spans="2:49" x14ac:dyDescent="0.25">
      <c r="B482" s="8"/>
      <c r="C482" s="9"/>
      <c r="D482" s="9"/>
      <c r="E482" s="72"/>
      <c r="F482" s="72"/>
      <c r="G482" s="72"/>
      <c r="H482" s="72"/>
      <c r="I482" s="72"/>
      <c r="J482" s="10"/>
      <c r="S482" s="10"/>
      <c r="AB482" s="10"/>
      <c r="AK482" s="10"/>
      <c r="AT482" s="9"/>
      <c r="AU482" s="11"/>
      <c r="AV482" s="11"/>
      <c r="AW482" s="13"/>
    </row>
    <row r="483" spans="2:49" x14ac:dyDescent="0.25">
      <c r="B483" s="8"/>
      <c r="C483" s="9"/>
      <c r="D483" s="9"/>
      <c r="E483" s="72"/>
      <c r="F483" s="72"/>
      <c r="G483" s="72"/>
      <c r="H483" s="72"/>
      <c r="I483" s="72"/>
      <c r="J483" s="10"/>
      <c r="S483" s="10"/>
      <c r="AB483" s="10"/>
      <c r="AK483" s="10"/>
      <c r="AT483" s="9"/>
      <c r="AU483" s="11"/>
      <c r="AV483" s="11"/>
      <c r="AW483" s="13"/>
    </row>
    <row r="484" spans="2:49" x14ac:dyDescent="0.25">
      <c r="B484" s="8"/>
      <c r="C484" s="9"/>
      <c r="D484" s="9"/>
      <c r="E484" s="72"/>
      <c r="F484" s="72"/>
      <c r="G484" s="72"/>
      <c r="H484" s="72"/>
      <c r="I484" s="72"/>
      <c r="J484" s="10"/>
      <c r="S484" s="10"/>
      <c r="AB484" s="10"/>
      <c r="AK484" s="10"/>
      <c r="AT484" s="9"/>
      <c r="AU484" s="11"/>
      <c r="AV484" s="11"/>
      <c r="AW484" s="13"/>
    </row>
    <row r="485" spans="2:49" x14ac:dyDescent="0.25">
      <c r="B485" s="8"/>
      <c r="C485" s="9"/>
      <c r="D485" s="9"/>
      <c r="E485" s="72"/>
      <c r="F485" s="72"/>
      <c r="G485" s="72"/>
      <c r="H485" s="72"/>
      <c r="I485" s="72"/>
      <c r="J485" s="10"/>
      <c r="S485" s="10"/>
      <c r="AB485" s="10"/>
      <c r="AK485" s="10"/>
      <c r="AT485" s="9"/>
      <c r="AU485" s="11"/>
      <c r="AV485" s="11"/>
      <c r="AW485" s="13"/>
    </row>
    <row r="486" spans="2:49" x14ac:dyDescent="0.25">
      <c r="B486" s="8"/>
      <c r="C486" s="9"/>
      <c r="D486" s="9"/>
      <c r="E486" s="72"/>
      <c r="F486" s="72"/>
      <c r="G486" s="72"/>
      <c r="H486" s="72"/>
      <c r="I486" s="72"/>
      <c r="J486" s="10"/>
      <c r="S486" s="10"/>
      <c r="AB486" s="10"/>
      <c r="AK486" s="10"/>
      <c r="AT486" s="9"/>
      <c r="AU486" s="11"/>
      <c r="AV486" s="11"/>
      <c r="AW486" s="13"/>
    </row>
    <row r="487" spans="2:49" x14ac:dyDescent="0.25">
      <c r="B487" s="8"/>
      <c r="C487" s="9"/>
      <c r="D487" s="9"/>
      <c r="E487" s="72"/>
      <c r="F487" s="72"/>
      <c r="G487" s="72"/>
      <c r="H487" s="72"/>
      <c r="I487" s="72"/>
      <c r="J487" s="10"/>
      <c r="S487" s="10"/>
      <c r="AB487" s="10"/>
      <c r="AK487" s="10"/>
      <c r="AT487" s="9"/>
      <c r="AU487" s="11"/>
      <c r="AV487" s="11"/>
      <c r="AW487" s="13"/>
    </row>
    <row r="488" spans="2:49" x14ac:dyDescent="0.25">
      <c r="B488" s="8"/>
      <c r="C488" s="9"/>
      <c r="D488" s="9"/>
      <c r="E488" s="72"/>
      <c r="F488" s="72"/>
      <c r="G488" s="72"/>
      <c r="H488" s="72"/>
      <c r="I488" s="72"/>
      <c r="J488" s="10"/>
      <c r="S488" s="10"/>
      <c r="AB488" s="10"/>
      <c r="AK488" s="10"/>
      <c r="AT488" s="9"/>
      <c r="AU488" s="11"/>
      <c r="AV488" s="11"/>
      <c r="AW488" s="13"/>
    </row>
    <row r="489" spans="2:49" x14ac:dyDescent="0.25">
      <c r="B489" s="8"/>
      <c r="C489" s="9"/>
      <c r="D489" s="9"/>
      <c r="E489" s="72"/>
      <c r="F489" s="72"/>
      <c r="G489" s="72"/>
      <c r="H489" s="72"/>
      <c r="I489" s="72"/>
      <c r="J489" s="10"/>
      <c r="S489" s="10"/>
      <c r="AB489" s="10"/>
      <c r="AK489" s="10"/>
      <c r="AT489" s="9"/>
      <c r="AU489" s="11"/>
      <c r="AV489" s="11"/>
      <c r="AW489" s="13"/>
    </row>
    <row r="490" spans="2:49" x14ac:dyDescent="0.25">
      <c r="B490" s="8"/>
      <c r="C490" s="9"/>
      <c r="D490" s="9"/>
      <c r="E490" s="72"/>
      <c r="F490" s="72"/>
      <c r="G490" s="72"/>
      <c r="H490" s="72"/>
      <c r="I490" s="72"/>
      <c r="J490" s="10"/>
      <c r="S490" s="10"/>
      <c r="AB490" s="10"/>
      <c r="AK490" s="10"/>
      <c r="AT490" s="9"/>
      <c r="AU490" s="11"/>
      <c r="AV490" s="11"/>
      <c r="AW490" s="13"/>
    </row>
    <row r="491" spans="2:49" x14ac:dyDescent="0.25">
      <c r="B491" s="8"/>
      <c r="C491" s="9"/>
      <c r="D491" s="9"/>
      <c r="E491" s="72"/>
      <c r="F491" s="72"/>
      <c r="G491" s="72"/>
      <c r="H491" s="72"/>
      <c r="I491" s="72"/>
      <c r="J491" s="10"/>
      <c r="S491" s="10"/>
      <c r="AB491" s="10"/>
      <c r="AK491" s="10"/>
      <c r="AT491" s="9"/>
      <c r="AU491" s="11"/>
      <c r="AV491" s="11"/>
      <c r="AW491" s="13"/>
    </row>
    <row r="492" spans="2:49" x14ac:dyDescent="0.25">
      <c r="B492" s="8"/>
      <c r="C492" s="9"/>
      <c r="D492" s="9"/>
      <c r="E492" s="72"/>
      <c r="F492" s="72"/>
      <c r="G492" s="72"/>
      <c r="H492" s="72"/>
      <c r="I492" s="72"/>
      <c r="J492" s="10"/>
      <c r="S492" s="10"/>
      <c r="AB492" s="10"/>
      <c r="AK492" s="10"/>
      <c r="AT492" s="9"/>
      <c r="AU492" s="11"/>
      <c r="AV492" s="11"/>
      <c r="AW492" s="13"/>
    </row>
    <row r="493" spans="2:49" x14ac:dyDescent="0.25">
      <c r="B493" s="8"/>
      <c r="C493" s="9"/>
      <c r="D493" s="9"/>
      <c r="E493" s="72"/>
      <c r="F493" s="72"/>
      <c r="G493" s="72"/>
      <c r="H493" s="72"/>
      <c r="I493" s="72"/>
      <c r="J493" s="10"/>
      <c r="S493" s="10"/>
      <c r="AB493" s="10"/>
      <c r="AK493" s="10"/>
      <c r="AT493" s="9"/>
      <c r="AU493" s="11"/>
      <c r="AV493" s="11"/>
      <c r="AW493" s="13"/>
    </row>
    <row r="494" spans="2:49" x14ac:dyDescent="0.25">
      <c r="B494" s="8"/>
      <c r="C494" s="9"/>
      <c r="D494" s="9"/>
      <c r="E494" s="72"/>
      <c r="F494" s="72"/>
      <c r="G494" s="72"/>
      <c r="H494" s="72"/>
      <c r="I494" s="72"/>
      <c r="J494" s="10"/>
      <c r="S494" s="10"/>
      <c r="AB494" s="10"/>
      <c r="AK494" s="10"/>
      <c r="AT494" s="9"/>
      <c r="AU494" s="11"/>
      <c r="AV494" s="11"/>
      <c r="AW494" s="13"/>
    </row>
    <row r="495" spans="2:49" x14ac:dyDescent="0.25">
      <c r="B495" s="8"/>
      <c r="C495" s="9"/>
      <c r="D495" s="9"/>
      <c r="E495" s="72"/>
      <c r="F495" s="72"/>
      <c r="G495" s="72"/>
      <c r="H495" s="72"/>
      <c r="I495" s="72"/>
      <c r="J495" s="10"/>
      <c r="S495" s="10"/>
      <c r="AB495" s="10"/>
      <c r="AK495" s="10"/>
      <c r="AT495" s="9"/>
      <c r="AU495" s="11"/>
      <c r="AV495" s="11"/>
      <c r="AW495" s="13"/>
    </row>
    <row r="496" spans="2:49" x14ac:dyDescent="0.25">
      <c r="B496" s="8"/>
      <c r="C496" s="9"/>
      <c r="D496" s="9"/>
      <c r="E496" s="72"/>
      <c r="F496" s="72"/>
      <c r="G496" s="72"/>
      <c r="H496" s="72"/>
      <c r="I496" s="72"/>
      <c r="J496" s="10"/>
      <c r="S496" s="10"/>
      <c r="AB496" s="10"/>
      <c r="AK496" s="10"/>
      <c r="AT496" s="9"/>
      <c r="AU496" s="11"/>
      <c r="AV496" s="11"/>
      <c r="AW496" s="13"/>
    </row>
    <row r="497" spans="2:49" x14ac:dyDescent="0.25">
      <c r="B497" s="8"/>
      <c r="C497" s="9"/>
      <c r="D497" s="9"/>
      <c r="E497" s="72"/>
      <c r="F497" s="72"/>
      <c r="G497" s="72"/>
      <c r="H497" s="72"/>
      <c r="I497" s="72"/>
      <c r="J497" s="10"/>
      <c r="S497" s="10"/>
      <c r="AB497" s="10"/>
      <c r="AK497" s="10"/>
      <c r="AT497" s="9"/>
      <c r="AU497" s="11"/>
      <c r="AV497" s="11"/>
      <c r="AW497" s="13"/>
    </row>
    <row r="498" spans="2:49" x14ac:dyDescent="0.25">
      <c r="B498" s="8"/>
      <c r="C498" s="9"/>
      <c r="D498" s="9"/>
      <c r="E498" s="72"/>
      <c r="F498" s="72"/>
      <c r="G498" s="72"/>
      <c r="H498" s="72"/>
      <c r="I498" s="72"/>
      <c r="J498" s="10"/>
      <c r="S498" s="10"/>
      <c r="AB498" s="10"/>
      <c r="AK498" s="10"/>
      <c r="AT498" s="9"/>
      <c r="AU498" s="11"/>
      <c r="AV498" s="11"/>
      <c r="AW498" s="13"/>
    </row>
    <row r="499" spans="2:49" x14ac:dyDescent="0.25">
      <c r="B499" s="8"/>
      <c r="C499" s="9"/>
      <c r="D499" s="9"/>
      <c r="E499" s="72"/>
      <c r="F499" s="72"/>
      <c r="G499" s="72"/>
      <c r="H499" s="72"/>
      <c r="I499" s="72"/>
      <c r="J499" s="10"/>
      <c r="S499" s="10"/>
      <c r="AB499" s="10"/>
      <c r="AK499" s="10"/>
      <c r="AT499" s="9"/>
      <c r="AU499" s="11"/>
      <c r="AV499" s="11"/>
      <c r="AW499" s="13"/>
    </row>
    <row r="500" spans="2:49" x14ac:dyDescent="0.25">
      <c r="B500" s="8"/>
      <c r="C500" s="9"/>
      <c r="D500" s="9"/>
      <c r="E500" s="72"/>
      <c r="F500" s="72"/>
      <c r="G500" s="72"/>
      <c r="H500" s="72"/>
      <c r="I500" s="72"/>
      <c r="J500" s="10"/>
      <c r="S500" s="10"/>
      <c r="AB500" s="10"/>
      <c r="AK500" s="10"/>
      <c r="AT500" s="9"/>
      <c r="AU500" s="11"/>
      <c r="AV500" s="11"/>
      <c r="AW500" s="13"/>
    </row>
    <row r="501" spans="2:49" x14ac:dyDescent="0.25">
      <c r="B501" s="8"/>
      <c r="C501" s="9"/>
      <c r="D501" s="9"/>
      <c r="E501" s="72"/>
      <c r="F501" s="72"/>
      <c r="G501" s="72"/>
      <c r="H501" s="72"/>
      <c r="I501" s="72"/>
      <c r="J501" s="10"/>
      <c r="S501" s="10"/>
      <c r="AB501" s="10"/>
      <c r="AK501" s="10"/>
      <c r="AT501" s="9"/>
      <c r="AU501" s="11"/>
      <c r="AV501" s="11"/>
      <c r="AW501" s="13"/>
    </row>
    <row r="502" spans="2:49" x14ac:dyDescent="0.25">
      <c r="B502" s="8"/>
      <c r="C502" s="9"/>
      <c r="D502" s="9"/>
      <c r="E502" s="72"/>
      <c r="F502" s="72"/>
      <c r="G502" s="72"/>
      <c r="H502" s="72"/>
      <c r="I502" s="72"/>
      <c r="J502" s="10"/>
      <c r="S502" s="10"/>
      <c r="AB502" s="10"/>
      <c r="AK502" s="10"/>
      <c r="AT502" s="9"/>
      <c r="AU502" s="11"/>
      <c r="AV502" s="11"/>
      <c r="AW502" s="13"/>
    </row>
    <row r="503" spans="2:49" x14ac:dyDescent="0.25">
      <c r="B503" s="8"/>
      <c r="C503" s="9"/>
      <c r="D503" s="9"/>
      <c r="E503" s="72"/>
      <c r="F503" s="72"/>
      <c r="G503" s="72"/>
      <c r="H503" s="72"/>
      <c r="I503" s="72"/>
      <c r="J503" s="10"/>
      <c r="S503" s="10"/>
      <c r="AB503" s="10"/>
      <c r="AK503" s="10"/>
      <c r="AT503" s="9"/>
      <c r="AU503" s="11"/>
      <c r="AV503" s="11"/>
      <c r="AW503" s="13"/>
    </row>
    <row r="504" spans="2:49" x14ac:dyDescent="0.25">
      <c r="B504" s="8"/>
      <c r="C504" s="9"/>
      <c r="D504" s="9"/>
      <c r="E504" s="72"/>
      <c r="F504" s="72"/>
      <c r="G504" s="72"/>
      <c r="H504" s="72"/>
      <c r="I504" s="72"/>
      <c r="J504" s="10"/>
      <c r="S504" s="10"/>
      <c r="AB504" s="10"/>
      <c r="AK504" s="10"/>
      <c r="AT504" s="9"/>
      <c r="AU504" s="11"/>
      <c r="AV504" s="11"/>
      <c r="AW504" s="13"/>
    </row>
    <row r="505" spans="2:49" x14ac:dyDescent="0.25">
      <c r="B505" s="8"/>
      <c r="C505" s="9"/>
      <c r="D505" s="9"/>
      <c r="E505" s="72"/>
      <c r="F505" s="72"/>
      <c r="G505" s="72"/>
      <c r="H505" s="72"/>
      <c r="I505" s="72"/>
      <c r="J505" s="10"/>
      <c r="S505" s="10"/>
      <c r="AB505" s="10"/>
      <c r="AK505" s="10"/>
      <c r="AT505" s="9"/>
      <c r="AU505" s="11"/>
      <c r="AV505" s="11"/>
      <c r="AW505" s="13"/>
    </row>
    <row r="506" spans="2:49" x14ac:dyDescent="0.25">
      <c r="B506" s="8"/>
      <c r="C506" s="9"/>
      <c r="D506" s="9"/>
      <c r="E506" s="72"/>
      <c r="F506" s="72"/>
      <c r="G506" s="72"/>
      <c r="H506" s="72"/>
      <c r="I506" s="72"/>
      <c r="J506" s="10"/>
      <c r="S506" s="10"/>
      <c r="AB506" s="10"/>
      <c r="AK506" s="10"/>
      <c r="AT506" s="9"/>
      <c r="AU506" s="11"/>
      <c r="AV506" s="11"/>
      <c r="AW506" s="13"/>
    </row>
    <row r="507" spans="2:49" x14ac:dyDescent="0.25">
      <c r="B507" s="8"/>
      <c r="C507" s="9"/>
      <c r="D507" s="9"/>
      <c r="E507" s="72"/>
      <c r="F507" s="72"/>
      <c r="G507" s="72"/>
      <c r="H507" s="72"/>
      <c r="I507" s="72"/>
      <c r="J507" s="10"/>
      <c r="S507" s="10"/>
      <c r="AB507" s="10"/>
      <c r="AK507" s="10"/>
      <c r="AT507" s="9"/>
      <c r="AU507" s="11"/>
      <c r="AV507" s="11"/>
      <c r="AW507" s="13"/>
    </row>
    <row r="508" spans="2:49" x14ac:dyDescent="0.25">
      <c r="B508" s="8"/>
      <c r="C508" s="9"/>
      <c r="D508" s="9"/>
      <c r="E508" s="72"/>
      <c r="F508" s="72"/>
      <c r="G508" s="72"/>
      <c r="H508" s="72"/>
      <c r="I508" s="72"/>
      <c r="J508" s="10"/>
      <c r="S508" s="10"/>
      <c r="AB508" s="10"/>
      <c r="AK508" s="10"/>
      <c r="AT508" s="9"/>
      <c r="AU508" s="11"/>
      <c r="AV508" s="11"/>
      <c r="AW508" s="13"/>
    </row>
    <row r="509" spans="2:49" x14ac:dyDescent="0.25">
      <c r="B509" s="8"/>
      <c r="C509" s="9"/>
      <c r="D509" s="9"/>
      <c r="E509" s="72"/>
      <c r="F509" s="72"/>
      <c r="G509" s="72"/>
      <c r="H509" s="72"/>
      <c r="I509" s="72"/>
      <c r="J509" s="10"/>
      <c r="S509" s="10"/>
      <c r="AB509" s="10"/>
      <c r="AK509" s="10"/>
      <c r="AT509" s="9"/>
      <c r="AU509" s="11"/>
      <c r="AV509" s="11"/>
      <c r="AW509" s="13"/>
    </row>
    <row r="510" spans="2:49" x14ac:dyDescent="0.25">
      <c r="B510" s="8"/>
      <c r="C510" s="9"/>
      <c r="D510" s="9"/>
      <c r="E510" s="72"/>
      <c r="F510" s="72"/>
      <c r="G510" s="72"/>
      <c r="H510" s="72"/>
      <c r="I510" s="72"/>
      <c r="J510" s="10"/>
      <c r="S510" s="10"/>
      <c r="AB510" s="10"/>
      <c r="AK510" s="10"/>
      <c r="AT510" s="9"/>
      <c r="AU510" s="11"/>
      <c r="AV510" s="11"/>
      <c r="AW510" s="13"/>
    </row>
    <row r="511" spans="2:49" x14ac:dyDescent="0.25">
      <c r="B511" s="8"/>
      <c r="C511" s="9"/>
      <c r="D511" s="9"/>
      <c r="E511" s="72"/>
      <c r="F511" s="72"/>
      <c r="G511" s="72"/>
      <c r="H511" s="72"/>
      <c r="I511" s="72"/>
      <c r="J511" s="10"/>
      <c r="S511" s="10"/>
      <c r="AB511" s="10"/>
      <c r="AK511" s="10"/>
      <c r="AT511" s="9"/>
      <c r="AU511" s="11"/>
      <c r="AV511" s="11"/>
      <c r="AW511" s="13"/>
    </row>
    <row r="512" spans="2:49" x14ac:dyDescent="0.25">
      <c r="B512" s="8"/>
      <c r="C512" s="9"/>
      <c r="D512" s="9"/>
      <c r="E512" s="72"/>
      <c r="F512" s="72"/>
      <c r="G512" s="72"/>
      <c r="H512" s="72"/>
      <c r="I512" s="72"/>
      <c r="J512" s="10"/>
      <c r="S512" s="10"/>
      <c r="AB512" s="10"/>
      <c r="AK512" s="10"/>
      <c r="AT512" s="9"/>
      <c r="AU512" s="11"/>
      <c r="AV512" s="11"/>
      <c r="AW512" s="13"/>
    </row>
    <row r="513" spans="2:49" x14ac:dyDescent="0.25">
      <c r="B513" s="8"/>
      <c r="C513" s="9"/>
      <c r="D513" s="9"/>
      <c r="E513" s="72"/>
      <c r="F513" s="72"/>
      <c r="G513" s="72"/>
      <c r="H513" s="72"/>
      <c r="I513" s="72"/>
      <c r="J513" s="10"/>
      <c r="S513" s="10"/>
      <c r="AB513" s="10"/>
      <c r="AK513" s="10"/>
      <c r="AT513" s="9"/>
      <c r="AU513" s="11"/>
      <c r="AV513" s="11"/>
      <c r="AW513" s="13"/>
    </row>
    <row r="514" spans="2:49" x14ac:dyDescent="0.25">
      <c r="B514" s="8"/>
      <c r="C514" s="9"/>
      <c r="D514" s="9"/>
      <c r="E514" s="72"/>
      <c r="F514" s="72"/>
      <c r="G514" s="72"/>
      <c r="H514" s="72"/>
      <c r="I514" s="72"/>
      <c r="J514" s="10"/>
      <c r="S514" s="10"/>
      <c r="AB514" s="10"/>
      <c r="AK514" s="10"/>
      <c r="AT514" s="9"/>
      <c r="AU514" s="11"/>
      <c r="AV514" s="11"/>
      <c r="AW514" s="13"/>
    </row>
    <row r="515" spans="2:49" x14ac:dyDescent="0.25">
      <c r="B515" s="8"/>
      <c r="C515" s="9"/>
      <c r="D515" s="9"/>
      <c r="E515" s="72"/>
      <c r="F515" s="72"/>
      <c r="G515" s="72"/>
      <c r="H515" s="72"/>
      <c r="I515" s="72"/>
      <c r="J515" s="10"/>
      <c r="S515" s="10"/>
      <c r="AB515" s="10"/>
      <c r="AK515" s="10"/>
      <c r="AT515" s="9"/>
      <c r="AU515" s="11"/>
      <c r="AV515" s="11"/>
      <c r="AW515" s="13"/>
    </row>
    <row r="516" spans="2:49" x14ac:dyDescent="0.25">
      <c r="B516" s="8"/>
      <c r="C516" s="9"/>
      <c r="D516" s="9"/>
      <c r="E516" s="72"/>
      <c r="F516" s="72"/>
      <c r="G516" s="72"/>
      <c r="H516" s="72"/>
      <c r="I516" s="72"/>
      <c r="J516" s="10"/>
      <c r="S516" s="10"/>
      <c r="AB516" s="10"/>
      <c r="AK516" s="10"/>
      <c r="AT516" s="9"/>
      <c r="AU516" s="11"/>
      <c r="AV516" s="11"/>
      <c r="AW516" s="13"/>
    </row>
    <row r="517" spans="2:49" x14ac:dyDescent="0.25">
      <c r="B517" s="8"/>
      <c r="C517" s="9"/>
      <c r="D517" s="9"/>
      <c r="E517" s="72"/>
      <c r="F517" s="72"/>
      <c r="G517" s="72"/>
      <c r="H517" s="72"/>
      <c r="I517" s="72"/>
      <c r="J517" s="10"/>
      <c r="S517" s="10"/>
      <c r="AB517" s="10"/>
      <c r="AK517" s="10"/>
      <c r="AT517" s="9"/>
      <c r="AU517" s="11"/>
      <c r="AV517" s="11"/>
      <c r="AW517" s="13"/>
    </row>
    <row r="518" spans="2:49" x14ac:dyDescent="0.25">
      <c r="B518" s="8"/>
      <c r="C518" s="9"/>
      <c r="D518" s="9"/>
      <c r="E518" s="72"/>
      <c r="F518" s="72"/>
      <c r="G518" s="72"/>
      <c r="H518" s="72"/>
      <c r="I518" s="72"/>
      <c r="J518" s="10"/>
      <c r="S518" s="10"/>
      <c r="AB518" s="10"/>
      <c r="AK518" s="10"/>
      <c r="AT518" s="9"/>
      <c r="AU518" s="11"/>
      <c r="AV518" s="11"/>
      <c r="AW518" s="13"/>
    </row>
    <row r="519" spans="2:49" x14ac:dyDescent="0.25">
      <c r="B519" s="8"/>
      <c r="C519" s="9"/>
      <c r="D519" s="9"/>
      <c r="E519" s="72"/>
      <c r="F519" s="72"/>
      <c r="G519" s="72"/>
      <c r="H519" s="72"/>
      <c r="I519" s="72"/>
      <c r="J519" s="10"/>
      <c r="S519" s="10"/>
      <c r="AB519" s="10"/>
      <c r="AK519" s="10"/>
      <c r="AT519" s="9"/>
      <c r="AU519" s="11"/>
      <c r="AV519" s="11"/>
      <c r="AW519" s="13"/>
    </row>
    <row r="520" spans="2:49" x14ac:dyDescent="0.25">
      <c r="B520" s="8"/>
      <c r="C520" s="9"/>
      <c r="D520" s="9"/>
      <c r="E520" s="72"/>
      <c r="F520" s="72"/>
      <c r="G520" s="72"/>
      <c r="H520" s="72"/>
      <c r="I520" s="72"/>
      <c r="J520" s="10"/>
      <c r="S520" s="10"/>
      <c r="AB520" s="10"/>
      <c r="AK520" s="10"/>
      <c r="AT520" s="9"/>
      <c r="AU520" s="11"/>
      <c r="AV520" s="11"/>
      <c r="AW520" s="13"/>
    </row>
    <row r="521" spans="2:49" x14ac:dyDescent="0.25">
      <c r="B521" s="8"/>
      <c r="C521" s="9"/>
      <c r="D521" s="9"/>
      <c r="E521" s="72"/>
      <c r="F521" s="72"/>
      <c r="G521" s="72"/>
      <c r="H521" s="72"/>
      <c r="I521" s="72"/>
      <c r="J521" s="10"/>
      <c r="S521" s="10"/>
      <c r="AB521" s="10"/>
      <c r="AK521" s="10"/>
      <c r="AT521" s="9"/>
      <c r="AU521" s="11"/>
      <c r="AV521" s="11"/>
      <c r="AW521" s="13"/>
    </row>
    <row r="522" spans="2:49" x14ac:dyDescent="0.25">
      <c r="B522" s="8"/>
      <c r="C522" s="9"/>
      <c r="D522" s="9"/>
      <c r="E522" s="72"/>
      <c r="F522" s="72"/>
      <c r="G522" s="72"/>
      <c r="H522" s="72"/>
      <c r="I522" s="72"/>
      <c r="J522" s="10"/>
      <c r="S522" s="10"/>
      <c r="AB522" s="10"/>
      <c r="AK522" s="10"/>
      <c r="AT522" s="9"/>
      <c r="AU522" s="11"/>
      <c r="AV522" s="11"/>
      <c r="AW522" s="13"/>
    </row>
    <row r="523" spans="2:49" x14ac:dyDescent="0.25">
      <c r="B523" s="8"/>
      <c r="C523" s="9"/>
      <c r="D523" s="9"/>
      <c r="E523" s="72"/>
      <c r="F523" s="72"/>
      <c r="G523" s="72"/>
      <c r="H523" s="72"/>
      <c r="I523" s="72"/>
      <c r="J523" s="10"/>
      <c r="S523" s="10"/>
      <c r="AB523" s="10"/>
      <c r="AK523" s="10"/>
      <c r="AT523" s="9"/>
      <c r="AU523" s="11"/>
      <c r="AV523" s="11"/>
      <c r="AW523" s="13"/>
    </row>
    <row r="524" spans="2:49" x14ac:dyDescent="0.25">
      <c r="B524" s="8"/>
      <c r="C524" s="9"/>
      <c r="D524" s="9"/>
      <c r="E524" s="72"/>
      <c r="F524" s="72"/>
      <c r="G524" s="72"/>
      <c r="H524" s="72"/>
      <c r="I524" s="72"/>
      <c r="J524" s="10"/>
      <c r="S524" s="10"/>
      <c r="AB524" s="10"/>
      <c r="AK524" s="10"/>
      <c r="AT524" s="9"/>
      <c r="AU524" s="11"/>
      <c r="AV524" s="11"/>
      <c r="AW524" s="13"/>
    </row>
    <row r="525" spans="2:49" x14ac:dyDescent="0.25">
      <c r="B525" s="8"/>
      <c r="C525" s="9"/>
      <c r="D525" s="9"/>
      <c r="E525" s="72"/>
      <c r="F525" s="72"/>
      <c r="G525" s="72"/>
      <c r="H525" s="72"/>
      <c r="I525" s="72"/>
      <c r="J525" s="10"/>
      <c r="S525" s="10"/>
      <c r="AB525" s="10"/>
      <c r="AK525" s="10"/>
      <c r="AT525" s="9"/>
      <c r="AU525" s="11"/>
      <c r="AV525" s="11"/>
      <c r="AW525" s="13"/>
    </row>
    <row r="526" spans="2:49" x14ac:dyDescent="0.25">
      <c r="B526" s="8"/>
      <c r="C526" s="9"/>
      <c r="D526" s="9"/>
      <c r="E526" s="72"/>
      <c r="F526" s="72"/>
      <c r="G526" s="72"/>
      <c r="H526" s="72"/>
      <c r="I526" s="72"/>
      <c r="J526" s="10"/>
      <c r="S526" s="10"/>
      <c r="AB526" s="10"/>
      <c r="AK526" s="10"/>
      <c r="AT526" s="9"/>
      <c r="AU526" s="11"/>
      <c r="AV526" s="11"/>
      <c r="AW526" s="13"/>
    </row>
    <row r="527" spans="2:49" x14ac:dyDescent="0.25">
      <c r="B527" s="8"/>
      <c r="C527" s="9"/>
      <c r="D527" s="9"/>
      <c r="E527" s="72"/>
      <c r="F527" s="72"/>
      <c r="G527" s="72"/>
      <c r="H527" s="72"/>
      <c r="I527" s="72"/>
      <c r="J527" s="10"/>
      <c r="S527" s="10"/>
      <c r="AB527" s="10"/>
      <c r="AK527" s="10"/>
      <c r="AT527" s="9"/>
      <c r="AU527" s="11"/>
      <c r="AV527" s="11"/>
      <c r="AW527" s="13"/>
    </row>
    <row r="528" spans="2:49" x14ac:dyDescent="0.25">
      <c r="B528" s="8"/>
      <c r="C528" s="9"/>
      <c r="D528" s="9"/>
      <c r="E528" s="72"/>
      <c r="F528" s="72"/>
      <c r="G528" s="72"/>
      <c r="H528" s="72"/>
      <c r="I528" s="72"/>
      <c r="J528" s="10"/>
      <c r="S528" s="10"/>
      <c r="AB528" s="10"/>
      <c r="AK528" s="10"/>
      <c r="AT528" s="9"/>
      <c r="AU528" s="11"/>
      <c r="AV528" s="11"/>
      <c r="AW528" s="13"/>
    </row>
    <row r="529" spans="2:49" x14ac:dyDescent="0.25">
      <c r="B529" s="8"/>
      <c r="C529" s="9"/>
      <c r="D529" s="9"/>
      <c r="E529" s="72"/>
      <c r="F529" s="72"/>
      <c r="G529" s="72"/>
      <c r="H529" s="72"/>
      <c r="I529" s="72"/>
      <c r="J529" s="10"/>
      <c r="S529" s="10"/>
      <c r="AB529" s="10"/>
      <c r="AK529" s="10"/>
      <c r="AT529" s="9"/>
      <c r="AU529" s="11"/>
      <c r="AV529" s="11"/>
      <c r="AW529" s="13"/>
    </row>
    <row r="530" spans="2:49" x14ac:dyDescent="0.25">
      <c r="B530" s="8"/>
      <c r="C530" s="9"/>
      <c r="D530" s="9"/>
      <c r="E530" s="72"/>
      <c r="F530" s="72"/>
      <c r="G530" s="72"/>
      <c r="H530" s="72"/>
      <c r="I530" s="72"/>
      <c r="J530" s="10"/>
      <c r="S530" s="10"/>
      <c r="AB530" s="10"/>
      <c r="AK530" s="10"/>
      <c r="AT530" s="9"/>
      <c r="AU530" s="11"/>
      <c r="AV530" s="11"/>
      <c r="AW530" s="13"/>
    </row>
    <row r="531" spans="2:49" x14ac:dyDescent="0.25">
      <c r="B531" s="8"/>
      <c r="C531" s="9"/>
      <c r="D531" s="9"/>
      <c r="E531" s="72"/>
      <c r="F531" s="72"/>
      <c r="G531" s="72"/>
      <c r="H531" s="72"/>
      <c r="I531" s="72"/>
      <c r="J531" s="10"/>
      <c r="S531" s="10"/>
      <c r="AB531" s="10"/>
      <c r="AK531" s="10"/>
      <c r="AT531" s="9"/>
      <c r="AU531" s="11"/>
      <c r="AV531" s="11"/>
      <c r="AW531" s="13"/>
    </row>
    <row r="532" spans="2:49" x14ac:dyDescent="0.25">
      <c r="B532" s="8"/>
      <c r="C532" s="9"/>
      <c r="D532" s="9"/>
      <c r="E532" s="72"/>
      <c r="F532" s="72"/>
      <c r="G532" s="72"/>
      <c r="H532" s="72"/>
      <c r="I532" s="72"/>
      <c r="J532" s="10"/>
      <c r="S532" s="10"/>
      <c r="AB532" s="10"/>
      <c r="AK532" s="10"/>
      <c r="AT532" s="9"/>
      <c r="AU532" s="11"/>
      <c r="AV532" s="11"/>
      <c r="AW532" s="13"/>
    </row>
    <row r="533" spans="2:49" x14ac:dyDescent="0.25">
      <c r="B533" s="8"/>
      <c r="C533" s="9"/>
      <c r="D533" s="9"/>
      <c r="E533" s="72"/>
      <c r="F533" s="72"/>
      <c r="G533" s="72"/>
      <c r="H533" s="72"/>
      <c r="I533" s="72"/>
      <c r="J533" s="10"/>
      <c r="S533" s="10"/>
      <c r="AB533" s="10"/>
      <c r="AK533" s="10"/>
      <c r="AT533" s="9"/>
      <c r="AU533" s="11"/>
      <c r="AV533" s="11"/>
      <c r="AW533" s="13"/>
    </row>
    <row r="534" spans="2:49" x14ac:dyDescent="0.25">
      <c r="B534" s="8"/>
      <c r="C534" s="9"/>
      <c r="D534" s="9"/>
      <c r="E534" s="72"/>
      <c r="F534" s="72"/>
      <c r="G534" s="72"/>
      <c r="H534" s="72"/>
      <c r="I534" s="72"/>
      <c r="J534" s="10"/>
      <c r="S534" s="10"/>
      <c r="AB534" s="10"/>
      <c r="AK534" s="10"/>
      <c r="AT534" s="9"/>
      <c r="AU534" s="11"/>
      <c r="AV534" s="11"/>
      <c r="AW534" s="13"/>
    </row>
    <row r="535" spans="2:49" x14ac:dyDescent="0.25">
      <c r="B535" s="8"/>
      <c r="C535" s="9"/>
      <c r="D535" s="9"/>
      <c r="E535" s="72"/>
      <c r="F535" s="72"/>
      <c r="G535" s="72"/>
      <c r="H535" s="72"/>
      <c r="I535" s="72"/>
      <c r="J535" s="10"/>
      <c r="S535" s="10"/>
      <c r="AB535" s="10"/>
      <c r="AK535" s="10"/>
      <c r="AT535" s="9"/>
      <c r="AU535" s="11"/>
      <c r="AV535" s="11"/>
      <c r="AW535" s="13"/>
    </row>
    <row r="536" spans="2:49" x14ac:dyDescent="0.25">
      <c r="B536" s="8"/>
      <c r="C536" s="9"/>
      <c r="D536" s="9"/>
      <c r="E536" s="72"/>
      <c r="F536" s="72"/>
      <c r="G536" s="72"/>
      <c r="H536" s="72"/>
      <c r="I536" s="72"/>
      <c r="J536" s="10"/>
      <c r="S536" s="10"/>
      <c r="AB536" s="10"/>
      <c r="AK536" s="10"/>
      <c r="AT536" s="9"/>
      <c r="AU536" s="11"/>
      <c r="AV536" s="11"/>
      <c r="AW536" s="13"/>
    </row>
    <row r="537" spans="2:49" x14ac:dyDescent="0.25">
      <c r="B537" s="8"/>
      <c r="C537" s="9"/>
      <c r="D537" s="9"/>
      <c r="E537" s="72"/>
      <c r="F537" s="72"/>
      <c r="G537" s="72"/>
      <c r="H537" s="72"/>
      <c r="I537" s="72"/>
      <c r="J537" s="10"/>
      <c r="S537" s="10"/>
      <c r="AB537" s="10"/>
      <c r="AK537" s="10"/>
      <c r="AT537" s="9"/>
      <c r="AU537" s="11"/>
      <c r="AV537" s="11"/>
      <c r="AW537" s="13"/>
    </row>
    <row r="538" spans="2:49" x14ac:dyDescent="0.25">
      <c r="B538" s="8"/>
      <c r="C538" s="9"/>
      <c r="D538" s="9"/>
      <c r="E538" s="72"/>
      <c r="F538" s="72"/>
      <c r="G538" s="72"/>
      <c r="H538" s="72"/>
      <c r="I538" s="72"/>
      <c r="J538" s="10"/>
      <c r="S538" s="10"/>
      <c r="AB538" s="10"/>
      <c r="AK538" s="10"/>
      <c r="AT538" s="9"/>
      <c r="AU538" s="11"/>
      <c r="AV538" s="11"/>
      <c r="AW538" s="13"/>
    </row>
    <row r="539" spans="2:49" x14ac:dyDescent="0.25">
      <c r="B539" s="8"/>
      <c r="C539" s="9"/>
      <c r="D539" s="9"/>
      <c r="E539" s="72"/>
      <c r="F539" s="72"/>
      <c r="G539" s="72"/>
      <c r="H539" s="72"/>
      <c r="I539" s="72"/>
      <c r="J539" s="10"/>
      <c r="S539" s="10"/>
      <c r="AB539" s="10"/>
      <c r="AK539" s="10"/>
      <c r="AT539" s="9"/>
      <c r="AU539" s="11"/>
      <c r="AV539" s="11"/>
      <c r="AW539" s="13"/>
    </row>
    <row r="540" spans="2:49" x14ac:dyDescent="0.25">
      <c r="B540" s="8"/>
      <c r="C540" s="9"/>
      <c r="D540" s="9"/>
      <c r="E540" s="72"/>
      <c r="F540" s="72"/>
      <c r="G540" s="72"/>
      <c r="H540" s="72"/>
      <c r="I540" s="72"/>
      <c r="J540" s="10"/>
      <c r="S540" s="10"/>
      <c r="AB540" s="10"/>
      <c r="AK540" s="10"/>
      <c r="AT540" s="9"/>
      <c r="AU540" s="11"/>
      <c r="AV540" s="11"/>
      <c r="AW540" s="13"/>
    </row>
    <row r="541" spans="2:49" x14ac:dyDescent="0.25">
      <c r="B541" s="8"/>
      <c r="C541" s="9"/>
      <c r="D541" s="9"/>
      <c r="E541" s="72"/>
      <c r="F541" s="72"/>
      <c r="G541" s="72"/>
      <c r="H541" s="72"/>
      <c r="I541" s="72"/>
      <c r="J541" s="10"/>
      <c r="S541" s="10"/>
      <c r="AB541" s="10"/>
      <c r="AK541" s="10"/>
      <c r="AT541" s="9"/>
      <c r="AU541" s="11"/>
      <c r="AV541" s="11"/>
      <c r="AW541" s="13"/>
    </row>
    <row r="542" spans="2:49" x14ac:dyDescent="0.25">
      <c r="B542" s="8"/>
      <c r="C542" s="9"/>
      <c r="D542" s="9"/>
      <c r="E542" s="72"/>
      <c r="F542" s="72"/>
      <c r="G542" s="72"/>
      <c r="H542" s="72"/>
      <c r="I542" s="72"/>
      <c r="J542" s="10"/>
      <c r="S542" s="10"/>
      <c r="AB542" s="10"/>
      <c r="AK542" s="10"/>
      <c r="AT542" s="9"/>
      <c r="AU542" s="11"/>
      <c r="AV542" s="11"/>
      <c r="AW542" s="13"/>
    </row>
    <row r="543" spans="2:49" x14ac:dyDescent="0.25">
      <c r="B543" s="8"/>
      <c r="C543" s="9"/>
      <c r="D543" s="9"/>
      <c r="E543" s="72"/>
      <c r="F543" s="72"/>
      <c r="G543" s="72"/>
      <c r="H543" s="72"/>
      <c r="I543" s="72"/>
      <c r="J543" s="10"/>
      <c r="S543" s="10"/>
      <c r="AB543" s="10"/>
      <c r="AK543" s="10"/>
      <c r="AT543" s="9"/>
      <c r="AU543" s="11"/>
      <c r="AV543" s="11"/>
      <c r="AW543" s="13"/>
    </row>
    <row r="544" spans="2:49" x14ac:dyDescent="0.25">
      <c r="B544" s="8"/>
      <c r="C544" s="9"/>
      <c r="D544" s="9"/>
      <c r="E544" s="72"/>
      <c r="F544" s="72"/>
      <c r="G544" s="72"/>
      <c r="H544" s="72"/>
      <c r="I544" s="72"/>
      <c r="J544" s="10"/>
      <c r="S544" s="10"/>
      <c r="AB544" s="10"/>
      <c r="AK544" s="10"/>
      <c r="AT544" s="9"/>
      <c r="AU544" s="11"/>
      <c r="AV544" s="11"/>
      <c r="AW544" s="13"/>
    </row>
    <row r="545" spans="2:49" x14ac:dyDescent="0.25">
      <c r="B545" s="8"/>
      <c r="C545" s="9"/>
      <c r="D545" s="9"/>
      <c r="E545" s="72"/>
      <c r="F545" s="72"/>
      <c r="G545" s="72"/>
      <c r="H545" s="72"/>
      <c r="I545" s="72"/>
      <c r="J545" s="10"/>
      <c r="S545" s="10"/>
      <c r="AB545" s="10"/>
      <c r="AK545" s="10"/>
      <c r="AT545" s="9"/>
      <c r="AU545" s="11"/>
      <c r="AV545" s="11"/>
      <c r="AW545" s="13"/>
    </row>
    <row r="546" spans="2:49" x14ac:dyDescent="0.25">
      <c r="B546" s="8"/>
      <c r="C546" s="9"/>
      <c r="D546" s="9"/>
      <c r="E546" s="72"/>
      <c r="F546" s="72"/>
      <c r="G546" s="72"/>
      <c r="H546" s="72"/>
      <c r="I546" s="72"/>
      <c r="J546" s="10"/>
      <c r="S546" s="10"/>
      <c r="AB546" s="10"/>
      <c r="AK546" s="10"/>
      <c r="AT546" s="9"/>
      <c r="AU546" s="11"/>
      <c r="AV546" s="11"/>
      <c r="AW546" s="13"/>
    </row>
    <row r="547" spans="2:49" x14ac:dyDescent="0.25">
      <c r="B547" s="8"/>
      <c r="C547" s="9"/>
      <c r="D547" s="9"/>
      <c r="E547" s="72"/>
      <c r="F547" s="72"/>
      <c r="G547" s="72"/>
      <c r="H547" s="72"/>
      <c r="I547" s="72"/>
      <c r="J547" s="10"/>
      <c r="S547" s="10"/>
      <c r="AB547" s="10"/>
      <c r="AK547" s="10"/>
      <c r="AT547" s="9"/>
      <c r="AU547" s="11"/>
      <c r="AV547" s="11"/>
      <c r="AW547" s="13"/>
    </row>
    <row r="548" spans="2:49" x14ac:dyDescent="0.25">
      <c r="B548" s="8"/>
      <c r="C548" s="9"/>
      <c r="D548" s="9"/>
      <c r="E548" s="72"/>
      <c r="F548" s="72"/>
      <c r="G548" s="72"/>
      <c r="H548" s="72"/>
      <c r="I548" s="72"/>
      <c r="J548" s="10"/>
      <c r="S548" s="10"/>
      <c r="AB548" s="10"/>
      <c r="AK548" s="10"/>
      <c r="AT548" s="9"/>
      <c r="AU548" s="11"/>
      <c r="AV548" s="11"/>
      <c r="AW548" s="13"/>
    </row>
    <row r="549" spans="2:49" x14ac:dyDescent="0.25">
      <c r="B549" s="8"/>
      <c r="C549" s="9"/>
      <c r="D549" s="9"/>
      <c r="E549" s="72"/>
      <c r="F549" s="72"/>
      <c r="G549" s="72"/>
      <c r="H549" s="72"/>
      <c r="I549" s="72"/>
      <c r="J549" s="10"/>
      <c r="S549" s="10"/>
      <c r="AB549" s="10"/>
      <c r="AK549" s="10"/>
      <c r="AT549" s="9"/>
      <c r="AU549" s="11"/>
      <c r="AV549" s="11"/>
      <c r="AW549" s="13"/>
    </row>
    <row r="550" spans="2:49" x14ac:dyDescent="0.25">
      <c r="B550" s="8"/>
      <c r="C550" s="9"/>
      <c r="D550" s="9"/>
      <c r="E550" s="72"/>
      <c r="F550" s="72"/>
      <c r="G550" s="72"/>
      <c r="H550" s="72"/>
      <c r="I550" s="72"/>
      <c r="J550" s="10"/>
      <c r="S550" s="10"/>
      <c r="AB550" s="10"/>
      <c r="AK550" s="10"/>
      <c r="AT550" s="9"/>
      <c r="AU550" s="11"/>
      <c r="AV550" s="11"/>
      <c r="AW550" s="13"/>
    </row>
    <row r="551" spans="2:49" x14ac:dyDescent="0.25">
      <c r="B551" s="8"/>
      <c r="C551" s="9"/>
      <c r="D551" s="9"/>
      <c r="E551" s="72"/>
      <c r="F551" s="72"/>
      <c r="G551" s="72"/>
      <c r="H551" s="72"/>
      <c r="I551" s="72"/>
      <c r="J551" s="10"/>
      <c r="S551" s="10"/>
      <c r="AB551" s="10"/>
      <c r="AK551" s="10"/>
      <c r="AT551" s="9"/>
      <c r="AU551" s="11"/>
      <c r="AV551" s="11"/>
      <c r="AW551" s="13"/>
    </row>
    <row r="552" spans="2:49" x14ac:dyDescent="0.25">
      <c r="B552" s="8"/>
      <c r="C552" s="9"/>
      <c r="D552" s="9"/>
      <c r="E552" s="72"/>
      <c r="F552" s="72"/>
      <c r="G552" s="72"/>
      <c r="H552" s="72"/>
      <c r="I552" s="72"/>
      <c r="J552" s="10"/>
      <c r="S552" s="10"/>
      <c r="AB552" s="10"/>
      <c r="AK552" s="10"/>
      <c r="AT552" s="9"/>
      <c r="AU552" s="11"/>
      <c r="AV552" s="11"/>
      <c r="AW552" s="13"/>
    </row>
    <row r="553" spans="2:49" x14ac:dyDescent="0.25">
      <c r="B553" s="8"/>
      <c r="C553" s="9"/>
      <c r="D553" s="9"/>
      <c r="E553" s="72"/>
      <c r="F553" s="72"/>
      <c r="G553" s="72"/>
      <c r="H553" s="72"/>
      <c r="I553" s="72"/>
      <c r="J553" s="10"/>
      <c r="S553" s="10"/>
      <c r="AB553" s="10"/>
      <c r="AK553" s="10"/>
      <c r="AT553" s="9"/>
      <c r="AU553" s="11"/>
      <c r="AV553" s="11"/>
      <c r="AW553" s="13"/>
    </row>
    <row r="554" spans="2:49" x14ac:dyDescent="0.25">
      <c r="B554" s="8"/>
      <c r="C554" s="9"/>
      <c r="D554" s="9"/>
      <c r="E554" s="72"/>
      <c r="F554" s="72"/>
      <c r="G554" s="72"/>
      <c r="H554" s="72"/>
      <c r="I554" s="72"/>
      <c r="J554" s="10"/>
      <c r="S554" s="10"/>
      <c r="AB554" s="10"/>
      <c r="AK554" s="10"/>
      <c r="AT554" s="9"/>
      <c r="AU554" s="11"/>
      <c r="AV554" s="11"/>
      <c r="AW554" s="13"/>
    </row>
    <row r="555" spans="2:49" x14ac:dyDescent="0.25">
      <c r="B555" s="8"/>
      <c r="C555" s="9"/>
      <c r="D555" s="9"/>
      <c r="E555" s="72"/>
      <c r="F555" s="72"/>
      <c r="G555" s="72"/>
      <c r="H555" s="72"/>
      <c r="I555" s="72"/>
      <c r="J555" s="10"/>
      <c r="S555" s="10"/>
      <c r="AB555" s="10"/>
      <c r="AK555" s="10"/>
      <c r="AT555" s="9"/>
      <c r="AU555" s="11"/>
      <c r="AV555" s="11"/>
      <c r="AW555" s="13"/>
    </row>
    <row r="556" spans="2:49" x14ac:dyDescent="0.25">
      <c r="B556" s="8"/>
      <c r="C556" s="9"/>
      <c r="D556" s="9"/>
      <c r="E556" s="72"/>
      <c r="F556" s="72"/>
      <c r="G556" s="72"/>
      <c r="H556" s="72"/>
      <c r="I556" s="72"/>
      <c r="J556" s="10"/>
      <c r="S556" s="10"/>
      <c r="AB556" s="10"/>
      <c r="AK556" s="10"/>
      <c r="AT556" s="9"/>
      <c r="AU556" s="11"/>
      <c r="AV556" s="11"/>
      <c r="AW556" s="13"/>
    </row>
    <row r="557" spans="2:49" x14ac:dyDescent="0.25">
      <c r="B557" s="8"/>
      <c r="C557" s="9"/>
      <c r="D557" s="9"/>
      <c r="E557" s="72"/>
      <c r="F557" s="72"/>
      <c r="G557" s="72"/>
      <c r="H557" s="72"/>
      <c r="I557" s="72"/>
      <c r="J557" s="10"/>
      <c r="S557" s="10"/>
      <c r="AB557" s="10"/>
      <c r="AK557" s="10"/>
      <c r="AT557" s="9"/>
      <c r="AU557" s="11"/>
      <c r="AV557" s="11"/>
      <c r="AW557" s="13"/>
    </row>
    <row r="558" spans="2:49" x14ac:dyDescent="0.25">
      <c r="B558" s="8"/>
      <c r="C558" s="9"/>
      <c r="D558" s="9"/>
      <c r="E558" s="72"/>
      <c r="F558" s="72"/>
      <c r="G558" s="72"/>
      <c r="H558" s="72"/>
      <c r="I558" s="72"/>
      <c r="J558" s="10"/>
      <c r="S558" s="10"/>
      <c r="AB558" s="10"/>
      <c r="AK558" s="10"/>
      <c r="AT558" s="9"/>
      <c r="AU558" s="11"/>
      <c r="AV558" s="11"/>
      <c r="AW558" s="13"/>
    </row>
    <row r="559" spans="2:49" x14ac:dyDescent="0.25">
      <c r="B559" s="8"/>
      <c r="C559" s="9"/>
      <c r="D559" s="9"/>
      <c r="E559" s="72"/>
      <c r="F559" s="72"/>
      <c r="G559" s="72"/>
      <c r="H559" s="72"/>
      <c r="I559" s="72"/>
      <c r="J559" s="10"/>
      <c r="S559" s="10"/>
      <c r="AB559" s="10"/>
      <c r="AK559" s="10"/>
      <c r="AT559" s="9"/>
      <c r="AU559" s="11"/>
      <c r="AV559" s="11"/>
      <c r="AW559" s="13"/>
    </row>
    <row r="560" spans="2:49" x14ac:dyDescent="0.25">
      <c r="B560" s="8"/>
      <c r="C560" s="9"/>
      <c r="D560" s="9"/>
      <c r="E560" s="72"/>
      <c r="F560" s="72"/>
      <c r="G560" s="72"/>
      <c r="H560" s="72"/>
      <c r="I560" s="72"/>
      <c r="J560" s="10"/>
      <c r="S560" s="10"/>
      <c r="AB560" s="10"/>
      <c r="AK560" s="10"/>
      <c r="AT560" s="9"/>
      <c r="AU560" s="11"/>
      <c r="AV560" s="11"/>
      <c r="AW560" s="13"/>
    </row>
    <row r="561" spans="2:49" x14ac:dyDescent="0.25">
      <c r="B561" s="8"/>
      <c r="C561" s="9"/>
      <c r="D561" s="9"/>
      <c r="E561" s="72"/>
      <c r="F561" s="72"/>
      <c r="G561" s="72"/>
      <c r="H561" s="72"/>
      <c r="I561" s="72"/>
      <c r="J561" s="10"/>
      <c r="S561" s="10"/>
      <c r="AB561" s="10"/>
      <c r="AK561" s="10"/>
      <c r="AT561" s="9"/>
      <c r="AU561" s="11"/>
      <c r="AV561" s="11"/>
      <c r="AW561" s="13"/>
    </row>
    <row r="562" spans="2:49" x14ac:dyDescent="0.25">
      <c r="B562" s="8"/>
      <c r="C562" s="9"/>
      <c r="D562" s="9"/>
      <c r="E562" s="72"/>
      <c r="F562" s="72"/>
      <c r="G562" s="72"/>
      <c r="H562" s="72"/>
      <c r="I562" s="72"/>
      <c r="J562" s="10"/>
      <c r="S562" s="10"/>
      <c r="AB562" s="10"/>
      <c r="AK562" s="10"/>
      <c r="AT562" s="9"/>
      <c r="AU562" s="11"/>
      <c r="AV562" s="11"/>
      <c r="AW562" s="13"/>
    </row>
    <row r="563" spans="2:49" x14ac:dyDescent="0.25">
      <c r="B563" s="8"/>
      <c r="C563" s="9"/>
      <c r="D563" s="9"/>
      <c r="E563" s="72"/>
      <c r="F563" s="72"/>
      <c r="G563" s="72"/>
      <c r="H563" s="72"/>
      <c r="I563" s="72"/>
      <c r="J563" s="10"/>
      <c r="S563" s="10"/>
      <c r="AB563" s="10"/>
      <c r="AK563" s="10"/>
      <c r="AT563" s="9"/>
      <c r="AU563" s="11"/>
      <c r="AV563" s="11"/>
      <c r="AW563" s="13"/>
    </row>
    <row r="564" spans="2:49" x14ac:dyDescent="0.25">
      <c r="B564" s="8"/>
      <c r="C564" s="9"/>
      <c r="D564" s="9"/>
      <c r="E564" s="72"/>
      <c r="F564" s="72"/>
      <c r="G564" s="72"/>
      <c r="H564" s="72"/>
      <c r="I564" s="72"/>
      <c r="J564" s="10"/>
      <c r="S564" s="10"/>
      <c r="AB564" s="10"/>
      <c r="AK564" s="10"/>
      <c r="AT564" s="9"/>
      <c r="AU564" s="11"/>
      <c r="AV564" s="11"/>
      <c r="AW564" s="13"/>
    </row>
    <row r="565" spans="2:49" x14ac:dyDescent="0.25">
      <c r="B565" s="8"/>
      <c r="C565" s="9"/>
      <c r="D565" s="9"/>
      <c r="E565" s="72"/>
      <c r="F565" s="72"/>
      <c r="G565" s="72"/>
      <c r="H565" s="72"/>
      <c r="I565" s="72"/>
      <c r="J565" s="10"/>
      <c r="S565" s="10"/>
      <c r="AB565" s="10"/>
      <c r="AK565" s="10"/>
      <c r="AT565" s="9"/>
      <c r="AU565" s="11"/>
      <c r="AV565" s="11"/>
      <c r="AW565" s="13"/>
    </row>
    <row r="566" spans="2:49" x14ac:dyDescent="0.25">
      <c r="B566" s="8"/>
      <c r="C566" s="9"/>
      <c r="D566" s="9"/>
      <c r="E566" s="72"/>
      <c r="F566" s="72"/>
      <c r="G566" s="72"/>
      <c r="H566" s="72"/>
      <c r="I566" s="72"/>
      <c r="J566" s="10"/>
      <c r="S566" s="10"/>
      <c r="AB566" s="10"/>
      <c r="AK566" s="10"/>
      <c r="AT566" s="9"/>
      <c r="AU566" s="11"/>
      <c r="AV566" s="11"/>
      <c r="AW566" s="13"/>
    </row>
    <row r="567" spans="2:49" x14ac:dyDescent="0.25">
      <c r="B567" s="8"/>
      <c r="C567" s="9"/>
      <c r="D567" s="9"/>
      <c r="E567" s="72"/>
      <c r="F567" s="72"/>
      <c r="G567" s="72"/>
      <c r="H567" s="72"/>
      <c r="I567" s="72"/>
      <c r="J567" s="10"/>
      <c r="S567" s="10"/>
      <c r="AB567" s="10"/>
      <c r="AK567" s="10"/>
      <c r="AT567" s="9"/>
      <c r="AU567" s="11"/>
      <c r="AV567" s="11"/>
      <c r="AW567" s="13"/>
    </row>
    <row r="568" spans="2:49" x14ac:dyDescent="0.25">
      <c r="B568" s="8"/>
      <c r="C568" s="9"/>
      <c r="D568" s="9"/>
      <c r="E568" s="72"/>
      <c r="F568" s="72"/>
      <c r="G568" s="72"/>
      <c r="H568" s="72"/>
      <c r="I568" s="72"/>
      <c r="J568" s="10"/>
      <c r="S568" s="10"/>
      <c r="AB568" s="10"/>
      <c r="AK568" s="10"/>
      <c r="AT568" s="9"/>
      <c r="AU568" s="11"/>
      <c r="AV568" s="11"/>
      <c r="AW568" s="13"/>
    </row>
    <row r="569" spans="2:49" x14ac:dyDescent="0.25">
      <c r="B569" s="8"/>
      <c r="C569" s="9"/>
      <c r="D569" s="9"/>
      <c r="E569" s="72"/>
      <c r="F569" s="72"/>
      <c r="G569" s="72"/>
      <c r="H569" s="72"/>
      <c r="I569" s="72"/>
      <c r="J569" s="10"/>
      <c r="S569" s="10"/>
      <c r="AB569" s="10"/>
      <c r="AK569" s="10"/>
      <c r="AT569" s="9"/>
      <c r="AU569" s="11"/>
      <c r="AV569" s="11"/>
      <c r="AW569" s="13"/>
    </row>
    <row r="570" spans="2:49" x14ac:dyDescent="0.25">
      <c r="B570" s="8"/>
      <c r="C570" s="9"/>
      <c r="D570" s="9"/>
      <c r="E570" s="72"/>
      <c r="F570" s="72"/>
      <c r="G570" s="72"/>
      <c r="H570" s="72"/>
      <c r="I570" s="72"/>
      <c r="J570" s="10"/>
      <c r="S570" s="10"/>
      <c r="AB570" s="10"/>
      <c r="AK570" s="10"/>
      <c r="AT570" s="9"/>
      <c r="AU570" s="11"/>
      <c r="AV570" s="11"/>
      <c r="AW570" s="13"/>
    </row>
    <row r="571" spans="2:49" x14ac:dyDescent="0.25">
      <c r="B571" s="8"/>
      <c r="C571" s="9"/>
      <c r="D571" s="9"/>
      <c r="E571" s="72"/>
      <c r="F571" s="72"/>
      <c r="G571" s="72"/>
      <c r="H571" s="72"/>
      <c r="I571" s="72"/>
      <c r="J571" s="10"/>
      <c r="S571" s="10"/>
      <c r="AB571" s="10"/>
      <c r="AK571" s="10"/>
      <c r="AT571" s="9"/>
      <c r="AU571" s="11"/>
      <c r="AV571" s="11"/>
      <c r="AW571" s="13"/>
    </row>
    <row r="572" spans="2:49" x14ac:dyDescent="0.25">
      <c r="B572" s="8"/>
      <c r="C572" s="9"/>
      <c r="D572" s="9"/>
      <c r="E572" s="72"/>
      <c r="F572" s="72"/>
      <c r="G572" s="72"/>
      <c r="H572" s="72"/>
      <c r="I572" s="72"/>
      <c r="J572" s="10"/>
      <c r="S572" s="10"/>
      <c r="AB572" s="10"/>
      <c r="AK572" s="10"/>
      <c r="AT572" s="9"/>
      <c r="AU572" s="11"/>
      <c r="AV572" s="11"/>
      <c r="AW572" s="13"/>
    </row>
    <row r="573" spans="2:49" x14ac:dyDescent="0.25">
      <c r="B573" s="8"/>
      <c r="C573" s="9"/>
      <c r="D573" s="9"/>
      <c r="E573" s="72"/>
      <c r="F573" s="72"/>
      <c r="G573" s="72"/>
      <c r="H573" s="72"/>
      <c r="I573" s="72"/>
      <c r="J573" s="10"/>
      <c r="S573" s="10"/>
      <c r="AB573" s="10"/>
      <c r="AK573" s="10"/>
      <c r="AT573" s="9"/>
      <c r="AU573" s="11"/>
      <c r="AV573" s="11"/>
      <c r="AW573" s="13"/>
    </row>
    <row r="574" spans="2:49" x14ac:dyDescent="0.25">
      <c r="B574" s="8"/>
      <c r="C574" s="9"/>
      <c r="D574" s="9"/>
      <c r="E574" s="72"/>
      <c r="F574" s="72"/>
      <c r="G574" s="72"/>
      <c r="H574" s="72"/>
      <c r="I574" s="72"/>
      <c r="J574" s="10"/>
      <c r="S574" s="10"/>
      <c r="AB574" s="10"/>
      <c r="AK574" s="10"/>
      <c r="AT574" s="9"/>
      <c r="AU574" s="11"/>
      <c r="AV574" s="11"/>
      <c r="AW574" s="13"/>
    </row>
    <row r="575" spans="2:49" x14ac:dyDescent="0.25">
      <c r="B575" s="8"/>
      <c r="C575" s="9"/>
      <c r="D575" s="9"/>
      <c r="E575" s="72"/>
      <c r="F575" s="72"/>
      <c r="G575" s="72"/>
      <c r="H575" s="72"/>
      <c r="I575" s="72"/>
      <c r="J575" s="10"/>
      <c r="S575" s="10"/>
      <c r="AB575" s="10"/>
      <c r="AK575" s="10"/>
      <c r="AT575" s="9"/>
      <c r="AU575" s="11"/>
      <c r="AV575" s="11"/>
      <c r="AW575" s="13"/>
    </row>
    <row r="576" spans="2:49" x14ac:dyDescent="0.25">
      <c r="B576" s="8"/>
      <c r="C576" s="9"/>
      <c r="D576" s="9"/>
      <c r="E576" s="72"/>
      <c r="F576" s="72"/>
      <c r="G576" s="72"/>
      <c r="H576" s="72"/>
      <c r="I576" s="72"/>
      <c r="J576" s="10"/>
      <c r="S576" s="10"/>
      <c r="AB576" s="10"/>
      <c r="AK576" s="10"/>
      <c r="AT576" s="9"/>
      <c r="AU576" s="11"/>
      <c r="AV576" s="11"/>
      <c r="AW576" s="13"/>
    </row>
    <row r="577" spans="2:49" x14ac:dyDescent="0.25">
      <c r="B577" s="8"/>
      <c r="C577" s="9"/>
      <c r="D577" s="9"/>
      <c r="E577" s="72"/>
      <c r="F577" s="72"/>
      <c r="G577" s="72"/>
      <c r="H577" s="72"/>
      <c r="I577" s="72"/>
      <c r="J577" s="10"/>
      <c r="S577" s="10"/>
      <c r="AB577" s="10"/>
      <c r="AK577" s="10"/>
      <c r="AT577" s="9"/>
      <c r="AU577" s="11"/>
      <c r="AV577" s="11"/>
      <c r="AW577" s="13"/>
    </row>
    <row r="578" spans="2:49" x14ac:dyDescent="0.25">
      <c r="B578" s="8"/>
      <c r="C578" s="9"/>
      <c r="D578" s="9"/>
      <c r="E578" s="72"/>
      <c r="F578" s="72"/>
      <c r="G578" s="72"/>
      <c r="H578" s="72"/>
      <c r="I578" s="72"/>
      <c r="J578" s="10"/>
      <c r="S578" s="10"/>
      <c r="AB578" s="10"/>
      <c r="AK578" s="10"/>
      <c r="AT578" s="9"/>
      <c r="AU578" s="11"/>
      <c r="AV578" s="11"/>
      <c r="AW578" s="13"/>
    </row>
    <row r="579" spans="2:49" x14ac:dyDescent="0.25">
      <c r="B579" s="8"/>
      <c r="C579" s="9"/>
      <c r="D579" s="9"/>
      <c r="E579" s="72"/>
      <c r="F579" s="72"/>
      <c r="G579" s="72"/>
      <c r="H579" s="72"/>
      <c r="I579" s="72"/>
      <c r="J579" s="10"/>
      <c r="S579" s="10"/>
      <c r="AB579" s="10"/>
      <c r="AK579" s="10"/>
      <c r="AT579" s="9"/>
      <c r="AU579" s="11"/>
      <c r="AV579" s="11"/>
      <c r="AW579" s="13"/>
    </row>
    <row r="580" spans="2:49" x14ac:dyDescent="0.25">
      <c r="B580" s="8"/>
      <c r="C580" s="9"/>
      <c r="D580" s="9"/>
      <c r="E580" s="72"/>
      <c r="F580" s="72"/>
      <c r="G580" s="72"/>
      <c r="H580" s="72"/>
      <c r="I580" s="72"/>
      <c r="J580" s="10"/>
      <c r="S580" s="10"/>
      <c r="AB580" s="10"/>
      <c r="AK580" s="10"/>
      <c r="AT580" s="9"/>
      <c r="AU580" s="11"/>
      <c r="AV580" s="11"/>
      <c r="AW580" s="13"/>
    </row>
    <row r="581" spans="2:49" x14ac:dyDescent="0.25">
      <c r="B581" s="8"/>
      <c r="C581" s="9"/>
      <c r="D581" s="9"/>
      <c r="E581" s="72"/>
      <c r="F581" s="72"/>
      <c r="G581" s="72"/>
      <c r="H581" s="72"/>
      <c r="I581" s="72"/>
      <c r="J581" s="10"/>
      <c r="S581" s="10"/>
      <c r="AB581" s="10"/>
      <c r="AK581" s="10"/>
      <c r="AT581" s="9"/>
      <c r="AU581" s="11"/>
      <c r="AV581" s="11"/>
      <c r="AW581" s="13"/>
    </row>
    <row r="582" spans="2:49" x14ac:dyDescent="0.25">
      <c r="B582" s="8"/>
      <c r="C582" s="9"/>
      <c r="D582" s="9"/>
      <c r="E582" s="72"/>
      <c r="F582" s="72"/>
      <c r="G582" s="72"/>
      <c r="H582" s="72"/>
      <c r="I582" s="72"/>
      <c r="J582" s="10"/>
      <c r="S582" s="10"/>
      <c r="AB582" s="10"/>
      <c r="AK582" s="10"/>
      <c r="AT582" s="9"/>
      <c r="AU582" s="11"/>
      <c r="AV582" s="11"/>
      <c r="AW582" s="13"/>
    </row>
    <row r="583" spans="2:49" x14ac:dyDescent="0.25">
      <c r="B583" s="8"/>
      <c r="C583" s="9"/>
      <c r="D583" s="9"/>
      <c r="E583" s="72"/>
      <c r="F583" s="72"/>
      <c r="G583" s="72"/>
      <c r="H583" s="72"/>
      <c r="I583" s="72"/>
      <c r="J583" s="10"/>
      <c r="S583" s="10"/>
      <c r="AB583" s="10"/>
      <c r="AK583" s="10"/>
      <c r="AT583" s="9"/>
      <c r="AU583" s="11"/>
      <c r="AV583" s="11"/>
      <c r="AW583" s="13"/>
    </row>
    <row r="584" spans="2:49" x14ac:dyDescent="0.25">
      <c r="B584" s="8"/>
      <c r="C584" s="9"/>
      <c r="D584" s="9"/>
      <c r="E584" s="72"/>
      <c r="F584" s="72"/>
      <c r="G584" s="72"/>
      <c r="H584" s="72"/>
      <c r="I584" s="72"/>
      <c r="J584" s="10"/>
      <c r="S584" s="10"/>
      <c r="AB584" s="10"/>
      <c r="AK584" s="10"/>
      <c r="AT584" s="9"/>
      <c r="AU584" s="11"/>
      <c r="AV584" s="11"/>
      <c r="AW584" s="13"/>
    </row>
    <row r="585" spans="2:49" x14ac:dyDescent="0.25">
      <c r="B585" s="8"/>
      <c r="C585" s="9"/>
      <c r="D585" s="9"/>
      <c r="E585" s="72"/>
      <c r="F585" s="72"/>
      <c r="G585" s="72"/>
      <c r="H585" s="72"/>
      <c r="I585" s="72"/>
      <c r="J585" s="10"/>
      <c r="S585" s="10"/>
      <c r="AB585" s="10"/>
      <c r="AK585" s="10"/>
      <c r="AT585" s="9"/>
      <c r="AU585" s="11"/>
      <c r="AV585" s="11"/>
      <c r="AW585" s="13"/>
    </row>
    <row r="586" spans="2:49" x14ac:dyDescent="0.25">
      <c r="B586" s="8"/>
      <c r="C586" s="9"/>
      <c r="D586" s="9"/>
      <c r="E586" s="72"/>
      <c r="F586" s="72"/>
      <c r="G586" s="72"/>
      <c r="H586" s="72"/>
      <c r="I586" s="72"/>
      <c r="J586" s="10"/>
      <c r="S586" s="10"/>
      <c r="AB586" s="10"/>
      <c r="AK586" s="10"/>
      <c r="AT586" s="9"/>
      <c r="AU586" s="11"/>
      <c r="AV586" s="11"/>
      <c r="AW586" s="13"/>
    </row>
    <row r="587" spans="2:49" x14ac:dyDescent="0.25">
      <c r="B587" s="8"/>
      <c r="C587" s="9"/>
      <c r="D587" s="9"/>
      <c r="E587" s="72"/>
      <c r="F587" s="72"/>
      <c r="G587" s="72"/>
      <c r="H587" s="72"/>
      <c r="I587" s="72"/>
      <c r="J587" s="10"/>
      <c r="S587" s="10"/>
      <c r="AB587" s="10"/>
      <c r="AK587" s="10"/>
      <c r="AT587" s="9"/>
      <c r="AU587" s="11"/>
      <c r="AV587" s="11"/>
      <c r="AW587" s="13"/>
    </row>
    <row r="588" spans="2:49" x14ac:dyDescent="0.25">
      <c r="B588" s="8"/>
      <c r="C588" s="9"/>
      <c r="D588" s="9"/>
      <c r="E588" s="72"/>
      <c r="F588" s="72"/>
      <c r="G588" s="72"/>
      <c r="H588" s="72"/>
      <c r="I588" s="72"/>
      <c r="J588" s="10"/>
      <c r="S588" s="10"/>
      <c r="AB588" s="10"/>
      <c r="AK588" s="10"/>
      <c r="AT588" s="9"/>
      <c r="AU588" s="11"/>
      <c r="AV588" s="11"/>
      <c r="AW588" s="13"/>
    </row>
    <row r="589" spans="2:49" x14ac:dyDescent="0.25">
      <c r="B589" s="8"/>
      <c r="C589" s="9"/>
      <c r="D589" s="9"/>
      <c r="E589" s="72"/>
      <c r="F589" s="72"/>
      <c r="G589" s="72"/>
      <c r="H589" s="72"/>
      <c r="I589" s="72"/>
      <c r="J589" s="10"/>
      <c r="S589" s="10"/>
      <c r="AB589" s="10"/>
      <c r="AK589" s="10"/>
      <c r="AT589" s="9"/>
      <c r="AU589" s="11"/>
      <c r="AV589" s="11"/>
      <c r="AW589" s="13"/>
    </row>
    <row r="590" spans="2:49" x14ac:dyDescent="0.25">
      <c r="B590" s="8"/>
      <c r="C590" s="9"/>
      <c r="D590" s="9"/>
      <c r="E590" s="72"/>
      <c r="F590" s="72"/>
      <c r="G590" s="72"/>
      <c r="H590" s="72"/>
      <c r="I590" s="72"/>
      <c r="J590" s="10"/>
      <c r="S590" s="10"/>
      <c r="AB590" s="10"/>
      <c r="AK590" s="10"/>
      <c r="AT590" s="9"/>
      <c r="AU590" s="11"/>
      <c r="AV590" s="11"/>
      <c r="AW590" s="13"/>
    </row>
    <row r="591" spans="2:49" x14ac:dyDescent="0.25">
      <c r="B591" s="8"/>
      <c r="C591" s="9"/>
      <c r="D591" s="9"/>
      <c r="E591" s="72"/>
      <c r="F591" s="72"/>
      <c r="G591" s="72"/>
      <c r="H591" s="72"/>
      <c r="I591" s="72"/>
      <c r="J591" s="10"/>
      <c r="S591" s="10"/>
      <c r="AB591" s="10"/>
      <c r="AK591" s="10"/>
      <c r="AT591" s="9"/>
      <c r="AU591" s="11"/>
      <c r="AV591" s="11"/>
      <c r="AW591" s="13"/>
    </row>
    <row r="592" spans="2:49" x14ac:dyDescent="0.25">
      <c r="B592" s="8"/>
      <c r="C592" s="9"/>
      <c r="D592" s="9"/>
      <c r="E592" s="72"/>
      <c r="F592" s="72"/>
      <c r="G592" s="72"/>
      <c r="H592" s="72"/>
      <c r="I592" s="72"/>
      <c r="J592" s="10"/>
      <c r="S592" s="10"/>
      <c r="AB592" s="10"/>
      <c r="AK592" s="10"/>
      <c r="AT592" s="9"/>
      <c r="AU592" s="11"/>
      <c r="AV592" s="11"/>
      <c r="AW592" s="13"/>
    </row>
    <row r="593" spans="2:49" x14ac:dyDescent="0.25">
      <c r="B593" s="8"/>
      <c r="C593" s="9"/>
      <c r="D593" s="9"/>
      <c r="E593" s="72"/>
      <c r="F593" s="72"/>
      <c r="G593" s="72"/>
      <c r="H593" s="72"/>
      <c r="I593" s="72"/>
      <c r="J593" s="10"/>
      <c r="S593" s="10"/>
      <c r="AB593" s="10"/>
      <c r="AK593" s="10"/>
      <c r="AT593" s="9"/>
      <c r="AU593" s="11"/>
      <c r="AV593" s="11"/>
      <c r="AW593" s="13"/>
    </row>
    <row r="594" spans="2:49" x14ac:dyDescent="0.25">
      <c r="B594" s="8"/>
      <c r="C594" s="9"/>
      <c r="D594" s="9"/>
      <c r="E594" s="72"/>
      <c r="F594" s="72"/>
      <c r="G594" s="72"/>
      <c r="H594" s="72"/>
      <c r="I594" s="72"/>
      <c r="J594" s="10"/>
      <c r="S594" s="10"/>
      <c r="AB594" s="10"/>
      <c r="AK594" s="10"/>
      <c r="AT594" s="9"/>
      <c r="AU594" s="11"/>
      <c r="AV594" s="11"/>
      <c r="AW594" s="13"/>
    </row>
    <row r="595" spans="2:49" x14ac:dyDescent="0.25">
      <c r="B595" s="8"/>
      <c r="C595" s="9"/>
      <c r="D595" s="9"/>
      <c r="E595" s="72"/>
      <c r="F595" s="72"/>
      <c r="G595" s="72"/>
      <c r="H595" s="72"/>
      <c r="I595" s="72"/>
      <c r="J595" s="10"/>
      <c r="S595" s="10"/>
      <c r="AB595" s="10"/>
      <c r="AK595" s="10"/>
      <c r="AT595" s="9"/>
      <c r="AU595" s="11"/>
      <c r="AV595" s="11"/>
      <c r="AW595" s="13"/>
    </row>
    <row r="596" spans="2:49" x14ac:dyDescent="0.25">
      <c r="B596" s="8"/>
      <c r="C596" s="9"/>
      <c r="D596" s="9"/>
      <c r="E596" s="72"/>
      <c r="F596" s="72"/>
      <c r="G596" s="72"/>
      <c r="H596" s="72"/>
      <c r="I596" s="72"/>
      <c r="J596" s="10"/>
      <c r="S596" s="10"/>
      <c r="AB596" s="10"/>
      <c r="AK596" s="10"/>
      <c r="AT596" s="9"/>
      <c r="AU596" s="11"/>
      <c r="AV596" s="11"/>
      <c r="AW596" s="13"/>
    </row>
    <row r="597" spans="2:49" x14ac:dyDescent="0.25">
      <c r="B597" s="8"/>
      <c r="C597" s="9"/>
      <c r="D597" s="9"/>
      <c r="E597" s="72"/>
      <c r="F597" s="72"/>
      <c r="G597" s="72"/>
      <c r="H597" s="72"/>
      <c r="I597" s="72"/>
      <c r="J597" s="10"/>
      <c r="S597" s="10"/>
      <c r="AB597" s="10"/>
      <c r="AK597" s="10"/>
      <c r="AT597" s="9"/>
      <c r="AU597" s="11"/>
      <c r="AV597" s="11"/>
      <c r="AW597" s="13"/>
    </row>
    <row r="598" spans="2:49" x14ac:dyDescent="0.25">
      <c r="B598" s="8"/>
      <c r="C598" s="9"/>
      <c r="D598" s="9"/>
      <c r="E598" s="72"/>
      <c r="F598" s="72"/>
      <c r="G598" s="72"/>
      <c r="H598" s="72"/>
      <c r="I598" s="72"/>
      <c r="J598" s="10"/>
      <c r="S598" s="10"/>
      <c r="AB598" s="10"/>
      <c r="AK598" s="10"/>
      <c r="AT598" s="9"/>
      <c r="AU598" s="11"/>
      <c r="AV598" s="11"/>
      <c r="AW598" s="13"/>
    </row>
    <row r="599" spans="2:49" x14ac:dyDescent="0.25">
      <c r="B599" s="8"/>
      <c r="C599" s="9"/>
      <c r="D599" s="9"/>
      <c r="E599" s="72"/>
      <c r="F599" s="72"/>
      <c r="G599" s="72"/>
      <c r="H599" s="72"/>
      <c r="I599" s="72"/>
      <c r="J599" s="10"/>
      <c r="S599" s="10"/>
      <c r="AB599" s="10"/>
      <c r="AK599" s="10"/>
      <c r="AT599" s="9"/>
      <c r="AU599" s="11"/>
      <c r="AV599" s="11"/>
      <c r="AW599" s="13"/>
    </row>
    <row r="600" spans="2:49" x14ac:dyDescent="0.25">
      <c r="B600" s="8"/>
      <c r="C600" s="9"/>
      <c r="D600" s="9"/>
      <c r="E600" s="72"/>
      <c r="F600" s="72"/>
      <c r="G600" s="72"/>
      <c r="H600" s="72"/>
      <c r="I600" s="72"/>
      <c r="J600" s="10"/>
      <c r="S600" s="10"/>
      <c r="AB600" s="10"/>
      <c r="AK600" s="10"/>
      <c r="AT600" s="9"/>
      <c r="AU600" s="11"/>
      <c r="AV600" s="11"/>
      <c r="AW600" s="13"/>
    </row>
    <row r="601" spans="2:49" x14ac:dyDescent="0.25">
      <c r="B601" s="8"/>
      <c r="C601" s="9"/>
      <c r="D601" s="9"/>
      <c r="E601" s="72"/>
      <c r="F601" s="72"/>
      <c r="G601" s="72"/>
      <c r="H601" s="72"/>
      <c r="I601" s="72"/>
      <c r="J601" s="10"/>
      <c r="S601" s="10"/>
      <c r="AB601" s="10"/>
      <c r="AK601" s="10"/>
      <c r="AT601" s="9"/>
      <c r="AU601" s="11"/>
      <c r="AV601" s="11"/>
      <c r="AW601" s="13"/>
    </row>
    <row r="602" spans="2:49" x14ac:dyDescent="0.25">
      <c r="B602" s="8"/>
      <c r="C602" s="9"/>
      <c r="D602" s="9"/>
      <c r="E602" s="72"/>
      <c r="F602" s="72"/>
      <c r="G602" s="72"/>
      <c r="H602" s="72"/>
      <c r="I602" s="72"/>
      <c r="J602" s="10"/>
      <c r="S602" s="10"/>
      <c r="AB602" s="10"/>
      <c r="AK602" s="10"/>
      <c r="AT602" s="9"/>
      <c r="AU602" s="11"/>
      <c r="AV602" s="11"/>
      <c r="AW602" s="13"/>
    </row>
    <row r="603" spans="2:49" x14ac:dyDescent="0.25">
      <c r="B603" s="8"/>
      <c r="C603" s="9"/>
      <c r="D603" s="9"/>
      <c r="E603" s="72"/>
      <c r="F603" s="72"/>
      <c r="G603" s="72"/>
      <c r="H603" s="72"/>
      <c r="I603" s="72"/>
      <c r="J603" s="10"/>
      <c r="S603" s="10"/>
      <c r="AB603" s="10"/>
      <c r="AK603" s="10"/>
      <c r="AT603" s="9"/>
      <c r="AU603" s="11"/>
      <c r="AV603" s="11"/>
      <c r="AW603" s="13"/>
    </row>
    <row r="604" spans="2:49" x14ac:dyDescent="0.25">
      <c r="B604" s="8"/>
      <c r="C604" s="9"/>
      <c r="D604" s="9"/>
      <c r="E604" s="72"/>
      <c r="F604" s="72"/>
      <c r="G604" s="72"/>
      <c r="H604" s="72"/>
      <c r="I604" s="72"/>
      <c r="J604" s="10"/>
      <c r="S604" s="10"/>
      <c r="AB604" s="10"/>
      <c r="AK604" s="10"/>
      <c r="AT604" s="9"/>
      <c r="AU604" s="11"/>
      <c r="AV604" s="11"/>
      <c r="AW604" s="13"/>
    </row>
    <row r="605" spans="2:49" x14ac:dyDescent="0.25">
      <c r="B605" s="8"/>
      <c r="C605" s="9"/>
      <c r="D605" s="9"/>
      <c r="E605" s="72"/>
      <c r="F605" s="72"/>
      <c r="G605" s="72"/>
      <c r="H605" s="72"/>
      <c r="I605" s="72"/>
      <c r="J605" s="10"/>
      <c r="S605" s="10"/>
      <c r="AB605" s="10"/>
      <c r="AK605" s="10"/>
      <c r="AT605" s="9"/>
      <c r="AU605" s="11"/>
      <c r="AV605" s="11"/>
      <c r="AW605" s="13"/>
    </row>
    <row r="606" spans="2:49" x14ac:dyDescent="0.25">
      <c r="B606" s="8"/>
      <c r="C606" s="9"/>
      <c r="D606" s="9"/>
      <c r="E606" s="72"/>
      <c r="F606" s="72"/>
      <c r="G606" s="72"/>
      <c r="H606" s="72"/>
      <c r="I606" s="72"/>
      <c r="J606" s="10"/>
      <c r="S606" s="10"/>
      <c r="AB606" s="10"/>
      <c r="AK606" s="10"/>
      <c r="AT606" s="9"/>
      <c r="AU606" s="11"/>
      <c r="AV606" s="11"/>
      <c r="AW606" s="13"/>
    </row>
    <row r="607" spans="2:49" x14ac:dyDescent="0.25">
      <c r="B607" s="8"/>
      <c r="C607" s="9"/>
      <c r="D607" s="9"/>
      <c r="E607" s="72"/>
      <c r="F607" s="72"/>
      <c r="G607" s="72"/>
      <c r="H607" s="72"/>
      <c r="I607" s="72"/>
      <c r="J607" s="10"/>
      <c r="S607" s="10"/>
      <c r="AB607" s="10"/>
      <c r="AK607" s="10"/>
      <c r="AT607" s="9"/>
      <c r="AU607" s="11"/>
      <c r="AV607" s="11"/>
      <c r="AW607" s="13"/>
    </row>
    <row r="608" spans="2:49" x14ac:dyDescent="0.25">
      <c r="B608" s="8"/>
      <c r="C608" s="9"/>
      <c r="D608" s="9"/>
      <c r="E608" s="72"/>
      <c r="F608" s="72"/>
      <c r="G608" s="72"/>
      <c r="H608" s="72"/>
      <c r="I608" s="72"/>
      <c r="J608" s="10"/>
      <c r="S608" s="10"/>
      <c r="AB608" s="10"/>
      <c r="AK608" s="10"/>
      <c r="AT608" s="9"/>
      <c r="AU608" s="11"/>
      <c r="AV608" s="11"/>
      <c r="AW608" s="13"/>
    </row>
    <row r="609" spans="2:49" x14ac:dyDescent="0.25">
      <c r="B609" s="8"/>
      <c r="C609" s="9"/>
      <c r="D609" s="9"/>
      <c r="E609" s="72"/>
      <c r="F609" s="72"/>
      <c r="G609" s="72"/>
      <c r="H609" s="72"/>
      <c r="I609" s="72"/>
      <c r="J609" s="10"/>
      <c r="S609" s="10"/>
      <c r="AB609" s="10"/>
      <c r="AK609" s="10"/>
      <c r="AT609" s="9"/>
      <c r="AU609" s="11"/>
      <c r="AV609" s="11"/>
      <c r="AW609" s="13"/>
    </row>
    <row r="610" spans="2:49" x14ac:dyDescent="0.25">
      <c r="B610" s="8"/>
      <c r="C610" s="9"/>
      <c r="D610" s="9"/>
      <c r="E610" s="72"/>
      <c r="F610" s="72"/>
      <c r="G610" s="72"/>
      <c r="H610" s="72"/>
      <c r="I610" s="72"/>
      <c r="J610" s="10"/>
      <c r="S610" s="10"/>
      <c r="AB610" s="10"/>
      <c r="AK610" s="10"/>
      <c r="AT610" s="9"/>
      <c r="AU610" s="11"/>
      <c r="AV610" s="11"/>
      <c r="AW610" s="13"/>
    </row>
    <row r="611" spans="2:49" x14ac:dyDescent="0.25">
      <c r="B611" s="8"/>
      <c r="C611" s="9"/>
      <c r="D611" s="9"/>
      <c r="E611" s="72"/>
      <c r="F611" s="72"/>
      <c r="G611" s="72"/>
      <c r="H611" s="72"/>
      <c r="I611" s="72"/>
      <c r="J611" s="10"/>
      <c r="S611" s="10"/>
      <c r="AB611" s="10"/>
      <c r="AK611" s="10"/>
      <c r="AT611" s="9"/>
      <c r="AU611" s="11"/>
      <c r="AV611" s="11"/>
      <c r="AW611" s="13"/>
    </row>
    <row r="612" spans="2:49" x14ac:dyDescent="0.25">
      <c r="B612" s="8"/>
      <c r="C612" s="9"/>
      <c r="D612" s="9"/>
      <c r="E612" s="72"/>
      <c r="F612" s="72"/>
      <c r="G612" s="72"/>
      <c r="H612" s="72"/>
      <c r="I612" s="72"/>
      <c r="J612" s="10"/>
      <c r="S612" s="10"/>
      <c r="AB612" s="10"/>
      <c r="AK612" s="10"/>
      <c r="AT612" s="9"/>
      <c r="AU612" s="11"/>
      <c r="AV612" s="11"/>
      <c r="AW612" s="13"/>
    </row>
    <row r="613" spans="2:49" x14ac:dyDescent="0.25">
      <c r="B613" s="8"/>
      <c r="C613" s="9"/>
      <c r="D613" s="9"/>
      <c r="E613" s="72"/>
      <c r="F613" s="72"/>
      <c r="G613" s="72"/>
      <c r="H613" s="72"/>
      <c r="I613" s="72"/>
      <c r="J613" s="10"/>
      <c r="S613" s="10"/>
      <c r="AB613" s="10"/>
      <c r="AK613" s="10"/>
      <c r="AT613" s="9"/>
      <c r="AU613" s="11"/>
      <c r="AV613" s="11"/>
      <c r="AW613" s="13"/>
    </row>
    <row r="614" spans="2:49" x14ac:dyDescent="0.25">
      <c r="B614" s="8"/>
      <c r="C614" s="9"/>
      <c r="D614" s="9"/>
      <c r="E614" s="72"/>
      <c r="F614" s="72"/>
      <c r="G614" s="72"/>
      <c r="H614" s="72"/>
      <c r="I614" s="72"/>
      <c r="J614" s="10"/>
      <c r="S614" s="10"/>
      <c r="AB614" s="10"/>
      <c r="AK614" s="10"/>
      <c r="AT614" s="9"/>
      <c r="AU614" s="11"/>
      <c r="AV614" s="11"/>
      <c r="AW614" s="13"/>
    </row>
    <row r="615" spans="2:49" x14ac:dyDescent="0.25">
      <c r="B615" s="8"/>
      <c r="C615" s="9"/>
      <c r="D615" s="9"/>
      <c r="E615" s="72"/>
      <c r="F615" s="72"/>
      <c r="G615" s="72"/>
      <c r="H615" s="72"/>
      <c r="I615" s="72"/>
      <c r="J615" s="10"/>
      <c r="S615" s="10"/>
      <c r="AB615" s="10"/>
      <c r="AK615" s="10"/>
      <c r="AT615" s="9"/>
      <c r="AU615" s="11"/>
      <c r="AV615" s="11"/>
      <c r="AW615" s="13"/>
    </row>
    <row r="616" spans="2:49" x14ac:dyDescent="0.25">
      <c r="B616" s="8"/>
      <c r="C616" s="9"/>
      <c r="D616" s="9"/>
      <c r="E616" s="72"/>
      <c r="F616" s="72"/>
      <c r="G616" s="72"/>
      <c r="H616" s="72"/>
      <c r="I616" s="72"/>
      <c r="J616" s="10"/>
      <c r="S616" s="10"/>
      <c r="AB616" s="10"/>
      <c r="AK616" s="10"/>
      <c r="AT616" s="9"/>
      <c r="AU616" s="11"/>
      <c r="AV616" s="11"/>
      <c r="AW616" s="13"/>
    </row>
    <row r="617" spans="2:49" x14ac:dyDescent="0.25">
      <c r="B617" s="8"/>
      <c r="C617" s="9"/>
      <c r="D617" s="9"/>
      <c r="E617" s="72"/>
      <c r="F617" s="72"/>
      <c r="G617" s="72"/>
      <c r="H617" s="72"/>
      <c r="I617" s="72"/>
      <c r="J617" s="10"/>
      <c r="S617" s="10"/>
      <c r="AB617" s="10"/>
      <c r="AK617" s="10"/>
      <c r="AT617" s="9"/>
      <c r="AU617" s="11"/>
      <c r="AV617" s="11"/>
      <c r="AW617" s="13"/>
    </row>
  </sheetData>
  <mergeCells count="25">
    <mergeCell ref="AT10:AT11"/>
    <mergeCell ref="AU10:AU11"/>
    <mergeCell ref="AV10:AV11"/>
    <mergeCell ref="AW10:AW11"/>
    <mergeCell ref="I10:I11"/>
    <mergeCell ref="AK10:AS10"/>
    <mergeCell ref="AB10:AJ10"/>
    <mergeCell ref="S10:AA10"/>
    <mergeCell ref="J10:R10"/>
    <mergeCell ref="J19:R19"/>
    <mergeCell ref="S19:AA19"/>
    <mergeCell ref="AB19:AJ19"/>
    <mergeCell ref="AK19:AS19"/>
    <mergeCell ref="F4:G4"/>
    <mergeCell ref="F5:G5"/>
    <mergeCell ref="B5:E5"/>
    <mergeCell ref="B2:H2"/>
    <mergeCell ref="B14:H14"/>
    <mergeCell ref="C10:C11"/>
    <mergeCell ref="D10:D11"/>
    <mergeCell ref="E10:E11"/>
    <mergeCell ref="F10:F11"/>
    <mergeCell ref="G10:G11"/>
    <mergeCell ref="B10:B11"/>
    <mergeCell ref="H10:H11"/>
  </mergeCells>
  <dataValidations count="2">
    <dataValidation type="list" allowBlank="1" showInputMessage="1" showErrorMessage="1" sqref="B17">
      <formula1>"1,2,3,4,5,6"</formula1>
    </dataValidation>
    <dataValidation type="list" allowBlank="1" showInputMessage="1" showErrorMessage="1" sqref="C17">
      <formula1>"Commune,Rare,Spéciale"</formula1>
    </dataValidation>
  </dataValidations>
  <pageMargins left="0.70866141732283472" right="0.70866141732283472" top="0.74803149606299213" bottom="0.74803149606299213" header="0.31496062992125984" footer="0.31496062992125984"/>
  <pageSetup orientation="portrait" verticalDpi="300" r:id="rId1"/>
  <headerFooter>
    <oddHeader>&amp;CKrosMaster Arèna
Ma Collection</oddHeader>
    <oddFooter>&amp;LPar : Maxlam&amp;RVersion 3.2</oddFooter>
  </headerFooter>
  <ignoredErrors>
    <ignoredError sqref="G13 C13" numberStoredAsText="1"/>
  </ignoredErrors>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9" tint="0.39997558519241921"/>
  </sheetPr>
  <dimension ref="A1:C124"/>
  <sheetViews>
    <sheetView zoomScaleNormal="100" workbookViewId="0"/>
  </sheetViews>
  <sheetFormatPr baseColWidth="10" defaultRowHeight="15" x14ac:dyDescent="0.25"/>
  <cols>
    <col min="1" max="1" width="20.42578125" style="23" customWidth="1"/>
    <col min="2" max="2" width="27.140625" style="23" customWidth="1"/>
    <col min="3" max="3" width="255.7109375" style="23" bestFit="1" customWidth="1"/>
    <col min="4" max="16384" width="11.42578125" style="23"/>
  </cols>
  <sheetData>
    <row r="1" spans="1:3" x14ac:dyDescent="0.25">
      <c r="A1" s="22" t="s">
        <v>223</v>
      </c>
      <c r="B1" s="22" t="s">
        <v>154</v>
      </c>
      <c r="C1" s="22" t="s">
        <v>155</v>
      </c>
    </row>
    <row r="2" spans="1:3" x14ac:dyDescent="0.25">
      <c r="A2" s="23" t="s">
        <v>225</v>
      </c>
      <c r="B2" s="23" t="s">
        <v>286</v>
      </c>
      <c r="C2" s="23" t="s">
        <v>288</v>
      </c>
    </row>
    <row r="3" spans="1:3" x14ac:dyDescent="0.25">
      <c r="A3" s="23" t="s">
        <v>225</v>
      </c>
      <c r="B3" s="23" t="s">
        <v>287</v>
      </c>
      <c r="C3" s="23" t="s">
        <v>289</v>
      </c>
    </row>
    <row r="4" spans="1:3" x14ac:dyDescent="0.25">
      <c r="A4" s="23" t="s">
        <v>225</v>
      </c>
      <c r="B4" s="23" t="s">
        <v>962</v>
      </c>
      <c r="C4" s="23" t="s">
        <v>290</v>
      </c>
    </row>
    <row r="5" spans="1:3" x14ac:dyDescent="0.25">
      <c r="A5" s="23" t="s">
        <v>225</v>
      </c>
      <c r="B5" s="23" t="s">
        <v>255</v>
      </c>
      <c r="C5" s="23" t="s">
        <v>296</v>
      </c>
    </row>
    <row r="6" spans="1:3" x14ac:dyDescent="0.25">
      <c r="A6" s="23" t="s">
        <v>225</v>
      </c>
      <c r="B6" s="23" t="s">
        <v>299</v>
      </c>
      <c r="C6" s="23" t="s">
        <v>300</v>
      </c>
    </row>
    <row r="7" spans="1:3" x14ac:dyDescent="0.25">
      <c r="A7" s="23" t="s">
        <v>225</v>
      </c>
      <c r="B7" s="23" t="s">
        <v>253</v>
      </c>
      <c r="C7" s="23" t="s">
        <v>294</v>
      </c>
    </row>
    <row r="8" spans="1:3" x14ac:dyDescent="0.25">
      <c r="A8" s="23" t="s">
        <v>225</v>
      </c>
      <c r="B8" s="23" t="s">
        <v>254</v>
      </c>
      <c r="C8" s="23" t="s">
        <v>295</v>
      </c>
    </row>
    <row r="9" spans="1:3" x14ac:dyDescent="0.25">
      <c r="A9" s="23" t="s">
        <v>225</v>
      </c>
      <c r="B9" s="23" t="s">
        <v>297</v>
      </c>
      <c r="C9" s="23" t="s">
        <v>298</v>
      </c>
    </row>
    <row r="10" spans="1:3" x14ac:dyDescent="0.25">
      <c r="A10" s="23" t="s">
        <v>279</v>
      </c>
      <c r="B10" s="23" t="s">
        <v>280</v>
      </c>
      <c r="C10" s="23" t="s">
        <v>284</v>
      </c>
    </row>
    <row r="11" spans="1:3" x14ac:dyDescent="0.25">
      <c r="A11" s="23" t="s">
        <v>279</v>
      </c>
      <c r="B11" s="23" t="s">
        <v>283</v>
      </c>
      <c r="C11" s="23" t="s">
        <v>301</v>
      </c>
    </row>
    <row r="12" spans="1:3" x14ac:dyDescent="0.25">
      <c r="A12" s="23" t="s">
        <v>279</v>
      </c>
      <c r="B12" s="23" t="s">
        <v>282</v>
      </c>
      <c r="C12" s="23" t="s">
        <v>285</v>
      </c>
    </row>
    <row r="13" spans="1:3" x14ac:dyDescent="0.25">
      <c r="A13" s="23" t="s">
        <v>279</v>
      </c>
      <c r="B13" s="23" t="s">
        <v>281</v>
      </c>
      <c r="C13" s="23" t="s">
        <v>1217</v>
      </c>
    </row>
    <row r="14" spans="1:3" x14ac:dyDescent="0.25">
      <c r="A14" s="23" t="s">
        <v>279</v>
      </c>
      <c r="B14" s="23" t="s">
        <v>963</v>
      </c>
      <c r="C14" s="23" t="s">
        <v>964</v>
      </c>
    </row>
    <row r="15" spans="1:3" x14ac:dyDescent="0.25">
      <c r="A15" s="23" t="s">
        <v>279</v>
      </c>
      <c r="B15" s="23" t="s">
        <v>968</v>
      </c>
      <c r="C15" s="23" t="s">
        <v>970</v>
      </c>
    </row>
    <row r="16" spans="1:3" x14ac:dyDescent="0.25">
      <c r="A16" s="23" t="s">
        <v>224</v>
      </c>
      <c r="B16" s="23" t="s">
        <v>706</v>
      </c>
      <c r="C16" s="23" t="s">
        <v>865</v>
      </c>
    </row>
    <row r="17" spans="1:3" x14ac:dyDescent="0.25">
      <c r="A17" s="23" t="s">
        <v>224</v>
      </c>
      <c r="B17" s="23" t="s">
        <v>1177</v>
      </c>
      <c r="C17" s="23" t="s">
        <v>1178</v>
      </c>
    </row>
    <row r="18" spans="1:3" x14ac:dyDescent="0.25">
      <c r="A18" s="23" t="s">
        <v>224</v>
      </c>
      <c r="B18" s="23" t="s">
        <v>438</v>
      </c>
      <c r="C18" s="23" t="s">
        <v>961</v>
      </c>
    </row>
    <row r="19" spans="1:3" x14ac:dyDescent="0.25">
      <c r="A19" s="23" t="s">
        <v>224</v>
      </c>
      <c r="B19" s="23" t="s">
        <v>953</v>
      </c>
      <c r="C19" s="23" t="s">
        <v>954</v>
      </c>
    </row>
    <row r="20" spans="1:3" x14ac:dyDescent="0.25">
      <c r="A20" s="23" t="s">
        <v>224</v>
      </c>
      <c r="B20" s="23" t="s">
        <v>257</v>
      </c>
      <c r="C20" s="23" t="s">
        <v>293</v>
      </c>
    </row>
    <row r="21" spans="1:3" x14ac:dyDescent="0.25">
      <c r="A21" s="23" t="s">
        <v>224</v>
      </c>
      <c r="B21" s="23" t="s">
        <v>519</v>
      </c>
      <c r="C21" s="23" t="s">
        <v>891</v>
      </c>
    </row>
    <row r="22" spans="1:3" x14ac:dyDescent="0.25">
      <c r="A22" s="23" t="s">
        <v>224</v>
      </c>
      <c r="B22" s="23" t="s">
        <v>926</v>
      </c>
      <c r="C22" s="23" t="s">
        <v>927</v>
      </c>
    </row>
    <row r="23" spans="1:3" x14ac:dyDescent="0.25">
      <c r="A23" s="23" t="s">
        <v>224</v>
      </c>
      <c r="B23" s="23" t="s">
        <v>866</v>
      </c>
      <c r="C23" s="23" t="s">
        <v>867</v>
      </c>
    </row>
    <row r="24" spans="1:3" x14ac:dyDescent="0.25">
      <c r="A24" s="23" t="s">
        <v>224</v>
      </c>
      <c r="B24" s="23" t="s">
        <v>911</v>
      </c>
      <c r="C24" s="23" t="s">
        <v>912</v>
      </c>
    </row>
    <row r="25" spans="1:3" x14ac:dyDescent="0.25">
      <c r="A25" s="23" t="s">
        <v>224</v>
      </c>
      <c r="B25" s="23" t="s">
        <v>1206</v>
      </c>
      <c r="C25" s="23" t="s">
        <v>1208</v>
      </c>
    </row>
    <row r="26" spans="1:3" x14ac:dyDescent="0.25">
      <c r="A26" s="23" t="s">
        <v>224</v>
      </c>
      <c r="B26" s="23" t="s">
        <v>1033</v>
      </c>
      <c r="C26" s="23" t="s">
        <v>1035</v>
      </c>
    </row>
    <row r="27" spans="1:3" x14ac:dyDescent="0.25">
      <c r="A27" s="23" t="s">
        <v>224</v>
      </c>
      <c r="B27" s="23" t="s">
        <v>878</v>
      </c>
      <c r="C27" s="23" t="s">
        <v>879</v>
      </c>
    </row>
    <row r="28" spans="1:3" x14ac:dyDescent="0.25">
      <c r="A28" s="23" t="s">
        <v>224</v>
      </c>
      <c r="B28" s="23" t="s">
        <v>721</v>
      </c>
      <c r="C28" s="23" t="s">
        <v>864</v>
      </c>
    </row>
    <row r="29" spans="1:3" x14ac:dyDescent="0.25">
      <c r="A29" s="23" t="s">
        <v>224</v>
      </c>
      <c r="B29" s="23" t="s">
        <v>940</v>
      </c>
      <c r="C29" s="23" t="s">
        <v>941</v>
      </c>
    </row>
    <row r="30" spans="1:3" x14ac:dyDescent="0.25">
      <c r="A30" s="23" t="s">
        <v>224</v>
      </c>
      <c r="B30" s="23" t="s">
        <v>987</v>
      </c>
      <c r="C30" s="23" t="s">
        <v>990</v>
      </c>
    </row>
    <row r="31" spans="1:3" x14ac:dyDescent="0.25">
      <c r="A31" s="23" t="s">
        <v>224</v>
      </c>
      <c r="B31" s="23" t="s">
        <v>928</v>
      </c>
      <c r="C31" s="23" t="s">
        <v>929</v>
      </c>
    </row>
    <row r="32" spans="1:3" x14ac:dyDescent="0.25">
      <c r="A32" s="23" t="s">
        <v>224</v>
      </c>
      <c r="B32" s="23" t="s">
        <v>628</v>
      </c>
      <c r="C32" s="23" t="s">
        <v>853</v>
      </c>
    </row>
    <row r="33" spans="1:3" x14ac:dyDescent="0.25">
      <c r="A33" s="23" t="s">
        <v>224</v>
      </c>
      <c r="B33" s="23" t="s">
        <v>915</v>
      </c>
      <c r="C33" s="23" t="s">
        <v>916</v>
      </c>
    </row>
    <row r="34" spans="1:3" x14ac:dyDescent="0.25">
      <c r="A34" s="23" t="s">
        <v>224</v>
      </c>
      <c r="B34" s="23" t="s">
        <v>872</v>
      </c>
      <c r="C34" s="23" t="s">
        <v>873</v>
      </c>
    </row>
    <row r="35" spans="1:3" x14ac:dyDescent="0.25">
      <c r="A35" s="23" t="s">
        <v>224</v>
      </c>
      <c r="B35" s="23" t="s">
        <v>1300</v>
      </c>
      <c r="C35" s="23" t="s">
        <v>1301</v>
      </c>
    </row>
    <row r="36" spans="1:3" x14ac:dyDescent="0.25">
      <c r="A36" s="23" t="s">
        <v>224</v>
      </c>
      <c r="B36" s="23" t="s">
        <v>914</v>
      </c>
      <c r="C36" s="23" t="s">
        <v>1216</v>
      </c>
    </row>
    <row r="37" spans="1:3" x14ac:dyDescent="0.25">
      <c r="A37" s="23" t="s">
        <v>224</v>
      </c>
      <c r="B37" s="23" t="s">
        <v>1001</v>
      </c>
      <c r="C37" s="23" t="s">
        <v>1003</v>
      </c>
    </row>
    <row r="38" spans="1:3" x14ac:dyDescent="0.25">
      <c r="A38" s="23" t="s">
        <v>224</v>
      </c>
      <c r="B38" s="23" t="s">
        <v>258</v>
      </c>
      <c r="C38" s="23" t="s">
        <v>958</v>
      </c>
    </row>
    <row r="39" spans="1:3" x14ac:dyDescent="0.25">
      <c r="A39" s="23" t="s">
        <v>224</v>
      </c>
      <c r="B39" s="23" t="s">
        <v>1143</v>
      </c>
      <c r="C39" s="23" t="s">
        <v>1144</v>
      </c>
    </row>
    <row r="40" spans="1:3" x14ac:dyDescent="0.25">
      <c r="A40" s="23" t="s">
        <v>224</v>
      </c>
      <c r="B40" s="23" t="s">
        <v>1185</v>
      </c>
      <c r="C40" s="23" t="s">
        <v>1187</v>
      </c>
    </row>
    <row r="41" spans="1:3" x14ac:dyDescent="0.25">
      <c r="A41" s="23" t="s">
        <v>224</v>
      </c>
      <c r="B41" s="23" t="s">
        <v>562</v>
      </c>
      <c r="C41" s="23" t="s">
        <v>902</v>
      </c>
    </row>
    <row r="42" spans="1:3" x14ac:dyDescent="0.25">
      <c r="A42" s="23" t="s">
        <v>224</v>
      </c>
      <c r="B42" s="23" t="s">
        <v>935</v>
      </c>
      <c r="C42" s="23" t="s">
        <v>936</v>
      </c>
    </row>
    <row r="43" spans="1:3" x14ac:dyDescent="0.25">
      <c r="A43" s="23" t="s">
        <v>224</v>
      </c>
      <c r="B43" s="23" t="s">
        <v>376</v>
      </c>
      <c r="C43" s="23" t="s">
        <v>960</v>
      </c>
    </row>
    <row r="44" spans="1:3" x14ac:dyDescent="0.25">
      <c r="A44" s="23" t="s">
        <v>224</v>
      </c>
      <c r="B44" s="23" t="s">
        <v>1072</v>
      </c>
      <c r="C44" s="23" t="s">
        <v>1073</v>
      </c>
    </row>
    <row r="45" spans="1:3" x14ac:dyDescent="0.25">
      <c r="A45" s="23" t="s">
        <v>224</v>
      </c>
      <c r="B45" s="23" t="s">
        <v>933</v>
      </c>
      <c r="C45" s="23" t="s">
        <v>934</v>
      </c>
    </row>
    <row r="46" spans="1:3" x14ac:dyDescent="0.25">
      <c r="A46" s="23" t="s">
        <v>224</v>
      </c>
      <c r="B46" s="23" t="s">
        <v>908</v>
      </c>
      <c r="C46" s="23" t="s">
        <v>909</v>
      </c>
    </row>
    <row r="47" spans="1:3" x14ac:dyDescent="0.25">
      <c r="A47" s="23" t="s">
        <v>224</v>
      </c>
      <c r="B47" s="23" t="s">
        <v>938</v>
      </c>
      <c r="C47" s="23" t="s">
        <v>939</v>
      </c>
    </row>
    <row r="48" spans="1:3" x14ac:dyDescent="0.25">
      <c r="A48" s="23" t="s">
        <v>224</v>
      </c>
      <c r="B48" s="23" t="s">
        <v>874</v>
      </c>
      <c r="C48" s="23" t="s">
        <v>875</v>
      </c>
    </row>
    <row r="49" spans="1:3" x14ac:dyDescent="0.25">
      <c r="A49" s="23" t="s">
        <v>224</v>
      </c>
      <c r="B49" s="23" t="s">
        <v>702</v>
      </c>
      <c r="C49" s="23" t="s">
        <v>863</v>
      </c>
    </row>
    <row r="50" spans="1:3" x14ac:dyDescent="0.25">
      <c r="A50" s="23" t="s">
        <v>224</v>
      </c>
      <c r="B50" s="23" t="s">
        <v>542</v>
      </c>
      <c r="C50" s="23" t="s">
        <v>897</v>
      </c>
    </row>
    <row r="51" spans="1:3" x14ac:dyDescent="0.25">
      <c r="A51" s="23" t="s">
        <v>224</v>
      </c>
      <c r="B51" s="23" t="s">
        <v>1228</v>
      </c>
      <c r="C51" s="23" t="s">
        <v>1232</v>
      </c>
    </row>
    <row r="52" spans="1:3" x14ac:dyDescent="0.25">
      <c r="A52" s="23" t="s">
        <v>224</v>
      </c>
      <c r="B52" s="23" t="s">
        <v>1168</v>
      </c>
      <c r="C52" s="23" t="s">
        <v>1169</v>
      </c>
    </row>
    <row r="53" spans="1:3" x14ac:dyDescent="0.25">
      <c r="A53" s="23" t="s">
        <v>224</v>
      </c>
      <c r="B53" s="23" t="s">
        <v>870</v>
      </c>
      <c r="C53" s="23" t="s">
        <v>871</v>
      </c>
    </row>
    <row r="54" spans="1:3" x14ac:dyDescent="0.25">
      <c r="A54" s="23" t="s">
        <v>224</v>
      </c>
      <c r="B54" s="23" t="s">
        <v>921</v>
      </c>
      <c r="C54" s="23" t="s">
        <v>922</v>
      </c>
    </row>
    <row r="55" spans="1:3" x14ac:dyDescent="0.25">
      <c r="A55" s="23" t="s">
        <v>224</v>
      </c>
      <c r="B55" s="23" t="s">
        <v>899</v>
      </c>
      <c r="C55" s="23" t="s">
        <v>900</v>
      </c>
    </row>
    <row r="56" spans="1:3" x14ac:dyDescent="0.25">
      <c r="A56" s="23" t="s">
        <v>224</v>
      </c>
      <c r="B56" s="23" t="s">
        <v>889</v>
      </c>
      <c r="C56" s="23" t="s">
        <v>890</v>
      </c>
    </row>
    <row r="57" spans="1:3" x14ac:dyDescent="0.25">
      <c r="A57" s="23" t="s">
        <v>224</v>
      </c>
      <c r="B57" s="23" t="s">
        <v>547</v>
      </c>
      <c r="C57" s="23" t="s">
        <v>898</v>
      </c>
    </row>
    <row r="58" spans="1:3" x14ac:dyDescent="0.25">
      <c r="A58" s="23" t="s">
        <v>224</v>
      </c>
      <c r="B58" s="23" t="s">
        <v>710</v>
      </c>
      <c r="C58" s="23" t="s">
        <v>862</v>
      </c>
    </row>
    <row r="59" spans="1:3" x14ac:dyDescent="0.25">
      <c r="A59" s="23" t="s">
        <v>224</v>
      </c>
      <c r="B59" s="23" t="s">
        <v>429</v>
      </c>
      <c r="C59" s="23" t="s">
        <v>880</v>
      </c>
    </row>
    <row r="60" spans="1:3" x14ac:dyDescent="0.25">
      <c r="A60" s="23" t="s">
        <v>224</v>
      </c>
      <c r="B60" s="23" t="s">
        <v>1089</v>
      </c>
      <c r="C60" s="23" t="s">
        <v>1090</v>
      </c>
    </row>
    <row r="61" spans="1:3" x14ac:dyDescent="0.25">
      <c r="A61" s="23" t="s">
        <v>224</v>
      </c>
      <c r="B61" s="23" t="s">
        <v>1214</v>
      </c>
      <c r="C61" s="23" t="s">
        <v>1213</v>
      </c>
    </row>
    <row r="62" spans="1:3" x14ac:dyDescent="0.25">
      <c r="A62" s="23" t="s">
        <v>224</v>
      </c>
      <c r="B62" s="23" t="s">
        <v>1193</v>
      </c>
      <c r="C62" s="23" t="s">
        <v>1194</v>
      </c>
    </row>
    <row r="63" spans="1:3" x14ac:dyDescent="0.25">
      <c r="A63" s="23" t="s">
        <v>224</v>
      </c>
      <c r="B63" s="23" t="s">
        <v>1184</v>
      </c>
      <c r="C63" s="23" t="s">
        <v>1186</v>
      </c>
    </row>
    <row r="64" spans="1:3" x14ac:dyDescent="0.25">
      <c r="A64" s="23" t="s">
        <v>224</v>
      </c>
      <c r="B64" s="23" t="s">
        <v>883</v>
      </c>
      <c r="C64" s="23" t="s">
        <v>884</v>
      </c>
    </row>
    <row r="65" spans="1:3" x14ac:dyDescent="0.25">
      <c r="A65" s="23" t="s">
        <v>224</v>
      </c>
      <c r="B65" s="23" t="s">
        <v>988</v>
      </c>
      <c r="C65" s="23" t="s">
        <v>989</v>
      </c>
    </row>
    <row r="66" spans="1:3" x14ac:dyDescent="0.25">
      <c r="A66" s="23" t="s">
        <v>224</v>
      </c>
      <c r="B66" s="23" t="s">
        <v>881</v>
      </c>
      <c r="C66" s="23" t="s">
        <v>882</v>
      </c>
    </row>
    <row r="67" spans="1:3" x14ac:dyDescent="0.25">
      <c r="A67" s="23" t="s">
        <v>224</v>
      </c>
      <c r="B67" s="23" t="s">
        <v>1002</v>
      </c>
      <c r="C67" s="23" t="s">
        <v>1004</v>
      </c>
    </row>
    <row r="68" spans="1:3" x14ac:dyDescent="0.25">
      <c r="A68" s="23" t="s">
        <v>224</v>
      </c>
      <c r="B68" s="23" t="s">
        <v>1166</v>
      </c>
      <c r="C68" s="23" t="s">
        <v>1167</v>
      </c>
    </row>
    <row r="69" spans="1:3" x14ac:dyDescent="0.25">
      <c r="A69" s="23" t="s">
        <v>224</v>
      </c>
      <c r="B69" s="23" t="s">
        <v>1012</v>
      </c>
      <c r="C69" s="23" t="s">
        <v>1013</v>
      </c>
    </row>
    <row r="70" spans="1:3" x14ac:dyDescent="0.25">
      <c r="A70" s="23" t="s">
        <v>224</v>
      </c>
      <c r="B70" s="23" t="s">
        <v>868</v>
      </c>
      <c r="C70" s="23" t="s">
        <v>869</v>
      </c>
    </row>
    <row r="71" spans="1:3" x14ac:dyDescent="0.25">
      <c r="A71" s="23" t="s">
        <v>224</v>
      </c>
      <c r="B71" s="23" t="s">
        <v>894</v>
      </c>
      <c r="C71" s="23" t="s">
        <v>895</v>
      </c>
    </row>
    <row r="72" spans="1:3" x14ac:dyDescent="0.25">
      <c r="A72" s="23" t="s">
        <v>224</v>
      </c>
      <c r="B72" s="23" t="s">
        <v>1266</v>
      </c>
      <c r="C72" s="23" t="s">
        <v>1267</v>
      </c>
    </row>
    <row r="73" spans="1:3" x14ac:dyDescent="0.25">
      <c r="A73" s="23" t="s">
        <v>224</v>
      </c>
      <c r="B73" s="23" t="s">
        <v>744</v>
      </c>
      <c r="C73" s="23" t="s">
        <v>932</v>
      </c>
    </row>
    <row r="74" spans="1:3" x14ac:dyDescent="0.25">
      <c r="A74" s="23" t="s">
        <v>224</v>
      </c>
      <c r="B74" s="23" t="s">
        <v>887</v>
      </c>
      <c r="C74" s="23" t="s">
        <v>888</v>
      </c>
    </row>
    <row r="75" spans="1:3" x14ac:dyDescent="0.25">
      <c r="A75" s="23" t="s">
        <v>224</v>
      </c>
      <c r="B75" s="23" t="s">
        <v>201</v>
      </c>
      <c r="C75" s="23" t="s">
        <v>861</v>
      </c>
    </row>
    <row r="76" spans="1:3" x14ac:dyDescent="0.25">
      <c r="A76" s="23" t="s">
        <v>224</v>
      </c>
      <c r="B76" s="23" t="s">
        <v>885</v>
      </c>
      <c r="C76" s="23" t="s">
        <v>886</v>
      </c>
    </row>
    <row r="77" spans="1:3" x14ac:dyDescent="0.25">
      <c r="A77" s="23" t="s">
        <v>224</v>
      </c>
      <c r="B77" s="23" t="s">
        <v>1255</v>
      </c>
      <c r="C77" s="23" t="s">
        <v>1256</v>
      </c>
    </row>
    <row r="78" spans="1:3" x14ac:dyDescent="0.25">
      <c r="A78" s="23" t="s">
        <v>224</v>
      </c>
      <c r="B78" s="23" t="s">
        <v>612</v>
      </c>
      <c r="C78" s="23" t="s">
        <v>913</v>
      </c>
    </row>
    <row r="79" spans="1:3" x14ac:dyDescent="0.25">
      <c r="A79" s="23" t="s">
        <v>224</v>
      </c>
      <c r="B79" s="23" t="s">
        <v>757</v>
      </c>
      <c r="C79" s="23" t="s">
        <v>937</v>
      </c>
    </row>
    <row r="80" spans="1:3" x14ac:dyDescent="0.25">
      <c r="A80" s="23" t="s">
        <v>224</v>
      </c>
      <c r="B80" s="23" t="s">
        <v>1353</v>
      </c>
      <c r="C80" s="23" t="s">
        <v>1354</v>
      </c>
    </row>
    <row r="81" spans="1:3" x14ac:dyDescent="0.25">
      <c r="A81" s="23" t="s">
        <v>224</v>
      </c>
      <c r="B81" s="23" t="s">
        <v>1021</v>
      </c>
      <c r="C81" s="23" t="s">
        <v>1022</v>
      </c>
    </row>
    <row r="82" spans="1:3" x14ac:dyDescent="0.25">
      <c r="A82" s="23" t="s">
        <v>224</v>
      </c>
      <c r="B82" s="23" t="s">
        <v>947</v>
      </c>
      <c r="C82" s="23" t="s">
        <v>948</v>
      </c>
    </row>
    <row r="83" spans="1:3" x14ac:dyDescent="0.25">
      <c r="A83" s="23" t="s">
        <v>224</v>
      </c>
      <c r="B83" s="23" t="s">
        <v>930</v>
      </c>
      <c r="C83" s="23" t="s">
        <v>931</v>
      </c>
    </row>
    <row r="84" spans="1:3" x14ac:dyDescent="0.25">
      <c r="A84" s="23" t="s">
        <v>224</v>
      </c>
      <c r="B84" s="23" t="s">
        <v>917</v>
      </c>
      <c r="C84" s="23" t="s">
        <v>918</v>
      </c>
    </row>
    <row r="85" spans="1:3" x14ac:dyDescent="0.25">
      <c r="A85" s="23" t="s">
        <v>224</v>
      </c>
      <c r="B85" s="23" t="s">
        <v>951</v>
      </c>
      <c r="C85" s="23" t="s">
        <v>952</v>
      </c>
    </row>
    <row r="86" spans="1:3" x14ac:dyDescent="0.25">
      <c r="A86" s="23" t="s">
        <v>224</v>
      </c>
      <c r="B86" s="23" t="s">
        <v>923</v>
      </c>
      <c r="C86" s="23" t="s">
        <v>924</v>
      </c>
    </row>
    <row r="87" spans="1:3" x14ac:dyDescent="0.25">
      <c r="A87" s="23" t="s">
        <v>224</v>
      </c>
      <c r="B87" s="23" t="s">
        <v>956</v>
      </c>
      <c r="C87" s="23" t="s">
        <v>957</v>
      </c>
    </row>
    <row r="88" spans="1:3" x14ac:dyDescent="0.25">
      <c r="A88" s="23" t="s">
        <v>224</v>
      </c>
      <c r="B88" s="23" t="s">
        <v>945</v>
      </c>
      <c r="C88" s="23" t="s">
        <v>946</v>
      </c>
    </row>
    <row r="89" spans="1:3" x14ac:dyDescent="0.25">
      <c r="A89" s="23" t="s">
        <v>224</v>
      </c>
      <c r="B89" s="23" t="s">
        <v>919</v>
      </c>
      <c r="C89" s="23" t="s">
        <v>920</v>
      </c>
    </row>
    <row r="90" spans="1:3" x14ac:dyDescent="0.25">
      <c r="A90" s="23" t="s">
        <v>224</v>
      </c>
      <c r="B90" s="23" t="s">
        <v>1082</v>
      </c>
      <c r="C90" s="23" t="s">
        <v>1083</v>
      </c>
    </row>
    <row r="91" spans="1:3" x14ac:dyDescent="0.25">
      <c r="A91" s="23" t="s">
        <v>224</v>
      </c>
      <c r="B91" s="23" t="s">
        <v>905</v>
      </c>
      <c r="C91" s="23" t="s">
        <v>906</v>
      </c>
    </row>
    <row r="92" spans="1:3" x14ac:dyDescent="0.25">
      <c r="A92" s="23" t="s">
        <v>224</v>
      </c>
      <c r="B92" s="23" t="s">
        <v>1336</v>
      </c>
      <c r="C92" s="23" t="s">
        <v>1337</v>
      </c>
    </row>
    <row r="93" spans="1:3" x14ac:dyDescent="0.25">
      <c r="A93" s="23" t="s">
        <v>224</v>
      </c>
      <c r="B93" s="23" t="s">
        <v>667</v>
      </c>
      <c r="C93" s="23" t="s">
        <v>910</v>
      </c>
    </row>
    <row r="94" spans="1:3" x14ac:dyDescent="0.25">
      <c r="A94" s="23" t="s">
        <v>224</v>
      </c>
      <c r="B94" s="23" t="s">
        <v>824</v>
      </c>
      <c r="C94" s="23" t="s">
        <v>1413</v>
      </c>
    </row>
    <row r="95" spans="1:3" x14ac:dyDescent="0.25">
      <c r="A95" s="23" t="s">
        <v>224</v>
      </c>
      <c r="B95" s="23" t="s">
        <v>1410</v>
      </c>
      <c r="C95" s="23" t="s">
        <v>1411</v>
      </c>
    </row>
    <row r="96" spans="1:3" x14ac:dyDescent="0.25">
      <c r="A96" s="23" t="s">
        <v>224</v>
      </c>
      <c r="B96" s="23" t="s">
        <v>818</v>
      </c>
      <c r="C96" s="23" t="s">
        <v>1408</v>
      </c>
    </row>
    <row r="97" spans="1:3" x14ac:dyDescent="0.25">
      <c r="A97" s="23" t="s">
        <v>224</v>
      </c>
      <c r="B97" s="23" t="s">
        <v>842</v>
      </c>
      <c r="C97" s="23" t="s">
        <v>1412</v>
      </c>
    </row>
    <row r="98" spans="1:3" x14ac:dyDescent="0.25">
      <c r="A98" s="23" t="s">
        <v>224</v>
      </c>
      <c r="B98" s="23" t="s">
        <v>837</v>
      </c>
      <c r="C98" s="23" t="s">
        <v>1414</v>
      </c>
    </row>
    <row r="99" spans="1:3" x14ac:dyDescent="0.25">
      <c r="A99" s="23" t="s">
        <v>224</v>
      </c>
      <c r="B99" s="23" t="s">
        <v>830</v>
      </c>
      <c r="C99" s="23" t="s">
        <v>1409</v>
      </c>
    </row>
    <row r="100" spans="1:3" x14ac:dyDescent="0.25">
      <c r="A100" s="23" t="s">
        <v>224</v>
      </c>
      <c r="B100" s="23" t="s">
        <v>949</v>
      </c>
      <c r="C100" s="23" t="s">
        <v>950</v>
      </c>
    </row>
    <row r="101" spans="1:3" x14ac:dyDescent="0.25">
      <c r="A101" s="23" t="s">
        <v>224</v>
      </c>
      <c r="B101" s="23" t="s">
        <v>558</v>
      </c>
      <c r="C101" s="23" t="s">
        <v>901</v>
      </c>
    </row>
    <row r="102" spans="1:3" x14ac:dyDescent="0.25">
      <c r="A102" s="23" t="s">
        <v>224</v>
      </c>
      <c r="B102" s="23" t="s">
        <v>876</v>
      </c>
      <c r="C102" s="23" t="s">
        <v>877</v>
      </c>
    </row>
    <row r="103" spans="1:3" x14ac:dyDescent="0.25">
      <c r="A103" s="23" t="s">
        <v>224</v>
      </c>
      <c r="B103" s="23" t="s">
        <v>675</v>
      </c>
      <c r="C103" s="23" t="s">
        <v>925</v>
      </c>
    </row>
    <row r="104" spans="1:3" x14ac:dyDescent="0.25">
      <c r="A104" s="23" t="s">
        <v>224</v>
      </c>
      <c r="B104" s="23" t="s">
        <v>586</v>
      </c>
      <c r="C104" s="23" t="s">
        <v>907</v>
      </c>
    </row>
    <row r="105" spans="1:3" x14ac:dyDescent="0.25">
      <c r="A105" s="23" t="s">
        <v>224</v>
      </c>
      <c r="B105" s="23" t="s">
        <v>157</v>
      </c>
      <c r="C105" s="23" t="s">
        <v>955</v>
      </c>
    </row>
    <row r="106" spans="1:3" x14ac:dyDescent="0.25">
      <c r="A106" s="23" t="s">
        <v>224</v>
      </c>
      <c r="B106" s="23" t="s">
        <v>256</v>
      </c>
      <c r="C106" s="23" t="s">
        <v>959</v>
      </c>
    </row>
    <row r="107" spans="1:3" x14ac:dyDescent="0.25">
      <c r="A107" s="23" t="s">
        <v>224</v>
      </c>
      <c r="B107" s="23" t="s">
        <v>892</v>
      </c>
      <c r="C107" s="23" t="s">
        <v>893</v>
      </c>
    </row>
    <row r="108" spans="1:3" x14ac:dyDescent="0.25">
      <c r="A108" s="23" t="s">
        <v>224</v>
      </c>
      <c r="B108" s="23" t="s">
        <v>1034</v>
      </c>
      <c r="C108" s="23" t="s">
        <v>1036</v>
      </c>
    </row>
    <row r="109" spans="1:3" x14ac:dyDescent="0.25">
      <c r="A109" s="23" t="s">
        <v>224</v>
      </c>
      <c r="B109" s="23" t="s">
        <v>1286</v>
      </c>
      <c r="C109" s="23" t="s">
        <v>1287</v>
      </c>
    </row>
    <row r="110" spans="1:3" x14ac:dyDescent="0.25">
      <c r="A110" s="23" t="s">
        <v>224</v>
      </c>
      <c r="B110" s="23" t="s">
        <v>903</v>
      </c>
      <c r="C110" s="23" t="s">
        <v>904</v>
      </c>
    </row>
    <row r="111" spans="1:3" x14ac:dyDescent="0.25">
      <c r="A111" s="23" t="s">
        <v>224</v>
      </c>
      <c r="B111" s="23" t="s">
        <v>1067</v>
      </c>
      <c r="C111" s="23" t="s">
        <v>1068</v>
      </c>
    </row>
    <row r="112" spans="1:3" x14ac:dyDescent="0.25">
      <c r="A112" s="23" t="s">
        <v>224</v>
      </c>
      <c r="B112" s="23" t="s">
        <v>1257</v>
      </c>
      <c r="C112" s="23" t="s">
        <v>1289</v>
      </c>
    </row>
    <row r="113" spans="1:3" x14ac:dyDescent="0.25">
      <c r="A113" s="23" t="s">
        <v>224</v>
      </c>
      <c r="B113" s="23" t="s">
        <v>538</v>
      </c>
      <c r="C113" s="23" t="s">
        <v>896</v>
      </c>
    </row>
    <row r="114" spans="1:3" x14ac:dyDescent="0.25">
      <c r="A114" s="23" t="s">
        <v>224</v>
      </c>
      <c r="B114" s="23" t="s">
        <v>943</v>
      </c>
      <c r="C114" s="23" t="s">
        <v>944</v>
      </c>
    </row>
    <row r="115" spans="1:3" x14ac:dyDescent="0.25">
      <c r="A115" s="23" t="s">
        <v>224</v>
      </c>
      <c r="B115" s="23" t="s">
        <v>161</v>
      </c>
      <c r="C115" s="23" t="s">
        <v>292</v>
      </c>
    </row>
    <row r="116" spans="1:3" x14ac:dyDescent="0.25">
      <c r="A116" s="23" t="s">
        <v>224</v>
      </c>
      <c r="B116" s="23" t="s">
        <v>1207</v>
      </c>
      <c r="C116" s="23" t="s">
        <v>1209</v>
      </c>
    </row>
    <row r="117" spans="1:3" x14ac:dyDescent="0.25">
      <c r="A117" s="23" t="s">
        <v>224</v>
      </c>
      <c r="B117" s="23" t="s">
        <v>784</v>
      </c>
      <c r="C117" s="23" t="s">
        <v>942</v>
      </c>
    </row>
    <row r="118" spans="1:3" x14ac:dyDescent="0.25">
      <c r="A118" s="23" t="s">
        <v>224</v>
      </c>
      <c r="B118" s="23" t="s">
        <v>557</v>
      </c>
      <c r="C118" s="23" t="s">
        <v>855</v>
      </c>
    </row>
    <row r="119" spans="1:3" x14ac:dyDescent="0.25">
      <c r="A119" s="23" t="s">
        <v>224</v>
      </c>
      <c r="B119" s="23" t="s">
        <v>859</v>
      </c>
      <c r="C119" s="23" t="s">
        <v>860</v>
      </c>
    </row>
    <row r="120" spans="1:3" x14ac:dyDescent="0.25">
      <c r="A120" s="23" t="s">
        <v>224</v>
      </c>
      <c r="B120" s="23" t="s">
        <v>367</v>
      </c>
      <c r="C120" s="23" t="s">
        <v>858</v>
      </c>
    </row>
    <row r="121" spans="1:3" x14ac:dyDescent="0.25">
      <c r="A121" s="23" t="s">
        <v>224</v>
      </c>
      <c r="B121" s="23" t="s">
        <v>174</v>
      </c>
      <c r="C121" s="23" t="s">
        <v>291</v>
      </c>
    </row>
    <row r="122" spans="1:3" x14ac:dyDescent="0.25">
      <c r="A122" s="23" t="s">
        <v>224</v>
      </c>
      <c r="B122" s="23" t="s">
        <v>405</v>
      </c>
      <c r="C122" s="23" t="s">
        <v>857</v>
      </c>
    </row>
    <row r="123" spans="1:3" x14ac:dyDescent="0.25">
      <c r="A123" s="23" t="s">
        <v>224</v>
      </c>
      <c r="B123" s="23" t="s">
        <v>718</v>
      </c>
      <c r="C123" s="23" t="s">
        <v>854</v>
      </c>
    </row>
    <row r="124" spans="1:3" x14ac:dyDescent="0.25">
      <c r="A124" s="23" t="s">
        <v>224</v>
      </c>
      <c r="B124" s="23" t="s">
        <v>677</v>
      </c>
      <c r="C124" s="23" t="s">
        <v>856</v>
      </c>
    </row>
  </sheetData>
  <sortState ref="A2:C124">
    <sortCondition ref="A2:A124"/>
    <sortCondition ref="B2:B124"/>
  </sortState>
  <pageMargins left="0.70866141732283472" right="0.70866141732283472" top="0.74803149606299213" bottom="0.74803149606299213" header="0.31496062992125984" footer="0.31496062992125984"/>
  <pageSetup scale="41" fitToHeight="3" orientation="landscape" verticalDpi="300" r:id="rId1"/>
  <headerFooter>
    <oddHeader>&amp;CKrosMaster Arèna
Ma Collection</oddHeader>
    <oddFooter>&amp;LPar : Maxlam&amp;RVersion 3.2</oddFooter>
  </headerFooter>
  <rowBreaks count="2" manualBreakCount="2">
    <brk id="40" max="2" man="1"/>
    <brk id="79" max="2"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3" tint="0.39997558519241921"/>
  </sheetPr>
  <dimension ref="A1:AV609"/>
  <sheetViews>
    <sheetView zoomScaleNormal="100" workbookViewId="0">
      <pane xSplit="3" ySplit="2" topLeftCell="D3" activePane="bottomRight" state="frozen"/>
      <selection activeCell="F26" sqref="F26"/>
      <selection pane="topRight" activeCell="F26" sqref="F26"/>
      <selection pane="bottomLeft" activeCell="F26" sqref="F26"/>
      <selection pane="bottomRight" activeCell="B3" sqref="B3"/>
    </sheetView>
  </sheetViews>
  <sheetFormatPr baseColWidth="10" defaultRowHeight="15" x14ac:dyDescent="0.25"/>
  <cols>
    <col min="1" max="1" width="8.5703125" style="8" customWidth="1"/>
    <col min="2" max="2" width="24.85546875" style="9" customWidth="1"/>
    <col min="3" max="3" width="42.5703125" style="9" customWidth="1"/>
    <col min="4" max="4" width="9.7109375" style="72" customWidth="1"/>
    <col min="5" max="8" width="9.7109375" style="4" customWidth="1"/>
    <col min="9" max="9" width="20" style="10" customWidth="1"/>
    <col min="10" max="10" width="84.140625" style="9" bestFit="1" customWidth="1"/>
    <col min="11" max="11" width="9.7109375" style="4" customWidth="1"/>
    <col min="12" max="12" width="10.5703125" style="4" customWidth="1"/>
    <col min="13" max="13" width="9.7109375" style="4" customWidth="1"/>
    <col min="14" max="14" width="10.42578125" style="4" customWidth="1"/>
    <col min="15" max="16" width="9.7109375" style="4" customWidth="1"/>
    <col min="17" max="17" width="9.7109375" style="12" customWidth="1"/>
    <col min="18" max="18" width="35" style="10" customWidth="1"/>
    <col min="19" max="19" width="99.85546875" style="9" customWidth="1"/>
    <col min="20" max="20" width="9.7109375" style="4" customWidth="1"/>
    <col min="21" max="21" width="10.5703125" style="4" customWidth="1"/>
    <col min="22" max="22" width="23.28515625" style="4" customWidth="1"/>
    <col min="23" max="25" width="9.7109375" style="4" customWidth="1"/>
    <col min="26" max="26" width="9.7109375" style="12" customWidth="1"/>
    <col min="27" max="27" width="29.28515625" style="10" customWidth="1"/>
    <col min="28" max="28" width="120.85546875" style="11" bestFit="1" customWidth="1"/>
    <col min="29" max="29" width="9.7109375" style="4" customWidth="1"/>
    <col min="30" max="30" width="10.5703125" style="4" customWidth="1"/>
    <col min="31" max="34" width="9.7109375" style="4" customWidth="1"/>
    <col min="35" max="35" width="9.7109375" style="12" customWidth="1"/>
    <col min="36" max="36" width="19.7109375" style="10" customWidth="1"/>
    <col min="37" max="37" width="80.42578125" style="9" bestFit="1" customWidth="1"/>
    <col min="38" max="38" width="9.7109375" style="4" customWidth="1"/>
    <col min="39" max="39" width="10.5703125" style="4" customWidth="1"/>
    <col min="40" max="43" width="9.7109375" style="4" customWidth="1"/>
    <col min="44" max="44" width="9.7109375" style="12" customWidth="1"/>
    <col min="45" max="45" width="51.85546875" style="9" customWidth="1"/>
    <col min="46" max="46" width="58.85546875" style="11" customWidth="1"/>
    <col min="47" max="47" width="10" style="11" customWidth="1"/>
    <col min="48" max="48" width="11" style="13" customWidth="1"/>
    <col min="49" max="16384" width="11.42578125" style="5"/>
  </cols>
  <sheetData>
    <row r="1" spans="1:48" ht="16.5" thickTop="1" x14ac:dyDescent="0.25">
      <c r="A1" s="266" t="s">
        <v>0</v>
      </c>
      <c r="B1" s="279" t="s">
        <v>2</v>
      </c>
      <c r="C1" s="279" t="s">
        <v>147</v>
      </c>
      <c r="D1" s="264" t="s">
        <v>152</v>
      </c>
      <c r="E1" s="262" t="s">
        <v>148</v>
      </c>
      <c r="F1" s="262" t="s">
        <v>149</v>
      </c>
      <c r="G1" s="262" t="s">
        <v>151</v>
      </c>
      <c r="H1" s="262" t="s">
        <v>150</v>
      </c>
      <c r="I1" s="268" t="s">
        <v>158</v>
      </c>
      <c r="J1" s="269"/>
      <c r="K1" s="269"/>
      <c r="L1" s="269"/>
      <c r="M1" s="269"/>
      <c r="N1" s="269"/>
      <c r="O1" s="269"/>
      <c r="P1" s="269"/>
      <c r="Q1" s="270"/>
      <c r="R1" s="268" t="s">
        <v>178</v>
      </c>
      <c r="S1" s="269"/>
      <c r="T1" s="269"/>
      <c r="U1" s="269"/>
      <c r="V1" s="269"/>
      <c r="W1" s="269"/>
      <c r="X1" s="269"/>
      <c r="Y1" s="269"/>
      <c r="Z1" s="270"/>
      <c r="AA1" s="268" t="s">
        <v>179</v>
      </c>
      <c r="AB1" s="269"/>
      <c r="AC1" s="269"/>
      <c r="AD1" s="269"/>
      <c r="AE1" s="269"/>
      <c r="AF1" s="269"/>
      <c r="AG1" s="269"/>
      <c r="AH1" s="269"/>
      <c r="AI1" s="270"/>
      <c r="AJ1" s="268" t="s">
        <v>180</v>
      </c>
      <c r="AK1" s="269"/>
      <c r="AL1" s="269"/>
      <c r="AM1" s="269"/>
      <c r="AN1" s="269"/>
      <c r="AO1" s="269"/>
      <c r="AP1" s="269"/>
      <c r="AQ1" s="269"/>
      <c r="AR1" s="270"/>
      <c r="AS1" s="279" t="s">
        <v>153</v>
      </c>
      <c r="AT1" s="262" t="s">
        <v>3</v>
      </c>
      <c r="AU1" s="262" t="s">
        <v>18</v>
      </c>
      <c r="AV1" s="275" t="s">
        <v>4</v>
      </c>
    </row>
    <row r="2" spans="1:48" x14ac:dyDescent="0.25">
      <c r="A2" s="283"/>
      <c r="B2" s="280"/>
      <c r="C2" s="280"/>
      <c r="D2" s="284"/>
      <c r="E2" s="281"/>
      <c r="F2" s="281"/>
      <c r="G2" s="281"/>
      <c r="H2" s="281"/>
      <c r="I2" s="6" t="s">
        <v>2</v>
      </c>
      <c r="J2" s="84" t="s">
        <v>160</v>
      </c>
      <c r="K2" s="3" t="s">
        <v>167</v>
      </c>
      <c r="L2" s="3" t="s">
        <v>1436</v>
      </c>
      <c r="M2" s="3" t="s">
        <v>171</v>
      </c>
      <c r="N2" s="3" t="s">
        <v>162</v>
      </c>
      <c r="O2" s="3" t="s">
        <v>164</v>
      </c>
      <c r="P2" s="3" t="s">
        <v>165</v>
      </c>
      <c r="Q2" s="7" t="s">
        <v>205</v>
      </c>
      <c r="R2" s="6" t="s">
        <v>2</v>
      </c>
      <c r="S2" s="84" t="s">
        <v>160</v>
      </c>
      <c r="T2" s="3" t="s">
        <v>167</v>
      </c>
      <c r="U2" s="193" t="s">
        <v>1436</v>
      </c>
      <c r="V2" s="3" t="s">
        <v>171</v>
      </c>
      <c r="W2" s="3" t="s">
        <v>162</v>
      </c>
      <c r="X2" s="3" t="s">
        <v>164</v>
      </c>
      <c r="Y2" s="3" t="s">
        <v>165</v>
      </c>
      <c r="Z2" s="7" t="s">
        <v>205</v>
      </c>
      <c r="AA2" s="6" t="s">
        <v>2</v>
      </c>
      <c r="AB2" s="71" t="s">
        <v>160</v>
      </c>
      <c r="AC2" s="3" t="s">
        <v>167</v>
      </c>
      <c r="AD2" s="193" t="s">
        <v>1436</v>
      </c>
      <c r="AE2" s="3" t="s">
        <v>171</v>
      </c>
      <c r="AF2" s="3" t="s">
        <v>162</v>
      </c>
      <c r="AG2" s="3" t="s">
        <v>164</v>
      </c>
      <c r="AH2" s="3" t="s">
        <v>165</v>
      </c>
      <c r="AI2" s="7" t="s">
        <v>205</v>
      </c>
      <c r="AJ2" s="6" t="s">
        <v>2</v>
      </c>
      <c r="AK2" s="84" t="s">
        <v>160</v>
      </c>
      <c r="AL2" s="3" t="s">
        <v>167</v>
      </c>
      <c r="AM2" s="193" t="s">
        <v>1436</v>
      </c>
      <c r="AN2" s="3" t="s">
        <v>171</v>
      </c>
      <c r="AO2" s="3" t="s">
        <v>162</v>
      </c>
      <c r="AP2" s="3" t="s">
        <v>164</v>
      </c>
      <c r="AQ2" s="3" t="s">
        <v>165</v>
      </c>
      <c r="AR2" s="7" t="s">
        <v>205</v>
      </c>
      <c r="AS2" s="280"/>
      <c r="AT2" s="281"/>
      <c r="AU2" s="281"/>
      <c r="AV2" s="282"/>
    </row>
    <row r="3" spans="1:48" x14ac:dyDescent="0.25">
      <c r="A3" s="8" t="s">
        <v>802</v>
      </c>
      <c r="B3" s="11" t="s">
        <v>1363</v>
      </c>
      <c r="C3" s="11" t="s">
        <v>1342</v>
      </c>
      <c r="D3" s="72">
        <v>6</v>
      </c>
      <c r="E3" s="4" t="s">
        <v>1343</v>
      </c>
      <c r="F3" s="4" t="s">
        <v>1344</v>
      </c>
      <c r="G3" s="4" t="s">
        <v>1345</v>
      </c>
      <c r="H3" s="4" t="s">
        <v>1346</v>
      </c>
      <c r="I3" s="10" t="s">
        <v>1347</v>
      </c>
      <c r="J3" s="9" t="s">
        <v>201</v>
      </c>
      <c r="K3" s="4" t="s">
        <v>183</v>
      </c>
      <c r="L3" s="4" t="s">
        <v>169</v>
      </c>
      <c r="M3" s="4" t="s">
        <v>184</v>
      </c>
      <c r="N3" s="4" t="s">
        <v>176</v>
      </c>
      <c r="O3" s="4" t="s">
        <v>985</v>
      </c>
      <c r="P3" s="4" t="s">
        <v>166</v>
      </c>
      <c r="Q3" s="12" t="s">
        <v>169</v>
      </c>
      <c r="R3" s="10" t="s">
        <v>1348</v>
      </c>
      <c r="T3" s="4" t="s">
        <v>364</v>
      </c>
      <c r="U3" s="4" t="s">
        <v>170</v>
      </c>
      <c r="V3" s="4" t="s">
        <v>172</v>
      </c>
      <c r="W3" s="4" t="s">
        <v>328</v>
      </c>
      <c r="X3" s="4" t="s">
        <v>1238</v>
      </c>
      <c r="Y3" s="4" t="s">
        <v>195</v>
      </c>
      <c r="Z3" s="12" t="s">
        <v>169</v>
      </c>
      <c r="AA3" s="10" t="s">
        <v>1349</v>
      </c>
      <c r="AB3" s="11" t="s">
        <v>553</v>
      </c>
      <c r="AC3" s="4" t="s">
        <v>690</v>
      </c>
      <c r="AD3" s="4" t="s">
        <v>170</v>
      </c>
      <c r="AE3" s="4" t="s">
        <v>172</v>
      </c>
      <c r="AF3" s="4" t="s">
        <v>163</v>
      </c>
      <c r="AG3" s="4" t="s">
        <v>985</v>
      </c>
      <c r="AH3" s="4" t="s">
        <v>177</v>
      </c>
      <c r="AI3" s="12" t="s">
        <v>169</v>
      </c>
      <c r="AJ3" s="10" t="s">
        <v>1350</v>
      </c>
      <c r="AK3" s="9" t="s">
        <v>1351</v>
      </c>
      <c r="AL3" s="4" t="s">
        <v>168</v>
      </c>
      <c r="AM3" s="4" t="s">
        <v>169</v>
      </c>
      <c r="AN3" s="4" t="s">
        <v>193</v>
      </c>
      <c r="AO3" s="4" t="s">
        <v>194</v>
      </c>
      <c r="AP3" s="4" t="s">
        <v>1238</v>
      </c>
      <c r="AQ3" s="4" t="s">
        <v>305</v>
      </c>
      <c r="AR3" s="12" t="s">
        <v>359</v>
      </c>
      <c r="AS3" s="11" t="s">
        <v>1352</v>
      </c>
      <c r="AT3" s="11" t="s">
        <v>1340</v>
      </c>
      <c r="AU3" s="11" t="s">
        <v>1341</v>
      </c>
      <c r="AV3" s="13" t="s">
        <v>8</v>
      </c>
    </row>
    <row r="4" spans="1:48" x14ac:dyDescent="0.25">
      <c r="A4" s="8" t="s">
        <v>690</v>
      </c>
      <c r="B4" s="11" t="s">
        <v>1362</v>
      </c>
      <c r="C4" s="11" t="s">
        <v>1356</v>
      </c>
      <c r="D4" s="72">
        <v>6</v>
      </c>
      <c r="E4" s="4" t="s">
        <v>1346</v>
      </c>
      <c r="F4" s="4" t="s">
        <v>1344</v>
      </c>
      <c r="G4" s="4" t="s">
        <v>1357</v>
      </c>
      <c r="H4" s="4" t="s">
        <v>1358</v>
      </c>
      <c r="I4" s="10" t="s">
        <v>1359</v>
      </c>
      <c r="J4" s="9" t="s">
        <v>806</v>
      </c>
      <c r="K4" s="4" t="s">
        <v>183</v>
      </c>
      <c r="L4" s="4" t="s">
        <v>169</v>
      </c>
      <c r="M4" s="4" t="s">
        <v>184</v>
      </c>
      <c r="N4" s="4" t="s">
        <v>176</v>
      </c>
      <c r="O4" s="4" t="s">
        <v>985</v>
      </c>
      <c r="P4" s="4" t="s">
        <v>340</v>
      </c>
      <c r="Q4" s="12" t="s">
        <v>169</v>
      </c>
      <c r="R4" s="10" t="s">
        <v>414</v>
      </c>
      <c r="S4" s="9" t="s">
        <v>201</v>
      </c>
      <c r="T4" s="4" t="s">
        <v>364</v>
      </c>
      <c r="U4" s="4" t="s">
        <v>170</v>
      </c>
      <c r="V4" s="4" t="s">
        <v>172</v>
      </c>
      <c r="W4" s="4" t="s">
        <v>176</v>
      </c>
      <c r="X4" s="4">
        <v>1</v>
      </c>
      <c r="Y4" s="4" t="s">
        <v>305</v>
      </c>
      <c r="Z4" s="12" t="s">
        <v>169</v>
      </c>
      <c r="AA4" s="10" t="s">
        <v>415</v>
      </c>
      <c r="AB4" s="11" t="s">
        <v>416</v>
      </c>
      <c r="AC4" s="4" t="s">
        <v>175</v>
      </c>
      <c r="AD4" s="4" t="s">
        <v>169</v>
      </c>
      <c r="AE4" s="4" t="s">
        <v>172</v>
      </c>
      <c r="AF4" s="4" t="s">
        <v>417</v>
      </c>
      <c r="AG4" s="4">
        <v>0</v>
      </c>
      <c r="AH4" s="4" t="s">
        <v>305</v>
      </c>
      <c r="AI4" s="12" t="s">
        <v>322</v>
      </c>
      <c r="AJ4" s="10" t="s">
        <v>418</v>
      </c>
      <c r="AK4" s="9" t="s">
        <v>1360</v>
      </c>
      <c r="AL4" s="4" t="s">
        <v>175</v>
      </c>
      <c r="AM4" s="4" t="s">
        <v>169</v>
      </c>
      <c r="AN4" s="4" t="s">
        <v>849</v>
      </c>
      <c r="AO4" s="4" t="s">
        <v>176</v>
      </c>
      <c r="AP4" s="4" t="s">
        <v>309</v>
      </c>
      <c r="AQ4" s="4" t="s">
        <v>309</v>
      </c>
      <c r="AR4" s="12" t="s">
        <v>169</v>
      </c>
      <c r="AS4" s="11" t="s">
        <v>1361</v>
      </c>
      <c r="AT4" s="11" t="s">
        <v>1340</v>
      </c>
      <c r="AU4" s="11" t="s">
        <v>1341</v>
      </c>
      <c r="AV4" s="13" t="s">
        <v>8</v>
      </c>
    </row>
    <row r="5" spans="1:48" x14ac:dyDescent="0.25">
      <c r="A5" s="8">
        <v>1</v>
      </c>
      <c r="B5" s="9" t="s">
        <v>85</v>
      </c>
      <c r="C5" s="9" t="s">
        <v>156</v>
      </c>
      <c r="D5" s="72">
        <v>4</v>
      </c>
      <c r="E5" s="72">
        <v>3</v>
      </c>
      <c r="F5" s="72">
        <v>3</v>
      </c>
      <c r="G5" s="72">
        <v>11</v>
      </c>
      <c r="H5" s="72">
        <v>7</v>
      </c>
      <c r="I5" s="10" t="s">
        <v>159</v>
      </c>
      <c r="J5" s="9" t="s">
        <v>161</v>
      </c>
      <c r="K5" s="4" t="s">
        <v>168</v>
      </c>
      <c r="L5" s="4" t="s">
        <v>170</v>
      </c>
      <c r="M5" s="4" t="s">
        <v>172</v>
      </c>
      <c r="N5" s="4" t="s">
        <v>163</v>
      </c>
      <c r="O5" s="72">
        <v>1</v>
      </c>
      <c r="P5" s="4" t="s">
        <v>166</v>
      </c>
      <c r="Q5" s="12" t="s">
        <v>169</v>
      </c>
      <c r="R5" s="10" t="s">
        <v>173</v>
      </c>
      <c r="S5" s="9" t="s">
        <v>174</v>
      </c>
      <c r="T5" s="4" t="s">
        <v>175</v>
      </c>
      <c r="U5" s="4" t="s">
        <v>170</v>
      </c>
      <c r="V5" s="4" t="s">
        <v>172</v>
      </c>
      <c r="W5" s="4" t="s">
        <v>176</v>
      </c>
      <c r="X5" s="72">
        <v>1</v>
      </c>
      <c r="Y5" s="4" t="s">
        <v>177</v>
      </c>
      <c r="Z5" s="12" t="s">
        <v>169</v>
      </c>
      <c r="AS5" s="9" t="s">
        <v>157</v>
      </c>
      <c r="AT5" s="11" t="s">
        <v>70</v>
      </c>
      <c r="AU5" s="11" t="s">
        <v>19</v>
      </c>
      <c r="AV5" s="13" t="s">
        <v>59</v>
      </c>
    </row>
    <row r="6" spans="1:48" x14ac:dyDescent="0.25">
      <c r="A6" s="8">
        <v>2</v>
      </c>
      <c r="B6" s="9" t="s">
        <v>40</v>
      </c>
      <c r="C6" s="9" t="s">
        <v>515</v>
      </c>
      <c r="D6" s="76">
        <v>3</v>
      </c>
      <c r="E6" s="76">
        <v>4</v>
      </c>
      <c r="F6" s="76">
        <v>3</v>
      </c>
      <c r="G6" s="76">
        <v>6</v>
      </c>
      <c r="H6" s="76">
        <v>6</v>
      </c>
      <c r="I6" s="10" t="s">
        <v>516</v>
      </c>
      <c r="J6" s="9" t="s">
        <v>174</v>
      </c>
      <c r="K6" s="4" t="s">
        <v>192</v>
      </c>
      <c r="L6" s="4" t="s">
        <v>170</v>
      </c>
      <c r="M6" s="4" t="s">
        <v>172</v>
      </c>
      <c r="N6" s="4" t="s">
        <v>176</v>
      </c>
      <c r="O6" s="76">
        <v>1</v>
      </c>
      <c r="P6" s="4" t="s">
        <v>186</v>
      </c>
      <c r="Q6" s="12" t="s">
        <v>169</v>
      </c>
      <c r="R6" s="10" t="s">
        <v>517</v>
      </c>
      <c r="S6" s="9" t="s">
        <v>518</v>
      </c>
      <c r="T6" s="4" t="s">
        <v>198</v>
      </c>
      <c r="U6" s="4" t="s">
        <v>170</v>
      </c>
      <c r="V6" s="4" t="s">
        <v>193</v>
      </c>
      <c r="W6" s="4" t="s">
        <v>176</v>
      </c>
      <c r="X6" s="72" t="s">
        <v>309</v>
      </c>
      <c r="Y6" s="4" t="s">
        <v>309</v>
      </c>
      <c r="Z6" s="12" t="s">
        <v>169</v>
      </c>
      <c r="AS6" s="9" t="s">
        <v>519</v>
      </c>
      <c r="AT6" s="11" t="s">
        <v>56</v>
      </c>
      <c r="AU6" s="11" t="s">
        <v>19</v>
      </c>
      <c r="AV6" s="13" t="s">
        <v>8</v>
      </c>
    </row>
    <row r="7" spans="1:48" x14ac:dyDescent="0.25">
      <c r="A7" s="8">
        <v>3</v>
      </c>
      <c r="B7" s="9" t="s">
        <v>79</v>
      </c>
      <c r="C7" s="9" t="s">
        <v>333</v>
      </c>
      <c r="D7" s="76">
        <v>3</v>
      </c>
      <c r="E7" s="76">
        <v>9</v>
      </c>
      <c r="F7" s="76">
        <v>3</v>
      </c>
      <c r="G7" s="76">
        <v>12</v>
      </c>
      <c r="H7" s="76">
        <v>6</v>
      </c>
      <c r="I7" s="10" t="s">
        <v>482</v>
      </c>
      <c r="J7" s="9" t="s">
        <v>483</v>
      </c>
      <c r="K7" s="4" t="s">
        <v>192</v>
      </c>
      <c r="L7" s="4" t="s">
        <v>169</v>
      </c>
      <c r="M7" s="4" t="s">
        <v>193</v>
      </c>
      <c r="N7" s="4" t="s">
        <v>176</v>
      </c>
      <c r="O7" s="76">
        <v>1</v>
      </c>
      <c r="P7" s="4" t="s">
        <v>186</v>
      </c>
      <c r="Q7" s="12" t="s">
        <v>169</v>
      </c>
      <c r="R7" s="10" t="s">
        <v>484</v>
      </c>
      <c r="S7" s="9" t="s">
        <v>485</v>
      </c>
      <c r="T7" s="4" t="s">
        <v>175</v>
      </c>
      <c r="U7" s="4" t="s">
        <v>169</v>
      </c>
      <c r="V7" s="4" t="s">
        <v>172</v>
      </c>
      <c r="W7" s="4" t="s">
        <v>176</v>
      </c>
      <c r="X7" s="72" t="s">
        <v>309</v>
      </c>
      <c r="Y7" s="4" t="s">
        <v>309</v>
      </c>
      <c r="Z7" s="12" t="s">
        <v>169</v>
      </c>
      <c r="AS7" s="9" t="s">
        <v>309</v>
      </c>
      <c r="AT7" s="11" t="s">
        <v>71</v>
      </c>
      <c r="AU7" s="11" t="s">
        <v>19</v>
      </c>
      <c r="AV7" s="13" t="s">
        <v>59</v>
      </c>
    </row>
    <row r="8" spans="1:48" x14ac:dyDescent="0.25">
      <c r="A8" s="8">
        <v>4</v>
      </c>
      <c r="B8" s="9" t="s">
        <v>78</v>
      </c>
      <c r="C8" s="9" t="s">
        <v>413</v>
      </c>
      <c r="D8" s="76">
        <v>3</v>
      </c>
      <c r="E8" s="76">
        <v>3</v>
      </c>
      <c r="F8" s="76">
        <v>3</v>
      </c>
      <c r="G8" s="76">
        <v>9</v>
      </c>
      <c r="H8" s="76">
        <v>6</v>
      </c>
      <c r="I8" s="10" t="s">
        <v>486</v>
      </c>
      <c r="J8" s="9" t="s">
        <v>487</v>
      </c>
      <c r="K8" s="4" t="s">
        <v>175</v>
      </c>
      <c r="L8" s="4" t="s">
        <v>170</v>
      </c>
      <c r="M8" s="4" t="s">
        <v>193</v>
      </c>
      <c r="N8" s="4" t="s">
        <v>176</v>
      </c>
      <c r="O8" s="76">
        <v>1</v>
      </c>
      <c r="P8" s="4" t="s">
        <v>166</v>
      </c>
      <c r="Q8" s="12" t="s">
        <v>169</v>
      </c>
      <c r="R8" s="10" t="s">
        <v>488</v>
      </c>
      <c r="S8" s="9" t="s">
        <v>489</v>
      </c>
      <c r="T8" s="4" t="s">
        <v>175</v>
      </c>
      <c r="U8" s="4" t="s">
        <v>169</v>
      </c>
      <c r="V8" s="4" t="s">
        <v>172</v>
      </c>
      <c r="W8" s="4" t="s">
        <v>176</v>
      </c>
      <c r="X8" s="72" t="s">
        <v>309</v>
      </c>
      <c r="Y8" s="4" t="s">
        <v>309</v>
      </c>
      <c r="Z8" s="12" t="s">
        <v>169</v>
      </c>
      <c r="AS8" s="9" t="s">
        <v>490</v>
      </c>
      <c r="AT8" s="11" t="s">
        <v>71</v>
      </c>
      <c r="AU8" s="11" t="s">
        <v>19</v>
      </c>
      <c r="AV8" s="13" t="s">
        <v>59</v>
      </c>
    </row>
    <row r="9" spans="1:48" x14ac:dyDescent="0.25">
      <c r="A9" s="8">
        <v>5</v>
      </c>
      <c r="B9" s="9" t="s">
        <v>9</v>
      </c>
      <c r="C9" s="9" t="s">
        <v>439</v>
      </c>
      <c r="D9" s="76">
        <v>6</v>
      </c>
      <c r="E9" s="76">
        <v>8</v>
      </c>
      <c r="F9" s="76">
        <v>4</v>
      </c>
      <c r="G9" s="76">
        <v>12</v>
      </c>
      <c r="H9" s="76">
        <v>9</v>
      </c>
      <c r="I9" s="10" t="s">
        <v>440</v>
      </c>
      <c r="J9" s="9" t="s">
        <v>441</v>
      </c>
      <c r="K9" s="76">
        <v>1</v>
      </c>
      <c r="L9" s="4" t="s">
        <v>169</v>
      </c>
      <c r="M9" s="4" t="s">
        <v>184</v>
      </c>
      <c r="N9" s="4" t="s">
        <v>176</v>
      </c>
      <c r="O9" s="76">
        <v>1</v>
      </c>
      <c r="P9" s="4" t="s">
        <v>186</v>
      </c>
      <c r="Q9" s="12" t="s">
        <v>169</v>
      </c>
      <c r="R9" s="10" t="s">
        <v>442</v>
      </c>
      <c r="S9" s="9" t="s">
        <v>443</v>
      </c>
      <c r="T9" s="4" t="s">
        <v>168</v>
      </c>
      <c r="U9" s="4" t="s">
        <v>170</v>
      </c>
      <c r="V9" s="4" t="s">
        <v>193</v>
      </c>
      <c r="W9" s="4" t="s">
        <v>176</v>
      </c>
      <c r="X9" s="76">
        <v>2</v>
      </c>
      <c r="Y9" s="4" t="s">
        <v>340</v>
      </c>
      <c r="Z9" s="12" t="s">
        <v>322</v>
      </c>
      <c r="AA9" s="10" t="s">
        <v>444</v>
      </c>
      <c r="AB9" s="11" t="s">
        <v>309</v>
      </c>
      <c r="AC9" s="4" t="s">
        <v>168</v>
      </c>
      <c r="AD9" s="4" t="s">
        <v>170</v>
      </c>
      <c r="AE9" s="4" t="s">
        <v>849</v>
      </c>
      <c r="AF9" s="4" t="s">
        <v>163</v>
      </c>
      <c r="AG9" s="76">
        <v>1</v>
      </c>
      <c r="AH9" s="4" t="s">
        <v>305</v>
      </c>
      <c r="AI9" s="12" t="s">
        <v>169</v>
      </c>
      <c r="AJ9" s="10" t="s">
        <v>445</v>
      </c>
      <c r="AK9" s="9" t="s">
        <v>446</v>
      </c>
      <c r="AL9" s="4" t="s">
        <v>203</v>
      </c>
      <c r="AM9" s="4" t="s">
        <v>169</v>
      </c>
      <c r="AN9" s="4" t="s">
        <v>204</v>
      </c>
      <c r="AO9" s="4" t="s">
        <v>194</v>
      </c>
      <c r="AP9" s="4" t="s">
        <v>309</v>
      </c>
      <c r="AQ9" s="4" t="s">
        <v>309</v>
      </c>
      <c r="AR9" s="12" t="s">
        <v>322</v>
      </c>
      <c r="AS9" s="9" t="s">
        <v>447</v>
      </c>
      <c r="AT9" s="11" t="s">
        <v>51</v>
      </c>
      <c r="AU9" s="11" t="s">
        <v>19</v>
      </c>
      <c r="AV9" s="13" t="s">
        <v>8</v>
      </c>
    </row>
    <row r="10" spans="1:48" x14ac:dyDescent="0.25">
      <c r="A10" s="8">
        <v>6</v>
      </c>
      <c r="B10" s="9" t="s">
        <v>89</v>
      </c>
      <c r="C10" s="9" t="s">
        <v>181</v>
      </c>
      <c r="D10" s="72">
        <v>3</v>
      </c>
      <c r="E10" s="72">
        <v>0</v>
      </c>
      <c r="F10" s="72">
        <v>3</v>
      </c>
      <c r="G10" s="72">
        <v>11</v>
      </c>
      <c r="H10" s="72">
        <v>5</v>
      </c>
      <c r="I10" s="10" t="s">
        <v>182</v>
      </c>
      <c r="J10" s="9" t="s">
        <v>161</v>
      </c>
      <c r="K10" s="76">
        <v>1</v>
      </c>
      <c r="L10" s="4" t="s">
        <v>169</v>
      </c>
      <c r="M10" s="4" t="s">
        <v>184</v>
      </c>
      <c r="N10" s="4" t="s">
        <v>185</v>
      </c>
      <c r="O10" s="72">
        <v>2</v>
      </c>
      <c r="P10" s="4" t="s">
        <v>186</v>
      </c>
      <c r="Q10" s="12" t="s">
        <v>169</v>
      </c>
      <c r="R10" s="10" t="s">
        <v>187</v>
      </c>
      <c r="S10" s="9" t="s">
        <v>188</v>
      </c>
      <c r="T10" s="4" t="s">
        <v>175</v>
      </c>
      <c r="U10" s="4" t="s">
        <v>170</v>
      </c>
      <c r="V10" s="4" t="s">
        <v>172</v>
      </c>
      <c r="W10" s="4" t="s">
        <v>185</v>
      </c>
      <c r="X10" s="72">
        <v>1</v>
      </c>
      <c r="Y10" s="4" t="s">
        <v>186</v>
      </c>
      <c r="Z10" s="12" t="s">
        <v>169</v>
      </c>
      <c r="AS10" s="9" t="s">
        <v>278</v>
      </c>
      <c r="AT10" s="11" t="s">
        <v>70</v>
      </c>
      <c r="AU10" s="11" t="s">
        <v>19</v>
      </c>
      <c r="AV10" s="13" t="s">
        <v>8</v>
      </c>
    </row>
    <row r="11" spans="1:48" x14ac:dyDescent="0.25">
      <c r="A11" s="8">
        <v>7</v>
      </c>
      <c r="B11" s="9" t="s">
        <v>90</v>
      </c>
      <c r="C11" s="9" t="s">
        <v>181</v>
      </c>
      <c r="D11" s="76">
        <v>3</v>
      </c>
      <c r="E11" s="76">
        <v>4</v>
      </c>
      <c r="F11" s="76">
        <v>3</v>
      </c>
      <c r="G11" s="76">
        <v>9</v>
      </c>
      <c r="H11" s="76">
        <v>7</v>
      </c>
      <c r="I11" s="10" t="s">
        <v>304</v>
      </c>
      <c r="J11" s="9" t="s">
        <v>174</v>
      </c>
      <c r="K11" s="4" t="s">
        <v>168</v>
      </c>
      <c r="L11" s="4" t="s">
        <v>170</v>
      </c>
      <c r="M11" s="4" t="s">
        <v>172</v>
      </c>
      <c r="N11" s="4" t="s">
        <v>163</v>
      </c>
      <c r="O11" s="76">
        <v>1</v>
      </c>
      <c r="P11" s="4" t="s">
        <v>305</v>
      </c>
      <c r="Q11" s="12" t="s">
        <v>169</v>
      </c>
      <c r="R11" s="10" t="s">
        <v>306</v>
      </c>
      <c r="S11" s="9" t="s">
        <v>307</v>
      </c>
      <c r="T11" s="4" t="s">
        <v>203</v>
      </c>
      <c r="U11" s="4" t="s">
        <v>169</v>
      </c>
      <c r="V11" s="4" t="s">
        <v>204</v>
      </c>
      <c r="W11" s="4" t="s">
        <v>308</v>
      </c>
      <c r="X11" s="72" t="s">
        <v>309</v>
      </c>
      <c r="Y11" s="4" t="s">
        <v>309</v>
      </c>
      <c r="Z11" s="12" t="s">
        <v>169</v>
      </c>
      <c r="AS11" s="9" t="s">
        <v>310</v>
      </c>
      <c r="AT11" s="11" t="s">
        <v>70</v>
      </c>
      <c r="AU11" s="11" t="s">
        <v>19</v>
      </c>
      <c r="AV11" s="13" t="s">
        <v>8</v>
      </c>
    </row>
    <row r="12" spans="1:48" x14ac:dyDescent="0.25">
      <c r="A12" s="8">
        <v>8</v>
      </c>
      <c r="B12" s="9" t="s">
        <v>91</v>
      </c>
      <c r="C12" s="9" t="s">
        <v>181</v>
      </c>
      <c r="D12" s="76">
        <v>3</v>
      </c>
      <c r="E12" s="76">
        <v>2</v>
      </c>
      <c r="F12" s="76">
        <v>3</v>
      </c>
      <c r="G12" s="76">
        <v>10</v>
      </c>
      <c r="H12" s="76">
        <v>6</v>
      </c>
      <c r="I12" s="10" t="s">
        <v>311</v>
      </c>
      <c r="J12" s="9" t="s">
        <v>312</v>
      </c>
      <c r="K12" s="4" t="s">
        <v>175</v>
      </c>
      <c r="L12" s="4" t="s">
        <v>170</v>
      </c>
      <c r="M12" s="4" t="s">
        <v>172</v>
      </c>
      <c r="N12" s="4" t="s">
        <v>185</v>
      </c>
      <c r="O12" s="76">
        <v>2</v>
      </c>
      <c r="P12" s="4" t="s">
        <v>166</v>
      </c>
      <c r="Q12" s="12" t="s">
        <v>169</v>
      </c>
      <c r="R12" s="10" t="s">
        <v>313</v>
      </c>
      <c r="S12" s="9" t="s">
        <v>314</v>
      </c>
      <c r="T12" s="4" t="s">
        <v>315</v>
      </c>
      <c r="U12" s="4" t="s">
        <v>170</v>
      </c>
      <c r="V12" s="4" t="s">
        <v>172</v>
      </c>
      <c r="W12" s="4" t="s">
        <v>185</v>
      </c>
      <c r="X12" s="76">
        <v>1</v>
      </c>
      <c r="Y12" s="4" t="s">
        <v>177</v>
      </c>
      <c r="Z12" s="12" t="s">
        <v>169</v>
      </c>
      <c r="AS12" s="9" t="s">
        <v>316</v>
      </c>
      <c r="AT12" s="11" t="s">
        <v>70</v>
      </c>
      <c r="AU12" s="11" t="s">
        <v>19</v>
      </c>
      <c r="AV12" s="13" t="s">
        <v>8</v>
      </c>
    </row>
    <row r="13" spans="1:48" x14ac:dyDescent="0.25">
      <c r="A13" s="8">
        <v>9</v>
      </c>
      <c r="B13" s="9" t="s">
        <v>92</v>
      </c>
      <c r="C13" s="9" t="s">
        <v>181</v>
      </c>
      <c r="D13" s="76">
        <v>3</v>
      </c>
      <c r="E13" s="76">
        <v>6</v>
      </c>
      <c r="F13" s="76">
        <v>4</v>
      </c>
      <c r="G13" s="76">
        <v>8</v>
      </c>
      <c r="H13" s="76">
        <v>6</v>
      </c>
      <c r="I13" s="10" t="s">
        <v>317</v>
      </c>
      <c r="J13" s="9" t="s">
        <v>309</v>
      </c>
      <c r="K13" s="4" t="s">
        <v>318</v>
      </c>
      <c r="L13" s="4" t="s">
        <v>170</v>
      </c>
      <c r="M13" s="4" t="s">
        <v>193</v>
      </c>
      <c r="N13" s="4" t="s">
        <v>176</v>
      </c>
      <c r="O13" s="76">
        <v>1</v>
      </c>
      <c r="P13" s="4" t="s">
        <v>319</v>
      </c>
      <c r="Q13" s="12" t="s">
        <v>169</v>
      </c>
      <c r="R13" s="10" t="s">
        <v>320</v>
      </c>
      <c r="S13" s="9" t="s">
        <v>321</v>
      </c>
      <c r="T13" s="4" t="s">
        <v>203</v>
      </c>
      <c r="U13" s="4" t="s">
        <v>169</v>
      </c>
      <c r="V13" s="4" t="s">
        <v>204</v>
      </c>
      <c r="W13" s="4" t="s">
        <v>176</v>
      </c>
      <c r="X13" s="72" t="s">
        <v>309</v>
      </c>
      <c r="Y13" s="4" t="s">
        <v>309</v>
      </c>
      <c r="Z13" s="12" t="s">
        <v>322</v>
      </c>
      <c r="AS13" s="9" t="s">
        <v>323</v>
      </c>
      <c r="AT13" s="11" t="s">
        <v>70</v>
      </c>
      <c r="AU13" s="11" t="s">
        <v>19</v>
      </c>
      <c r="AV13" s="13" t="s">
        <v>8</v>
      </c>
    </row>
    <row r="14" spans="1:48" x14ac:dyDescent="0.25">
      <c r="A14" s="8">
        <v>10</v>
      </c>
      <c r="B14" s="9" t="s">
        <v>93</v>
      </c>
      <c r="C14" s="9" t="s">
        <v>181</v>
      </c>
      <c r="D14" s="76">
        <v>6</v>
      </c>
      <c r="E14" s="76">
        <v>8</v>
      </c>
      <c r="F14" s="76">
        <v>4</v>
      </c>
      <c r="G14" s="76">
        <v>15</v>
      </c>
      <c r="H14" s="76">
        <v>7</v>
      </c>
      <c r="I14" s="10" t="s">
        <v>324</v>
      </c>
      <c r="J14" s="9" t="s">
        <v>309</v>
      </c>
      <c r="K14" s="4" t="s">
        <v>168</v>
      </c>
      <c r="L14" s="4" t="s">
        <v>170</v>
      </c>
      <c r="M14" s="4" t="s">
        <v>193</v>
      </c>
      <c r="N14" s="4" t="s">
        <v>163</v>
      </c>
      <c r="O14" s="76">
        <v>2</v>
      </c>
      <c r="P14" s="4" t="s">
        <v>195</v>
      </c>
      <c r="Q14" s="12" t="s">
        <v>169</v>
      </c>
      <c r="R14" s="10" t="s">
        <v>325</v>
      </c>
      <c r="S14" s="9" t="s">
        <v>174</v>
      </c>
      <c r="T14" s="4" t="s">
        <v>175</v>
      </c>
      <c r="U14" s="4" t="s">
        <v>170</v>
      </c>
      <c r="V14" s="4" t="s">
        <v>172</v>
      </c>
      <c r="W14" s="4" t="s">
        <v>185</v>
      </c>
      <c r="X14" s="76">
        <v>2</v>
      </c>
      <c r="Y14" s="4" t="s">
        <v>305</v>
      </c>
      <c r="Z14" s="12" t="s">
        <v>169</v>
      </c>
      <c r="AA14" s="10" t="s">
        <v>326</v>
      </c>
      <c r="AB14" s="11" t="s">
        <v>327</v>
      </c>
      <c r="AC14" s="4" t="s">
        <v>192</v>
      </c>
      <c r="AD14" s="4" t="s">
        <v>170</v>
      </c>
      <c r="AE14" s="4" t="s">
        <v>172</v>
      </c>
      <c r="AF14" s="4" t="s">
        <v>328</v>
      </c>
      <c r="AG14" s="76">
        <v>2</v>
      </c>
      <c r="AH14" s="4" t="s">
        <v>166</v>
      </c>
      <c r="AI14" s="12" t="s">
        <v>169</v>
      </c>
      <c r="AJ14" s="10" t="s">
        <v>329</v>
      </c>
      <c r="AK14" s="9" t="s">
        <v>330</v>
      </c>
      <c r="AL14" s="4" t="s">
        <v>183</v>
      </c>
      <c r="AM14" s="4" t="s">
        <v>169</v>
      </c>
      <c r="AN14" s="4" t="s">
        <v>184</v>
      </c>
      <c r="AO14" s="4" t="s">
        <v>331</v>
      </c>
      <c r="AP14" s="76">
        <v>2</v>
      </c>
      <c r="AQ14" s="4" t="s">
        <v>186</v>
      </c>
      <c r="AR14" s="12" t="s">
        <v>169</v>
      </c>
      <c r="AS14" s="9" t="s">
        <v>332</v>
      </c>
      <c r="AT14" s="11" t="s">
        <v>70</v>
      </c>
      <c r="AU14" s="11" t="s">
        <v>19</v>
      </c>
      <c r="AV14" s="13" t="s">
        <v>8</v>
      </c>
    </row>
    <row r="15" spans="1:48" x14ac:dyDescent="0.25">
      <c r="A15" s="8">
        <v>11</v>
      </c>
      <c r="B15" s="9" t="s">
        <v>94</v>
      </c>
      <c r="C15" s="9" t="s">
        <v>333</v>
      </c>
      <c r="D15" s="76">
        <v>1</v>
      </c>
      <c r="E15" s="76">
        <v>6</v>
      </c>
      <c r="F15" s="76">
        <v>3</v>
      </c>
      <c r="G15" s="76">
        <v>7</v>
      </c>
      <c r="H15" s="76">
        <v>5</v>
      </c>
      <c r="I15" s="10" t="s">
        <v>334</v>
      </c>
      <c r="J15" s="9" t="s">
        <v>309</v>
      </c>
      <c r="K15" s="76">
        <v>1</v>
      </c>
      <c r="L15" s="4" t="s">
        <v>169</v>
      </c>
      <c r="M15" s="4" t="s">
        <v>184</v>
      </c>
      <c r="N15" s="4" t="s">
        <v>1435</v>
      </c>
      <c r="O15" s="76">
        <v>3</v>
      </c>
      <c r="P15" s="4" t="s">
        <v>305</v>
      </c>
      <c r="Q15" s="12" t="s">
        <v>169</v>
      </c>
      <c r="X15" s="72"/>
      <c r="AS15" s="9" t="s">
        <v>309</v>
      </c>
      <c r="AT15" s="11" t="s">
        <v>70</v>
      </c>
      <c r="AU15" s="11" t="s">
        <v>19</v>
      </c>
      <c r="AV15" s="13" t="s">
        <v>59</v>
      </c>
    </row>
    <row r="16" spans="1:48" x14ac:dyDescent="0.25">
      <c r="A16" s="8">
        <v>12</v>
      </c>
      <c r="B16" s="9" t="s">
        <v>47</v>
      </c>
      <c r="C16" s="9" t="s">
        <v>569</v>
      </c>
      <c r="D16" s="76">
        <v>6</v>
      </c>
      <c r="E16" s="76">
        <v>6</v>
      </c>
      <c r="F16" s="76">
        <v>5</v>
      </c>
      <c r="G16" s="76">
        <v>14</v>
      </c>
      <c r="H16" s="76">
        <v>10</v>
      </c>
      <c r="I16" s="10" t="s">
        <v>570</v>
      </c>
      <c r="J16" s="9" t="s">
        <v>1150</v>
      </c>
      <c r="K16" s="4" t="s">
        <v>348</v>
      </c>
      <c r="L16" s="4" t="s">
        <v>170</v>
      </c>
      <c r="M16" s="4" t="s">
        <v>193</v>
      </c>
      <c r="N16" s="4" t="s">
        <v>163</v>
      </c>
      <c r="O16" s="76">
        <v>2</v>
      </c>
      <c r="P16" s="4" t="s">
        <v>186</v>
      </c>
      <c r="Q16" s="12" t="s">
        <v>169</v>
      </c>
      <c r="R16" s="10" t="s">
        <v>571</v>
      </c>
      <c r="S16" s="9" t="s">
        <v>1151</v>
      </c>
      <c r="T16" s="4" t="s">
        <v>168</v>
      </c>
      <c r="U16" s="4" t="s">
        <v>169</v>
      </c>
      <c r="V16" s="4" t="s">
        <v>849</v>
      </c>
      <c r="W16" s="4" t="s">
        <v>163</v>
      </c>
      <c r="X16" s="76">
        <v>1</v>
      </c>
      <c r="Y16" s="4" t="s">
        <v>195</v>
      </c>
      <c r="Z16" s="12" t="s">
        <v>169</v>
      </c>
      <c r="AA16" s="10" t="s">
        <v>572</v>
      </c>
      <c r="AB16" s="11" t="s">
        <v>573</v>
      </c>
      <c r="AC16" s="4" t="s">
        <v>183</v>
      </c>
      <c r="AD16" s="4" t="s">
        <v>169</v>
      </c>
      <c r="AE16" s="4" t="s">
        <v>184</v>
      </c>
      <c r="AF16" s="4" t="s">
        <v>574</v>
      </c>
      <c r="AG16" s="4" t="s">
        <v>309</v>
      </c>
      <c r="AH16" s="4" t="s">
        <v>309</v>
      </c>
      <c r="AI16" s="12" t="s">
        <v>169</v>
      </c>
      <c r="AJ16" s="10" t="s">
        <v>575</v>
      </c>
      <c r="AK16" s="9" t="s">
        <v>1152</v>
      </c>
      <c r="AL16" s="4" t="s">
        <v>476</v>
      </c>
      <c r="AM16" s="4" t="s">
        <v>170</v>
      </c>
      <c r="AN16" s="4" t="s">
        <v>193</v>
      </c>
      <c r="AO16" s="4" t="s">
        <v>576</v>
      </c>
      <c r="AP16" s="76">
        <v>3</v>
      </c>
      <c r="AQ16" s="4" t="s">
        <v>340</v>
      </c>
      <c r="AR16" s="12" t="s">
        <v>359</v>
      </c>
      <c r="AS16" s="9" t="s">
        <v>577</v>
      </c>
      <c r="AT16" s="11" t="s">
        <v>53</v>
      </c>
      <c r="AU16" s="11" t="s">
        <v>19</v>
      </c>
      <c r="AV16" s="13" t="s">
        <v>8</v>
      </c>
    </row>
    <row r="17" spans="1:48" x14ac:dyDescent="0.25">
      <c r="A17" s="8">
        <v>13</v>
      </c>
      <c r="B17" s="9" t="s">
        <v>7</v>
      </c>
      <c r="C17" s="9" t="s">
        <v>472</v>
      </c>
      <c r="D17" s="76">
        <v>6</v>
      </c>
      <c r="E17" s="76">
        <v>8</v>
      </c>
      <c r="F17" s="76">
        <v>4</v>
      </c>
      <c r="G17" s="76">
        <v>16</v>
      </c>
      <c r="H17" s="76">
        <v>8</v>
      </c>
      <c r="I17" s="10" t="s">
        <v>473</v>
      </c>
      <c r="J17" s="9" t="s">
        <v>1148</v>
      </c>
      <c r="K17" s="76">
        <v>1</v>
      </c>
      <c r="L17" s="4" t="s">
        <v>169</v>
      </c>
      <c r="M17" s="4" t="s">
        <v>184</v>
      </c>
      <c r="N17" s="4" t="s">
        <v>185</v>
      </c>
      <c r="O17" s="76">
        <v>1</v>
      </c>
      <c r="P17" s="4" t="s">
        <v>305</v>
      </c>
      <c r="Q17" s="12" t="s">
        <v>169</v>
      </c>
      <c r="R17" s="10" t="s">
        <v>475</v>
      </c>
      <c r="S17" s="9" t="s">
        <v>1149</v>
      </c>
      <c r="T17" s="4" t="s">
        <v>476</v>
      </c>
      <c r="U17" s="4" t="s">
        <v>170</v>
      </c>
      <c r="V17" s="4" t="s">
        <v>172</v>
      </c>
      <c r="W17" s="4" t="s">
        <v>194</v>
      </c>
      <c r="X17" s="76">
        <v>0</v>
      </c>
      <c r="Y17" s="4" t="s">
        <v>166</v>
      </c>
      <c r="Z17" s="12" t="s">
        <v>169</v>
      </c>
      <c r="AA17" s="10" t="s">
        <v>477</v>
      </c>
      <c r="AB17" s="11" t="s">
        <v>478</v>
      </c>
      <c r="AC17" s="4" t="s">
        <v>175</v>
      </c>
      <c r="AD17" s="4" t="s">
        <v>169</v>
      </c>
      <c r="AE17" s="4" t="s">
        <v>849</v>
      </c>
      <c r="AF17" s="4" t="s">
        <v>163</v>
      </c>
      <c r="AG17" s="4" t="s">
        <v>309</v>
      </c>
      <c r="AH17" s="4" t="s">
        <v>309</v>
      </c>
      <c r="AI17" s="12" t="s">
        <v>169</v>
      </c>
      <c r="AJ17" s="10" t="s">
        <v>479</v>
      </c>
      <c r="AK17" s="9" t="s">
        <v>480</v>
      </c>
      <c r="AL17" s="4" t="s">
        <v>175</v>
      </c>
      <c r="AM17" s="4" t="s">
        <v>169</v>
      </c>
      <c r="AN17" s="4" t="s">
        <v>849</v>
      </c>
      <c r="AO17" s="4" t="s">
        <v>176</v>
      </c>
      <c r="AP17" s="4" t="s">
        <v>309</v>
      </c>
      <c r="AQ17" s="4" t="s">
        <v>309</v>
      </c>
      <c r="AR17" s="12" t="s">
        <v>322</v>
      </c>
      <c r="AS17" s="9" t="s">
        <v>481</v>
      </c>
      <c r="AT17" s="11" t="s">
        <v>50</v>
      </c>
      <c r="AU17" s="11" t="s">
        <v>19</v>
      </c>
      <c r="AV17" s="13" t="s">
        <v>8</v>
      </c>
    </row>
    <row r="18" spans="1:48" x14ac:dyDescent="0.25">
      <c r="A18" s="8">
        <v>14</v>
      </c>
      <c r="B18" s="9" t="s">
        <v>102</v>
      </c>
      <c r="C18" s="9" t="s">
        <v>156</v>
      </c>
      <c r="D18" s="76">
        <v>1</v>
      </c>
      <c r="E18" s="76">
        <v>0</v>
      </c>
      <c r="F18" s="76">
        <v>3</v>
      </c>
      <c r="G18" s="76">
        <v>5</v>
      </c>
      <c r="H18" s="76">
        <v>5</v>
      </c>
      <c r="I18" s="10" t="s">
        <v>335</v>
      </c>
      <c r="J18" s="9" t="s">
        <v>309</v>
      </c>
      <c r="K18" s="4" t="s">
        <v>175</v>
      </c>
      <c r="L18" s="4" t="s">
        <v>170</v>
      </c>
      <c r="M18" s="4" t="s">
        <v>172</v>
      </c>
      <c r="N18" s="4" t="s">
        <v>185</v>
      </c>
      <c r="O18" s="76">
        <v>1</v>
      </c>
      <c r="P18" s="4" t="s">
        <v>195</v>
      </c>
      <c r="Q18" s="12" t="s">
        <v>169</v>
      </c>
      <c r="R18" s="10" t="s">
        <v>336</v>
      </c>
      <c r="S18" s="9" t="s">
        <v>309</v>
      </c>
      <c r="T18" s="4" t="s">
        <v>168</v>
      </c>
      <c r="U18" s="4" t="s">
        <v>170</v>
      </c>
      <c r="V18" s="4" t="s">
        <v>172</v>
      </c>
      <c r="W18" s="4" t="s">
        <v>185</v>
      </c>
      <c r="X18" s="76">
        <v>1</v>
      </c>
      <c r="Y18" s="4" t="s">
        <v>177</v>
      </c>
      <c r="Z18" s="12" t="s">
        <v>169</v>
      </c>
      <c r="AS18" s="9" t="s">
        <v>309</v>
      </c>
      <c r="AT18" s="11" t="s">
        <v>70</v>
      </c>
      <c r="AU18" s="11" t="s">
        <v>19</v>
      </c>
      <c r="AV18" s="13" t="s">
        <v>8</v>
      </c>
    </row>
    <row r="19" spans="1:48" x14ac:dyDescent="0.25">
      <c r="A19" s="8">
        <v>15</v>
      </c>
      <c r="B19" s="9" t="s">
        <v>87</v>
      </c>
      <c r="C19" s="9" t="s">
        <v>337</v>
      </c>
      <c r="D19" s="76">
        <v>4</v>
      </c>
      <c r="E19" s="76">
        <v>5</v>
      </c>
      <c r="F19" s="76">
        <v>4</v>
      </c>
      <c r="G19" s="76">
        <v>12</v>
      </c>
      <c r="H19" s="76">
        <v>6</v>
      </c>
      <c r="I19" s="10" t="s">
        <v>338</v>
      </c>
      <c r="J19" s="9" t="s">
        <v>339</v>
      </c>
      <c r="K19" s="4" t="s">
        <v>192</v>
      </c>
      <c r="L19" s="4" t="s">
        <v>169</v>
      </c>
      <c r="M19" s="4" t="s">
        <v>193</v>
      </c>
      <c r="N19" s="4" t="s">
        <v>176</v>
      </c>
      <c r="O19" s="76">
        <v>2</v>
      </c>
      <c r="P19" s="4" t="s">
        <v>340</v>
      </c>
      <c r="Q19" s="12" t="s">
        <v>169</v>
      </c>
      <c r="R19" s="10" t="s">
        <v>341</v>
      </c>
      <c r="S19" s="9" t="s">
        <v>342</v>
      </c>
      <c r="T19" s="4" t="s">
        <v>198</v>
      </c>
      <c r="U19" s="4" t="s">
        <v>170</v>
      </c>
      <c r="V19" s="4" t="s">
        <v>172</v>
      </c>
      <c r="W19" s="4" t="s">
        <v>185</v>
      </c>
      <c r="X19" s="76">
        <v>0</v>
      </c>
      <c r="Y19" s="4" t="s">
        <v>195</v>
      </c>
      <c r="Z19" s="12" t="s">
        <v>169</v>
      </c>
      <c r="AS19" s="9" t="s">
        <v>343</v>
      </c>
      <c r="AT19" s="11" t="s">
        <v>70</v>
      </c>
      <c r="AU19" s="11" t="s">
        <v>19</v>
      </c>
      <c r="AV19" s="13" t="s">
        <v>59</v>
      </c>
    </row>
    <row r="20" spans="1:48" x14ac:dyDescent="0.25">
      <c r="A20" s="8">
        <v>16</v>
      </c>
      <c r="B20" s="9" t="s">
        <v>99</v>
      </c>
      <c r="C20" s="9" t="s">
        <v>189</v>
      </c>
      <c r="D20" s="76">
        <v>5</v>
      </c>
      <c r="E20" s="76">
        <v>9</v>
      </c>
      <c r="F20" s="76">
        <v>4</v>
      </c>
      <c r="G20" s="76">
        <v>14</v>
      </c>
      <c r="H20" s="76">
        <v>6</v>
      </c>
      <c r="I20" s="10" t="s">
        <v>190</v>
      </c>
      <c r="J20" s="9" t="s">
        <v>191</v>
      </c>
      <c r="K20" s="4" t="s">
        <v>192</v>
      </c>
      <c r="L20" s="4" t="s">
        <v>170</v>
      </c>
      <c r="M20" s="4" t="s">
        <v>193</v>
      </c>
      <c r="N20" s="4" t="s">
        <v>194</v>
      </c>
      <c r="O20" s="76">
        <v>1</v>
      </c>
      <c r="P20" s="4" t="s">
        <v>195</v>
      </c>
      <c r="Q20" s="12" t="s">
        <v>169</v>
      </c>
      <c r="R20" s="10" t="s">
        <v>196</v>
      </c>
      <c r="S20" s="9" t="s">
        <v>197</v>
      </c>
      <c r="T20" s="4" t="s">
        <v>198</v>
      </c>
      <c r="U20" s="4" t="s">
        <v>170</v>
      </c>
      <c r="V20" s="4" t="s">
        <v>172</v>
      </c>
      <c r="W20" s="4" t="s">
        <v>163</v>
      </c>
      <c r="X20" s="76">
        <v>1</v>
      </c>
      <c r="Y20" s="4" t="s">
        <v>186</v>
      </c>
      <c r="Z20" s="12" t="s">
        <v>169</v>
      </c>
      <c r="AS20" s="9" t="s">
        <v>259</v>
      </c>
      <c r="AT20" s="11" t="s">
        <v>70</v>
      </c>
      <c r="AU20" s="11" t="s">
        <v>19</v>
      </c>
      <c r="AV20" s="13" t="s">
        <v>8</v>
      </c>
    </row>
    <row r="21" spans="1:48" x14ac:dyDescent="0.25">
      <c r="A21" s="8">
        <v>17</v>
      </c>
      <c r="B21" s="9" t="s">
        <v>39</v>
      </c>
      <c r="C21" s="9" t="s">
        <v>520</v>
      </c>
      <c r="D21" s="76">
        <v>3</v>
      </c>
      <c r="E21" s="76">
        <v>8</v>
      </c>
      <c r="F21" s="76">
        <v>3</v>
      </c>
      <c r="G21" s="76">
        <v>8</v>
      </c>
      <c r="H21" s="76">
        <v>6</v>
      </c>
      <c r="I21" s="10" t="s">
        <v>521</v>
      </c>
      <c r="J21" s="9" t="s">
        <v>309</v>
      </c>
      <c r="K21" s="4" t="s">
        <v>198</v>
      </c>
      <c r="L21" s="4" t="s">
        <v>170</v>
      </c>
      <c r="M21" s="4" t="s">
        <v>172</v>
      </c>
      <c r="N21" s="4" t="s">
        <v>176</v>
      </c>
      <c r="O21" s="76">
        <v>1</v>
      </c>
      <c r="P21" s="4" t="s">
        <v>195</v>
      </c>
      <c r="Q21" s="12" t="s">
        <v>169</v>
      </c>
      <c r="R21" s="10" t="s">
        <v>522</v>
      </c>
      <c r="S21" s="9" t="s">
        <v>503</v>
      </c>
      <c r="T21" s="4" t="s">
        <v>523</v>
      </c>
      <c r="U21" s="4" t="s">
        <v>170</v>
      </c>
      <c r="V21" s="4" t="s">
        <v>193</v>
      </c>
      <c r="W21" s="4" t="s">
        <v>163</v>
      </c>
      <c r="X21" s="76">
        <v>2</v>
      </c>
      <c r="Y21" s="4" t="s">
        <v>186</v>
      </c>
      <c r="Z21" s="12" t="s">
        <v>169</v>
      </c>
      <c r="AS21" s="9" t="s">
        <v>524</v>
      </c>
      <c r="AT21" s="11" t="s">
        <v>56</v>
      </c>
      <c r="AU21" s="11" t="s">
        <v>19</v>
      </c>
      <c r="AV21" s="13" t="s">
        <v>8</v>
      </c>
    </row>
    <row r="22" spans="1:48" x14ac:dyDescent="0.25">
      <c r="A22" s="8">
        <v>18</v>
      </c>
      <c r="B22" s="9" t="s">
        <v>49</v>
      </c>
      <c r="C22" s="9" t="s">
        <v>199</v>
      </c>
      <c r="D22" s="76">
        <v>3</v>
      </c>
      <c r="E22" s="76">
        <v>3</v>
      </c>
      <c r="F22" s="76">
        <v>3</v>
      </c>
      <c r="G22" s="76">
        <v>10</v>
      </c>
      <c r="H22" s="76">
        <v>6</v>
      </c>
      <c r="I22" s="10" t="s">
        <v>200</v>
      </c>
      <c r="J22" s="9" t="s">
        <v>201</v>
      </c>
      <c r="K22" s="4" t="s">
        <v>192</v>
      </c>
      <c r="L22" s="4" t="s">
        <v>169</v>
      </c>
      <c r="M22" s="4" t="s">
        <v>172</v>
      </c>
      <c r="N22" s="4" t="s">
        <v>176</v>
      </c>
      <c r="O22" s="76">
        <v>1</v>
      </c>
      <c r="P22" s="4" t="s">
        <v>195</v>
      </c>
      <c r="Q22" s="12" t="s">
        <v>169</v>
      </c>
      <c r="R22" s="10" t="s">
        <v>202</v>
      </c>
      <c r="S22" s="9" t="s">
        <v>548</v>
      </c>
      <c r="T22" s="4" t="s">
        <v>203</v>
      </c>
      <c r="U22" s="4" t="s">
        <v>169</v>
      </c>
      <c r="V22" s="4" t="s">
        <v>204</v>
      </c>
      <c r="W22" s="4" t="s">
        <v>163</v>
      </c>
      <c r="X22" s="76">
        <v>1</v>
      </c>
      <c r="Y22" s="4" t="s">
        <v>177</v>
      </c>
      <c r="Z22" s="12" t="s">
        <v>169</v>
      </c>
      <c r="AS22" s="9" t="s">
        <v>438</v>
      </c>
      <c r="AT22" s="11" t="s">
        <v>55</v>
      </c>
      <c r="AU22" s="11" t="s">
        <v>19</v>
      </c>
      <c r="AV22" s="13" t="s">
        <v>8</v>
      </c>
    </row>
    <row r="23" spans="1:48" x14ac:dyDescent="0.25">
      <c r="A23" s="8">
        <v>19</v>
      </c>
      <c r="B23" s="9" t="s">
        <v>95</v>
      </c>
      <c r="C23" s="9" t="s">
        <v>333</v>
      </c>
      <c r="D23" s="76">
        <v>4</v>
      </c>
      <c r="E23" s="76">
        <v>3</v>
      </c>
      <c r="F23" s="76">
        <v>4</v>
      </c>
      <c r="G23" s="76">
        <v>14</v>
      </c>
      <c r="H23" s="76">
        <v>7</v>
      </c>
      <c r="I23" s="10" t="s">
        <v>344</v>
      </c>
      <c r="J23" s="9" t="s">
        <v>201</v>
      </c>
      <c r="K23" s="76">
        <v>1</v>
      </c>
      <c r="L23" s="4" t="s">
        <v>169</v>
      </c>
      <c r="M23" s="4" t="s">
        <v>184</v>
      </c>
      <c r="N23" s="4" t="s">
        <v>176</v>
      </c>
      <c r="O23" s="76">
        <v>1</v>
      </c>
      <c r="P23" s="4" t="s">
        <v>186</v>
      </c>
      <c r="Q23" s="12" t="s">
        <v>169</v>
      </c>
      <c r="R23" s="10" t="s">
        <v>345</v>
      </c>
      <c r="S23" s="9" t="s">
        <v>346</v>
      </c>
      <c r="T23" s="4" t="s">
        <v>183</v>
      </c>
      <c r="U23" s="4" t="s">
        <v>169</v>
      </c>
      <c r="V23" s="4" t="s">
        <v>172</v>
      </c>
      <c r="W23" s="4" t="s">
        <v>194</v>
      </c>
      <c r="X23" s="76">
        <v>0</v>
      </c>
      <c r="Y23" s="4" t="s">
        <v>166</v>
      </c>
      <c r="Z23" s="12" t="s">
        <v>169</v>
      </c>
      <c r="AA23" s="10" t="s">
        <v>347</v>
      </c>
      <c r="AB23" s="11" t="s">
        <v>174</v>
      </c>
      <c r="AC23" s="4" t="s">
        <v>348</v>
      </c>
      <c r="AD23" s="4" t="s">
        <v>170</v>
      </c>
      <c r="AE23" s="4" t="s">
        <v>172</v>
      </c>
      <c r="AF23" s="4" t="s">
        <v>349</v>
      </c>
      <c r="AG23" s="76">
        <v>3</v>
      </c>
      <c r="AH23" s="4" t="s">
        <v>177</v>
      </c>
      <c r="AI23" s="12" t="s">
        <v>169</v>
      </c>
      <c r="AS23" s="9" t="s">
        <v>350</v>
      </c>
      <c r="AT23" s="11" t="s">
        <v>70</v>
      </c>
      <c r="AU23" s="11" t="s">
        <v>19</v>
      </c>
      <c r="AV23" s="13" t="s">
        <v>8</v>
      </c>
    </row>
    <row r="24" spans="1:48" x14ac:dyDescent="0.25">
      <c r="A24" s="8">
        <v>20</v>
      </c>
      <c r="B24" s="9" t="s">
        <v>100</v>
      </c>
      <c r="C24" s="9" t="s">
        <v>351</v>
      </c>
      <c r="D24" s="76">
        <v>6</v>
      </c>
      <c r="E24" s="76">
        <v>7</v>
      </c>
      <c r="F24" s="76">
        <v>4</v>
      </c>
      <c r="G24" s="76">
        <v>16</v>
      </c>
      <c r="H24" s="76">
        <v>8</v>
      </c>
      <c r="I24" s="10" t="s">
        <v>352</v>
      </c>
      <c r="J24" s="9" t="s">
        <v>174</v>
      </c>
      <c r="K24" s="4" t="s">
        <v>175</v>
      </c>
      <c r="L24" s="4" t="s">
        <v>170</v>
      </c>
      <c r="M24" s="4" t="s">
        <v>172</v>
      </c>
      <c r="N24" s="4" t="s">
        <v>163</v>
      </c>
      <c r="O24" s="76">
        <v>1</v>
      </c>
      <c r="P24" s="4" t="s">
        <v>305</v>
      </c>
      <c r="Q24" s="12" t="s">
        <v>169</v>
      </c>
      <c r="R24" s="10" t="s">
        <v>353</v>
      </c>
      <c r="S24" s="9" t="s">
        <v>354</v>
      </c>
      <c r="T24" s="4" t="s">
        <v>183</v>
      </c>
      <c r="U24" s="4" t="s">
        <v>169</v>
      </c>
      <c r="V24" s="4" t="s">
        <v>184</v>
      </c>
      <c r="W24" s="4" t="s">
        <v>185</v>
      </c>
      <c r="X24" s="76">
        <v>0</v>
      </c>
      <c r="Y24" s="4" t="s">
        <v>305</v>
      </c>
      <c r="Z24" s="12" t="s">
        <v>169</v>
      </c>
      <c r="AA24" s="10" t="s">
        <v>355</v>
      </c>
      <c r="AB24" s="11" t="s">
        <v>356</v>
      </c>
      <c r="AC24" s="4" t="s">
        <v>175</v>
      </c>
      <c r="AD24" s="4" t="s">
        <v>170</v>
      </c>
      <c r="AE24" s="4" t="s">
        <v>193</v>
      </c>
      <c r="AF24" s="4" t="s">
        <v>176</v>
      </c>
      <c r="AG24" s="76">
        <v>1</v>
      </c>
      <c r="AH24" s="4" t="s">
        <v>186</v>
      </c>
      <c r="AI24" s="12" t="s">
        <v>322</v>
      </c>
      <c r="AJ24" s="10" t="s">
        <v>357</v>
      </c>
      <c r="AK24" s="9" t="s">
        <v>358</v>
      </c>
      <c r="AL24" s="4" t="s">
        <v>183</v>
      </c>
      <c r="AM24" s="4" t="s">
        <v>169</v>
      </c>
      <c r="AN24" s="4" t="s">
        <v>184</v>
      </c>
      <c r="AO24" s="4" t="s">
        <v>309</v>
      </c>
      <c r="AP24" s="76">
        <v>2</v>
      </c>
      <c r="AQ24" s="4" t="s">
        <v>195</v>
      </c>
      <c r="AR24" s="12" t="s">
        <v>359</v>
      </c>
      <c r="AS24" s="9" t="s">
        <v>360</v>
      </c>
      <c r="AT24" s="11" t="s">
        <v>70</v>
      </c>
      <c r="AU24" s="11" t="s">
        <v>19</v>
      </c>
      <c r="AV24" s="13" t="s">
        <v>8</v>
      </c>
    </row>
    <row r="25" spans="1:48" x14ac:dyDescent="0.25">
      <c r="A25" s="8">
        <v>21</v>
      </c>
      <c r="B25" s="9" t="s">
        <v>48</v>
      </c>
      <c r="C25" s="9" t="s">
        <v>459</v>
      </c>
      <c r="D25" s="76">
        <v>6</v>
      </c>
      <c r="E25" s="76">
        <v>5</v>
      </c>
      <c r="F25" s="76">
        <v>3</v>
      </c>
      <c r="G25" s="76">
        <v>25</v>
      </c>
      <c r="H25" s="76">
        <v>8</v>
      </c>
      <c r="I25" s="10" t="s">
        <v>460</v>
      </c>
      <c r="J25" s="9" t="s">
        <v>174</v>
      </c>
      <c r="K25" s="4" t="s">
        <v>175</v>
      </c>
      <c r="L25" s="4" t="s">
        <v>169</v>
      </c>
      <c r="M25" s="4" t="s">
        <v>172</v>
      </c>
      <c r="N25" s="4" t="s">
        <v>461</v>
      </c>
      <c r="O25" s="76">
        <v>1</v>
      </c>
      <c r="P25" s="4" t="s">
        <v>186</v>
      </c>
      <c r="Q25" s="12" t="s">
        <v>169</v>
      </c>
      <c r="R25" s="10" t="s">
        <v>462</v>
      </c>
      <c r="S25" s="9" t="s">
        <v>463</v>
      </c>
      <c r="T25" s="4" t="s">
        <v>192</v>
      </c>
      <c r="U25" s="4" t="s">
        <v>170</v>
      </c>
      <c r="V25" s="4" t="s">
        <v>193</v>
      </c>
      <c r="W25" s="4" t="s">
        <v>464</v>
      </c>
      <c r="X25" s="76">
        <v>2</v>
      </c>
      <c r="Y25" s="4" t="s">
        <v>186</v>
      </c>
      <c r="Z25" s="12" t="s">
        <v>169</v>
      </c>
      <c r="AA25" s="10" t="s">
        <v>465</v>
      </c>
      <c r="AB25" s="11" t="s">
        <v>466</v>
      </c>
      <c r="AC25" s="4" t="s">
        <v>168</v>
      </c>
      <c r="AD25" s="4" t="s">
        <v>170</v>
      </c>
      <c r="AE25" s="4" t="s">
        <v>193</v>
      </c>
      <c r="AF25" s="4" t="s">
        <v>467</v>
      </c>
      <c r="AG25" s="76">
        <v>0</v>
      </c>
      <c r="AH25" s="4" t="s">
        <v>195</v>
      </c>
      <c r="AI25" s="12" t="s">
        <v>322</v>
      </c>
      <c r="AJ25" s="10" t="s">
        <v>468</v>
      </c>
      <c r="AK25" s="9" t="s">
        <v>469</v>
      </c>
      <c r="AL25" s="4" t="s">
        <v>373</v>
      </c>
      <c r="AM25" s="4" t="s">
        <v>170</v>
      </c>
      <c r="AN25" s="4" t="s">
        <v>172</v>
      </c>
      <c r="AO25" s="4" t="s">
        <v>470</v>
      </c>
      <c r="AP25" s="76">
        <v>2</v>
      </c>
      <c r="AQ25" s="4" t="s">
        <v>166</v>
      </c>
      <c r="AR25" s="12" t="s">
        <v>359</v>
      </c>
      <c r="AS25" s="9" t="s">
        <v>471</v>
      </c>
      <c r="AT25" s="11" t="s">
        <v>54</v>
      </c>
      <c r="AU25" s="11" t="s">
        <v>19</v>
      </c>
      <c r="AV25" s="13" t="s">
        <v>8</v>
      </c>
    </row>
    <row r="26" spans="1:48" x14ac:dyDescent="0.25">
      <c r="A26" s="8">
        <v>22</v>
      </c>
      <c r="B26" s="9" t="s">
        <v>76</v>
      </c>
      <c r="C26" s="9" t="s">
        <v>361</v>
      </c>
      <c r="D26" s="76">
        <v>3</v>
      </c>
      <c r="E26" s="76">
        <v>7</v>
      </c>
      <c r="F26" s="76">
        <v>3</v>
      </c>
      <c r="G26" s="76">
        <v>6</v>
      </c>
      <c r="H26" s="76">
        <v>6</v>
      </c>
      <c r="I26" s="10" t="s">
        <v>491</v>
      </c>
      <c r="J26" s="9" t="s">
        <v>309</v>
      </c>
      <c r="K26" s="4" t="s">
        <v>476</v>
      </c>
      <c r="L26" s="4" t="s">
        <v>170</v>
      </c>
      <c r="M26" s="4" t="s">
        <v>172</v>
      </c>
      <c r="N26" s="4" t="s">
        <v>176</v>
      </c>
      <c r="O26" s="76">
        <v>1</v>
      </c>
      <c r="P26" s="4" t="s">
        <v>195</v>
      </c>
      <c r="Q26" s="12" t="s">
        <v>169</v>
      </c>
      <c r="R26" s="10" t="s">
        <v>492</v>
      </c>
      <c r="S26" s="9" t="s">
        <v>493</v>
      </c>
      <c r="T26" s="4" t="s">
        <v>203</v>
      </c>
      <c r="U26" s="4" t="s">
        <v>169</v>
      </c>
      <c r="V26" s="4" t="s">
        <v>204</v>
      </c>
      <c r="W26" s="4" t="s">
        <v>395</v>
      </c>
      <c r="X26" s="72" t="s">
        <v>309</v>
      </c>
      <c r="Y26" s="4" t="s">
        <v>309</v>
      </c>
      <c r="Z26" s="12" t="s">
        <v>169</v>
      </c>
      <c r="AS26" s="9" t="s">
        <v>376</v>
      </c>
      <c r="AT26" s="11" t="s">
        <v>71</v>
      </c>
      <c r="AU26" s="11" t="s">
        <v>19</v>
      </c>
      <c r="AV26" s="13" t="s">
        <v>59</v>
      </c>
    </row>
    <row r="27" spans="1:48" x14ac:dyDescent="0.25">
      <c r="A27" s="8">
        <v>23</v>
      </c>
      <c r="B27" s="9" t="s">
        <v>84</v>
      </c>
      <c r="C27" s="9" t="s">
        <v>361</v>
      </c>
      <c r="D27" s="76">
        <v>4</v>
      </c>
      <c r="E27" s="76">
        <v>8</v>
      </c>
      <c r="F27" s="76">
        <v>3</v>
      </c>
      <c r="G27" s="76">
        <v>8</v>
      </c>
      <c r="H27" s="76">
        <v>6</v>
      </c>
      <c r="I27" s="10" t="s">
        <v>362</v>
      </c>
      <c r="J27" s="9" t="s">
        <v>363</v>
      </c>
      <c r="K27" s="4" t="s">
        <v>364</v>
      </c>
      <c r="L27" s="4" t="s">
        <v>170</v>
      </c>
      <c r="M27" s="4" t="s">
        <v>172</v>
      </c>
      <c r="N27" s="4" t="s">
        <v>176</v>
      </c>
      <c r="O27" s="76">
        <v>1</v>
      </c>
      <c r="P27" s="4" t="s">
        <v>305</v>
      </c>
      <c r="Q27" s="12" t="s">
        <v>169</v>
      </c>
      <c r="R27" s="10" t="s">
        <v>365</v>
      </c>
      <c r="S27" s="9" t="s">
        <v>174</v>
      </c>
      <c r="T27" s="4" t="s">
        <v>348</v>
      </c>
      <c r="U27" s="4" t="s">
        <v>170</v>
      </c>
      <c r="V27" s="4" t="s">
        <v>172</v>
      </c>
      <c r="W27" s="4" t="s">
        <v>185</v>
      </c>
      <c r="X27" s="76">
        <v>2</v>
      </c>
      <c r="Y27" s="4" t="s">
        <v>305</v>
      </c>
      <c r="Z27" s="12" t="s">
        <v>169</v>
      </c>
      <c r="AA27" s="10" t="s">
        <v>366</v>
      </c>
      <c r="AB27" s="11" t="s">
        <v>367</v>
      </c>
      <c r="AC27" s="4" t="s">
        <v>368</v>
      </c>
      <c r="AD27" s="4" t="s">
        <v>169</v>
      </c>
      <c r="AE27" s="4" t="s">
        <v>193</v>
      </c>
      <c r="AF27" s="4" t="s">
        <v>328</v>
      </c>
      <c r="AG27" s="76">
        <v>3</v>
      </c>
      <c r="AH27" s="4" t="s">
        <v>305</v>
      </c>
      <c r="AI27" s="12" t="s">
        <v>169</v>
      </c>
      <c r="AS27" s="9" t="s">
        <v>369</v>
      </c>
      <c r="AT27" s="11" t="s">
        <v>70</v>
      </c>
      <c r="AU27" s="11" t="s">
        <v>19</v>
      </c>
      <c r="AV27" s="13" t="s">
        <v>59</v>
      </c>
    </row>
    <row r="28" spans="1:48" x14ac:dyDescent="0.25">
      <c r="A28" s="8">
        <v>24</v>
      </c>
      <c r="B28" s="9" t="s">
        <v>96</v>
      </c>
      <c r="C28" s="9" t="s">
        <v>370</v>
      </c>
      <c r="D28" s="76">
        <v>4</v>
      </c>
      <c r="E28" s="76">
        <v>4</v>
      </c>
      <c r="F28" s="76">
        <v>4</v>
      </c>
      <c r="G28" s="76">
        <v>7</v>
      </c>
      <c r="H28" s="76">
        <v>5</v>
      </c>
      <c r="I28" s="10" t="s">
        <v>371</v>
      </c>
      <c r="J28" s="9" t="s">
        <v>372</v>
      </c>
      <c r="K28" s="4" t="s">
        <v>373</v>
      </c>
      <c r="L28" s="4" t="s">
        <v>169</v>
      </c>
      <c r="M28" s="4" t="s">
        <v>193</v>
      </c>
      <c r="N28" s="4" t="s">
        <v>185</v>
      </c>
      <c r="O28" s="76">
        <v>1</v>
      </c>
      <c r="P28" s="4" t="s">
        <v>186</v>
      </c>
      <c r="Q28" s="12" t="s">
        <v>169</v>
      </c>
      <c r="R28" s="10" t="s">
        <v>374</v>
      </c>
      <c r="S28" s="9" t="s">
        <v>375</v>
      </c>
      <c r="T28" s="4" t="s">
        <v>183</v>
      </c>
      <c r="U28" s="4" t="s">
        <v>169</v>
      </c>
      <c r="V28" s="4" t="s">
        <v>184</v>
      </c>
      <c r="W28" s="4" t="s">
        <v>163</v>
      </c>
      <c r="X28" s="72" t="s">
        <v>309</v>
      </c>
      <c r="Y28" s="4" t="s">
        <v>309</v>
      </c>
      <c r="Z28" s="12" t="s">
        <v>169</v>
      </c>
      <c r="AS28" s="9" t="s">
        <v>376</v>
      </c>
      <c r="AT28" s="11" t="s">
        <v>70</v>
      </c>
      <c r="AU28" s="11" t="s">
        <v>19</v>
      </c>
      <c r="AV28" s="13" t="s">
        <v>59</v>
      </c>
    </row>
    <row r="29" spans="1:48" x14ac:dyDescent="0.25">
      <c r="A29" s="8">
        <v>25</v>
      </c>
      <c r="B29" s="9" t="s">
        <v>11</v>
      </c>
      <c r="C29" s="9" t="s">
        <v>808</v>
      </c>
      <c r="D29" s="76">
        <v>2</v>
      </c>
      <c r="E29" s="76">
        <v>4</v>
      </c>
      <c r="F29" s="76">
        <v>3</v>
      </c>
      <c r="G29" s="76">
        <v>5</v>
      </c>
      <c r="H29" s="76">
        <v>5</v>
      </c>
      <c r="I29" s="10" t="s">
        <v>809</v>
      </c>
      <c r="J29" s="9" t="s">
        <v>810</v>
      </c>
      <c r="K29" s="4" t="s">
        <v>364</v>
      </c>
      <c r="L29" s="4" t="s">
        <v>170</v>
      </c>
      <c r="M29" s="4" t="s">
        <v>172</v>
      </c>
      <c r="N29" s="4" t="s">
        <v>185</v>
      </c>
      <c r="O29" s="76">
        <v>1</v>
      </c>
      <c r="P29" s="4" t="s">
        <v>195</v>
      </c>
      <c r="Q29" s="12" t="s">
        <v>169</v>
      </c>
      <c r="R29" s="10" t="s">
        <v>811</v>
      </c>
      <c r="S29" s="9" t="s">
        <v>812</v>
      </c>
      <c r="T29" s="4" t="s">
        <v>348</v>
      </c>
      <c r="U29" s="4" t="s">
        <v>169</v>
      </c>
      <c r="V29" s="4" t="s">
        <v>172</v>
      </c>
      <c r="W29" s="4" t="s">
        <v>176</v>
      </c>
      <c r="X29" s="72" t="s">
        <v>309</v>
      </c>
      <c r="Y29" s="4" t="s">
        <v>309</v>
      </c>
      <c r="Z29" s="12" t="s">
        <v>169</v>
      </c>
      <c r="AS29" s="9" t="s">
        <v>813</v>
      </c>
      <c r="AT29" s="11" t="s">
        <v>10</v>
      </c>
      <c r="AU29" s="11" t="s">
        <v>19</v>
      </c>
      <c r="AV29" s="13" t="s">
        <v>129</v>
      </c>
    </row>
    <row r="30" spans="1:48" x14ac:dyDescent="0.25">
      <c r="A30" s="8">
        <v>26</v>
      </c>
      <c r="B30" s="9" t="s">
        <v>81</v>
      </c>
      <c r="C30" s="9" t="s">
        <v>189</v>
      </c>
      <c r="D30" s="76">
        <v>3</v>
      </c>
      <c r="E30" s="76">
        <v>4</v>
      </c>
      <c r="F30" s="76">
        <v>3</v>
      </c>
      <c r="G30" s="76">
        <v>9</v>
      </c>
      <c r="H30" s="76">
        <v>6</v>
      </c>
      <c r="I30" s="10" t="s">
        <v>494</v>
      </c>
      <c r="J30" s="9" t="s">
        <v>309</v>
      </c>
      <c r="K30" s="4" t="s">
        <v>495</v>
      </c>
      <c r="L30" s="4" t="s">
        <v>170</v>
      </c>
      <c r="M30" s="4" t="s">
        <v>172</v>
      </c>
      <c r="N30" s="4" t="s">
        <v>185</v>
      </c>
      <c r="O30" s="76">
        <v>1</v>
      </c>
      <c r="P30" s="4" t="s">
        <v>496</v>
      </c>
      <c r="Q30" s="12" t="s">
        <v>169</v>
      </c>
      <c r="R30" s="10" t="s">
        <v>497</v>
      </c>
      <c r="S30" s="9" t="s">
        <v>498</v>
      </c>
      <c r="T30" s="4" t="s">
        <v>175</v>
      </c>
      <c r="U30" s="4" t="s">
        <v>169</v>
      </c>
      <c r="V30" s="4" t="s">
        <v>193</v>
      </c>
      <c r="W30" s="4" t="s">
        <v>395</v>
      </c>
      <c r="X30" s="76">
        <v>3</v>
      </c>
      <c r="Y30" s="4" t="s">
        <v>195</v>
      </c>
      <c r="Z30" s="12" t="s">
        <v>359</v>
      </c>
      <c r="AS30" s="9" t="s">
        <v>258</v>
      </c>
      <c r="AT30" s="11" t="s">
        <v>71</v>
      </c>
      <c r="AU30" s="11" t="s">
        <v>19</v>
      </c>
      <c r="AV30" s="13" t="s">
        <v>59</v>
      </c>
    </row>
    <row r="31" spans="1:48" x14ac:dyDescent="0.25">
      <c r="A31" s="8">
        <v>27</v>
      </c>
      <c r="B31" s="9" t="s">
        <v>97</v>
      </c>
      <c r="C31" s="9" t="s">
        <v>370</v>
      </c>
      <c r="D31" s="76">
        <v>1</v>
      </c>
      <c r="E31" s="76">
        <v>2</v>
      </c>
      <c r="F31" s="76">
        <v>3</v>
      </c>
      <c r="G31" s="76">
        <v>6</v>
      </c>
      <c r="H31" s="76">
        <v>5</v>
      </c>
      <c r="I31" s="10" t="s">
        <v>377</v>
      </c>
      <c r="J31" s="9" t="s">
        <v>309</v>
      </c>
      <c r="K31" s="4" t="s">
        <v>175</v>
      </c>
      <c r="L31" s="4" t="s">
        <v>170</v>
      </c>
      <c r="M31" s="4" t="s">
        <v>193</v>
      </c>
      <c r="N31" s="4" t="s">
        <v>185</v>
      </c>
      <c r="O31" s="76">
        <v>1</v>
      </c>
      <c r="P31" s="4" t="s">
        <v>186</v>
      </c>
      <c r="Q31" s="12" t="s">
        <v>169</v>
      </c>
      <c r="R31" s="10" t="s">
        <v>378</v>
      </c>
      <c r="S31" s="9" t="s">
        <v>379</v>
      </c>
      <c r="T31" s="4" t="s">
        <v>183</v>
      </c>
      <c r="U31" s="4" t="s">
        <v>169</v>
      </c>
      <c r="V31" s="4" t="s">
        <v>184</v>
      </c>
      <c r="W31" s="4" t="s">
        <v>185</v>
      </c>
      <c r="X31" s="72" t="s">
        <v>309</v>
      </c>
      <c r="Y31" s="4" t="s">
        <v>309</v>
      </c>
      <c r="Z31" s="12" t="s">
        <v>169</v>
      </c>
      <c r="AS31" s="9" t="s">
        <v>309</v>
      </c>
      <c r="AT31" s="11" t="s">
        <v>70</v>
      </c>
      <c r="AU31" s="11" t="s">
        <v>19</v>
      </c>
      <c r="AV31" s="13" t="s">
        <v>8</v>
      </c>
    </row>
    <row r="32" spans="1:48" x14ac:dyDescent="0.25">
      <c r="A32" s="8">
        <v>28</v>
      </c>
      <c r="B32" s="9" t="s">
        <v>88</v>
      </c>
      <c r="C32" s="9" t="s">
        <v>361</v>
      </c>
      <c r="D32" s="76">
        <v>2</v>
      </c>
      <c r="E32" s="76">
        <v>6</v>
      </c>
      <c r="F32" s="76">
        <v>3</v>
      </c>
      <c r="G32" s="76">
        <v>5</v>
      </c>
      <c r="H32" s="76">
        <v>6</v>
      </c>
      <c r="I32" s="10" t="s">
        <v>380</v>
      </c>
      <c r="J32" s="9" t="s">
        <v>381</v>
      </c>
      <c r="K32" s="4" t="s">
        <v>368</v>
      </c>
      <c r="L32" s="4" t="s">
        <v>170</v>
      </c>
      <c r="M32" s="4" t="s">
        <v>172</v>
      </c>
      <c r="N32" s="4" t="s">
        <v>176</v>
      </c>
      <c r="O32" s="76">
        <v>1</v>
      </c>
      <c r="P32" s="4" t="s">
        <v>166</v>
      </c>
      <c r="Q32" s="12" t="s">
        <v>169</v>
      </c>
      <c r="R32" s="10" t="s">
        <v>382</v>
      </c>
      <c r="S32" s="9" t="s">
        <v>383</v>
      </c>
      <c r="T32" s="4" t="s">
        <v>318</v>
      </c>
      <c r="U32" s="4" t="s">
        <v>170</v>
      </c>
      <c r="V32" s="4" t="s">
        <v>193</v>
      </c>
      <c r="W32" s="4" t="s">
        <v>176</v>
      </c>
      <c r="X32" s="76">
        <v>0</v>
      </c>
      <c r="Y32" s="4" t="s">
        <v>186</v>
      </c>
      <c r="Z32" s="12" t="s">
        <v>169</v>
      </c>
      <c r="AS32" s="9" t="s">
        <v>384</v>
      </c>
      <c r="AT32" s="11" t="s">
        <v>70</v>
      </c>
      <c r="AU32" s="11" t="s">
        <v>19</v>
      </c>
      <c r="AV32" s="13" t="s">
        <v>8</v>
      </c>
    </row>
    <row r="33" spans="1:48" x14ac:dyDescent="0.25">
      <c r="A33" s="8">
        <v>29</v>
      </c>
      <c r="B33" s="9" t="s">
        <v>15</v>
      </c>
      <c r="C33" s="9" t="s">
        <v>808</v>
      </c>
      <c r="D33" s="76">
        <v>2</v>
      </c>
      <c r="E33" s="76">
        <v>6</v>
      </c>
      <c r="F33" s="76">
        <v>4</v>
      </c>
      <c r="G33" s="76">
        <v>4</v>
      </c>
      <c r="H33" s="76">
        <v>6</v>
      </c>
      <c r="I33" s="10" t="s">
        <v>814</v>
      </c>
      <c r="J33" s="9" t="s">
        <v>815</v>
      </c>
      <c r="K33" s="4" t="s">
        <v>348</v>
      </c>
      <c r="L33" s="4" t="s">
        <v>170</v>
      </c>
      <c r="M33" s="4" t="s">
        <v>849</v>
      </c>
      <c r="N33" s="4" t="s">
        <v>163</v>
      </c>
      <c r="O33" s="76">
        <v>1</v>
      </c>
      <c r="P33" s="4" t="s">
        <v>340</v>
      </c>
      <c r="Q33" s="12" t="s">
        <v>169</v>
      </c>
      <c r="R33" s="10" t="s">
        <v>816</v>
      </c>
      <c r="S33" s="9" t="s">
        <v>817</v>
      </c>
      <c r="T33" s="4" t="s">
        <v>690</v>
      </c>
      <c r="U33" s="4" t="s">
        <v>170</v>
      </c>
      <c r="V33" s="4" t="s">
        <v>849</v>
      </c>
      <c r="W33" s="4" t="s">
        <v>194</v>
      </c>
      <c r="X33" s="76">
        <v>2</v>
      </c>
      <c r="Y33" s="4" t="s">
        <v>177</v>
      </c>
      <c r="Z33" s="12" t="s">
        <v>359</v>
      </c>
      <c r="AS33" s="9" t="s">
        <v>818</v>
      </c>
      <c r="AT33" s="11" t="s">
        <v>10</v>
      </c>
      <c r="AU33" s="11" t="s">
        <v>19</v>
      </c>
      <c r="AV33" s="13" t="s">
        <v>129</v>
      </c>
    </row>
    <row r="34" spans="1:48" x14ac:dyDescent="0.25">
      <c r="A34" s="8">
        <v>30</v>
      </c>
      <c r="B34" s="9" t="s">
        <v>72</v>
      </c>
      <c r="C34" s="9" t="s">
        <v>370</v>
      </c>
      <c r="D34" s="76">
        <v>4</v>
      </c>
      <c r="E34" s="76">
        <v>6</v>
      </c>
      <c r="F34" s="76">
        <v>3</v>
      </c>
      <c r="G34" s="76">
        <v>13</v>
      </c>
      <c r="H34" s="76">
        <v>7</v>
      </c>
      <c r="I34" s="10" t="s">
        <v>385</v>
      </c>
      <c r="J34" s="9" t="s">
        <v>201</v>
      </c>
      <c r="K34" s="4" t="s">
        <v>318</v>
      </c>
      <c r="L34" s="4" t="s">
        <v>170</v>
      </c>
      <c r="M34" s="4" t="s">
        <v>172</v>
      </c>
      <c r="N34" s="4" t="s">
        <v>185</v>
      </c>
      <c r="O34" s="76">
        <v>1</v>
      </c>
      <c r="P34" s="4" t="s">
        <v>166</v>
      </c>
      <c r="Q34" s="12" t="s">
        <v>169</v>
      </c>
      <c r="R34" s="10" t="s">
        <v>386</v>
      </c>
      <c r="S34" s="9" t="s">
        <v>387</v>
      </c>
      <c r="T34" s="4" t="s">
        <v>183</v>
      </c>
      <c r="U34" s="4" t="s">
        <v>169</v>
      </c>
      <c r="V34" s="4" t="s">
        <v>184</v>
      </c>
      <c r="W34" s="4" t="s">
        <v>163</v>
      </c>
      <c r="X34" s="72" t="s">
        <v>309</v>
      </c>
      <c r="Y34" s="4" t="s">
        <v>309</v>
      </c>
      <c r="Z34" s="12" t="s">
        <v>169</v>
      </c>
      <c r="AA34" s="10" t="s">
        <v>388</v>
      </c>
      <c r="AB34" s="11" t="s">
        <v>389</v>
      </c>
      <c r="AC34" s="4" t="s">
        <v>203</v>
      </c>
      <c r="AD34" s="4" t="s">
        <v>169</v>
      </c>
      <c r="AE34" s="4" t="s">
        <v>204</v>
      </c>
      <c r="AF34" s="4" t="s">
        <v>194</v>
      </c>
      <c r="AG34" s="76">
        <v>2</v>
      </c>
      <c r="AH34" s="4" t="s">
        <v>177</v>
      </c>
      <c r="AI34" s="12" t="s">
        <v>322</v>
      </c>
      <c r="AS34" s="9" t="s">
        <v>390</v>
      </c>
      <c r="AT34" s="11" t="s">
        <v>70</v>
      </c>
      <c r="AU34" s="11" t="s">
        <v>19</v>
      </c>
      <c r="AV34" s="13" t="s">
        <v>59</v>
      </c>
    </row>
    <row r="35" spans="1:48" x14ac:dyDescent="0.25">
      <c r="A35" s="8">
        <v>31</v>
      </c>
      <c r="B35" s="9" t="s">
        <v>14</v>
      </c>
      <c r="C35" s="9" t="s">
        <v>808</v>
      </c>
      <c r="D35" s="76">
        <v>2</v>
      </c>
      <c r="E35" s="76">
        <v>4</v>
      </c>
      <c r="F35" s="76">
        <v>2</v>
      </c>
      <c r="G35" s="76">
        <v>9</v>
      </c>
      <c r="H35" s="76">
        <v>6</v>
      </c>
      <c r="I35" s="10" t="s">
        <v>819</v>
      </c>
      <c r="J35" s="9" t="s">
        <v>820</v>
      </c>
      <c r="K35" s="76">
        <v>1</v>
      </c>
      <c r="L35" s="4" t="s">
        <v>169</v>
      </c>
      <c r="M35" s="4" t="s">
        <v>184</v>
      </c>
      <c r="N35" s="4" t="s">
        <v>163</v>
      </c>
      <c r="O35" s="76">
        <v>1</v>
      </c>
      <c r="P35" s="4" t="s">
        <v>186</v>
      </c>
      <c r="Q35" s="12" t="s">
        <v>169</v>
      </c>
      <c r="R35" s="10" t="s">
        <v>821</v>
      </c>
      <c r="S35" s="9" t="s">
        <v>822</v>
      </c>
      <c r="T35" s="4" t="s">
        <v>183</v>
      </c>
      <c r="U35" s="4" t="s">
        <v>169</v>
      </c>
      <c r="V35" s="4" t="s">
        <v>184</v>
      </c>
      <c r="W35" s="4" t="s">
        <v>823</v>
      </c>
      <c r="X35" s="72" t="s">
        <v>309</v>
      </c>
      <c r="Y35" s="4" t="s">
        <v>309</v>
      </c>
      <c r="Z35" s="12" t="s">
        <v>169</v>
      </c>
      <c r="AS35" s="9" t="s">
        <v>824</v>
      </c>
      <c r="AT35" s="11" t="s">
        <v>10</v>
      </c>
      <c r="AU35" s="11" t="s">
        <v>19</v>
      </c>
      <c r="AV35" s="13" t="s">
        <v>129</v>
      </c>
    </row>
    <row r="36" spans="1:48" x14ac:dyDescent="0.25">
      <c r="A36" s="8">
        <v>32</v>
      </c>
      <c r="B36" s="9" t="s">
        <v>6</v>
      </c>
      <c r="C36" s="9" t="s">
        <v>448</v>
      </c>
      <c r="D36" s="76">
        <v>6</v>
      </c>
      <c r="E36" s="76">
        <v>2</v>
      </c>
      <c r="F36" s="76">
        <v>3</v>
      </c>
      <c r="G36" s="76">
        <v>17</v>
      </c>
      <c r="H36" s="76">
        <v>8</v>
      </c>
      <c r="I36" s="10" t="s">
        <v>449</v>
      </c>
      <c r="J36" s="9" t="s">
        <v>450</v>
      </c>
      <c r="K36" s="76">
        <v>1</v>
      </c>
      <c r="L36" s="4" t="s">
        <v>169</v>
      </c>
      <c r="M36" s="4" t="s">
        <v>184</v>
      </c>
      <c r="N36" s="4" t="s">
        <v>185</v>
      </c>
      <c r="O36" s="76">
        <v>3</v>
      </c>
      <c r="P36" s="4" t="s">
        <v>195</v>
      </c>
      <c r="Q36" s="12" t="s">
        <v>169</v>
      </c>
      <c r="R36" s="10" t="s">
        <v>451</v>
      </c>
      <c r="S36" s="9" t="s">
        <v>452</v>
      </c>
      <c r="T36" s="4" t="s">
        <v>368</v>
      </c>
      <c r="U36" s="4" t="s">
        <v>170</v>
      </c>
      <c r="V36" s="4" t="s">
        <v>172</v>
      </c>
      <c r="W36" s="4" t="s">
        <v>453</v>
      </c>
      <c r="X36" s="76">
        <v>1</v>
      </c>
      <c r="Y36" s="4" t="s">
        <v>166</v>
      </c>
      <c r="Z36" s="12" t="s">
        <v>169</v>
      </c>
      <c r="AA36" s="10" t="s">
        <v>454</v>
      </c>
      <c r="AB36" s="11" t="s">
        <v>309</v>
      </c>
      <c r="AC36" s="4" t="s">
        <v>203</v>
      </c>
      <c r="AD36" s="4" t="s">
        <v>169</v>
      </c>
      <c r="AE36" s="4" t="s">
        <v>204</v>
      </c>
      <c r="AF36" s="4" t="s">
        <v>194</v>
      </c>
      <c r="AG36" s="76">
        <v>1</v>
      </c>
      <c r="AH36" s="4" t="s">
        <v>177</v>
      </c>
      <c r="AI36" s="12" t="s">
        <v>322</v>
      </c>
      <c r="AJ36" s="10" t="s">
        <v>455</v>
      </c>
      <c r="AK36" s="9" t="s">
        <v>456</v>
      </c>
      <c r="AL36" s="4" t="s">
        <v>203</v>
      </c>
      <c r="AM36" s="4" t="s">
        <v>169</v>
      </c>
      <c r="AN36" s="4" t="s">
        <v>204</v>
      </c>
      <c r="AO36" s="4" t="s">
        <v>457</v>
      </c>
      <c r="AP36" s="4" t="s">
        <v>309</v>
      </c>
      <c r="AQ36" s="4" t="s">
        <v>309</v>
      </c>
      <c r="AR36" s="12" t="s">
        <v>359</v>
      </c>
      <c r="AS36" s="9" t="s">
        <v>458</v>
      </c>
      <c r="AT36" s="11" t="s">
        <v>51</v>
      </c>
      <c r="AU36" s="11" t="s">
        <v>19</v>
      </c>
      <c r="AV36" s="13" t="s">
        <v>8</v>
      </c>
    </row>
    <row r="37" spans="1:48" x14ac:dyDescent="0.25">
      <c r="A37" s="8">
        <v>33</v>
      </c>
      <c r="B37" s="9" t="s">
        <v>74</v>
      </c>
      <c r="C37" s="9" t="s">
        <v>391</v>
      </c>
      <c r="D37" s="76">
        <v>4</v>
      </c>
      <c r="E37" s="76">
        <v>4</v>
      </c>
      <c r="F37" s="76">
        <v>3</v>
      </c>
      <c r="G37" s="76">
        <v>12</v>
      </c>
      <c r="H37" s="76">
        <v>7</v>
      </c>
      <c r="I37" s="10" t="s">
        <v>392</v>
      </c>
      <c r="J37" s="9" t="s">
        <v>309</v>
      </c>
      <c r="K37" s="76">
        <v>1</v>
      </c>
      <c r="L37" s="4" t="s">
        <v>169</v>
      </c>
      <c r="M37" s="4" t="s">
        <v>184</v>
      </c>
      <c r="N37" s="4" t="s">
        <v>328</v>
      </c>
      <c r="O37" s="76">
        <v>4</v>
      </c>
      <c r="P37" s="4" t="s">
        <v>186</v>
      </c>
      <c r="Q37" s="12" t="s">
        <v>169</v>
      </c>
      <c r="R37" s="10" t="s">
        <v>393</v>
      </c>
      <c r="S37" s="9" t="s">
        <v>394</v>
      </c>
      <c r="T37" s="4" t="s">
        <v>183</v>
      </c>
      <c r="U37" s="4" t="s">
        <v>169</v>
      </c>
      <c r="V37" s="4" t="s">
        <v>184</v>
      </c>
      <c r="W37" s="4" t="s">
        <v>395</v>
      </c>
      <c r="X37" s="72" t="s">
        <v>309</v>
      </c>
      <c r="Y37" s="4" t="s">
        <v>309</v>
      </c>
      <c r="Z37" s="12" t="s">
        <v>169</v>
      </c>
      <c r="AA37" s="10" t="s">
        <v>396</v>
      </c>
      <c r="AB37" s="11" t="s">
        <v>397</v>
      </c>
      <c r="AC37" s="4" t="s">
        <v>183</v>
      </c>
      <c r="AD37" s="4" t="s">
        <v>169</v>
      </c>
      <c r="AE37" s="4" t="s">
        <v>184</v>
      </c>
      <c r="AF37" s="4" t="s">
        <v>328</v>
      </c>
      <c r="AG37" s="4" t="s">
        <v>309</v>
      </c>
      <c r="AH37" s="4" t="s">
        <v>309</v>
      </c>
      <c r="AI37" s="12" t="s">
        <v>359</v>
      </c>
      <c r="AS37" s="9" t="s">
        <v>398</v>
      </c>
      <c r="AT37" s="11" t="s">
        <v>70</v>
      </c>
      <c r="AU37" s="11" t="s">
        <v>19</v>
      </c>
      <c r="AV37" s="13" t="s">
        <v>8</v>
      </c>
    </row>
    <row r="38" spans="1:48" x14ac:dyDescent="0.25">
      <c r="A38" s="8">
        <v>34</v>
      </c>
      <c r="B38" s="9" t="s">
        <v>101</v>
      </c>
      <c r="C38" s="9" t="s">
        <v>337</v>
      </c>
      <c r="D38" s="76">
        <v>2</v>
      </c>
      <c r="E38" s="76">
        <v>3</v>
      </c>
      <c r="F38" s="76">
        <v>3</v>
      </c>
      <c r="G38" s="76">
        <v>8</v>
      </c>
      <c r="H38" s="76">
        <v>6</v>
      </c>
      <c r="I38" s="10" t="s">
        <v>399</v>
      </c>
      <c r="J38" s="9" t="s">
        <v>309</v>
      </c>
      <c r="K38" s="76">
        <v>1</v>
      </c>
      <c r="L38" s="4" t="s">
        <v>169</v>
      </c>
      <c r="M38" s="4" t="s">
        <v>184</v>
      </c>
      <c r="N38" s="4" t="s">
        <v>176</v>
      </c>
      <c r="O38" s="76">
        <v>1</v>
      </c>
      <c r="P38" s="4" t="s">
        <v>186</v>
      </c>
      <c r="Q38" s="12" t="s">
        <v>169</v>
      </c>
      <c r="R38" s="10" t="s">
        <v>400</v>
      </c>
      <c r="S38" s="9" t="s">
        <v>401</v>
      </c>
      <c r="T38" s="4" t="s">
        <v>183</v>
      </c>
      <c r="U38" s="4" t="s">
        <v>169</v>
      </c>
      <c r="V38" s="4" t="s">
        <v>184</v>
      </c>
      <c r="W38" s="4" t="s">
        <v>194</v>
      </c>
      <c r="X38" s="72" t="s">
        <v>309</v>
      </c>
      <c r="Y38" s="4" t="s">
        <v>309</v>
      </c>
      <c r="Z38" s="12" t="s">
        <v>169</v>
      </c>
      <c r="AS38" s="9" t="s">
        <v>402</v>
      </c>
      <c r="AT38" s="11" t="s">
        <v>70</v>
      </c>
      <c r="AU38" s="11" t="s">
        <v>19</v>
      </c>
      <c r="AV38" s="13" t="s">
        <v>8</v>
      </c>
    </row>
    <row r="39" spans="1:48" x14ac:dyDescent="0.25">
      <c r="A39" s="8">
        <v>35</v>
      </c>
      <c r="B39" s="9" t="s">
        <v>38</v>
      </c>
      <c r="C39" s="9" t="s">
        <v>525</v>
      </c>
      <c r="D39" s="76">
        <v>6</v>
      </c>
      <c r="E39" s="76">
        <v>10</v>
      </c>
      <c r="F39" s="76">
        <v>2</v>
      </c>
      <c r="G39" s="76">
        <v>14</v>
      </c>
      <c r="H39" s="76">
        <v>8</v>
      </c>
      <c r="I39" s="10" t="s">
        <v>526</v>
      </c>
      <c r="J39" s="9" t="s">
        <v>309</v>
      </c>
      <c r="K39" s="4" t="s">
        <v>364</v>
      </c>
      <c r="L39" s="4" t="s">
        <v>170</v>
      </c>
      <c r="M39" s="4" t="s">
        <v>172</v>
      </c>
      <c r="N39" s="4" t="s">
        <v>176</v>
      </c>
      <c r="O39" s="76">
        <v>1</v>
      </c>
      <c r="P39" s="4" t="s">
        <v>195</v>
      </c>
      <c r="Q39" s="12" t="s">
        <v>169</v>
      </c>
      <c r="R39" s="10" t="s">
        <v>527</v>
      </c>
      <c r="S39" s="9" t="s">
        <v>528</v>
      </c>
      <c r="T39" s="4" t="s">
        <v>168</v>
      </c>
      <c r="U39" s="4" t="s">
        <v>170</v>
      </c>
      <c r="V39" s="4" t="s">
        <v>172</v>
      </c>
      <c r="W39" s="4" t="s">
        <v>163</v>
      </c>
      <c r="X39" s="76">
        <v>0</v>
      </c>
      <c r="Y39" s="4" t="s">
        <v>166</v>
      </c>
      <c r="Z39" s="12" t="s">
        <v>169</v>
      </c>
      <c r="AA39" s="10" t="s">
        <v>529</v>
      </c>
      <c r="AB39" s="11" t="s">
        <v>174</v>
      </c>
      <c r="AC39" s="4" t="s">
        <v>368</v>
      </c>
      <c r="AD39" s="4" t="s">
        <v>170</v>
      </c>
      <c r="AE39" s="4" t="s">
        <v>172</v>
      </c>
      <c r="AF39" s="4" t="s">
        <v>530</v>
      </c>
      <c r="AG39" s="76">
        <v>2</v>
      </c>
      <c r="AH39" s="4" t="s">
        <v>305</v>
      </c>
      <c r="AI39" s="12" t="s">
        <v>169</v>
      </c>
      <c r="AJ39" s="10" t="s">
        <v>531</v>
      </c>
      <c r="AK39" s="9" t="s">
        <v>532</v>
      </c>
      <c r="AL39" s="4" t="s">
        <v>175</v>
      </c>
      <c r="AM39" s="4" t="s">
        <v>169</v>
      </c>
      <c r="AN39" s="4" t="s">
        <v>849</v>
      </c>
      <c r="AO39" s="4" t="s">
        <v>194</v>
      </c>
      <c r="AP39" s="4" t="s">
        <v>309</v>
      </c>
      <c r="AQ39" s="4" t="s">
        <v>309</v>
      </c>
      <c r="AR39" s="12" t="s">
        <v>322</v>
      </c>
      <c r="AS39" s="9" t="s">
        <v>533</v>
      </c>
      <c r="AT39" s="11" t="s">
        <v>56</v>
      </c>
      <c r="AU39" s="11" t="s">
        <v>19</v>
      </c>
      <c r="AV39" s="13" t="s">
        <v>8</v>
      </c>
    </row>
    <row r="40" spans="1:48" x14ac:dyDescent="0.25">
      <c r="A40" s="8">
        <v>36</v>
      </c>
      <c r="B40" s="9" t="s">
        <v>16</v>
      </c>
      <c r="C40" s="9" t="s">
        <v>825</v>
      </c>
      <c r="D40" s="76">
        <v>2</v>
      </c>
      <c r="E40" s="76">
        <v>2</v>
      </c>
      <c r="F40" s="76">
        <v>3</v>
      </c>
      <c r="G40" s="76">
        <v>7</v>
      </c>
      <c r="H40" s="76">
        <v>7</v>
      </c>
      <c r="I40" s="10" t="s">
        <v>826</v>
      </c>
      <c r="J40" s="9" t="s">
        <v>827</v>
      </c>
      <c r="K40" s="76">
        <v>1</v>
      </c>
      <c r="L40" s="4" t="s">
        <v>169</v>
      </c>
      <c r="M40" s="4" t="s">
        <v>184</v>
      </c>
      <c r="N40" s="4" t="s">
        <v>176</v>
      </c>
      <c r="O40" s="76">
        <v>1</v>
      </c>
      <c r="P40" s="4" t="s">
        <v>340</v>
      </c>
      <c r="Q40" s="12" t="s">
        <v>169</v>
      </c>
      <c r="R40" s="10" t="s">
        <v>828</v>
      </c>
      <c r="S40" s="9" t="s">
        <v>829</v>
      </c>
      <c r="T40" s="4" t="s">
        <v>192</v>
      </c>
      <c r="U40" s="4" t="s">
        <v>169</v>
      </c>
      <c r="V40" s="4" t="s">
        <v>193</v>
      </c>
      <c r="W40" s="4" t="s">
        <v>163</v>
      </c>
      <c r="X40" s="76">
        <v>2</v>
      </c>
      <c r="Y40" s="4" t="s">
        <v>340</v>
      </c>
      <c r="Z40" s="12" t="s">
        <v>169</v>
      </c>
      <c r="AS40" s="9" t="s">
        <v>830</v>
      </c>
      <c r="AT40" s="11" t="s">
        <v>10</v>
      </c>
      <c r="AU40" s="11" t="s">
        <v>19</v>
      </c>
      <c r="AV40" s="13" t="s">
        <v>129</v>
      </c>
    </row>
    <row r="41" spans="1:48" x14ac:dyDescent="0.25">
      <c r="A41" s="8">
        <v>37</v>
      </c>
      <c r="B41" s="9" t="s">
        <v>77</v>
      </c>
      <c r="C41" s="9" t="s">
        <v>156</v>
      </c>
      <c r="D41" s="76">
        <v>3</v>
      </c>
      <c r="E41" s="76">
        <v>1</v>
      </c>
      <c r="F41" s="76">
        <v>3</v>
      </c>
      <c r="G41" s="76">
        <v>8</v>
      </c>
      <c r="H41" s="76">
        <v>6</v>
      </c>
      <c r="I41" s="10" t="s">
        <v>499</v>
      </c>
      <c r="J41" s="9" t="s">
        <v>201</v>
      </c>
      <c r="K41" s="4" t="s">
        <v>348</v>
      </c>
      <c r="L41" s="4" t="s">
        <v>170</v>
      </c>
      <c r="M41" s="4" t="s">
        <v>172</v>
      </c>
      <c r="N41" s="4" t="s">
        <v>163</v>
      </c>
      <c r="O41" s="76">
        <v>1</v>
      </c>
      <c r="P41" s="4" t="s">
        <v>305</v>
      </c>
      <c r="Q41" s="12" t="s">
        <v>169</v>
      </c>
      <c r="R41" s="10" t="s">
        <v>500</v>
      </c>
      <c r="S41" s="9" t="s">
        <v>309</v>
      </c>
      <c r="T41" s="4" t="s">
        <v>315</v>
      </c>
      <c r="U41" s="4" t="s">
        <v>170</v>
      </c>
      <c r="V41" s="4" t="s">
        <v>172</v>
      </c>
      <c r="W41" s="4" t="s">
        <v>176</v>
      </c>
      <c r="X41" s="76">
        <v>1</v>
      </c>
      <c r="Y41" s="4" t="s">
        <v>177</v>
      </c>
      <c r="Z41" s="12" t="s">
        <v>169</v>
      </c>
      <c r="AS41" s="9" t="s">
        <v>309</v>
      </c>
      <c r="AT41" s="11" t="s">
        <v>71</v>
      </c>
      <c r="AU41" s="11" t="s">
        <v>19</v>
      </c>
      <c r="AV41" s="13" t="s">
        <v>59</v>
      </c>
    </row>
    <row r="42" spans="1:48" x14ac:dyDescent="0.25">
      <c r="A42" s="8">
        <v>38</v>
      </c>
      <c r="B42" s="9" t="s">
        <v>80</v>
      </c>
      <c r="C42" s="9" t="s">
        <v>391</v>
      </c>
      <c r="D42" s="76">
        <v>3</v>
      </c>
      <c r="E42" s="76">
        <v>6</v>
      </c>
      <c r="F42" s="76">
        <v>3</v>
      </c>
      <c r="G42" s="76">
        <v>10</v>
      </c>
      <c r="H42" s="76">
        <v>6</v>
      </c>
      <c r="I42" s="10" t="s">
        <v>501</v>
      </c>
      <c r="J42" s="9" t="s">
        <v>161</v>
      </c>
      <c r="K42" s="76">
        <v>1</v>
      </c>
      <c r="L42" s="4" t="s">
        <v>169</v>
      </c>
      <c r="M42" s="4" t="s">
        <v>184</v>
      </c>
      <c r="N42" s="4" t="s">
        <v>176</v>
      </c>
      <c r="O42" s="76">
        <v>1</v>
      </c>
      <c r="P42" s="4" t="s">
        <v>166</v>
      </c>
      <c r="Q42" s="12" t="s">
        <v>169</v>
      </c>
      <c r="R42" s="10" t="s">
        <v>502</v>
      </c>
      <c r="S42" s="9" t="s">
        <v>503</v>
      </c>
      <c r="T42" s="4" t="s">
        <v>368</v>
      </c>
      <c r="U42" s="4" t="s">
        <v>170</v>
      </c>
      <c r="V42" s="4" t="s">
        <v>172</v>
      </c>
      <c r="W42" s="4" t="s">
        <v>176</v>
      </c>
      <c r="X42" s="76">
        <v>0</v>
      </c>
      <c r="Y42" s="4" t="s">
        <v>186</v>
      </c>
      <c r="Z42" s="12" t="s">
        <v>169</v>
      </c>
      <c r="AS42" s="9" t="s">
        <v>438</v>
      </c>
      <c r="AT42" s="11" t="s">
        <v>71</v>
      </c>
      <c r="AU42" s="11" t="s">
        <v>19</v>
      </c>
      <c r="AV42" s="13" t="s">
        <v>59</v>
      </c>
    </row>
    <row r="43" spans="1:48" x14ac:dyDescent="0.25">
      <c r="A43" s="8">
        <v>39</v>
      </c>
      <c r="B43" s="9" t="s">
        <v>104</v>
      </c>
      <c r="C43" s="9" t="s">
        <v>403</v>
      </c>
      <c r="D43" s="76">
        <v>5</v>
      </c>
      <c r="E43" s="76">
        <v>2</v>
      </c>
      <c r="F43" s="76">
        <v>3</v>
      </c>
      <c r="G43" s="76">
        <v>17</v>
      </c>
      <c r="H43" s="76">
        <v>3</v>
      </c>
      <c r="I43" s="10" t="s">
        <v>404</v>
      </c>
      <c r="J43" s="9" t="s">
        <v>405</v>
      </c>
      <c r="K43" s="76">
        <v>1</v>
      </c>
      <c r="L43" s="4" t="s">
        <v>169</v>
      </c>
      <c r="M43" s="4" t="s">
        <v>184</v>
      </c>
      <c r="N43" s="4" t="s">
        <v>328</v>
      </c>
      <c r="O43" s="76">
        <v>3</v>
      </c>
      <c r="P43" s="4" t="s">
        <v>166</v>
      </c>
      <c r="Q43" s="12" t="s">
        <v>169</v>
      </c>
      <c r="R43" s="10" t="s">
        <v>406</v>
      </c>
      <c r="S43" s="9" t="s">
        <v>381</v>
      </c>
      <c r="T43" s="4" t="s">
        <v>175</v>
      </c>
      <c r="U43" s="4" t="s">
        <v>170</v>
      </c>
      <c r="V43" s="4" t="s">
        <v>193</v>
      </c>
      <c r="W43" s="4" t="s">
        <v>328</v>
      </c>
      <c r="X43" s="76">
        <v>1</v>
      </c>
      <c r="Y43" s="4" t="s">
        <v>166</v>
      </c>
      <c r="Z43" s="12" t="s">
        <v>322</v>
      </c>
      <c r="AA43" s="10" t="s">
        <v>407</v>
      </c>
      <c r="AB43" s="11" t="s">
        <v>408</v>
      </c>
      <c r="AC43" s="4" t="s">
        <v>203</v>
      </c>
      <c r="AD43" s="4" t="s">
        <v>169</v>
      </c>
      <c r="AE43" s="4" t="s">
        <v>204</v>
      </c>
      <c r="AF43" s="4" t="s">
        <v>409</v>
      </c>
      <c r="AG43" s="4" t="s">
        <v>309</v>
      </c>
      <c r="AH43" s="4" t="s">
        <v>309</v>
      </c>
      <c r="AI43" s="12" t="s">
        <v>169</v>
      </c>
      <c r="AS43" s="9" t="s">
        <v>410</v>
      </c>
      <c r="AT43" s="11" t="s">
        <v>70</v>
      </c>
      <c r="AU43" s="11" t="s">
        <v>19</v>
      </c>
      <c r="AV43" s="13" t="s">
        <v>8</v>
      </c>
    </row>
    <row r="44" spans="1:48" x14ac:dyDescent="0.25">
      <c r="A44" s="8">
        <v>40</v>
      </c>
      <c r="B44" s="9" t="s">
        <v>86</v>
      </c>
      <c r="C44" s="9" t="s">
        <v>337</v>
      </c>
      <c r="D44" s="76">
        <v>1</v>
      </c>
      <c r="E44" s="76">
        <v>2</v>
      </c>
      <c r="F44" s="76">
        <v>3</v>
      </c>
      <c r="G44" s="76">
        <v>6</v>
      </c>
      <c r="H44" s="76">
        <v>5</v>
      </c>
      <c r="I44" s="10" t="s">
        <v>411</v>
      </c>
      <c r="J44" s="9" t="s">
        <v>412</v>
      </c>
      <c r="K44" s="4" t="s">
        <v>168</v>
      </c>
      <c r="L44" s="4" t="s">
        <v>170</v>
      </c>
      <c r="M44" s="4" t="s">
        <v>172</v>
      </c>
      <c r="N44" s="4" t="s">
        <v>185</v>
      </c>
      <c r="O44" s="76">
        <v>1</v>
      </c>
      <c r="P44" s="4" t="s">
        <v>166</v>
      </c>
      <c r="Q44" s="12" t="s">
        <v>169</v>
      </c>
      <c r="X44" s="72"/>
      <c r="AS44" s="9" t="s">
        <v>309</v>
      </c>
      <c r="AT44" s="11" t="s">
        <v>70</v>
      </c>
      <c r="AU44" s="11" t="s">
        <v>19</v>
      </c>
      <c r="AV44" s="13" t="s">
        <v>59</v>
      </c>
    </row>
    <row r="45" spans="1:48" x14ac:dyDescent="0.25">
      <c r="A45" s="8">
        <v>41</v>
      </c>
      <c r="B45" s="9" t="s">
        <v>82</v>
      </c>
      <c r="C45" s="9" t="s">
        <v>504</v>
      </c>
      <c r="D45" s="76">
        <v>3</v>
      </c>
      <c r="E45" s="76">
        <v>8</v>
      </c>
      <c r="F45" s="76">
        <v>4</v>
      </c>
      <c r="G45" s="76">
        <v>8</v>
      </c>
      <c r="H45" s="76">
        <v>6</v>
      </c>
      <c r="I45" s="10" t="s">
        <v>505</v>
      </c>
      <c r="J45" s="9" t="s">
        <v>506</v>
      </c>
      <c r="K45" s="4" t="s">
        <v>175</v>
      </c>
      <c r="L45" s="4" t="s">
        <v>170</v>
      </c>
      <c r="M45" s="4" t="s">
        <v>172</v>
      </c>
      <c r="N45" s="4" t="s">
        <v>176</v>
      </c>
      <c r="O45" s="76">
        <v>1</v>
      </c>
      <c r="P45" s="4" t="s">
        <v>195</v>
      </c>
      <c r="Q45" s="12" t="s">
        <v>169</v>
      </c>
      <c r="R45" s="10" t="s">
        <v>507</v>
      </c>
      <c r="S45" s="9" t="s">
        <v>508</v>
      </c>
      <c r="T45" s="4" t="s">
        <v>183</v>
      </c>
      <c r="U45" s="4" t="s">
        <v>169</v>
      </c>
      <c r="V45" s="4" t="s">
        <v>184</v>
      </c>
      <c r="W45" s="4" t="s">
        <v>176</v>
      </c>
      <c r="X45" s="72" t="s">
        <v>309</v>
      </c>
      <c r="Y45" s="4" t="s">
        <v>309</v>
      </c>
      <c r="Z45" s="12" t="s">
        <v>169</v>
      </c>
      <c r="AS45" s="9" t="s">
        <v>509</v>
      </c>
      <c r="AT45" s="11" t="s">
        <v>71</v>
      </c>
      <c r="AU45" s="11" t="s">
        <v>19</v>
      </c>
      <c r="AV45" s="13" t="s">
        <v>8</v>
      </c>
    </row>
    <row r="46" spans="1:48" x14ac:dyDescent="0.25">
      <c r="A46" s="8">
        <v>42</v>
      </c>
      <c r="B46" s="9" t="s">
        <v>105</v>
      </c>
      <c r="C46" s="9" t="s">
        <v>413</v>
      </c>
      <c r="D46" s="76">
        <v>5</v>
      </c>
      <c r="E46" s="76">
        <v>5</v>
      </c>
      <c r="F46" s="76">
        <v>4</v>
      </c>
      <c r="G46" s="76">
        <v>13</v>
      </c>
      <c r="H46" s="76">
        <v>6</v>
      </c>
      <c r="I46" s="10" t="s">
        <v>414</v>
      </c>
      <c r="J46" s="9" t="s">
        <v>201</v>
      </c>
      <c r="K46" s="4" t="s">
        <v>198</v>
      </c>
      <c r="L46" s="4" t="s">
        <v>170</v>
      </c>
      <c r="M46" s="4" t="s">
        <v>172</v>
      </c>
      <c r="N46" s="4" t="s">
        <v>176</v>
      </c>
      <c r="O46" s="76">
        <v>1</v>
      </c>
      <c r="P46" s="4" t="s">
        <v>305</v>
      </c>
      <c r="Q46" s="12" t="s">
        <v>169</v>
      </c>
      <c r="R46" s="10" t="s">
        <v>415</v>
      </c>
      <c r="S46" s="9" t="s">
        <v>416</v>
      </c>
      <c r="T46" s="4" t="s">
        <v>175</v>
      </c>
      <c r="U46" s="4" t="s">
        <v>169</v>
      </c>
      <c r="V46" s="4" t="s">
        <v>172</v>
      </c>
      <c r="W46" s="4" t="s">
        <v>417</v>
      </c>
      <c r="X46" s="76">
        <v>0</v>
      </c>
      <c r="Y46" s="4" t="s">
        <v>305</v>
      </c>
      <c r="Z46" s="12" t="s">
        <v>322</v>
      </c>
      <c r="AA46" s="10" t="s">
        <v>418</v>
      </c>
      <c r="AB46" s="11" t="s">
        <v>419</v>
      </c>
      <c r="AC46" s="4" t="s">
        <v>175</v>
      </c>
      <c r="AD46" s="4" t="s">
        <v>169</v>
      </c>
      <c r="AE46" s="4" t="s">
        <v>849</v>
      </c>
      <c r="AF46" s="4" t="s">
        <v>176</v>
      </c>
      <c r="AG46" s="4" t="s">
        <v>309</v>
      </c>
      <c r="AH46" s="4" t="s">
        <v>309</v>
      </c>
      <c r="AI46" s="12" t="s">
        <v>169</v>
      </c>
      <c r="AS46" s="9" t="s">
        <v>420</v>
      </c>
      <c r="AT46" s="11" t="s">
        <v>70</v>
      </c>
      <c r="AU46" s="11" t="s">
        <v>19</v>
      </c>
      <c r="AV46" s="13" t="s">
        <v>8</v>
      </c>
    </row>
    <row r="47" spans="1:48" x14ac:dyDescent="0.25">
      <c r="A47" s="8">
        <v>43</v>
      </c>
      <c r="B47" s="9" t="s">
        <v>83</v>
      </c>
      <c r="C47" s="9" t="s">
        <v>504</v>
      </c>
      <c r="D47" s="76">
        <v>3</v>
      </c>
      <c r="E47" s="76">
        <v>2</v>
      </c>
      <c r="F47" s="76">
        <v>3</v>
      </c>
      <c r="G47" s="76">
        <v>10</v>
      </c>
      <c r="H47" s="76">
        <v>7</v>
      </c>
      <c r="I47" s="10" t="s">
        <v>510</v>
      </c>
      <c r="J47" s="9" t="s">
        <v>511</v>
      </c>
      <c r="K47" s="76">
        <v>1</v>
      </c>
      <c r="L47" s="4" t="s">
        <v>169</v>
      </c>
      <c r="M47" s="4" t="s">
        <v>184</v>
      </c>
      <c r="N47" s="4" t="s">
        <v>176</v>
      </c>
      <c r="O47" s="76">
        <v>1</v>
      </c>
      <c r="P47" s="4" t="s">
        <v>186</v>
      </c>
      <c r="Q47" s="12" t="s">
        <v>169</v>
      </c>
      <c r="R47" s="10" t="s">
        <v>512</v>
      </c>
      <c r="S47" s="9" t="s">
        <v>513</v>
      </c>
      <c r="T47" s="4" t="s">
        <v>183</v>
      </c>
      <c r="U47" s="4" t="s">
        <v>169</v>
      </c>
      <c r="V47" s="4" t="s">
        <v>184</v>
      </c>
      <c r="W47" s="4" t="s">
        <v>163</v>
      </c>
      <c r="X47" s="72" t="s">
        <v>309</v>
      </c>
      <c r="Y47" s="4" t="s">
        <v>309</v>
      </c>
      <c r="Z47" s="12" t="s">
        <v>169</v>
      </c>
      <c r="AS47" s="9" t="s">
        <v>514</v>
      </c>
      <c r="AT47" s="11" t="s">
        <v>71</v>
      </c>
      <c r="AU47" s="11" t="s">
        <v>19</v>
      </c>
      <c r="AV47" s="13" t="s">
        <v>8</v>
      </c>
    </row>
    <row r="48" spans="1:48" x14ac:dyDescent="0.25">
      <c r="A48" s="8">
        <v>44</v>
      </c>
      <c r="B48" s="9" t="s">
        <v>37</v>
      </c>
      <c r="C48" s="9" t="s">
        <v>534</v>
      </c>
      <c r="D48" s="76">
        <v>3</v>
      </c>
      <c r="E48" s="76">
        <v>6</v>
      </c>
      <c r="F48" s="76">
        <v>3</v>
      </c>
      <c r="G48" s="76">
        <v>8</v>
      </c>
      <c r="H48" s="76">
        <v>6</v>
      </c>
      <c r="I48" s="10" t="s">
        <v>535</v>
      </c>
      <c r="J48" s="9" t="s">
        <v>309</v>
      </c>
      <c r="K48" s="4" t="s">
        <v>175</v>
      </c>
      <c r="L48" s="4" t="s">
        <v>169</v>
      </c>
      <c r="M48" s="4" t="s">
        <v>849</v>
      </c>
      <c r="N48" s="4" t="s">
        <v>176</v>
      </c>
      <c r="O48" s="76">
        <v>1</v>
      </c>
      <c r="P48" s="4" t="s">
        <v>166</v>
      </c>
      <c r="Q48" s="12" t="s">
        <v>169</v>
      </c>
      <c r="R48" s="10" t="s">
        <v>536</v>
      </c>
      <c r="S48" s="9" t="s">
        <v>537</v>
      </c>
      <c r="T48" s="4" t="s">
        <v>318</v>
      </c>
      <c r="U48" s="4" t="s">
        <v>170</v>
      </c>
      <c r="V48" s="4" t="s">
        <v>172</v>
      </c>
      <c r="W48" s="4" t="s">
        <v>163</v>
      </c>
      <c r="X48" s="76">
        <v>1</v>
      </c>
      <c r="Y48" s="4" t="s">
        <v>186</v>
      </c>
      <c r="Z48" s="12" t="s">
        <v>169</v>
      </c>
      <c r="AS48" s="9" t="s">
        <v>538</v>
      </c>
      <c r="AT48" s="11" t="s">
        <v>56</v>
      </c>
      <c r="AU48" s="11" t="s">
        <v>19</v>
      </c>
      <c r="AV48" s="13" t="s">
        <v>8</v>
      </c>
    </row>
    <row r="49" spans="1:48" x14ac:dyDescent="0.25">
      <c r="A49" s="8">
        <v>45</v>
      </c>
      <c r="B49" s="9" t="s">
        <v>12</v>
      </c>
      <c r="C49" s="9" t="s">
        <v>808</v>
      </c>
      <c r="D49" s="76">
        <v>2</v>
      </c>
      <c r="E49" s="76">
        <v>4</v>
      </c>
      <c r="F49" s="76">
        <v>3</v>
      </c>
      <c r="G49" s="76">
        <v>8</v>
      </c>
      <c r="H49" s="76">
        <v>6</v>
      </c>
      <c r="I49" s="10" t="s">
        <v>831</v>
      </c>
      <c r="J49" s="9" t="s">
        <v>832</v>
      </c>
      <c r="K49" s="4" t="s">
        <v>175</v>
      </c>
      <c r="L49" s="4" t="s">
        <v>170</v>
      </c>
      <c r="M49" s="4" t="s">
        <v>172</v>
      </c>
      <c r="N49" s="4" t="s">
        <v>833</v>
      </c>
      <c r="O49" s="76">
        <v>1</v>
      </c>
      <c r="P49" s="4" t="s">
        <v>305</v>
      </c>
      <c r="Q49" s="12" t="s">
        <v>169</v>
      </c>
      <c r="R49" s="10" t="s">
        <v>834</v>
      </c>
      <c r="S49" s="9" t="s">
        <v>835</v>
      </c>
      <c r="T49" s="4" t="s">
        <v>175</v>
      </c>
      <c r="U49" s="4" t="s">
        <v>170</v>
      </c>
      <c r="V49" s="4" t="s">
        <v>172</v>
      </c>
      <c r="W49" s="4" t="s">
        <v>836</v>
      </c>
      <c r="X49" s="72" t="s">
        <v>309</v>
      </c>
      <c r="Y49" s="4" t="s">
        <v>309</v>
      </c>
      <c r="Z49" s="12" t="s">
        <v>169</v>
      </c>
      <c r="AS49" s="9" t="s">
        <v>837</v>
      </c>
      <c r="AT49" s="11" t="s">
        <v>10</v>
      </c>
      <c r="AU49" s="11" t="s">
        <v>19</v>
      </c>
      <c r="AV49" s="13" t="s">
        <v>129</v>
      </c>
    </row>
    <row r="50" spans="1:48" x14ac:dyDescent="0.25">
      <c r="A50" s="8">
        <v>46</v>
      </c>
      <c r="B50" s="9" t="s">
        <v>103</v>
      </c>
      <c r="C50" s="9" t="s">
        <v>421</v>
      </c>
      <c r="D50" s="76">
        <v>5</v>
      </c>
      <c r="E50" s="76">
        <v>0</v>
      </c>
      <c r="F50" s="76">
        <v>3</v>
      </c>
      <c r="G50" s="76">
        <v>15</v>
      </c>
      <c r="H50" s="76">
        <v>7</v>
      </c>
      <c r="I50" s="10" t="s">
        <v>422</v>
      </c>
      <c r="J50" s="9" t="s">
        <v>309</v>
      </c>
      <c r="K50" s="4" t="s">
        <v>168</v>
      </c>
      <c r="L50" s="4" t="s">
        <v>169</v>
      </c>
      <c r="M50" s="4" t="s">
        <v>849</v>
      </c>
      <c r="N50" s="4" t="s">
        <v>176</v>
      </c>
      <c r="O50" s="76">
        <v>1</v>
      </c>
      <c r="P50" s="4" t="s">
        <v>195</v>
      </c>
      <c r="Q50" s="12" t="s">
        <v>169</v>
      </c>
      <c r="R50" s="10" t="s">
        <v>423</v>
      </c>
      <c r="S50" s="9" t="s">
        <v>424</v>
      </c>
      <c r="T50" s="4" t="s">
        <v>183</v>
      </c>
      <c r="U50" s="4" t="s">
        <v>169</v>
      </c>
      <c r="V50" s="4" t="s">
        <v>184</v>
      </c>
      <c r="W50" s="4" t="s">
        <v>163</v>
      </c>
      <c r="X50" s="76">
        <v>0</v>
      </c>
      <c r="Y50" s="4" t="s">
        <v>186</v>
      </c>
      <c r="Z50" s="12" t="s">
        <v>322</v>
      </c>
      <c r="AA50" s="10" t="s">
        <v>425</v>
      </c>
      <c r="AB50" s="11" t="s">
        <v>426</v>
      </c>
      <c r="AC50" s="4" t="s">
        <v>203</v>
      </c>
      <c r="AD50" s="4" t="s">
        <v>169</v>
      </c>
      <c r="AE50" s="4" t="s">
        <v>204</v>
      </c>
      <c r="AF50" s="4" t="s">
        <v>194</v>
      </c>
      <c r="AG50" s="4" t="s">
        <v>309</v>
      </c>
      <c r="AH50" s="4" t="s">
        <v>309</v>
      </c>
      <c r="AI50" s="12" t="s">
        <v>359</v>
      </c>
      <c r="AS50" s="9" t="s">
        <v>427</v>
      </c>
      <c r="AT50" s="11" t="s">
        <v>70</v>
      </c>
      <c r="AU50" s="11" t="s">
        <v>19</v>
      </c>
      <c r="AV50" s="13" t="s">
        <v>8</v>
      </c>
    </row>
    <row r="51" spans="1:48" x14ac:dyDescent="0.25">
      <c r="A51" s="8">
        <v>47</v>
      </c>
      <c r="B51" s="9" t="s">
        <v>13</v>
      </c>
      <c r="C51" s="9" t="s">
        <v>808</v>
      </c>
      <c r="D51" s="76">
        <v>2</v>
      </c>
      <c r="E51" s="76">
        <v>4</v>
      </c>
      <c r="F51" s="76">
        <v>3</v>
      </c>
      <c r="G51" s="76">
        <v>6</v>
      </c>
      <c r="H51" s="76">
        <v>6</v>
      </c>
      <c r="I51" s="10" t="s">
        <v>838</v>
      </c>
      <c r="J51" s="9" t="s">
        <v>839</v>
      </c>
      <c r="K51" s="4" t="s">
        <v>168</v>
      </c>
      <c r="L51" s="4" t="s">
        <v>170</v>
      </c>
      <c r="M51" s="4" t="s">
        <v>193</v>
      </c>
      <c r="N51" s="4" t="s">
        <v>328</v>
      </c>
      <c r="O51" s="76">
        <v>3</v>
      </c>
      <c r="P51" s="4" t="s">
        <v>166</v>
      </c>
      <c r="Q51" s="12" t="s">
        <v>169</v>
      </c>
      <c r="R51" s="10" t="s">
        <v>840</v>
      </c>
      <c r="S51" s="9" t="s">
        <v>841</v>
      </c>
      <c r="T51" s="4" t="s">
        <v>192</v>
      </c>
      <c r="U51" s="4" t="s">
        <v>170</v>
      </c>
      <c r="V51" s="4" t="s">
        <v>193</v>
      </c>
      <c r="W51" s="4" t="s">
        <v>176</v>
      </c>
      <c r="X51" s="72" t="s">
        <v>309</v>
      </c>
      <c r="Y51" s="4" t="s">
        <v>309</v>
      </c>
      <c r="Z51" s="12" t="s">
        <v>169</v>
      </c>
      <c r="AS51" s="9" t="s">
        <v>842</v>
      </c>
      <c r="AT51" s="11" t="s">
        <v>10</v>
      </c>
      <c r="AU51" s="11" t="s">
        <v>19</v>
      </c>
      <c r="AV51" s="13" t="s">
        <v>129</v>
      </c>
    </row>
    <row r="52" spans="1:48" x14ac:dyDescent="0.25">
      <c r="A52" s="8">
        <v>48</v>
      </c>
      <c r="B52" s="9" t="s">
        <v>73</v>
      </c>
      <c r="C52" s="9" t="s">
        <v>391</v>
      </c>
      <c r="D52" s="76">
        <v>2</v>
      </c>
      <c r="E52" s="76">
        <v>8</v>
      </c>
      <c r="F52" s="76">
        <v>3</v>
      </c>
      <c r="G52" s="76">
        <v>6</v>
      </c>
      <c r="H52" s="76">
        <v>6</v>
      </c>
      <c r="I52" s="10" t="s">
        <v>428</v>
      </c>
      <c r="J52" s="9" t="s">
        <v>383</v>
      </c>
      <c r="K52" s="76">
        <v>1</v>
      </c>
      <c r="L52" s="4" t="s">
        <v>169</v>
      </c>
      <c r="M52" s="4" t="s">
        <v>184</v>
      </c>
      <c r="N52" s="4" t="s">
        <v>176</v>
      </c>
      <c r="O52" s="76">
        <v>1</v>
      </c>
      <c r="P52" s="4" t="s">
        <v>195</v>
      </c>
      <c r="Q52" s="12" t="s">
        <v>169</v>
      </c>
      <c r="X52" s="72"/>
      <c r="AS52" s="9" t="s">
        <v>429</v>
      </c>
      <c r="AT52" s="11" t="s">
        <v>70</v>
      </c>
      <c r="AU52" s="11" t="s">
        <v>19</v>
      </c>
      <c r="AV52" s="13" t="s">
        <v>59</v>
      </c>
    </row>
    <row r="53" spans="1:48" x14ac:dyDescent="0.25">
      <c r="A53" s="8">
        <v>49</v>
      </c>
      <c r="B53" s="9" t="s">
        <v>75</v>
      </c>
      <c r="C53" s="9" t="s">
        <v>413</v>
      </c>
      <c r="D53" s="76">
        <v>2</v>
      </c>
      <c r="E53" s="76">
        <v>2</v>
      </c>
      <c r="F53" s="76">
        <v>3</v>
      </c>
      <c r="G53" s="76">
        <v>7</v>
      </c>
      <c r="H53" s="76">
        <v>6</v>
      </c>
      <c r="I53" s="10" t="s">
        <v>430</v>
      </c>
      <c r="J53" s="9" t="s">
        <v>309</v>
      </c>
      <c r="K53" s="4" t="s">
        <v>198</v>
      </c>
      <c r="L53" s="4" t="s">
        <v>170</v>
      </c>
      <c r="M53" s="4" t="s">
        <v>172</v>
      </c>
      <c r="N53" s="4" t="s">
        <v>185</v>
      </c>
      <c r="O53" s="76">
        <v>1</v>
      </c>
      <c r="P53" s="4" t="s">
        <v>195</v>
      </c>
      <c r="Q53" s="12" t="s">
        <v>169</v>
      </c>
      <c r="R53" s="10" t="s">
        <v>431</v>
      </c>
      <c r="S53" s="9" t="s">
        <v>432</v>
      </c>
      <c r="T53" s="4" t="s">
        <v>183</v>
      </c>
      <c r="U53" s="4" t="s">
        <v>169</v>
      </c>
      <c r="V53" s="4" t="s">
        <v>184</v>
      </c>
      <c r="W53" s="4" t="s">
        <v>176</v>
      </c>
      <c r="X53" s="72" t="s">
        <v>309</v>
      </c>
      <c r="Y53" s="4" t="s">
        <v>309</v>
      </c>
      <c r="Z53" s="12" t="s">
        <v>169</v>
      </c>
      <c r="AS53" s="9" t="s">
        <v>433</v>
      </c>
      <c r="AT53" s="11" t="s">
        <v>70</v>
      </c>
      <c r="AU53" s="11" t="s">
        <v>19</v>
      </c>
      <c r="AV53" s="13" t="s">
        <v>59</v>
      </c>
    </row>
    <row r="54" spans="1:48" x14ac:dyDescent="0.25">
      <c r="A54" s="8">
        <v>50</v>
      </c>
      <c r="B54" s="9" t="s">
        <v>36</v>
      </c>
      <c r="C54" s="9" t="s">
        <v>850</v>
      </c>
      <c r="D54" s="76">
        <v>3</v>
      </c>
      <c r="E54" s="76">
        <v>2</v>
      </c>
      <c r="F54" s="76">
        <v>3</v>
      </c>
      <c r="G54" s="76">
        <v>10</v>
      </c>
      <c r="H54" s="76">
        <v>6</v>
      </c>
      <c r="I54" s="10" t="s">
        <v>539</v>
      </c>
      <c r="J54" s="9" t="s">
        <v>309</v>
      </c>
      <c r="K54" s="76">
        <v>1</v>
      </c>
      <c r="L54" s="4" t="s">
        <v>169</v>
      </c>
      <c r="M54" s="4" t="s">
        <v>184</v>
      </c>
      <c r="N54" s="4" t="s">
        <v>163</v>
      </c>
      <c r="O54" s="76">
        <v>3</v>
      </c>
      <c r="P54" s="4" t="s">
        <v>305</v>
      </c>
      <c r="Q54" s="12" t="s">
        <v>169</v>
      </c>
      <c r="R54" s="10" t="s">
        <v>540</v>
      </c>
      <c r="S54" s="9" t="s">
        <v>541</v>
      </c>
      <c r="T54" s="4" t="s">
        <v>192</v>
      </c>
      <c r="U54" s="4" t="s">
        <v>169</v>
      </c>
      <c r="V54" s="4" t="s">
        <v>172</v>
      </c>
      <c r="W54" s="4" t="s">
        <v>194</v>
      </c>
      <c r="X54" s="72" t="s">
        <v>309</v>
      </c>
      <c r="Y54" s="4" t="s">
        <v>309</v>
      </c>
      <c r="Z54" s="12" t="s">
        <v>322</v>
      </c>
      <c r="AS54" s="9" t="s">
        <v>542</v>
      </c>
      <c r="AT54" s="11" t="s">
        <v>56</v>
      </c>
      <c r="AU54" s="11" t="s">
        <v>19</v>
      </c>
      <c r="AV54" s="13" t="s">
        <v>8</v>
      </c>
    </row>
    <row r="55" spans="1:48" x14ac:dyDescent="0.25">
      <c r="A55" s="8">
        <v>51</v>
      </c>
      <c r="B55" s="9" t="s">
        <v>35</v>
      </c>
      <c r="C55" s="9" t="s">
        <v>776</v>
      </c>
      <c r="D55" s="76">
        <v>3</v>
      </c>
      <c r="E55" s="76">
        <v>7</v>
      </c>
      <c r="F55" s="76">
        <v>3</v>
      </c>
      <c r="G55" s="76">
        <v>8</v>
      </c>
      <c r="H55" s="76">
        <v>7</v>
      </c>
      <c r="I55" s="10" t="s">
        <v>544</v>
      </c>
      <c r="J55" s="9" t="s">
        <v>309</v>
      </c>
      <c r="K55" s="4" t="s">
        <v>192</v>
      </c>
      <c r="L55" s="4" t="s">
        <v>170</v>
      </c>
      <c r="M55" s="4" t="s">
        <v>172</v>
      </c>
      <c r="N55" s="4" t="s">
        <v>176</v>
      </c>
      <c r="O55" s="76">
        <v>1</v>
      </c>
      <c r="P55" s="4" t="s">
        <v>340</v>
      </c>
      <c r="Q55" s="12" t="s">
        <v>169</v>
      </c>
      <c r="R55" s="10" t="s">
        <v>545</v>
      </c>
      <c r="S55" s="9" t="s">
        <v>546</v>
      </c>
      <c r="T55" s="4" t="s">
        <v>192</v>
      </c>
      <c r="U55" s="4" t="s">
        <v>169</v>
      </c>
      <c r="V55" s="4" t="s">
        <v>849</v>
      </c>
      <c r="W55" s="4" t="s">
        <v>163</v>
      </c>
      <c r="X55" s="72" t="s">
        <v>309</v>
      </c>
      <c r="Y55" s="4" t="s">
        <v>309</v>
      </c>
      <c r="Z55" s="12" t="s">
        <v>169</v>
      </c>
      <c r="AS55" s="9" t="s">
        <v>547</v>
      </c>
      <c r="AT55" s="11" t="s">
        <v>56</v>
      </c>
      <c r="AU55" s="11" t="s">
        <v>19</v>
      </c>
      <c r="AV55" s="13" t="s">
        <v>8</v>
      </c>
    </row>
    <row r="56" spans="1:48" x14ac:dyDescent="0.25">
      <c r="A56" s="8">
        <v>52</v>
      </c>
      <c r="B56" s="9" t="s">
        <v>98</v>
      </c>
      <c r="C56" s="9" t="s">
        <v>98</v>
      </c>
      <c r="D56" s="76">
        <v>2</v>
      </c>
      <c r="E56" s="76">
        <v>4</v>
      </c>
      <c r="F56" s="76">
        <v>3</v>
      </c>
      <c r="G56" s="76">
        <v>7</v>
      </c>
      <c r="H56" s="76">
        <v>6</v>
      </c>
      <c r="I56" s="10" t="s">
        <v>434</v>
      </c>
      <c r="J56" s="9" t="s">
        <v>435</v>
      </c>
      <c r="K56" s="4" t="s">
        <v>175</v>
      </c>
      <c r="L56" s="4" t="s">
        <v>170</v>
      </c>
      <c r="M56" s="4" t="s">
        <v>193</v>
      </c>
      <c r="N56" s="4" t="s">
        <v>163</v>
      </c>
      <c r="O56" s="76">
        <v>1</v>
      </c>
      <c r="P56" s="4" t="s">
        <v>166</v>
      </c>
      <c r="Q56" s="12" t="s">
        <v>169</v>
      </c>
      <c r="R56" s="10" t="s">
        <v>436</v>
      </c>
      <c r="S56" s="9" t="s">
        <v>394</v>
      </c>
      <c r="T56" s="4" t="s">
        <v>437</v>
      </c>
      <c r="U56" s="4" t="s">
        <v>170</v>
      </c>
      <c r="V56" s="4" t="s">
        <v>193</v>
      </c>
      <c r="W56" s="4" t="s">
        <v>163</v>
      </c>
      <c r="X56" s="76">
        <v>1</v>
      </c>
      <c r="Y56" s="4" t="s">
        <v>305</v>
      </c>
      <c r="Z56" s="12" t="s">
        <v>169</v>
      </c>
      <c r="AS56" s="9" t="s">
        <v>438</v>
      </c>
      <c r="AT56" s="11" t="s">
        <v>70</v>
      </c>
      <c r="AU56" s="11" t="s">
        <v>19</v>
      </c>
      <c r="AV56" s="13" t="s">
        <v>59</v>
      </c>
    </row>
    <row r="57" spans="1:48" x14ac:dyDescent="0.25">
      <c r="A57" s="8">
        <v>53</v>
      </c>
      <c r="B57" s="9" t="s">
        <v>121</v>
      </c>
      <c r="C57" s="9" t="s">
        <v>578</v>
      </c>
      <c r="D57" s="76">
        <v>3</v>
      </c>
      <c r="E57" s="76">
        <v>7</v>
      </c>
      <c r="F57" s="76">
        <v>3</v>
      </c>
      <c r="G57" s="76">
        <v>8</v>
      </c>
      <c r="H57" s="76">
        <v>6</v>
      </c>
      <c r="I57" s="10" t="s">
        <v>579</v>
      </c>
      <c r="J57" s="9" t="s">
        <v>580</v>
      </c>
      <c r="K57" s="4" t="s">
        <v>175</v>
      </c>
      <c r="L57" s="4" t="s">
        <v>169</v>
      </c>
      <c r="M57" s="4" t="s">
        <v>172</v>
      </c>
      <c r="N57" s="4" t="s">
        <v>176</v>
      </c>
      <c r="O57" s="76">
        <v>1</v>
      </c>
      <c r="P57" s="4" t="s">
        <v>305</v>
      </c>
      <c r="Q57" s="12" t="s">
        <v>169</v>
      </c>
      <c r="R57" s="10" t="s">
        <v>581</v>
      </c>
      <c r="S57" s="9" t="s">
        <v>582</v>
      </c>
      <c r="T57" s="4" t="s">
        <v>175</v>
      </c>
      <c r="U57" s="4" t="s">
        <v>169</v>
      </c>
      <c r="V57" s="4" t="s">
        <v>172</v>
      </c>
      <c r="W57" s="4" t="s">
        <v>176</v>
      </c>
      <c r="X57" s="76">
        <v>1</v>
      </c>
      <c r="Y57" s="4" t="s">
        <v>177</v>
      </c>
      <c r="Z57" s="12" t="s">
        <v>583</v>
      </c>
      <c r="AA57" s="10" t="s">
        <v>584</v>
      </c>
      <c r="AB57" s="11" t="s">
        <v>585</v>
      </c>
      <c r="AC57" s="4" t="s">
        <v>203</v>
      </c>
      <c r="AD57" s="4" t="s">
        <v>169</v>
      </c>
      <c r="AE57" s="4" t="s">
        <v>204</v>
      </c>
      <c r="AF57" s="4" t="s">
        <v>194</v>
      </c>
      <c r="AG57" s="4" t="s">
        <v>309</v>
      </c>
      <c r="AH57" s="4" t="s">
        <v>309</v>
      </c>
      <c r="AI57" s="12" t="s">
        <v>169</v>
      </c>
      <c r="AS57" s="9" t="s">
        <v>586</v>
      </c>
      <c r="AT57" s="11" t="s">
        <v>60</v>
      </c>
      <c r="AU57" s="11" t="s">
        <v>24</v>
      </c>
      <c r="AV57" s="13" t="s">
        <v>8</v>
      </c>
    </row>
    <row r="58" spans="1:48" x14ac:dyDescent="0.25">
      <c r="A58" s="8">
        <v>54</v>
      </c>
      <c r="B58" s="9" t="s">
        <v>28</v>
      </c>
      <c r="C58" s="9" t="s">
        <v>578</v>
      </c>
      <c r="D58" s="76">
        <v>3</v>
      </c>
      <c r="E58" s="76">
        <v>7</v>
      </c>
      <c r="F58" s="76">
        <v>3</v>
      </c>
      <c r="G58" s="76">
        <v>10</v>
      </c>
      <c r="H58" s="76">
        <v>6</v>
      </c>
      <c r="I58" s="10" t="s">
        <v>745</v>
      </c>
      <c r="J58" s="9" t="s">
        <v>746</v>
      </c>
      <c r="K58" s="76">
        <v>1</v>
      </c>
      <c r="L58" s="4" t="s">
        <v>169</v>
      </c>
      <c r="M58" s="4" t="s">
        <v>184</v>
      </c>
      <c r="N58" s="4" t="s">
        <v>176</v>
      </c>
      <c r="O58" s="76">
        <v>1</v>
      </c>
      <c r="P58" s="4" t="s">
        <v>166</v>
      </c>
      <c r="Q58" s="12" t="s">
        <v>169</v>
      </c>
      <c r="R58" s="10" t="s">
        <v>747</v>
      </c>
      <c r="S58" s="9" t="s">
        <v>748</v>
      </c>
      <c r="T58" s="4" t="s">
        <v>175</v>
      </c>
      <c r="U58" s="4" t="s">
        <v>169</v>
      </c>
      <c r="V58" s="4" t="s">
        <v>193</v>
      </c>
      <c r="W58" s="4" t="s">
        <v>194</v>
      </c>
      <c r="X58" s="76">
        <v>2</v>
      </c>
      <c r="Y58" s="4" t="s">
        <v>166</v>
      </c>
      <c r="Z58" s="12" t="s">
        <v>322</v>
      </c>
      <c r="AA58" s="10" t="s">
        <v>584</v>
      </c>
      <c r="AB58" s="11" t="s">
        <v>585</v>
      </c>
      <c r="AC58" s="4" t="s">
        <v>203</v>
      </c>
      <c r="AD58" s="4" t="s">
        <v>169</v>
      </c>
      <c r="AE58" s="4" t="s">
        <v>204</v>
      </c>
      <c r="AF58" s="4" t="s">
        <v>194</v>
      </c>
      <c r="AG58" s="4" t="s">
        <v>309</v>
      </c>
      <c r="AH58" s="4" t="s">
        <v>309</v>
      </c>
      <c r="AI58" s="12" t="s">
        <v>169</v>
      </c>
      <c r="AT58" s="11" t="s">
        <v>52</v>
      </c>
      <c r="AU58" s="11" t="s">
        <v>24</v>
      </c>
      <c r="AV58" s="13" t="s">
        <v>8</v>
      </c>
    </row>
    <row r="59" spans="1:48" x14ac:dyDescent="0.25">
      <c r="A59" s="8">
        <v>55</v>
      </c>
      <c r="B59" s="9" t="s">
        <v>25</v>
      </c>
      <c r="C59" s="9" t="s">
        <v>199</v>
      </c>
      <c r="D59" s="76">
        <v>3</v>
      </c>
      <c r="E59" s="76">
        <v>3</v>
      </c>
      <c r="F59" s="76">
        <v>3</v>
      </c>
      <c r="G59" s="76">
        <v>10</v>
      </c>
      <c r="H59" s="76">
        <v>6</v>
      </c>
      <c r="I59" s="10" t="s">
        <v>785</v>
      </c>
      <c r="J59" s="9" t="s">
        <v>201</v>
      </c>
      <c r="K59" s="4" t="s">
        <v>175</v>
      </c>
      <c r="L59" s="4" t="s">
        <v>169</v>
      </c>
      <c r="M59" s="4" t="s">
        <v>849</v>
      </c>
      <c r="N59" s="4" t="s">
        <v>663</v>
      </c>
      <c r="O59" s="76">
        <v>1</v>
      </c>
      <c r="P59" s="4" t="s">
        <v>166</v>
      </c>
      <c r="Q59" s="12" t="s">
        <v>169</v>
      </c>
      <c r="R59" s="10" t="s">
        <v>786</v>
      </c>
      <c r="S59" s="9" t="s">
        <v>787</v>
      </c>
      <c r="T59" s="4" t="s">
        <v>203</v>
      </c>
      <c r="U59" s="4" t="s">
        <v>169</v>
      </c>
      <c r="V59" s="4" t="s">
        <v>204</v>
      </c>
      <c r="W59" s="4" t="s">
        <v>788</v>
      </c>
      <c r="X59" s="76">
        <v>1</v>
      </c>
      <c r="Y59" s="4" t="s">
        <v>177</v>
      </c>
      <c r="Z59" s="12" t="s">
        <v>169</v>
      </c>
      <c r="AS59" s="9" t="s">
        <v>438</v>
      </c>
      <c r="AT59" s="11" t="s">
        <v>32</v>
      </c>
      <c r="AU59" s="11" t="s">
        <v>24</v>
      </c>
      <c r="AV59" s="13" t="s">
        <v>8</v>
      </c>
    </row>
    <row r="60" spans="1:48" x14ac:dyDescent="0.25">
      <c r="A60" s="8">
        <v>56</v>
      </c>
      <c r="B60" s="9" t="s">
        <v>126</v>
      </c>
      <c r="C60" s="9" t="s">
        <v>543</v>
      </c>
      <c r="D60" s="76">
        <v>2</v>
      </c>
      <c r="E60" s="76">
        <v>5</v>
      </c>
      <c r="F60" s="76">
        <v>3</v>
      </c>
      <c r="G60" s="76">
        <v>6</v>
      </c>
      <c r="H60" s="76">
        <v>6</v>
      </c>
      <c r="I60" s="10" t="s">
        <v>587</v>
      </c>
      <c r="J60" s="9" t="s">
        <v>309</v>
      </c>
      <c r="K60" s="76">
        <v>1</v>
      </c>
      <c r="L60" s="4" t="s">
        <v>169</v>
      </c>
      <c r="M60" s="4" t="s">
        <v>184</v>
      </c>
      <c r="N60" s="4" t="s">
        <v>194</v>
      </c>
      <c r="O60" s="76">
        <v>1</v>
      </c>
      <c r="P60" s="4" t="s">
        <v>305</v>
      </c>
      <c r="Q60" s="12" t="s">
        <v>169</v>
      </c>
      <c r="R60" s="10" t="s">
        <v>588</v>
      </c>
      <c r="S60" s="9" t="s">
        <v>589</v>
      </c>
      <c r="T60" s="4" t="s">
        <v>168</v>
      </c>
      <c r="U60" s="4" t="s">
        <v>169</v>
      </c>
      <c r="V60" s="4" t="s">
        <v>193</v>
      </c>
      <c r="W60" s="4" t="s">
        <v>176</v>
      </c>
      <c r="X60" s="72" t="s">
        <v>309</v>
      </c>
      <c r="Y60" s="4" t="s">
        <v>309</v>
      </c>
      <c r="Z60" s="12" t="s">
        <v>322</v>
      </c>
      <c r="AS60" s="9" t="s">
        <v>590</v>
      </c>
      <c r="AT60" s="11" t="s">
        <v>60</v>
      </c>
      <c r="AU60" s="11" t="s">
        <v>24</v>
      </c>
      <c r="AV60" s="13" t="s">
        <v>59</v>
      </c>
    </row>
    <row r="61" spans="1:48" x14ac:dyDescent="0.25">
      <c r="A61" s="8">
        <v>57</v>
      </c>
      <c r="B61" s="9" t="s">
        <v>116</v>
      </c>
      <c r="C61" s="9" t="s">
        <v>199</v>
      </c>
      <c r="D61" s="76">
        <v>3</v>
      </c>
      <c r="E61" s="76">
        <v>3</v>
      </c>
      <c r="F61" s="76">
        <v>3</v>
      </c>
      <c r="G61" s="76">
        <v>10</v>
      </c>
      <c r="H61" s="76">
        <v>6</v>
      </c>
      <c r="I61" s="10" t="s">
        <v>591</v>
      </c>
      <c r="J61" s="9" t="s">
        <v>592</v>
      </c>
      <c r="K61" s="4" t="s">
        <v>175</v>
      </c>
      <c r="L61" s="4" t="s">
        <v>170</v>
      </c>
      <c r="M61" s="4" t="s">
        <v>193</v>
      </c>
      <c r="N61" s="4" t="s">
        <v>176</v>
      </c>
      <c r="O61" s="76">
        <v>1</v>
      </c>
      <c r="P61" s="4" t="s">
        <v>195</v>
      </c>
      <c r="Q61" s="12" t="s">
        <v>169</v>
      </c>
      <c r="R61" s="10" t="s">
        <v>593</v>
      </c>
      <c r="S61" s="9" t="s">
        <v>594</v>
      </c>
      <c r="T61" s="4" t="s">
        <v>192</v>
      </c>
      <c r="U61" s="4" t="s">
        <v>170</v>
      </c>
      <c r="V61" s="4" t="s">
        <v>193</v>
      </c>
      <c r="W61" s="4" t="s">
        <v>176</v>
      </c>
      <c r="X61" s="72" t="s">
        <v>309</v>
      </c>
      <c r="Y61" s="4" t="s">
        <v>309</v>
      </c>
      <c r="Z61" s="12" t="s">
        <v>322</v>
      </c>
      <c r="AS61" s="9" t="s">
        <v>595</v>
      </c>
      <c r="AT61" s="11" t="s">
        <v>60</v>
      </c>
      <c r="AU61" s="11" t="s">
        <v>24</v>
      </c>
      <c r="AV61" s="13" t="s">
        <v>59</v>
      </c>
    </row>
    <row r="62" spans="1:48" x14ac:dyDescent="0.25">
      <c r="A62" s="8">
        <v>58</v>
      </c>
      <c r="B62" s="9" t="s">
        <v>31</v>
      </c>
      <c r="C62" s="9" t="s">
        <v>520</v>
      </c>
      <c r="D62" s="76">
        <v>2</v>
      </c>
      <c r="E62" s="76">
        <v>7</v>
      </c>
      <c r="F62" s="76">
        <v>3</v>
      </c>
      <c r="G62" s="76">
        <v>7</v>
      </c>
      <c r="H62" s="76">
        <v>6</v>
      </c>
      <c r="I62" s="10" t="s">
        <v>749</v>
      </c>
      <c r="J62" s="9" t="s">
        <v>750</v>
      </c>
      <c r="K62" s="76">
        <v>1</v>
      </c>
      <c r="L62" s="4" t="s">
        <v>169</v>
      </c>
      <c r="M62" s="4" t="s">
        <v>184</v>
      </c>
      <c r="N62" s="4" t="s">
        <v>194</v>
      </c>
      <c r="O62" s="76">
        <v>1</v>
      </c>
      <c r="P62" s="4" t="s">
        <v>195</v>
      </c>
      <c r="Q62" s="12" t="s">
        <v>583</v>
      </c>
      <c r="R62" s="10" t="s">
        <v>751</v>
      </c>
      <c r="S62" s="9" t="s">
        <v>752</v>
      </c>
      <c r="T62" s="4" t="s">
        <v>198</v>
      </c>
      <c r="U62" s="4" t="s">
        <v>169</v>
      </c>
      <c r="V62" s="4" t="s">
        <v>193</v>
      </c>
      <c r="W62" s="4" t="s">
        <v>194</v>
      </c>
      <c r="X62" s="76">
        <v>5</v>
      </c>
      <c r="Y62" s="4" t="s">
        <v>195</v>
      </c>
      <c r="Z62" s="12" t="s">
        <v>359</v>
      </c>
      <c r="AS62" s="9" t="s">
        <v>753</v>
      </c>
      <c r="AT62" s="11" t="s">
        <v>52</v>
      </c>
      <c r="AU62" s="11" t="s">
        <v>24</v>
      </c>
      <c r="AV62" s="13" t="s">
        <v>8</v>
      </c>
    </row>
    <row r="63" spans="1:48" x14ac:dyDescent="0.25">
      <c r="A63" s="8">
        <v>59</v>
      </c>
      <c r="B63" s="9" t="s">
        <v>62</v>
      </c>
      <c r="C63" s="9" t="s">
        <v>596</v>
      </c>
      <c r="D63" s="76">
        <v>3</v>
      </c>
      <c r="E63" s="76">
        <v>6</v>
      </c>
      <c r="F63" s="76">
        <v>3</v>
      </c>
      <c r="G63" s="76">
        <v>10</v>
      </c>
      <c r="H63" s="76">
        <v>6</v>
      </c>
      <c r="I63" s="10" t="s">
        <v>597</v>
      </c>
      <c r="J63" s="9" t="s">
        <v>197</v>
      </c>
      <c r="K63" s="4" t="s">
        <v>168</v>
      </c>
      <c r="L63" s="4" t="s">
        <v>170</v>
      </c>
      <c r="M63" s="4" t="s">
        <v>172</v>
      </c>
      <c r="N63" s="4" t="s">
        <v>163</v>
      </c>
      <c r="O63" s="76">
        <v>2</v>
      </c>
      <c r="P63" s="4" t="s">
        <v>166</v>
      </c>
      <c r="Q63" s="12" t="s">
        <v>169</v>
      </c>
      <c r="R63" s="10" t="s">
        <v>598</v>
      </c>
      <c r="S63" s="9" t="s">
        <v>599</v>
      </c>
      <c r="T63" s="4" t="s">
        <v>183</v>
      </c>
      <c r="U63" s="4" t="s">
        <v>169</v>
      </c>
      <c r="V63" s="4" t="s">
        <v>184</v>
      </c>
      <c r="W63" s="4" t="s">
        <v>194</v>
      </c>
      <c r="X63" s="72" t="s">
        <v>309</v>
      </c>
      <c r="Y63" s="4" t="s">
        <v>309</v>
      </c>
      <c r="Z63" s="12" t="s">
        <v>359</v>
      </c>
      <c r="AS63" s="9" t="s">
        <v>600</v>
      </c>
      <c r="AT63" s="11" t="s">
        <v>60</v>
      </c>
      <c r="AU63" s="11" t="s">
        <v>24</v>
      </c>
      <c r="AV63" s="13" t="s">
        <v>59</v>
      </c>
    </row>
    <row r="64" spans="1:48" x14ac:dyDescent="0.25">
      <c r="A64" s="8">
        <v>60</v>
      </c>
      <c r="B64" s="9" t="s">
        <v>106</v>
      </c>
      <c r="C64" s="9" t="s">
        <v>601</v>
      </c>
      <c r="D64" s="76">
        <v>5</v>
      </c>
      <c r="E64" s="76">
        <v>7</v>
      </c>
      <c r="F64" s="76">
        <v>4</v>
      </c>
      <c r="G64" s="76">
        <v>12</v>
      </c>
      <c r="H64" s="76">
        <v>7</v>
      </c>
      <c r="I64" s="10" t="s">
        <v>602</v>
      </c>
      <c r="J64" s="9" t="s">
        <v>603</v>
      </c>
      <c r="K64" s="76">
        <v>1</v>
      </c>
      <c r="L64" s="4" t="s">
        <v>169</v>
      </c>
      <c r="M64" s="4" t="s">
        <v>184</v>
      </c>
      <c r="N64" s="4" t="s">
        <v>176</v>
      </c>
      <c r="O64" s="76">
        <v>1</v>
      </c>
      <c r="P64" s="4" t="s">
        <v>186</v>
      </c>
      <c r="Q64" s="12" t="s">
        <v>169</v>
      </c>
      <c r="R64" s="10" t="s">
        <v>604</v>
      </c>
      <c r="S64" s="9" t="s">
        <v>605</v>
      </c>
      <c r="T64" s="4" t="s">
        <v>168</v>
      </c>
      <c r="U64" s="4" t="s">
        <v>170</v>
      </c>
      <c r="V64" s="4" t="s">
        <v>172</v>
      </c>
      <c r="W64" s="4" t="s">
        <v>163</v>
      </c>
      <c r="X64" s="76">
        <v>1</v>
      </c>
      <c r="Y64" s="4" t="s">
        <v>340</v>
      </c>
      <c r="Z64" s="12" t="s">
        <v>322</v>
      </c>
      <c r="AA64" s="10" t="s">
        <v>606</v>
      </c>
      <c r="AB64" s="11" t="s">
        <v>607</v>
      </c>
      <c r="AC64" s="4" t="s">
        <v>168</v>
      </c>
      <c r="AD64" s="4" t="s">
        <v>169</v>
      </c>
      <c r="AE64" s="4" t="s">
        <v>849</v>
      </c>
      <c r="AF64" s="4" t="s">
        <v>176</v>
      </c>
      <c r="AG64" s="4" t="s">
        <v>309</v>
      </c>
      <c r="AH64" s="4" t="s">
        <v>309</v>
      </c>
      <c r="AI64" s="12" t="s">
        <v>359</v>
      </c>
      <c r="AS64" s="9" t="s">
        <v>608</v>
      </c>
      <c r="AT64" s="11" t="s">
        <v>60</v>
      </c>
      <c r="AU64" s="11" t="s">
        <v>24</v>
      </c>
      <c r="AV64" s="13" t="s">
        <v>8</v>
      </c>
    </row>
    <row r="65" spans="1:48" x14ac:dyDescent="0.25">
      <c r="A65" s="8">
        <v>61</v>
      </c>
      <c r="B65" s="9" t="s">
        <v>63</v>
      </c>
      <c r="C65" s="9" t="s">
        <v>596</v>
      </c>
      <c r="D65" s="76">
        <v>1</v>
      </c>
      <c r="E65" s="76">
        <v>3</v>
      </c>
      <c r="F65" s="76">
        <v>3</v>
      </c>
      <c r="G65" s="76">
        <v>5</v>
      </c>
      <c r="H65" s="76">
        <v>5</v>
      </c>
      <c r="I65" s="10" t="s">
        <v>609</v>
      </c>
      <c r="J65" s="9" t="s">
        <v>610</v>
      </c>
      <c r="K65" s="4" t="s">
        <v>611</v>
      </c>
      <c r="L65" s="4" t="s">
        <v>169</v>
      </c>
      <c r="M65" s="4" t="s">
        <v>172</v>
      </c>
      <c r="N65" s="4" t="s">
        <v>185</v>
      </c>
      <c r="O65" s="76">
        <v>1</v>
      </c>
      <c r="P65" s="4" t="s">
        <v>186</v>
      </c>
      <c r="Q65" s="12" t="s">
        <v>169</v>
      </c>
      <c r="X65" s="72"/>
      <c r="AS65" s="9" t="s">
        <v>612</v>
      </c>
      <c r="AT65" s="11" t="s">
        <v>60</v>
      </c>
      <c r="AU65" s="11" t="s">
        <v>24</v>
      </c>
      <c r="AV65" s="13" t="s">
        <v>59</v>
      </c>
    </row>
    <row r="66" spans="1:48" x14ac:dyDescent="0.25">
      <c r="A66" s="8">
        <v>62</v>
      </c>
      <c r="B66" s="9" t="s">
        <v>61</v>
      </c>
      <c r="C66" s="9" t="s">
        <v>504</v>
      </c>
      <c r="D66" s="76">
        <v>4</v>
      </c>
      <c r="E66" s="76">
        <v>1</v>
      </c>
      <c r="F66" s="76">
        <v>3</v>
      </c>
      <c r="G66" s="76">
        <v>10</v>
      </c>
      <c r="H66" s="76">
        <v>7</v>
      </c>
      <c r="I66" s="10" t="s">
        <v>613</v>
      </c>
      <c r="J66" s="9" t="s">
        <v>309</v>
      </c>
      <c r="K66" s="4" t="s">
        <v>614</v>
      </c>
      <c r="L66" s="4" t="s">
        <v>170</v>
      </c>
      <c r="M66" s="4" t="s">
        <v>172</v>
      </c>
      <c r="N66" s="4" t="s">
        <v>176</v>
      </c>
      <c r="O66" s="76">
        <v>1</v>
      </c>
      <c r="P66" s="4" t="s">
        <v>166</v>
      </c>
      <c r="Q66" s="12" t="s">
        <v>169</v>
      </c>
      <c r="R66" s="10" t="s">
        <v>615</v>
      </c>
      <c r="S66" s="9" t="s">
        <v>616</v>
      </c>
      <c r="T66" s="4" t="s">
        <v>175</v>
      </c>
      <c r="U66" s="4" t="s">
        <v>170</v>
      </c>
      <c r="V66" s="4" t="s">
        <v>193</v>
      </c>
      <c r="W66" s="4" t="s">
        <v>328</v>
      </c>
      <c r="X66" s="76">
        <v>1</v>
      </c>
      <c r="Y66" s="4" t="s">
        <v>186</v>
      </c>
      <c r="Z66" s="12" t="s">
        <v>169</v>
      </c>
      <c r="AA66" s="10" t="s">
        <v>1125</v>
      </c>
      <c r="AB66" s="11" t="s">
        <v>617</v>
      </c>
      <c r="AC66" s="4" t="s">
        <v>183</v>
      </c>
      <c r="AD66" s="4" t="s">
        <v>169</v>
      </c>
      <c r="AE66" s="4" t="s">
        <v>184</v>
      </c>
      <c r="AF66" s="4" t="s">
        <v>163</v>
      </c>
      <c r="AG66" s="4" t="s">
        <v>309</v>
      </c>
      <c r="AH66" s="4" t="s">
        <v>309</v>
      </c>
      <c r="AI66" s="12" t="s">
        <v>322</v>
      </c>
      <c r="AS66" s="9" t="s">
        <v>618</v>
      </c>
      <c r="AT66" s="11" t="s">
        <v>60</v>
      </c>
      <c r="AU66" s="11" t="s">
        <v>24</v>
      </c>
      <c r="AV66" s="13" t="s">
        <v>59</v>
      </c>
    </row>
    <row r="67" spans="1:48" x14ac:dyDescent="0.25">
      <c r="A67" s="8">
        <v>63</v>
      </c>
      <c r="B67" s="9" t="s">
        <v>117</v>
      </c>
      <c r="C67" s="9" t="s">
        <v>351</v>
      </c>
      <c r="D67" s="76">
        <v>4</v>
      </c>
      <c r="E67" s="76">
        <v>0</v>
      </c>
      <c r="F67" s="76">
        <v>4</v>
      </c>
      <c r="G67" s="76">
        <v>12</v>
      </c>
      <c r="H67" s="76">
        <v>6</v>
      </c>
      <c r="I67" s="10" t="s">
        <v>619</v>
      </c>
      <c r="J67" s="9" t="s">
        <v>174</v>
      </c>
      <c r="K67" s="4" t="s">
        <v>175</v>
      </c>
      <c r="L67" s="4" t="s">
        <v>170</v>
      </c>
      <c r="M67" s="4" t="s">
        <v>172</v>
      </c>
      <c r="N67" s="4" t="s">
        <v>163</v>
      </c>
      <c r="O67" s="76">
        <v>1</v>
      </c>
      <c r="P67" s="4" t="s">
        <v>195</v>
      </c>
      <c r="Q67" s="12" t="s">
        <v>169</v>
      </c>
      <c r="R67" s="10" t="s">
        <v>620</v>
      </c>
      <c r="S67" s="9" t="s">
        <v>309</v>
      </c>
      <c r="T67" s="4" t="s">
        <v>183</v>
      </c>
      <c r="U67" s="4" t="s">
        <v>169</v>
      </c>
      <c r="V67" s="4" t="s">
        <v>184</v>
      </c>
      <c r="W67" s="4" t="s">
        <v>576</v>
      </c>
      <c r="X67" s="76">
        <v>4</v>
      </c>
      <c r="Y67" s="4" t="s">
        <v>186</v>
      </c>
      <c r="Z67" s="12" t="s">
        <v>169</v>
      </c>
      <c r="AA67" s="10" t="s">
        <v>621</v>
      </c>
      <c r="AB67" s="11" t="s">
        <v>622</v>
      </c>
      <c r="AC67" s="4" t="s">
        <v>203</v>
      </c>
      <c r="AD67" s="4" t="s">
        <v>169</v>
      </c>
      <c r="AE67" s="4" t="s">
        <v>204</v>
      </c>
      <c r="AF67" s="4" t="s">
        <v>194</v>
      </c>
      <c r="AG67" s="4" t="s">
        <v>309</v>
      </c>
      <c r="AH67" s="4" t="s">
        <v>309</v>
      </c>
      <c r="AI67" s="12" t="s">
        <v>322</v>
      </c>
      <c r="AS67" s="9" t="s">
        <v>623</v>
      </c>
      <c r="AT67" s="11" t="s">
        <v>60</v>
      </c>
      <c r="AU67" s="11" t="s">
        <v>24</v>
      </c>
      <c r="AV67" s="13" t="s">
        <v>8</v>
      </c>
    </row>
    <row r="68" spans="1:48" x14ac:dyDescent="0.25">
      <c r="A68" s="8">
        <v>64</v>
      </c>
      <c r="B68" s="9" t="s">
        <v>23</v>
      </c>
      <c r="C68" s="9" t="s">
        <v>596</v>
      </c>
      <c r="D68" s="76">
        <v>3</v>
      </c>
      <c r="E68" s="76">
        <v>2</v>
      </c>
      <c r="F68" s="76">
        <v>4</v>
      </c>
      <c r="G68" s="76">
        <v>8</v>
      </c>
      <c r="H68" s="76">
        <v>6</v>
      </c>
      <c r="I68" s="10" t="s">
        <v>789</v>
      </c>
      <c r="J68" s="9" t="s">
        <v>309</v>
      </c>
      <c r="K68" s="76">
        <v>1</v>
      </c>
      <c r="L68" s="4" t="s">
        <v>169</v>
      </c>
      <c r="M68" s="4" t="s">
        <v>184</v>
      </c>
      <c r="N68" s="4" t="s">
        <v>328</v>
      </c>
      <c r="O68" s="76">
        <v>3</v>
      </c>
      <c r="P68" s="4" t="s">
        <v>186</v>
      </c>
      <c r="Q68" s="12" t="s">
        <v>169</v>
      </c>
      <c r="R68" s="10" t="s">
        <v>790</v>
      </c>
      <c r="S68" s="9" t="s">
        <v>503</v>
      </c>
      <c r="T68" s="4" t="s">
        <v>348</v>
      </c>
      <c r="U68" s="4" t="s">
        <v>169</v>
      </c>
      <c r="V68" s="4" t="s">
        <v>849</v>
      </c>
      <c r="W68" s="4" t="s">
        <v>176</v>
      </c>
      <c r="X68" s="76">
        <v>1</v>
      </c>
      <c r="Y68" s="4" t="s">
        <v>186</v>
      </c>
      <c r="Z68" s="12" t="s">
        <v>169</v>
      </c>
      <c r="AS68" s="9" t="s">
        <v>376</v>
      </c>
      <c r="AT68" s="11" t="s">
        <v>17</v>
      </c>
      <c r="AU68" s="11" t="s">
        <v>24</v>
      </c>
      <c r="AV68" s="13" t="s">
        <v>8</v>
      </c>
    </row>
    <row r="69" spans="1:48" x14ac:dyDescent="0.25">
      <c r="A69" s="8">
        <v>65</v>
      </c>
      <c r="B69" s="9" t="s">
        <v>21</v>
      </c>
      <c r="C69" s="9" t="s">
        <v>351</v>
      </c>
      <c r="D69" s="76">
        <v>3</v>
      </c>
      <c r="E69" s="76">
        <v>1</v>
      </c>
      <c r="F69" s="76">
        <v>3</v>
      </c>
      <c r="G69" s="76">
        <v>10</v>
      </c>
      <c r="H69" s="76">
        <v>6</v>
      </c>
      <c r="I69" s="10" t="s">
        <v>791</v>
      </c>
      <c r="J69" s="9" t="s">
        <v>309</v>
      </c>
      <c r="K69" s="4" t="s">
        <v>318</v>
      </c>
      <c r="L69" s="4" t="s">
        <v>169</v>
      </c>
      <c r="M69" s="4" t="s">
        <v>193</v>
      </c>
      <c r="N69" s="4" t="s">
        <v>328</v>
      </c>
      <c r="O69" s="76">
        <v>2</v>
      </c>
      <c r="P69" s="4" t="s">
        <v>305</v>
      </c>
      <c r="Q69" s="12" t="s">
        <v>169</v>
      </c>
      <c r="R69" s="10" t="s">
        <v>792</v>
      </c>
      <c r="S69" s="9" t="s">
        <v>793</v>
      </c>
      <c r="T69" s="4" t="s">
        <v>175</v>
      </c>
      <c r="U69" s="4" t="s">
        <v>169</v>
      </c>
      <c r="V69" s="4" t="s">
        <v>193</v>
      </c>
      <c r="W69" s="4" t="s">
        <v>176</v>
      </c>
      <c r="X69" s="76">
        <v>1</v>
      </c>
      <c r="Y69" s="4" t="s">
        <v>305</v>
      </c>
      <c r="Z69" s="12" t="s">
        <v>169</v>
      </c>
      <c r="AS69" s="9" t="s">
        <v>258</v>
      </c>
      <c r="AT69" s="11" t="s">
        <v>17</v>
      </c>
      <c r="AU69" s="11" t="s">
        <v>24</v>
      </c>
      <c r="AV69" s="13" t="s">
        <v>8</v>
      </c>
    </row>
    <row r="70" spans="1:48" x14ac:dyDescent="0.25">
      <c r="A70" s="8">
        <v>66</v>
      </c>
      <c r="B70" s="9" t="s">
        <v>68</v>
      </c>
      <c r="C70" s="9" t="s">
        <v>601</v>
      </c>
      <c r="D70" s="76">
        <v>2</v>
      </c>
      <c r="E70" s="76">
        <v>4</v>
      </c>
      <c r="F70" s="76">
        <v>3</v>
      </c>
      <c r="G70" s="76">
        <v>7</v>
      </c>
      <c r="H70" s="76">
        <v>6</v>
      </c>
      <c r="I70" s="10" t="s">
        <v>624</v>
      </c>
      <c r="J70" s="9" t="s">
        <v>309</v>
      </c>
      <c r="K70" s="4" t="s">
        <v>175</v>
      </c>
      <c r="L70" s="4" t="s">
        <v>170</v>
      </c>
      <c r="M70" s="4" t="s">
        <v>193</v>
      </c>
      <c r="N70" s="4" t="s">
        <v>163</v>
      </c>
      <c r="O70" s="76">
        <v>1</v>
      </c>
      <c r="P70" s="4" t="s">
        <v>195</v>
      </c>
      <c r="Q70" s="12" t="s">
        <v>169</v>
      </c>
      <c r="R70" s="10" t="s">
        <v>625</v>
      </c>
      <c r="S70" s="9" t="s">
        <v>309</v>
      </c>
      <c r="T70" s="4" t="s">
        <v>523</v>
      </c>
      <c r="U70" s="4" t="s">
        <v>169</v>
      </c>
      <c r="V70" s="4" t="s">
        <v>849</v>
      </c>
      <c r="W70" s="4" t="s">
        <v>194</v>
      </c>
      <c r="X70" s="76">
        <v>0</v>
      </c>
      <c r="Y70" s="4" t="s">
        <v>166</v>
      </c>
      <c r="Z70" s="12" t="s">
        <v>583</v>
      </c>
      <c r="AS70" s="9" t="s">
        <v>626</v>
      </c>
      <c r="AT70" s="11" t="s">
        <v>60</v>
      </c>
      <c r="AU70" s="11" t="s">
        <v>24</v>
      </c>
      <c r="AV70" s="13" t="s">
        <v>59</v>
      </c>
    </row>
    <row r="71" spans="1:48" x14ac:dyDescent="0.25">
      <c r="A71" s="8">
        <v>67</v>
      </c>
      <c r="B71" s="9" t="s">
        <v>115</v>
      </c>
      <c r="C71" s="9" t="s">
        <v>391</v>
      </c>
      <c r="D71" s="76">
        <v>6</v>
      </c>
      <c r="E71" s="76">
        <v>12</v>
      </c>
      <c r="F71" s="76">
        <v>5</v>
      </c>
      <c r="G71" s="76">
        <v>13</v>
      </c>
      <c r="H71" s="76">
        <v>7</v>
      </c>
      <c r="I71" s="10" t="s">
        <v>627</v>
      </c>
      <c r="J71" s="9" t="s">
        <v>628</v>
      </c>
      <c r="K71" s="76">
        <v>1</v>
      </c>
      <c r="L71" s="4" t="s">
        <v>169</v>
      </c>
      <c r="M71" s="4" t="s">
        <v>184</v>
      </c>
      <c r="N71" s="4" t="s">
        <v>163</v>
      </c>
      <c r="O71" s="76">
        <v>3</v>
      </c>
      <c r="P71" s="4" t="s">
        <v>195</v>
      </c>
      <c r="Q71" s="12" t="s">
        <v>169</v>
      </c>
      <c r="R71" s="10" t="s">
        <v>629</v>
      </c>
      <c r="S71" s="9" t="s">
        <v>630</v>
      </c>
      <c r="T71" s="4" t="s">
        <v>175</v>
      </c>
      <c r="U71" s="4" t="s">
        <v>169</v>
      </c>
      <c r="V71" s="4" t="s">
        <v>849</v>
      </c>
      <c r="W71" s="4" t="s">
        <v>395</v>
      </c>
      <c r="X71" s="76">
        <v>0</v>
      </c>
      <c r="Y71" s="4" t="s">
        <v>186</v>
      </c>
      <c r="Z71" s="12" t="s">
        <v>583</v>
      </c>
      <c r="AA71" s="10" t="s">
        <v>631</v>
      </c>
      <c r="AB71" s="11" t="s">
        <v>632</v>
      </c>
      <c r="AC71" s="4" t="s">
        <v>175</v>
      </c>
      <c r="AD71" s="4" t="s">
        <v>169</v>
      </c>
      <c r="AE71" s="4" t="s">
        <v>172</v>
      </c>
      <c r="AF71" s="4" t="s">
        <v>176</v>
      </c>
      <c r="AG71" s="4" t="s">
        <v>309</v>
      </c>
      <c r="AH71" s="4" t="s">
        <v>309</v>
      </c>
      <c r="AI71" s="12" t="s">
        <v>169</v>
      </c>
      <c r="AJ71" s="10" t="s">
        <v>633</v>
      </c>
      <c r="AK71" s="9" t="s">
        <v>634</v>
      </c>
      <c r="AL71" s="4" t="s">
        <v>203</v>
      </c>
      <c r="AM71" s="4" t="s">
        <v>169</v>
      </c>
      <c r="AN71" s="4" t="s">
        <v>204</v>
      </c>
      <c r="AO71" s="4" t="s">
        <v>635</v>
      </c>
      <c r="AP71" s="4" t="s">
        <v>309</v>
      </c>
      <c r="AQ71" s="4" t="s">
        <v>309</v>
      </c>
      <c r="AR71" s="12" t="s">
        <v>359</v>
      </c>
      <c r="AS71" s="9" t="s">
        <v>636</v>
      </c>
      <c r="AT71" s="11" t="s">
        <v>60</v>
      </c>
      <c r="AU71" s="11" t="s">
        <v>24</v>
      </c>
      <c r="AV71" s="13" t="s">
        <v>8</v>
      </c>
    </row>
    <row r="72" spans="1:48" x14ac:dyDescent="0.25">
      <c r="A72" s="8">
        <v>68</v>
      </c>
      <c r="B72" s="9" t="s">
        <v>110</v>
      </c>
      <c r="C72" s="9" t="s">
        <v>504</v>
      </c>
      <c r="D72" s="76">
        <v>5</v>
      </c>
      <c r="E72" s="76">
        <v>5</v>
      </c>
      <c r="F72" s="76">
        <v>3</v>
      </c>
      <c r="G72" s="76">
        <v>12</v>
      </c>
      <c r="H72" s="76">
        <v>7</v>
      </c>
      <c r="I72" s="10" t="s">
        <v>637</v>
      </c>
      <c r="J72" s="9" t="s">
        <v>309</v>
      </c>
      <c r="K72" s="4" t="s">
        <v>348</v>
      </c>
      <c r="L72" s="4" t="s">
        <v>170</v>
      </c>
      <c r="M72" s="4" t="s">
        <v>849</v>
      </c>
      <c r="N72" s="4" t="s">
        <v>176</v>
      </c>
      <c r="O72" s="76">
        <v>1</v>
      </c>
      <c r="P72" s="4" t="s">
        <v>305</v>
      </c>
      <c r="Q72" s="12" t="s">
        <v>169</v>
      </c>
      <c r="R72" s="10" t="s">
        <v>638</v>
      </c>
      <c r="S72" s="9" t="s">
        <v>639</v>
      </c>
      <c r="T72" s="4" t="s">
        <v>175</v>
      </c>
      <c r="U72" s="4" t="s">
        <v>170</v>
      </c>
      <c r="V72" s="4" t="s">
        <v>172</v>
      </c>
      <c r="W72" s="4" t="s">
        <v>194</v>
      </c>
      <c r="X72" s="76">
        <v>1</v>
      </c>
      <c r="Y72" s="4" t="s">
        <v>177</v>
      </c>
      <c r="Z72" s="12" t="s">
        <v>583</v>
      </c>
      <c r="AA72" s="10" t="s">
        <v>1126</v>
      </c>
      <c r="AB72" s="11" t="s">
        <v>640</v>
      </c>
      <c r="AC72" s="4" t="s">
        <v>192</v>
      </c>
      <c r="AD72" s="4" t="s">
        <v>170</v>
      </c>
      <c r="AE72" s="4" t="s">
        <v>172</v>
      </c>
      <c r="AF72" s="4" t="s">
        <v>185</v>
      </c>
      <c r="AG72" s="4" t="s">
        <v>309</v>
      </c>
      <c r="AH72" s="4" t="s">
        <v>309</v>
      </c>
      <c r="AI72" s="12" t="s">
        <v>359</v>
      </c>
      <c r="AS72" s="9" t="s">
        <v>641</v>
      </c>
      <c r="AT72" s="11" t="s">
        <v>60</v>
      </c>
      <c r="AU72" s="11" t="s">
        <v>24</v>
      </c>
      <c r="AV72" s="13" t="s">
        <v>8</v>
      </c>
    </row>
    <row r="73" spans="1:48" x14ac:dyDescent="0.25">
      <c r="A73" s="8">
        <v>69</v>
      </c>
      <c r="B73" s="9" t="s">
        <v>112</v>
      </c>
      <c r="C73" s="9" t="s">
        <v>525</v>
      </c>
      <c r="D73" s="76">
        <v>2</v>
      </c>
      <c r="E73" s="76">
        <v>6</v>
      </c>
      <c r="F73" s="76">
        <v>3</v>
      </c>
      <c r="G73" s="76">
        <v>5</v>
      </c>
      <c r="H73" s="76">
        <v>7</v>
      </c>
      <c r="I73" s="10" t="s">
        <v>642</v>
      </c>
      <c r="J73" s="9" t="s">
        <v>201</v>
      </c>
      <c r="K73" s="4" t="s">
        <v>168</v>
      </c>
      <c r="L73" s="4" t="s">
        <v>170</v>
      </c>
      <c r="M73" s="4" t="s">
        <v>172</v>
      </c>
      <c r="N73" s="4" t="s">
        <v>163</v>
      </c>
      <c r="O73" s="76">
        <v>1</v>
      </c>
      <c r="P73" s="4" t="s">
        <v>195</v>
      </c>
      <c r="Q73" s="12" t="s">
        <v>169</v>
      </c>
      <c r="R73" s="10" t="s">
        <v>643</v>
      </c>
      <c r="S73" s="9" t="s">
        <v>644</v>
      </c>
      <c r="T73" s="4" t="s">
        <v>183</v>
      </c>
      <c r="U73" s="4" t="s">
        <v>169</v>
      </c>
      <c r="V73" s="4" t="s">
        <v>184</v>
      </c>
      <c r="W73" s="4" t="s">
        <v>176</v>
      </c>
      <c r="X73" s="72" t="s">
        <v>309</v>
      </c>
      <c r="Y73" s="4" t="s">
        <v>309</v>
      </c>
      <c r="Z73" s="12" t="s">
        <v>322</v>
      </c>
      <c r="AS73" s="9" t="s">
        <v>323</v>
      </c>
      <c r="AT73" s="11" t="s">
        <v>60</v>
      </c>
      <c r="AU73" s="11" t="s">
        <v>24</v>
      </c>
      <c r="AV73" s="13" t="s">
        <v>59</v>
      </c>
    </row>
    <row r="74" spans="1:48" x14ac:dyDescent="0.25">
      <c r="A74" s="8">
        <v>70</v>
      </c>
      <c r="B74" s="9" t="s">
        <v>64</v>
      </c>
      <c r="C74" s="9" t="s">
        <v>596</v>
      </c>
      <c r="D74" s="76">
        <v>4</v>
      </c>
      <c r="E74" s="76">
        <v>8</v>
      </c>
      <c r="F74" s="76">
        <v>4</v>
      </c>
      <c r="G74" s="76">
        <v>11</v>
      </c>
      <c r="H74" s="76">
        <v>7</v>
      </c>
      <c r="I74" s="10" t="s">
        <v>645</v>
      </c>
      <c r="J74" s="9" t="s">
        <v>174</v>
      </c>
      <c r="K74" s="4" t="s">
        <v>348</v>
      </c>
      <c r="L74" s="4" t="s">
        <v>170</v>
      </c>
      <c r="M74" s="4" t="s">
        <v>172</v>
      </c>
      <c r="N74" s="4" t="s">
        <v>185</v>
      </c>
      <c r="O74" s="76">
        <v>2</v>
      </c>
      <c r="P74" s="4" t="s">
        <v>166</v>
      </c>
      <c r="Q74" s="12" t="s">
        <v>169</v>
      </c>
      <c r="R74" s="10" t="s">
        <v>646</v>
      </c>
      <c r="S74" s="9" t="s">
        <v>197</v>
      </c>
      <c r="T74" s="4" t="s">
        <v>168</v>
      </c>
      <c r="U74" s="4" t="s">
        <v>169</v>
      </c>
      <c r="V74" s="4" t="s">
        <v>172</v>
      </c>
      <c r="W74" s="4" t="s">
        <v>194</v>
      </c>
      <c r="X74" s="72" t="s">
        <v>309</v>
      </c>
      <c r="Y74" s="4" t="s">
        <v>309</v>
      </c>
      <c r="Z74" s="12" t="s">
        <v>583</v>
      </c>
      <c r="AA74" s="10" t="s">
        <v>647</v>
      </c>
      <c r="AB74" s="11" t="s">
        <v>648</v>
      </c>
      <c r="AC74" s="4" t="s">
        <v>649</v>
      </c>
      <c r="AD74" s="4" t="s">
        <v>169</v>
      </c>
      <c r="AE74" s="4" t="s">
        <v>172</v>
      </c>
      <c r="AF74" s="4" t="s">
        <v>176</v>
      </c>
      <c r="AG74" s="4" t="s">
        <v>309</v>
      </c>
      <c r="AH74" s="4" t="s">
        <v>309</v>
      </c>
      <c r="AI74" s="12" t="s">
        <v>322</v>
      </c>
      <c r="AS74" s="9" t="s">
        <v>650</v>
      </c>
      <c r="AT74" s="11" t="s">
        <v>60</v>
      </c>
      <c r="AU74" s="11" t="s">
        <v>24</v>
      </c>
      <c r="AV74" s="13" t="s">
        <v>8</v>
      </c>
    </row>
    <row r="75" spans="1:48" x14ac:dyDescent="0.25">
      <c r="A75" s="8">
        <v>71</v>
      </c>
      <c r="B75" s="9" t="s">
        <v>22</v>
      </c>
      <c r="C75" s="9" t="s">
        <v>668</v>
      </c>
      <c r="D75" s="76">
        <v>3</v>
      </c>
      <c r="E75" s="76">
        <v>3</v>
      </c>
      <c r="F75" s="76">
        <v>3</v>
      </c>
      <c r="G75" s="76">
        <v>12</v>
      </c>
      <c r="H75" s="76">
        <v>6</v>
      </c>
      <c r="I75" s="10" t="s">
        <v>794</v>
      </c>
      <c r="J75" s="9" t="s">
        <v>309</v>
      </c>
      <c r="K75" s="76">
        <v>1</v>
      </c>
      <c r="L75" s="4" t="s">
        <v>169</v>
      </c>
      <c r="M75" s="4" t="s">
        <v>184</v>
      </c>
      <c r="N75" s="4" t="s">
        <v>176</v>
      </c>
      <c r="O75" s="76">
        <v>2</v>
      </c>
      <c r="P75" s="4" t="s">
        <v>195</v>
      </c>
      <c r="Q75" s="12" t="s">
        <v>169</v>
      </c>
      <c r="R75" s="10" t="s">
        <v>795</v>
      </c>
      <c r="S75" s="9" t="s">
        <v>656</v>
      </c>
      <c r="T75" s="4" t="s">
        <v>192</v>
      </c>
      <c r="U75" s="4" t="s">
        <v>169</v>
      </c>
      <c r="V75" s="4" t="s">
        <v>193</v>
      </c>
      <c r="W75" s="4" t="s">
        <v>185</v>
      </c>
      <c r="X75" s="76">
        <v>2</v>
      </c>
      <c r="Y75" s="4" t="s">
        <v>195</v>
      </c>
      <c r="Z75" s="12" t="s">
        <v>169</v>
      </c>
      <c r="AS75" s="9" t="s">
        <v>256</v>
      </c>
      <c r="AT75" s="11" t="s">
        <v>17</v>
      </c>
      <c r="AU75" s="11" t="s">
        <v>24</v>
      </c>
      <c r="AV75" s="13" t="s">
        <v>8</v>
      </c>
    </row>
    <row r="76" spans="1:48" x14ac:dyDescent="0.25">
      <c r="A76" s="8">
        <v>72</v>
      </c>
      <c r="B76" s="9" t="s">
        <v>113</v>
      </c>
      <c r="C76" s="9" t="s">
        <v>525</v>
      </c>
      <c r="D76" s="76">
        <v>1</v>
      </c>
      <c r="E76" s="76">
        <v>2</v>
      </c>
      <c r="F76" s="76">
        <v>2</v>
      </c>
      <c r="G76" s="76">
        <v>4</v>
      </c>
      <c r="H76" s="76">
        <v>6</v>
      </c>
      <c r="I76" s="10" t="s">
        <v>651</v>
      </c>
      <c r="J76" s="9" t="s">
        <v>652</v>
      </c>
      <c r="K76" s="4" t="s">
        <v>373</v>
      </c>
      <c r="L76" s="4" t="s">
        <v>169</v>
      </c>
      <c r="M76" s="4" t="s">
        <v>172</v>
      </c>
      <c r="N76" s="4" t="s">
        <v>185</v>
      </c>
      <c r="O76" s="76">
        <v>1</v>
      </c>
      <c r="P76" s="4" t="s">
        <v>305</v>
      </c>
      <c r="Q76" s="12" t="s">
        <v>169</v>
      </c>
      <c r="X76" s="72"/>
      <c r="AS76" s="9" t="s">
        <v>309</v>
      </c>
      <c r="AT76" s="11" t="s">
        <v>60</v>
      </c>
      <c r="AU76" s="11" t="s">
        <v>24</v>
      </c>
      <c r="AV76" s="13" t="s">
        <v>8</v>
      </c>
    </row>
    <row r="77" spans="1:48" x14ac:dyDescent="0.25">
      <c r="A77" s="8">
        <v>73</v>
      </c>
      <c r="B77" s="9" t="s">
        <v>43</v>
      </c>
      <c r="C77" s="9" t="s">
        <v>309</v>
      </c>
      <c r="D77" s="76">
        <v>2</v>
      </c>
      <c r="E77" s="76">
        <v>8</v>
      </c>
      <c r="F77" s="76">
        <v>5</v>
      </c>
      <c r="G77" s="76">
        <v>2</v>
      </c>
      <c r="H77" s="76">
        <v>5</v>
      </c>
      <c r="I77" s="10" t="s">
        <v>549</v>
      </c>
      <c r="J77" s="9" t="s">
        <v>550</v>
      </c>
      <c r="K77" s="76">
        <v>1</v>
      </c>
      <c r="L77" s="4" t="s">
        <v>169</v>
      </c>
      <c r="M77" s="4" t="s">
        <v>184</v>
      </c>
      <c r="N77" s="4" t="s">
        <v>185</v>
      </c>
      <c r="O77" s="76">
        <v>1</v>
      </c>
      <c r="P77" s="4" t="s">
        <v>340</v>
      </c>
      <c r="Q77" s="12" t="s">
        <v>169</v>
      </c>
      <c r="X77" s="72"/>
      <c r="AS77" s="9" t="s">
        <v>551</v>
      </c>
      <c r="AT77" s="11" t="s">
        <v>33</v>
      </c>
      <c r="AU77" s="11" t="s">
        <v>24</v>
      </c>
      <c r="AV77" s="13" t="s">
        <v>8</v>
      </c>
    </row>
    <row r="78" spans="1:48" x14ac:dyDescent="0.25">
      <c r="A78" s="8">
        <v>74</v>
      </c>
      <c r="B78" s="9" t="s">
        <v>114</v>
      </c>
      <c r="C78" s="9" t="s">
        <v>351</v>
      </c>
      <c r="D78" s="76">
        <v>3</v>
      </c>
      <c r="E78" s="76">
        <v>2</v>
      </c>
      <c r="F78" s="76">
        <v>3</v>
      </c>
      <c r="G78" s="76">
        <v>10</v>
      </c>
      <c r="H78" s="76">
        <v>6</v>
      </c>
      <c r="I78" s="10" t="s">
        <v>653</v>
      </c>
      <c r="J78" s="9" t="s">
        <v>654</v>
      </c>
      <c r="K78" s="76">
        <v>1</v>
      </c>
      <c r="L78" s="4" t="s">
        <v>169</v>
      </c>
      <c r="M78" s="4" t="s">
        <v>184</v>
      </c>
      <c r="N78" s="4" t="s">
        <v>176</v>
      </c>
      <c r="O78" s="76">
        <v>1</v>
      </c>
      <c r="P78" s="4" t="s">
        <v>305</v>
      </c>
      <c r="Q78" s="12" t="s">
        <v>169</v>
      </c>
      <c r="R78" s="10" t="s">
        <v>655</v>
      </c>
      <c r="S78" s="9" t="s">
        <v>656</v>
      </c>
      <c r="T78" s="4" t="s">
        <v>368</v>
      </c>
      <c r="U78" s="4" t="s">
        <v>170</v>
      </c>
      <c r="V78" s="4" t="s">
        <v>849</v>
      </c>
      <c r="W78" s="4" t="s">
        <v>185</v>
      </c>
      <c r="X78" s="76">
        <v>1</v>
      </c>
      <c r="Y78" s="4" t="s">
        <v>195</v>
      </c>
      <c r="Z78" s="12" t="s">
        <v>169</v>
      </c>
      <c r="AS78" s="9" t="s">
        <v>657</v>
      </c>
      <c r="AT78" s="11" t="s">
        <v>60</v>
      </c>
      <c r="AU78" s="11" t="s">
        <v>24</v>
      </c>
      <c r="AV78" s="13" t="s">
        <v>59</v>
      </c>
    </row>
    <row r="79" spans="1:48" x14ac:dyDescent="0.25">
      <c r="A79" s="8">
        <v>75</v>
      </c>
      <c r="B79" s="9" t="s">
        <v>42</v>
      </c>
      <c r="C79" s="9" t="s">
        <v>337</v>
      </c>
      <c r="D79" s="76">
        <v>4</v>
      </c>
      <c r="E79" s="76">
        <v>9</v>
      </c>
      <c r="F79" s="76">
        <v>4</v>
      </c>
      <c r="G79" s="76">
        <v>13</v>
      </c>
      <c r="H79" s="76">
        <v>4</v>
      </c>
      <c r="I79" s="10" t="s">
        <v>552</v>
      </c>
      <c r="J79" s="9" t="s">
        <v>553</v>
      </c>
      <c r="K79" s="4" t="s">
        <v>192</v>
      </c>
      <c r="L79" s="4" t="s">
        <v>170</v>
      </c>
      <c r="M79" s="4" t="s">
        <v>172</v>
      </c>
      <c r="N79" s="4" t="s">
        <v>176</v>
      </c>
      <c r="O79" s="76">
        <v>1</v>
      </c>
      <c r="P79" s="4" t="s">
        <v>195</v>
      </c>
      <c r="Q79" s="12" t="s">
        <v>169</v>
      </c>
      <c r="R79" s="10" t="s">
        <v>554</v>
      </c>
      <c r="S79" s="9" t="s">
        <v>555</v>
      </c>
      <c r="T79" s="4" t="s">
        <v>175</v>
      </c>
      <c r="U79" s="4" t="s">
        <v>170</v>
      </c>
      <c r="V79" s="4" t="s">
        <v>172</v>
      </c>
      <c r="W79" s="4" t="s">
        <v>331</v>
      </c>
      <c r="X79" s="76">
        <v>0</v>
      </c>
      <c r="Y79" s="4" t="s">
        <v>305</v>
      </c>
      <c r="Z79" s="12" t="s">
        <v>169</v>
      </c>
      <c r="AA79" s="10" t="s">
        <v>556</v>
      </c>
      <c r="AB79" s="11" t="s">
        <v>557</v>
      </c>
      <c r="AC79" s="4" t="s">
        <v>183</v>
      </c>
      <c r="AD79" s="4" t="s">
        <v>169</v>
      </c>
      <c r="AE79" s="4" t="s">
        <v>184</v>
      </c>
      <c r="AF79" s="4" t="s">
        <v>163</v>
      </c>
      <c r="AG79" s="76">
        <v>2</v>
      </c>
      <c r="AH79" s="4" t="s">
        <v>186</v>
      </c>
      <c r="AI79" s="12" t="s">
        <v>322</v>
      </c>
      <c r="AS79" s="9" t="s">
        <v>558</v>
      </c>
      <c r="AT79" s="11" t="s">
        <v>33</v>
      </c>
      <c r="AU79" s="11" t="s">
        <v>24</v>
      </c>
      <c r="AV79" s="13" t="s">
        <v>8</v>
      </c>
    </row>
    <row r="80" spans="1:48" x14ac:dyDescent="0.25">
      <c r="A80" s="8">
        <v>76</v>
      </c>
      <c r="B80" s="9" t="s">
        <v>118</v>
      </c>
      <c r="C80" s="9" t="s">
        <v>351</v>
      </c>
      <c r="D80" s="76">
        <v>5</v>
      </c>
      <c r="E80" s="76">
        <v>5</v>
      </c>
      <c r="F80" s="76">
        <v>3</v>
      </c>
      <c r="G80" s="76">
        <v>16</v>
      </c>
      <c r="H80" s="76">
        <v>8</v>
      </c>
      <c r="I80" s="10" t="s">
        <v>658</v>
      </c>
      <c r="J80" s="9" t="s">
        <v>201</v>
      </c>
      <c r="K80" s="4" t="s">
        <v>373</v>
      </c>
      <c r="L80" s="4" t="s">
        <v>169</v>
      </c>
      <c r="M80" s="4" t="s">
        <v>172</v>
      </c>
      <c r="N80" s="4" t="s">
        <v>176</v>
      </c>
      <c r="O80" s="76">
        <v>1</v>
      </c>
      <c r="P80" s="4" t="s">
        <v>305</v>
      </c>
      <c r="Q80" s="12" t="s">
        <v>169</v>
      </c>
      <c r="R80" s="10" t="s">
        <v>659</v>
      </c>
      <c r="S80" s="9" t="s">
        <v>660</v>
      </c>
      <c r="T80" s="4" t="s">
        <v>183</v>
      </c>
      <c r="U80" s="4" t="s">
        <v>169</v>
      </c>
      <c r="V80" s="4" t="s">
        <v>184</v>
      </c>
      <c r="W80" s="4" t="s">
        <v>163</v>
      </c>
      <c r="X80" s="76">
        <v>1</v>
      </c>
      <c r="Y80" s="4" t="s">
        <v>305</v>
      </c>
      <c r="Z80" s="12" t="s">
        <v>322</v>
      </c>
      <c r="AA80" s="10" t="s">
        <v>661</v>
      </c>
      <c r="AB80" s="11" t="s">
        <v>662</v>
      </c>
      <c r="AC80" s="4" t="s">
        <v>203</v>
      </c>
      <c r="AD80" s="4" t="s">
        <v>169</v>
      </c>
      <c r="AE80" s="4" t="s">
        <v>204</v>
      </c>
      <c r="AF80" s="4" t="s">
        <v>663</v>
      </c>
      <c r="AG80" s="4" t="s">
        <v>309</v>
      </c>
      <c r="AH80" s="4" t="s">
        <v>309</v>
      </c>
      <c r="AI80" s="12" t="s">
        <v>169</v>
      </c>
      <c r="AS80" s="9" t="s">
        <v>369</v>
      </c>
      <c r="AT80" s="11" t="s">
        <v>60</v>
      </c>
      <c r="AU80" s="11" t="s">
        <v>24</v>
      </c>
      <c r="AV80" s="13" t="s">
        <v>59</v>
      </c>
    </row>
    <row r="81" spans="1:48" x14ac:dyDescent="0.25">
      <c r="A81" s="8">
        <v>77</v>
      </c>
      <c r="B81" s="9" t="s">
        <v>127</v>
      </c>
      <c r="C81" s="9" t="s">
        <v>543</v>
      </c>
      <c r="D81" s="76">
        <v>1</v>
      </c>
      <c r="E81" s="76">
        <v>0</v>
      </c>
      <c r="F81" s="76">
        <v>3</v>
      </c>
      <c r="G81" s="76">
        <v>5</v>
      </c>
      <c r="H81" s="76">
        <v>5</v>
      </c>
      <c r="I81" s="10" t="s">
        <v>664</v>
      </c>
      <c r="J81" s="9" t="s">
        <v>201</v>
      </c>
      <c r="K81" s="4" t="s">
        <v>168</v>
      </c>
      <c r="L81" s="4" t="s">
        <v>170</v>
      </c>
      <c r="M81" s="4" t="s">
        <v>849</v>
      </c>
      <c r="N81" s="4" t="s">
        <v>185</v>
      </c>
      <c r="O81" s="76">
        <v>1</v>
      </c>
      <c r="P81" s="4" t="s">
        <v>186</v>
      </c>
      <c r="Q81" s="12" t="s">
        <v>169</v>
      </c>
      <c r="R81" s="10" t="s">
        <v>665</v>
      </c>
      <c r="S81" s="9" t="s">
        <v>666</v>
      </c>
      <c r="T81" s="4" t="s">
        <v>175</v>
      </c>
      <c r="U81" s="4" t="s">
        <v>169</v>
      </c>
      <c r="V81" s="4" t="s">
        <v>849</v>
      </c>
      <c r="W81" s="4" t="s">
        <v>635</v>
      </c>
      <c r="X81" s="72" t="s">
        <v>309</v>
      </c>
      <c r="Y81" s="4" t="s">
        <v>309</v>
      </c>
      <c r="Z81" s="12" t="s">
        <v>359</v>
      </c>
      <c r="AS81" s="9" t="s">
        <v>667</v>
      </c>
      <c r="AT81" s="11" t="s">
        <v>60</v>
      </c>
      <c r="AU81" s="11" t="s">
        <v>24</v>
      </c>
      <c r="AV81" s="13" t="s">
        <v>59</v>
      </c>
    </row>
    <row r="82" spans="1:48" x14ac:dyDescent="0.25">
      <c r="A82" s="8">
        <v>78</v>
      </c>
      <c r="B82" s="9" t="s">
        <v>41</v>
      </c>
      <c r="C82" s="9" t="s">
        <v>559</v>
      </c>
      <c r="D82" s="76">
        <v>2</v>
      </c>
      <c r="E82" s="76">
        <v>2</v>
      </c>
      <c r="F82" s="76">
        <v>3</v>
      </c>
      <c r="G82" s="76">
        <v>6</v>
      </c>
      <c r="H82" s="76">
        <v>6</v>
      </c>
      <c r="I82" s="10" t="s">
        <v>560</v>
      </c>
      <c r="J82" s="9" t="s">
        <v>561</v>
      </c>
      <c r="K82" s="76">
        <v>1</v>
      </c>
      <c r="L82" s="4" t="s">
        <v>169</v>
      </c>
      <c r="M82" s="4" t="s">
        <v>184</v>
      </c>
      <c r="N82" s="4" t="s">
        <v>185</v>
      </c>
      <c r="O82" s="76">
        <v>1</v>
      </c>
      <c r="P82" s="4" t="s">
        <v>166</v>
      </c>
      <c r="Q82" s="12" t="s">
        <v>169</v>
      </c>
      <c r="X82" s="72"/>
      <c r="AS82" s="9" t="s">
        <v>562</v>
      </c>
      <c r="AT82" s="11" t="s">
        <v>33</v>
      </c>
      <c r="AU82" s="11" t="s">
        <v>24</v>
      </c>
      <c r="AV82" s="13" t="s">
        <v>8</v>
      </c>
    </row>
    <row r="83" spans="1:48" x14ac:dyDescent="0.25">
      <c r="A83" s="8">
        <v>79</v>
      </c>
      <c r="B83" s="9" t="s">
        <v>66</v>
      </c>
      <c r="C83" s="9" t="s">
        <v>668</v>
      </c>
      <c r="D83" s="76">
        <v>5</v>
      </c>
      <c r="E83" s="76">
        <v>5</v>
      </c>
      <c r="F83" s="76">
        <v>4</v>
      </c>
      <c r="G83" s="76">
        <v>13</v>
      </c>
      <c r="H83" s="76">
        <v>7</v>
      </c>
      <c r="I83" s="10" t="s">
        <v>669</v>
      </c>
      <c r="J83" s="9" t="s">
        <v>670</v>
      </c>
      <c r="K83" s="76">
        <v>1</v>
      </c>
      <c r="L83" s="4" t="s">
        <v>169</v>
      </c>
      <c r="M83" s="4" t="s">
        <v>184</v>
      </c>
      <c r="N83" s="4" t="s">
        <v>176</v>
      </c>
      <c r="O83" s="76">
        <v>2</v>
      </c>
      <c r="P83" s="4" t="s">
        <v>166</v>
      </c>
      <c r="Q83" s="12" t="s">
        <v>169</v>
      </c>
      <c r="R83" s="10" t="s">
        <v>671</v>
      </c>
      <c r="S83" s="9" t="s">
        <v>672</v>
      </c>
      <c r="T83" s="4" t="s">
        <v>192</v>
      </c>
      <c r="U83" s="4" t="s">
        <v>170</v>
      </c>
      <c r="V83" s="4" t="s">
        <v>172</v>
      </c>
      <c r="W83" s="4" t="s">
        <v>194</v>
      </c>
      <c r="X83" s="72" t="s">
        <v>309</v>
      </c>
      <c r="Y83" s="4" t="s">
        <v>309</v>
      </c>
      <c r="Z83" s="12" t="s">
        <v>169</v>
      </c>
      <c r="AA83" s="10" t="s">
        <v>673</v>
      </c>
      <c r="AB83" s="11" t="s">
        <v>674</v>
      </c>
      <c r="AC83" s="4" t="s">
        <v>175</v>
      </c>
      <c r="AD83" s="4" t="s">
        <v>170</v>
      </c>
      <c r="AE83" s="4" t="s">
        <v>193</v>
      </c>
      <c r="AF83" s="4" t="s">
        <v>163</v>
      </c>
      <c r="AG83" s="4" t="s">
        <v>309</v>
      </c>
      <c r="AH83" s="4" t="s">
        <v>309</v>
      </c>
      <c r="AI83" s="12" t="s">
        <v>322</v>
      </c>
      <c r="AS83" s="9" t="s">
        <v>675</v>
      </c>
      <c r="AT83" s="11" t="s">
        <v>60</v>
      </c>
      <c r="AU83" s="11" t="s">
        <v>24</v>
      </c>
      <c r="AV83" s="13" t="s">
        <v>59</v>
      </c>
    </row>
    <row r="84" spans="1:48" x14ac:dyDescent="0.25">
      <c r="A84" s="8">
        <v>80</v>
      </c>
      <c r="B84" s="9" t="s">
        <v>20</v>
      </c>
      <c r="C84" s="9" t="s">
        <v>525</v>
      </c>
      <c r="D84" s="76">
        <v>3</v>
      </c>
      <c r="E84" s="76">
        <v>4</v>
      </c>
      <c r="F84" s="76">
        <v>3</v>
      </c>
      <c r="G84" s="76">
        <v>6</v>
      </c>
      <c r="H84" s="76">
        <v>7</v>
      </c>
      <c r="I84" s="10" t="s">
        <v>796</v>
      </c>
      <c r="J84" s="9" t="s">
        <v>309</v>
      </c>
      <c r="K84" s="4" t="s">
        <v>611</v>
      </c>
      <c r="L84" s="4" t="s">
        <v>169</v>
      </c>
      <c r="M84" s="4" t="s">
        <v>849</v>
      </c>
      <c r="N84" s="4" t="s">
        <v>176</v>
      </c>
      <c r="O84" s="76">
        <v>1</v>
      </c>
      <c r="P84" s="4" t="s">
        <v>166</v>
      </c>
      <c r="Q84" s="12" t="s">
        <v>169</v>
      </c>
      <c r="R84" s="10" t="s">
        <v>797</v>
      </c>
      <c r="S84" s="9" t="s">
        <v>174</v>
      </c>
      <c r="T84" s="4" t="s">
        <v>798</v>
      </c>
      <c r="U84" s="4" t="s">
        <v>169</v>
      </c>
      <c r="V84" s="4" t="s">
        <v>193</v>
      </c>
      <c r="W84" s="4" t="s">
        <v>163</v>
      </c>
      <c r="X84" s="76">
        <v>1</v>
      </c>
      <c r="Y84" s="4" t="s">
        <v>166</v>
      </c>
      <c r="Z84" s="12" t="s">
        <v>169</v>
      </c>
      <c r="AS84" s="9" t="s">
        <v>438</v>
      </c>
      <c r="AT84" s="11" t="s">
        <v>17</v>
      </c>
      <c r="AU84" s="11" t="s">
        <v>24</v>
      </c>
      <c r="AV84" s="13" t="s">
        <v>8</v>
      </c>
    </row>
    <row r="85" spans="1:48" x14ac:dyDescent="0.25">
      <c r="A85" s="8">
        <v>81</v>
      </c>
      <c r="B85" s="9" t="s">
        <v>65</v>
      </c>
      <c r="C85" s="9" t="s">
        <v>668</v>
      </c>
      <c r="D85" s="76">
        <v>3</v>
      </c>
      <c r="E85" s="76">
        <v>5</v>
      </c>
      <c r="F85" s="76">
        <v>3</v>
      </c>
      <c r="G85" s="76">
        <v>11</v>
      </c>
      <c r="H85" s="76">
        <v>6</v>
      </c>
      <c r="I85" s="10" t="s">
        <v>676</v>
      </c>
      <c r="J85" s="9" t="s">
        <v>677</v>
      </c>
      <c r="K85" s="76">
        <v>1</v>
      </c>
      <c r="L85" s="4" t="s">
        <v>169</v>
      </c>
      <c r="M85" s="4" t="s">
        <v>184</v>
      </c>
      <c r="N85" s="4" t="s">
        <v>678</v>
      </c>
      <c r="O85" s="76">
        <v>2</v>
      </c>
      <c r="P85" s="4" t="s">
        <v>305</v>
      </c>
      <c r="Q85" s="12" t="s">
        <v>169</v>
      </c>
      <c r="R85" s="10" t="s">
        <v>679</v>
      </c>
      <c r="S85" s="9" t="s">
        <v>680</v>
      </c>
      <c r="T85" s="4" t="s">
        <v>183</v>
      </c>
      <c r="U85" s="4" t="s">
        <v>169</v>
      </c>
      <c r="V85" s="4" t="s">
        <v>184</v>
      </c>
      <c r="W85" s="4" t="s">
        <v>194</v>
      </c>
      <c r="X85" s="76">
        <v>0</v>
      </c>
      <c r="Y85" s="4" t="s">
        <v>186</v>
      </c>
      <c r="Z85" s="12" t="s">
        <v>169</v>
      </c>
      <c r="AS85" s="9" t="s">
        <v>681</v>
      </c>
      <c r="AT85" s="11" t="s">
        <v>60</v>
      </c>
      <c r="AU85" s="11" t="s">
        <v>24</v>
      </c>
      <c r="AV85" s="13" t="s">
        <v>59</v>
      </c>
    </row>
    <row r="86" spans="1:48" x14ac:dyDescent="0.25">
      <c r="A86" s="8">
        <v>82</v>
      </c>
      <c r="B86" s="9" t="s">
        <v>34</v>
      </c>
      <c r="C86" s="9" t="s">
        <v>337</v>
      </c>
      <c r="D86" s="76">
        <v>4</v>
      </c>
      <c r="E86" s="76">
        <v>4</v>
      </c>
      <c r="F86" s="76">
        <v>2</v>
      </c>
      <c r="G86" s="76">
        <v>11</v>
      </c>
      <c r="H86" s="76">
        <v>6</v>
      </c>
      <c r="I86" s="10" t="s">
        <v>563</v>
      </c>
      <c r="J86" s="9" t="s">
        <v>309</v>
      </c>
      <c r="K86" s="76">
        <v>1</v>
      </c>
      <c r="L86" s="4" t="s">
        <v>169</v>
      </c>
      <c r="M86" s="4" t="s">
        <v>184</v>
      </c>
      <c r="N86" s="4" t="s">
        <v>194</v>
      </c>
      <c r="O86" s="76">
        <v>1</v>
      </c>
      <c r="P86" s="4" t="s">
        <v>195</v>
      </c>
      <c r="Q86" s="12" t="s">
        <v>169</v>
      </c>
      <c r="R86" s="10" t="s">
        <v>564</v>
      </c>
      <c r="S86" s="9" t="s">
        <v>565</v>
      </c>
      <c r="T86" s="4" t="s">
        <v>192</v>
      </c>
      <c r="U86" s="4" t="s">
        <v>170</v>
      </c>
      <c r="V86" s="4" t="s">
        <v>193</v>
      </c>
      <c r="W86" s="4" t="s">
        <v>163</v>
      </c>
      <c r="X86" s="76">
        <v>0</v>
      </c>
      <c r="Y86" s="4" t="s">
        <v>186</v>
      </c>
      <c r="Z86" s="12" t="s">
        <v>322</v>
      </c>
      <c r="AA86" s="10" t="s">
        <v>566</v>
      </c>
      <c r="AB86" s="11" t="s">
        <v>567</v>
      </c>
      <c r="AC86" s="4" t="s">
        <v>373</v>
      </c>
      <c r="AD86" s="4" t="s">
        <v>170</v>
      </c>
      <c r="AE86" s="4" t="s">
        <v>193</v>
      </c>
      <c r="AF86" s="4" t="s">
        <v>163</v>
      </c>
      <c r="AG86" s="4" t="s">
        <v>309</v>
      </c>
      <c r="AH86" s="4" t="s">
        <v>309</v>
      </c>
      <c r="AI86" s="12" t="s">
        <v>322</v>
      </c>
      <c r="AS86" s="9" t="s">
        <v>568</v>
      </c>
      <c r="AT86" s="11" t="s">
        <v>33</v>
      </c>
      <c r="AU86" s="11" t="s">
        <v>24</v>
      </c>
      <c r="AV86" s="13" t="s">
        <v>8</v>
      </c>
    </row>
    <row r="87" spans="1:48" x14ac:dyDescent="0.25">
      <c r="A87" s="8">
        <v>83</v>
      </c>
      <c r="B87" s="9" t="s">
        <v>29</v>
      </c>
      <c r="C87" s="9" t="s">
        <v>754</v>
      </c>
      <c r="D87" s="76">
        <v>1</v>
      </c>
      <c r="E87" s="76">
        <v>5</v>
      </c>
      <c r="F87" s="76">
        <v>3</v>
      </c>
      <c r="G87" s="76">
        <v>7</v>
      </c>
      <c r="H87" s="76">
        <v>5</v>
      </c>
      <c r="I87" s="10" t="s">
        <v>755</v>
      </c>
      <c r="J87" s="9" t="s">
        <v>756</v>
      </c>
      <c r="K87" s="76">
        <v>1</v>
      </c>
      <c r="L87" s="4" t="s">
        <v>169</v>
      </c>
      <c r="M87" s="4" t="s">
        <v>184</v>
      </c>
      <c r="N87" s="4" t="s">
        <v>185</v>
      </c>
      <c r="O87" s="76">
        <v>1</v>
      </c>
      <c r="P87" s="4" t="s">
        <v>305</v>
      </c>
      <c r="Q87" s="12" t="s">
        <v>169</v>
      </c>
      <c r="X87" s="72"/>
      <c r="AS87" s="9" t="s">
        <v>757</v>
      </c>
      <c r="AT87" s="11" t="s">
        <v>52</v>
      </c>
      <c r="AU87" s="11" t="s">
        <v>24</v>
      </c>
      <c r="AV87" s="13" t="s">
        <v>8</v>
      </c>
    </row>
    <row r="88" spans="1:48" x14ac:dyDescent="0.25">
      <c r="A88" s="8">
        <v>84</v>
      </c>
      <c r="B88" s="9" t="s">
        <v>67</v>
      </c>
      <c r="C88" s="9" t="s">
        <v>668</v>
      </c>
      <c r="D88" s="76">
        <v>1</v>
      </c>
      <c r="E88" s="76">
        <v>5</v>
      </c>
      <c r="F88" s="76">
        <v>3</v>
      </c>
      <c r="G88" s="76">
        <v>5</v>
      </c>
      <c r="H88" s="76">
        <v>5</v>
      </c>
      <c r="I88" s="10" t="s">
        <v>682</v>
      </c>
      <c r="J88" s="9" t="s">
        <v>628</v>
      </c>
      <c r="K88" s="76">
        <v>1</v>
      </c>
      <c r="L88" s="4" t="s">
        <v>169</v>
      </c>
      <c r="M88" s="4" t="s">
        <v>184</v>
      </c>
      <c r="N88" s="4" t="s">
        <v>185</v>
      </c>
      <c r="O88" s="76">
        <v>1</v>
      </c>
      <c r="P88" s="4" t="s">
        <v>195</v>
      </c>
      <c r="Q88" s="12" t="s">
        <v>169</v>
      </c>
      <c r="R88" s="10" t="s">
        <v>683</v>
      </c>
      <c r="S88" s="9" t="s">
        <v>684</v>
      </c>
      <c r="T88" s="4" t="s">
        <v>175</v>
      </c>
      <c r="U88" s="4" t="s">
        <v>169</v>
      </c>
      <c r="V88" s="4" t="s">
        <v>193</v>
      </c>
      <c r="W88" s="4" t="s">
        <v>185</v>
      </c>
      <c r="X88" s="72" t="s">
        <v>309</v>
      </c>
      <c r="Y88" s="4" t="s">
        <v>309</v>
      </c>
      <c r="Z88" s="12" t="s">
        <v>169</v>
      </c>
      <c r="AS88" s="9" t="s">
        <v>309</v>
      </c>
      <c r="AT88" s="11" t="s">
        <v>60</v>
      </c>
      <c r="AU88" s="11" t="s">
        <v>24</v>
      </c>
      <c r="AV88" s="13" t="s">
        <v>8</v>
      </c>
    </row>
    <row r="89" spans="1:48" x14ac:dyDescent="0.25">
      <c r="A89" s="8">
        <v>85</v>
      </c>
      <c r="B89" s="9" t="s">
        <v>120</v>
      </c>
      <c r="C89" s="9" t="s">
        <v>776</v>
      </c>
      <c r="D89" s="76">
        <v>6</v>
      </c>
      <c r="E89" s="76">
        <v>6</v>
      </c>
      <c r="F89" s="76">
        <v>2</v>
      </c>
      <c r="G89" s="76">
        <v>16</v>
      </c>
      <c r="H89" s="76">
        <v>10</v>
      </c>
      <c r="I89" s="10" t="s">
        <v>685</v>
      </c>
      <c r="J89" s="9" t="s">
        <v>686</v>
      </c>
      <c r="K89" s="4" t="s">
        <v>175</v>
      </c>
      <c r="L89" s="4" t="s">
        <v>170</v>
      </c>
      <c r="M89" s="4" t="s">
        <v>193</v>
      </c>
      <c r="N89" s="4" t="s">
        <v>185</v>
      </c>
      <c r="O89" s="76">
        <v>1</v>
      </c>
      <c r="P89" s="4" t="s">
        <v>340</v>
      </c>
      <c r="Q89" s="12" t="s">
        <v>169</v>
      </c>
      <c r="R89" s="10" t="s">
        <v>687</v>
      </c>
      <c r="S89" s="9" t="s">
        <v>503</v>
      </c>
      <c r="T89" s="4" t="s">
        <v>614</v>
      </c>
      <c r="U89" s="4" t="s">
        <v>170</v>
      </c>
      <c r="V89" s="4" t="s">
        <v>849</v>
      </c>
      <c r="W89" s="4" t="s">
        <v>176</v>
      </c>
      <c r="X89" s="76">
        <v>1</v>
      </c>
      <c r="Y89" s="4" t="s">
        <v>340</v>
      </c>
      <c r="Z89" s="12" t="s">
        <v>583</v>
      </c>
      <c r="AA89" s="10" t="s">
        <v>688</v>
      </c>
      <c r="AB89" s="11" t="s">
        <v>689</v>
      </c>
      <c r="AC89" s="4" t="s">
        <v>690</v>
      </c>
      <c r="AD89" s="4" t="s">
        <v>170</v>
      </c>
      <c r="AE89" s="4" t="s">
        <v>849</v>
      </c>
      <c r="AF89" s="4" t="s">
        <v>395</v>
      </c>
      <c r="AG89" s="4" t="s">
        <v>309</v>
      </c>
      <c r="AH89" s="4" t="s">
        <v>309</v>
      </c>
      <c r="AI89" s="12" t="s">
        <v>322</v>
      </c>
      <c r="AJ89" s="10" t="s">
        <v>691</v>
      </c>
      <c r="AK89" s="9" t="s">
        <v>692</v>
      </c>
      <c r="AL89" s="4" t="s">
        <v>203</v>
      </c>
      <c r="AM89" s="4" t="s">
        <v>169</v>
      </c>
      <c r="AN89" s="4" t="s">
        <v>204</v>
      </c>
      <c r="AO89" s="4" t="s">
        <v>635</v>
      </c>
      <c r="AP89" s="76">
        <v>5</v>
      </c>
      <c r="AQ89" s="4" t="s">
        <v>177</v>
      </c>
      <c r="AR89" s="12" t="s">
        <v>359</v>
      </c>
      <c r="AS89" s="9" t="s">
        <v>693</v>
      </c>
      <c r="AT89" s="11" t="s">
        <v>60</v>
      </c>
      <c r="AU89" s="11" t="s">
        <v>24</v>
      </c>
      <c r="AV89" s="13" t="s">
        <v>8</v>
      </c>
    </row>
    <row r="90" spans="1:48" x14ac:dyDescent="0.25">
      <c r="A90" s="8">
        <v>86</v>
      </c>
      <c r="B90" s="9" t="s">
        <v>26</v>
      </c>
      <c r="C90" s="9" t="s">
        <v>758</v>
      </c>
      <c r="D90" s="76">
        <v>6</v>
      </c>
      <c r="E90" s="76">
        <v>6</v>
      </c>
      <c r="F90" s="76">
        <v>3</v>
      </c>
      <c r="G90" s="76">
        <v>14</v>
      </c>
      <c r="H90" s="76">
        <v>10</v>
      </c>
      <c r="I90" s="10" t="s">
        <v>759</v>
      </c>
      <c r="J90" s="9" t="s">
        <v>628</v>
      </c>
      <c r="K90" s="4" t="s">
        <v>192</v>
      </c>
      <c r="L90" s="4" t="s">
        <v>169</v>
      </c>
      <c r="M90" s="4" t="s">
        <v>849</v>
      </c>
      <c r="N90" s="4" t="s">
        <v>331</v>
      </c>
      <c r="O90" s="76">
        <v>4</v>
      </c>
      <c r="P90" s="4" t="s">
        <v>166</v>
      </c>
      <c r="Q90" s="12" t="s">
        <v>169</v>
      </c>
      <c r="R90" s="10" t="s">
        <v>760</v>
      </c>
      <c r="S90" s="9" t="s">
        <v>761</v>
      </c>
      <c r="T90" s="4" t="s">
        <v>192</v>
      </c>
      <c r="U90" s="4" t="s">
        <v>762</v>
      </c>
      <c r="V90" s="4" t="s">
        <v>193</v>
      </c>
      <c r="W90" s="4" t="s">
        <v>328</v>
      </c>
      <c r="X90" s="76">
        <v>4</v>
      </c>
      <c r="Y90" s="4" t="s">
        <v>305</v>
      </c>
      <c r="Z90" s="12" t="s">
        <v>169</v>
      </c>
      <c r="AA90" s="10" t="s">
        <v>763</v>
      </c>
      <c r="AB90" s="11" t="s">
        <v>764</v>
      </c>
      <c r="AC90" s="4" t="s">
        <v>192</v>
      </c>
      <c r="AD90" s="4" t="s">
        <v>169</v>
      </c>
      <c r="AE90" s="4" t="s">
        <v>172</v>
      </c>
      <c r="AF90" s="4" t="s">
        <v>185</v>
      </c>
      <c r="AG90" s="76">
        <v>4</v>
      </c>
      <c r="AH90" s="4" t="s">
        <v>186</v>
      </c>
      <c r="AI90" s="12" t="s">
        <v>583</v>
      </c>
      <c r="AJ90" s="10" t="s">
        <v>765</v>
      </c>
      <c r="AK90" s="9" t="s">
        <v>766</v>
      </c>
      <c r="AL90" s="4" t="s">
        <v>192</v>
      </c>
      <c r="AM90" s="4" t="s">
        <v>169</v>
      </c>
      <c r="AN90" s="4" t="s">
        <v>172</v>
      </c>
      <c r="AO90" s="4" t="s">
        <v>163</v>
      </c>
      <c r="AP90" s="76">
        <v>4</v>
      </c>
      <c r="AQ90" s="4" t="s">
        <v>195</v>
      </c>
      <c r="AR90" s="12" t="s">
        <v>583</v>
      </c>
      <c r="AS90" s="9" t="s">
        <v>767</v>
      </c>
      <c r="AT90" s="11" t="s">
        <v>52</v>
      </c>
      <c r="AU90" s="11" t="s">
        <v>24</v>
      </c>
      <c r="AV90" s="13" t="s">
        <v>8</v>
      </c>
    </row>
    <row r="91" spans="1:48" x14ac:dyDescent="0.25">
      <c r="A91" s="8">
        <v>87</v>
      </c>
      <c r="B91" s="9" t="s">
        <v>111</v>
      </c>
      <c r="C91" s="9" t="s">
        <v>525</v>
      </c>
      <c r="D91" s="76">
        <v>3</v>
      </c>
      <c r="E91" s="76">
        <v>8</v>
      </c>
      <c r="F91" s="76">
        <v>3</v>
      </c>
      <c r="G91" s="76">
        <v>8</v>
      </c>
      <c r="H91" s="76">
        <v>6</v>
      </c>
      <c r="I91" s="10" t="s">
        <v>694</v>
      </c>
      <c r="J91" s="9" t="s">
        <v>695</v>
      </c>
      <c r="K91" s="4" t="s">
        <v>198</v>
      </c>
      <c r="L91" s="4" t="s">
        <v>170</v>
      </c>
      <c r="M91" s="4" t="s">
        <v>172</v>
      </c>
      <c r="N91" s="4" t="s">
        <v>328</v>
      </c>
      <c r="O91" s="76">
        <v>2</v>
      </c>
      <c r="P91" s="4" t="s">
        <v>166</v>
      </c>
      <c r="Q91" s="12" t="s">
        <v>169</v>
      </c>
      <c r="R91" s="10" t="s">
        <v>696</v>
      </c>
      <c r="S91" s="9" t="s">
        <v>553</v>
      </c>
      <c r="T91" s="4" t="s">
        <v>198</v>
      </c>
      <c r="U91" s="4" t="s">
        <v>169</v>
      </c>
      <c r="V91" s="4" t="s">
        <v>172</v>
      </c>
      <c r="W91" s="4" t="s">
        <v>395</v>
      </c>
      <c r="X91" s="72" t="s">
        <v>309</v>
      </c>
      <c r="Y91" s="4" t="s">
        <v>309</v>
      </c>
      <c r="Z91" s="12" t="s">
        <v>583</v>
      </c>
      <c r="AS91" s="9" t="s">
        <v>697</v>
      </c>
      <c r="AT91" s="11" t="s">
        <v>60</v>
      </c>
      <c r="AU91" s="11" t="s">
        <v>24</v>
      </c>
      <c r="AV91" s="13" t="s">
        <v>59</v>
      </c>
    </row>
    <row r="92" spans="1:48" x14ac:dyDescent="0.25">
      <c r="A92" s="8">
        <v>88</v>
      </c>
      <c r="B92" s="88" t="s">
        <v>270</v>
      </c>
      <c r="C92" s="9" t="s">
        <v>1014</v>
      </c>
      <c r="D92" s="72">
        <v>4</v>
      </c>
      <c r="E92" s="72">
        <v>8</v>
      </c>
      <c r="F92" s="72">
        <v>3</v>
      </c>
      <c r="G92" s="72">
        <v>14</v>
      </c>
      <c r="H92" s="72">
        <v>7</v>
      </c>
      <c r="I92" s="10" t="s">
        <v>1015</v>
      </c>
      <c r="J92" s="9" t="s">
        <v>1016</v>
      </c>
      <c r="K92" s="4" t="s">
        <v>183</v>
      </c>
      <c r="L92" s="4" t="s">
        <v>169</v>
      </c>
      <c r="M92" s="4" t="s">
        <v>184</v>
      </c>
      <c r="N92" s="4" t="s">
        <v>176</v>
      </c>
      <c r="O92" s="72">
        <v>1</v>
      </c>
      <c r="P92" s="4" t="s">
        <v>305</v>
      </c>
      <c r="Q92" s="12" t="s">
        <v>169</v>
      </c>
      <c r="R92" s="10" t="s">
        <v>1017</v>
      </c>
      <c r="S92" s="9" t="s">
        <v>1018</v>
      </c>
      <c r="T92" s="4" t="s">
        <v>168</v>
      </c>
      <c r="U92" s="4" t="s">
        <v>169</v>
      </c>
      <c r="V92" s="4" t="s">
        <v>193</v>
      </c>
      <c r="W92" s="4" t="s">
        <v>176</v>
      </c>
      <c r="X92" s="72" t="s">
        <v>309</v>
      </c>
      <c r="Y92" s="4" t="s">
        <v>309</v>
      </c>
      <c r="Z92" s="12" t="s">
        <v>169</v>
      </c>
      <c r="AA92" s="10" t="s">
        <v>1019</v>
      </c>
      <c r="AB92" s="11" t="s">
        <v>1020</v>
      </c>
      <c r="AC92" s="4" t="s">
        <v>183</v>
      </c>
      <c r="AD92" s="4" t="s">
        <v>169</v>
      </c>
      <c r="AE92" s="4" t="s">
        <v>184</v>
      </c>
      <c r="AF92" s="4" t="s">
        <v>163</v>
      </c>
      <c r="AG92" s="4" t="s">
        <v>183</v>
      </c>
      <c r="AH92" s="4" t="s">
        <v>195</v>
      </c>
      <c r="AI92" s="12" t="s">
        <v>359</v>
      </c>
      <c r="AS92" s="9" t="s">
        <v>1021</v>
      </c>
      <c r="AT92" s="11" t="s">
        <v>269</v>
      </c>
      <c r="AU92" s="11" t="s">
        <v>24</v>
      </c>
      <c r="AV92" s="13" t="s">
        <v>8</v>
      </c>
    </row>
    <row r="93" spans="1:48" x14ac:dyDescent="0.25">
      <c r="A93" s="8">
        <v>89</v>
      </c>
      <c r="B93" s="9" t="s">
        <v>128</v>
      </c>
      <c r="C93" s="9" t="s">
        <v>698</v>
      </c>
      <c r="D93" s="76">
        <v>2</v>
      </c>
      <c r="E93" s="76">
        <v>3</v>
      </c>
      <c r="F93" s="76">
        <v>3</v>
      </c>
      <c r="G93" s="76">
        <v>7</v>
      </c>
      <c r="H93" s="76">
        <v>6</v>
      </c>
      <c r="I93" s="10" t="s">
        <v>699</v>
      </c>
      <c r="J93" s="9" t="s">
        <v>474</v>
      </c>
      <c r="K93" s="76">
        <v>1</v>
      </c>
      <c r="L93" s="4" t="s">
        <v>169</v>
      </c>
      <c r="M93" s="4" t="s">
        <v>184</v>
      </c>
      <c r="N93" s="4" t="s">
        <v>163</v>
      </c>
      <c r="O93" s="76">
        <v>1</v>
      </c>
      <c r="P93" s="4" t="s">
        <v>186</v>
      </c>
      <c r="Q93" s="12" t="s">
        <v>169</v>
      </c>
      <c r="R93" s="10" t="s">
        <v>700</v>
      </c>
      <c r="S93" s="9" t="s">
        <v>701</v>
      </c>
      <c r="T93" s="4" t="s">
        <v>183</v>
      </c>
      <c r="U93" s="4" t="s">
        <v>169</v>
      </c>
      <c r="V93" s="4" t="s">
        <v>184</v>
      </c>
      <c r="W93" s="4" t="s">
        <v>194</v>
      </c>
      <c r="X93" s="76">
        <v>0</v>
      </c>
      <c r="Y93" s="4" t="s">
        <v>186</v>
      </c>
      <c r="Z93" s="12" t="s">
        <v>583</v>
      </c>
      <c r="AS93" s="9" t="s">
        <v>702</v>
      </c>
      <c r="AT93" s="11" t="s">
        <v>60</v>
      </c>
      <c r="AU93" s="11" t="s">
        <v>24</v>
      </c>
      <c r="AV93" s="13" t="s">
        <v>129</v>
      </c>
    </row>
    <row r="94" spans="1:48" x14ac:dyDescent="0.25">
      <c r="A94" s="8">
        <v>90</v>
      </c>
      <c r="B94" s="9" t="s">
        <v>125</v>
      </c>
      <c r="C94" s="9" t="s">
        <v>698</v>
      </c>
      <c r="D94" s="76">
        <v>2</v>
      </c>
      <c r="E94" s="76">
        <v>3</v>
      </c>
      <c r="F94" s="76">
        <v>3</v>
      </c>
      <c r="G94" s="76">
        <v>5</v>
      </c>
      <c r="H94" s="76">
        <v>6</v>
      </c>
      <c r="I94" s="10" t="s">
        <v>703</v>
      </c>
      <c r="J94" s="9" t="s">
        <v>309</v>
      </c>
      <c r="K94" s="4" t="s">
        <v>198</v>
      </c>
      <c r="L94" s="4" t="s">
        <v>170</v>
      </c>
      <c r="M94" s="4" t="s">
        <v>172</v>
      </c>
      <c r="N94" s="4" t="s">
        <v>163</v>
      </c>
      <c r="O94" s="76">
        <v>1</v>
      </c>
      <c r="P94" s="4" t="s">
        <v>195</v>
      </c>
      <c r="Q94" s="12" t="s">
        <v>169</v>
      </c>
      <c r="R94" s="10" t="s">
        <v>704</v>
      </c>
      <c r="S94" s="9" t="s">
        <v>705</v>
      </c>
      <c r="T94" s="4" t="s">
        <v>198</v>
      </c>
      <c r="U94" s="4" t="s">
        <v>170</v>
      </c>
      <c r="V94" s="4" t="s">
        <v>172</v>
      </c>
      <c r="W94" s="4" t="s">
        <v>194</v>
      </c>
      <c r="X94" s="76">
        <v>0</v>
      </c>
      <c r="Y94" s="4" t="s">
        <v>195</v>
      </c>
      <c r="Z94" s="12" t="s">
        <v>583</v>
      </c>
      <c r="AS94" s="9" t="s">
        <v>706</v>
      </c>
      <c r="AT94" s="11" t="s">
        <v>60</v>
      </c>
      <c r="AU94" s="11" t="s">
        <v>24</v>
      </c>
      <c r="AV94" s="13" t="s">
        <v>129</v>
      </c>
    </row>
    <row r="95" spans="1:48" x14ac:dyDescent="0.25">
      <c r="A95" s="8">
        <v>91</v>
      </c>
      <c r="B95" s="9" t="s">
        <v>123</v>
      </c>
      <c r="C95" s="9" t="s">
        <v>698</v>
      </c>
      <c r="D95" s="76">
        <v>2</v>
      </c>
      <c r="E95" s="76">
        <v>3</v>
      </c>
      <c r="F95" s="76">
        <v>3</v>
      </c>
      <c r="G95" s="76">
        <v>8</v>
      </c>
      <c r="H95" s="76">
        <v>6</v>
      </c>
      <c r="I95" s="10" t="s">
        <v>707</v>
      </c>
      <c r="J95" s="9" t="s">
        <v>628</v>
      </c>
      <c r="K95" s="76">
        <v>1</v>
      </c>
      <c r="L95" s="4" t="s">
        <v>169</v>
      </c>
      <c r="M95" s="4" t="s">
        <v>184</v>
      </c>
      <c r="N95" s="4" t="s">
        <v>163</v>
      </c>
      <c r="O95" s="76">
        <v>2</v>
      </c>
      <c r="P95" s="4" t="s">
        <v>305</v>
      </c>
      <c r="Q95" s="12" t="s">
        <v>169</v>
      </c>
      <c r="R95" s="10" t="s">
        <v>708</v>
      </c>
      <c r="S95" s="9" t="s">
        <v>709</v>
      </c>
      <c r="T95" s="4" t="s">
        <v>183</v>
      </c>
      <c r="U95" s="4" t="s">
        <v>169</v>
      </c>
      <c r="V95" s="4" t="s">
        <v>184</v>
      </c>
      <c r="W95" s="4" t="s">
        <v>194</v>
      </c>
      <c r="X95" s="76">
        <v>0</v>
      </c>
      <c r="Y95" s="4" t="s">
        <v>305</v>
      </c>
      <c r="Z95" s="12" t="s">
        <v>583</v>
      </c>
      <c r="AS95" s="9" t="s">
        <v>710</v>
      </c>
      <c r="AT95" s="11" t="s">
        <v>60</v>
      </c>
      <c r="AU95" s="11" t="s">
        <v>24</v>
      </c>
      <c r="AV95" s="13" t="s">
        <v>129</v>
      </c>
    </row>
    <row r="96" spans="1:48" x14ac:dyDescent="0.25">
      <c r="A96" s="8">
        <v>92</v>
      </c>
      <c r="B96" s="9" t="s">
        <v>122</v>
      </c>
      <c r="C96" s="9" t="s">
        <v>698</v>
      </c>
      <c r="D96" s="76">
        <v>4</v>
      </c>
      <c r="E96" s="76">
        <v>6</v>
      </c>
      <c r="F96" s="76">
        <v>3</v>
      </c>
      <c r="G96" s="76">
        <v>12</v>
      </c>
      <c r="H96" s="76">
        <v>8</v>
      </c>
      <c r="I96" s="10" t="s">
        <v>711</v>
      </c>
      <c r="J96" s="9" t="s">
        <v>405</v>
      </c>
      <c r="K96" s="76">
        <v>1</v>
      </c>
      <c r="L96" s="4" t="s">
        <v>169</v>
      </c>
      <c r="M96" s="4" t="s">
        <v>184</v>
      </c>
      <c r="N96" s="4" t="s">
        <v>328</v>
      </c>
      <c r="O96" s="76">
        <v>3</v>
      </c>
      <c r="P96" s="4" t="s">
        <v>340</v>
      </c>
      <c r="Q96" s="12" t="s">
        <v>169</v>
      </c>
      <c r="R96" s="10" t="s">
        <v>712</v>
      </c>
      <c r="S96" s="9" t="s">
        <v>713</v>
      </c>
      <c r="T96" s="4" t="s">
        <v>168</v>
      </c>
      <c r="U96" s="4" t="s">
        <v>169</v>
      </c>
      <c r="V96" s="4" t="s">
        <v>849</v>
      </c>
      <c r="W96" s="4" t="s">
        <v>194</v>
      </c>
      <c r="X96" s="72" t="s">
        <v>309</v>
      </c>
      <c r="Y96" s="4" t="s">
        <v>309</v>
      </c>
      <c r="Z96" s="12" t="s">
        <v>583</v>
      </c>
      <c r="AA96" s="10" t="s">
        <v>714</v>
      </c>
      <c r="AB96" s="11" t="s">
        <v>715</v>
      </c>
      <c r="AC96" s="4" t="s">
        <v>168</v>
      </c>
      <c r="AD96" s="4" t="s">
        <v>169</v>
      </c>
      <c r="AE96" s="4" t="s">
        <v>849</v>
      </c>
      <c r="AF96" s="4" t="s">
        <v>194</v>
      </c>
      <c r="AG96" s="4" t="s">
        <v>309</v>
      </c>
      <c r="AH96" s="4" t="s">
        <v>309</v>
      </c>
      <c r="AI96" s="12" t="s">
        <v>583</v>
      </c>
      <c r="AS96" s="9" t="s">
        <v>716</v>
      </c>
      <c r="AT96" s="11" t="s">
        <v>60</v>
      </c>
      <c r="AU96" s="11" t="s">
        <v>24</v>
      </c>
      <c r="AV96" s="13" t="s">
        <v>59</v>
      </c>
    </row>
    <row r="97" spans="1:48" x14ac:dyDescent="0.25">
      <c r="A97" s="8">
        <v>93</v>
      </c>
      <c r="B97" s="9" t="s">
        <v>124</v>
      </c>
      <c r="C97" s="9" t="s">
        <v>698</v>
      </c>
      <c r="D97" s="76">
        <v>2</v>
      </c>
      <c r="E97" s="76">
        <v>3</v>
      </c>
      <c r="F97" s="76">
        <v>3</v>
      </c>
      <c r="G97" s="76">
        <v>6</v>
      </c>
      <c r="H97" s="76">
        <v>6</v>
      </c>
      <c r="I97" s="10" t="s">
        <v>717</v>
      </c>
      <c r="J97" s="9" t="s">
        <v>718</v>
      </c>
      <c r="K97" s="4" t="s">
        <v>175</v>
      </c>
      <c r="L97" s="4" t="s">
        <v>170</v>
      </c>
      <c r="M97" s="4" t="s">
        <v>193</v>
      </c>
      <c r="N97" s="4" t="s">
        <v>163</v>
      </c>
      <c r="O97" s="76">
        <v>1</v>
      </c>
      <c r="P97" s="4" t="s">
        <v>166</v>
      </c>
      <c r="Q97" s="12" t="s">
        <v>169</v>
      </c>
      <c r="R97" s="10" t="s">
        <v>719</v>
      </c>
      <c r="S97" s="9" t="s">
        <v>720</v>
      </c>
      <c r="T97" s="4" t="s">
        <v>175</v>
      </c>
      <c r="U97" s="4" t="s">
        <v>170</v>
      </c>
      <c r="V97" s="4" t="s">
        <v>193</v>
      </c>
      <c r="W97" s="4" t="s">
        <v>194</v>
      </c>
      <c r="X97" s="76">
        <v>0</v>
      </c>
      <c r="Y97" s="4" t="s">
        <v>166</v>
      </c>
      <c r="Z97" s="12" t="s">
        <v>583</v>
      </c>
      <c r="AS97" s="9" t="s">
        <v>721</v>
      </c>
      <c r="AT97" s="11" t="s">
        <v>60</v>
      </c>
      <c r="AU97" s="11" t="s">
        <v>24</v>
      </c>
      <c r="AV97" s="13" t="s">
        <v>129</v>
      </c>
    </row>
    <row r="98" spans="1:48" x14ac:dyDescent="0.25">
      <c r="A98" s="8">
        <v>94</v>
      </c>
      <c r="B98" s="88" t="s">
        <v>271</v>
      </c>
      <c r="C98" s="9" t="s">
        <v>1005</v>
      </c>
      <c r="D98" s="72">
        <v>4</v>
      </c>
      <c r="E98" s="72">
        <v>7</v>
      </c>
      <c r="F98" s="72">
        <v>4</v>
      </c>
      <c r="G98" s="72">
        <v>12</v>
      </c>
      <c r="H98" s="72">
        <v>6</v>
      </c>
      <c r="I98" s="10" t="s">
        <v>1006</v>
      </c>
      <c r="J98" s="9" t="s">
        <v>1007</v>
      </c>
      <c r="K98" s="4" t="s">
        <v>348</v>
      </c>
      <c r="L98" s="4" t="s">
        <v>170</v>
      </c>
      <c r="M98" s="4" t="s">
        <v>172</v>
      </c>
      <c r="N98" s="4" t="s">
        <v>163</v>
      </c>
      <c r="O98" s="72">
        <v>1</v>
      </c>
      <c r="P98" s="4" t="s">
        <v>166</v>
      </c>
      <c r="Q98" s="12" t="s">
        <v>169</v>
      </c>
      <c r="R98" s="10" t="s">
        <v>1008</v>
      </c>
      <c r="S98" s="9" t="s">
        <v>1009</v>
      </c>
      <c r="T98" s="4" t="s">
        <v>168</v>
      </c>
      <c r="U98" s="4" t="s">
        <v>170</v>
      </c>
      <c r="V98" s="4" t="s">
        <v>193</v>
      </c>
      <c r="W98" s="4" t="s">
        <v>194</v>
      </c>
      <c r="X98" s="72" t="s">
        <v>309</v>
      </c>
      <c r="Y98" s="4" t="s">
        <v>309</v>
      </c>
      <c r="Z98" s="12" t="s">
        <v>322</v>
      </c>
      <c r="AA98" s="10" t="s">
        <v>1010</v>
      </c>
      <c r="AB98" s="11" t="s">
        <v>1011</v>
      </c>
      <c r="AC98" s="4" t="s">
        <v>192</v>
      </c>
      <c r="AD98" s="4" t="s">
        <v>170</v>
      </c>
      <c r="AE98" s="4" t="s">
        <v>172</v>
      </c>
      <c r="AF98" s="4" t="s">
        <v>194</v>
      </c>
      <c r="AG98" s="4" t="s">
        <v>183</v>
      </c>
      <c r="AH98" s="4" t="s">
        <v>186</v>
      </c>
      <c r="AI98" s="12" t="s">
        <v>359</v>
      </c>
      <c r="AS98" s="9" t="s">
        <v>1012</v>
      </c>
      <c r="AT98" s="11" t="s">
        <v>269</v>
      </c>
      <c r="AU98" s="11" t="s">
        <v>24</v>
      </c>
      <c r="AV98" s="13" t="s">
        <v>8</v>
      </c>
    </row>
    <row r="99" spans="1:48" x14ac:dyDescent="0.25">
      <c r="A99" s="8">
        <v>95</v>
      </c>
      <c r="B99" s="9" t="s">
        <v>109</v>
      </c>
      <c r="C99" s="9" t="s">
        <v>504</v>
      </c>
      <c r="D99" s="76">
        <v>2</v>
      </c>
      <c r="E99" s="76">
        <v>0</v>
      </c>
      <c r="F99" s="76">
        <v>3</v>
      </c>
      <c r="G99" s="76">
        <v>5</v>
      </c>
      <c r="H99" s="76">
        <v>6</v>
      </c>
      <c r="I99" s="10" t="s">
        <v>722</v>
      </c>
      <c r="J99" s="9" t="s">
        <v>723</v>
      </c>
      <c r="K99" s="4" t="s">
        <v>175</v>
      </c>
      <c r="L99" s="4" t="s">
        <v>170</v>
      </c>
      <c r="M99" s="4" t="s">
        <v>172</v>
      </c>
      <c r="N99" s="4" t="s">
        <v>176</v>
      </c>
      <c r="O99" s="76">
        <v>1</v>
      </c>
      <c r="P99" s="4" t="s">
        <v>186</v>
      </c>
      <c r="Q99" s="12" t="s">
        <v>169</v>
      </c>
      <c r="R99" s="10" t="s">
        <v>1127</v>
      </c>
      <c r="S99" s="9" t="s">
        <v>724</v>
      </c>
      <c r="T99" s="4" t="s">
        <v>183</v>
      </c>
      <c r="U99" s="4" t="s">
        <v>169</v>
      </c>
      <c r="V99" s="4" t="s">
        <v>184</v>
      </c>
      <c r="W99" s="4" t="s">
        <v>328</v>
      </c>
      <c r="X99" s="72" t="s">
        <v>309</v>
      </c>
      <c r="Y99" s="4" t="s">
        <v>309</v>
      </c>
      <c r="Z99" s="12" t="s">
        <v>169</v>
      </c>
      <c r="AS99" s="9" t="s">
        <v>309</v>
      </c>
      <c r="AT99" s="11" t="s">
        <v>60</v>
      </c>
      <c r="AU99" s="11" t="s">
        <v>24</v>
      </c>
      <c r="AV99" s="13" t="s">
        <v>59</v>
      </c>
    </row>
    <row r="100" spans="1:48" x14ac:dyDescent="0.25">
      <c r="A100" s="8">
        <v>96</v>
      </c>
      <c r="B100" s="9" t="s">
        <v>108</v>
      </c>
      <c r="C100" s="9" t="s">
        <v>199</v>
      </c>
      <c r="D100" s="76">
        <v>4</v>
      </c>
      <c r="E100" s="76">
        <v>4</v>
      </c>
      <c r="F100" s="76">
        <v>3</v>
      </c>
      <c r="G100" s="76">
        <v>13</v>
      </c>
      <c r="H100" s="76">
        <v>7</v>
      </c>
      <c r="I100" s="10" t="s">
        <v>725</v>
      </c>
      <c r="J100" s="9" t="s">
        <v>726</v>
      </c>
      <c r="K100" s="4" t="s">
        <v>168</v>
      </c>
      <c r="L100" s="4" t="s">
        <v>170</v>
      </c>
      <c r="M100" s="4" t="s">
        <v>193</v>
      </c>
      <c r="N100" s="4" t="s">
        <v>163</v>
      </c>
      <c r="O100" s="76">
        <v>2</v>
      </c>
      <c r="P100" s="4" t="s">
        <v>305</v>
      </c>
      <c r="Q100" s="12" t="s">
        <v>169</v>
      </c>
      <c r="R100" s="10" t="s">
        <v>727</v>
      </c>
      <c r="S100" s="9" t="s">
        <v>728</v>
      </c>
      <c r="T100" s="4" t="s">
        <v>175</v>
      </c>
      <c r="U100" s="4" t="s">
        <v>170</v>
      </c>
      <c r="V100" s="4" t="s">
        <v>193</v>
      </c>
      <c r="W100" s="4" t="s">
        <v>176</v>
      </c>
      <c r="X100" s="76">
        <v>1</v>
      </c>
      <c r="Y100" s="4" t="s">
        <v>166</v>
      </c>
      <c r="Z100" s="12" t="s">
        <v>169</v>
      </c>
      <c r="AA100" s="10" t="s">
        <v>729</v>
      </c>
      <c r="AB100" s="11" t="s">
        <v>730</v>
      </c>
      <c r="AC100" s="4" t="s">
        <v>192</v>
      </c>
      <c r="AD100" s="4" t="s">
        <v>170</v>
      </c>
      <c r="AE100" s="4" t="s">
        <v>193</v>
      </c>
      <c r="AF100" s="4" t="s">
        <v>176</v>
      </c>
      <c r="AG100" s="4" t="s">
        <v>309</v>
      </c>
      <c r="AH100" s="4" t="s">
        <v>309</v>
      </c>
      <c r="AI100" s="12" t="s">
        <v>322</v>
      </c>
      <c r="AS100" s="9" t="s">
        <v>731</v>
      </c>
      <c r="AT100" s="11" t="s">
        <v>60</v>
      </c>
      <c r="AU100" s="11" t="s">
        <v>24</v>
      </c>
      <c r="AV100" s="13" t="s">
        <v>59</v>
      </c>
    </row>
    <row r="101" spans="1:48" x14ac:dyDescent="0.25">
      <c r="A101" s="8">
        <v>97</v>
      </c>
      <c r="B101" s="9" t="s">
        <v>107</v>
      </c>
      <c r="C101" s="9" t="s">
        <v>199</v>
      </c>
      <c r="D101" s="76">
        <v>1</v>
      </c>
      <c r="E101" s="76">
        <v>0</v>
      </c>
      <c r="F101" s="76">
        <v>3</v>
      </c>
      <c r="G101" s="76">
        <v>6</v>
      </c>
      <c r="H101" s="76">
        <v>5</v>
      </c>
      <c r="I101" s="10" t="s">
        <v>732</v>
      </c>
      <c r="J101" s="9" t="s">
        <v>733</v>
      </c>
      <c r="K101" s="4" t="s">
        <v>175</v>
      </c>
      <c r="L101" s="4" t="s">
        <v>170</v>
      </c>
      <c r="M101" s="4" t="s">
        <v>193</v>
      </c>
      <c r="N101" s="4" t="s">
        <v>185</v>
      </c>
      <c r="O101" s="76">
        <v>1</v>
      </c>
      <c r="P101" s="4" t="s">
        <v>166</v>
      </c>
      <c r="Q101" s="12" t="s">
        <v>169</v>
      </c>
      <c r="R101" s="10" t="s">
        <v>734</v>
      </c>
      <c r="S101" s="9" t="s">
        <v>735</v>
      </c>
      <c r="T101" s="4" t="s">
        <v>192</v>
      </c>
      <c r="U101" s="4" t="s">
        <v>170</v>
      </c>
      <c r="V101" s="4" t="s">
        <v>193</v>
      </c>
      <c r="W101" s="4" t="s">
        <v>185</v>
      </c>
      <c r="X101" s="72" t="s">
        <v>309</v>
      </c>
      <c r="Y101" s="4" t="s">
        <v>309</v>
      </c>
      <c r="Z101" s="12" t="s">
        <v>322</v>
      </c>
      <c r="AS101" s="9" t="s">
        <v>309</v>
      </c>
      <c r="AT101" s="11" t="s">
        <v>60</v>
      </c>
      <c r="AU101" s="11" t="s">
        <v>24</v>
      </c>
      <c r="AV101" s="13" t="s">
        <v>8</v>
      </c>
    </row>
    <row r="102" spans="1:48" x14ac:dyDescent="0.25">
      <c r="A102" s="8">
        <v>98</v>
      </c>
      <c r="B102" s="9" t="s">
        <v>44</v>
      </c>
      <c r="C102" s="9" t="s">
        <v>843</v>
      </c>
      <c r="D102" s="76">
        <v>3</v>
      </c>
      <c r="E102" s="76">
        <v>7</v>
      </c>
      <c r="F102" s="76">
        <v>3</v>
      </c>
      <c r="G102" s="76">
        <v>10</v>
      </c>
      <c r="H102" s="76">
        <v>6</v>
      </c>
      <c r="I102" s="10" t="s">
        <v>844</v>
      </c>
      <c r="J102" s="9" t="s">
        <v>845</v>
      </c>
      <c r="K102" s="76">
        <v>1</v>
      </c>
      <c r="L102" s="4" t="s">
        <v>169</v>
      </c>
      <c r="M102" s="4" t="s">
        <v>184</v>
      </c>
      <c r="N102" s="4" t="s">
        <v>163</v>
      </c>
      <c r="O102" s="76">
        <v>1</v>
      </c>
      <c r="P102" s="4" t="s">
        <v>186</v>
      </c>
      <c r="Q102" s="12" t="s">
        <v>169</v>
      </c>
      <c r="R102" s="10" t="s">
        <v>846</v>
      </c>
      <c r="S102" s="9" t="s">
        <v>847</v>
      </c>
      <c r="T102" s="4" t="s">
        <v>192</v>
      </c>
      <c r="U102" s="4" t="s">
        <v>169</v>
      </c>
      <c r="V102" s="4" t="s">
        <v>193</v>
      </c>
      <c r="W102" s="4" t="s">
        <v>194</v>
      </c>
      <c r="X102" s="76">
        <v>2</v>
      </c>
      <c r="Y102" s="4" t="s">
        <v>305</v>
      </c>
      <c r="Z102" s="12" t="s">
        <v>359</v>
      </c>
      <c r="AS102" s="9" t="s">
        <v>848</v>
      </c>
      <c r="AT102" s="11" t="s">
        <v>57</v>
      </c>
      <c r="AU102" s="11" t="s">
        <v>24</v>
      </c>
      <c r="AV102" s="13" t="s">
        <v>8</v>
      </c>
    </row>
    <row r="103" spans="1:48" x14ac:dyDescent="0.25">
      <c r="A103" s="8">
        <v>99</v>
      </c>
      <c r="B103" s="9" t="s">
        <v>45</v>
      </c>
      <c r="C103" s="9" t="s">
        <v>799</v>
      </c>
      <c r="D103" s="76">
        <v>3</v>
      </c>
      <c r="E103" s="76">
        <v>7</v>
      </c>
      <c r="F103" s="76">
        <v>3</v>
      </c>
      <c r="G103" s="76">
        <v>10</v>
      </c>
      <c r="H103" s="76">
        <v>6</v>
      </c>
      <c r="I103" s="10" t="s">
        <v>800</v>
      </c>
      <c r="J103" s="9" t="s">
        <v>656</v>
      </c>
      <c r="K103" s="4" t="s">
        <v>192</v>
      </c>
      <c r="L103" s="4" t="s">
        <v>170</v>
      </c>
      <c r="M103" s="4" t="s">
        <v>193</v>
      </c>
      <c r="N103" s="4" t="s">
        <v>176</v>
      </c>
      <c r="O103" s="76">
        <v>1</v>
      </c>
      <c r="P103" s="4" t="s">
        <v>195</v>
      </c>
      <c r="Q103" s="12" t="s">
        <v>169</v>
      </c>
      <c r="R103" s="10" t="s">
        <v>801</v>
      </c>
      <c r="S103" s="9" t="s">
        <v>787</v>
      </c>
      <c r="T103" s="4" t="s">
        <v>802</v>
      </c>
      <c r="U103" s="4" t="s">
        <v>170</v>
      </c>
      <c r="V103" s="4" t="s">
        <v>172</v>
      </c>
      <c r="W103" s="4" t="s">
        <v>176</v>
      </c>
      <c r="X103" s="76">
        <v>0</v>
      </c>
      <c r="Y103" s="4" t="s">
        <v>340</v>
      </c>
      <c r="Z103" s="12" t="s">
        <v>322</v>
      </c>
      <c r="AS103" s="9" t="s">
        <v>803</v>
      </c>
      <c r="AT103" s="11" t="s">
        <v>58</v>
      </c>
      <c r="AU103" s="11" t="s">
        <v>24</v>
      </c>
      <c r="AV103" s="13" t="s">
        <v>8</v>
      </c>
    </row>
    <row r="104" spans="1:48" x14ac:dyDescent="0.25">
      <c r="A104" s="8">
        <v>100</v>
      </c>
      <c r="B104" s="9" t="s">
        <v>46</v>
      </c>
      <c r="C104" s="9" t="s">
        <v>799</v>
      </c>
      <c r="D104" s="76">
        <v>3</v>
      </c>
      <c r="E104" s="76">
        <v>7</v>
      </c>
      <c r="F104" s="76">
        <v>3</v>
      </c>
      <c r="G104" s="76">
        <v>10</v>
      </c>
      <c r="H104" s="76">
        <v>6</v>
      </c>
      <c r="I104" s="10" t="s">
        <v>804</v>
      </c>
      <c r="J104" s="9" t="s">
        <v>201</v>
      </c>
      <c r="K104" s="4" t="s">
        <v>192</v>
      </c>
      <c r="L104" s="4" t="s">
        <v>170</v>
      </c>
      <c r="M104" s="4" t="s">
        <v>193</v>
      </c>
      <c r="N104" s="4" t="s">
        <v>176</v>
      </c>
      <c r="O104" s="76">
        <v>1</v>
      </c>
      <c r="P104" s="4" t="s">
        <v>166</v>
      </c>
      <c r="Q104" s="12" t="s">
        <v>169</v>
      </c>
      <c r="R104" s="10" t="s">
        <v>805</v>
      </c>
      <c r="S104" s="9" t="s">
        <v>806</v>
      </c>
      <c r="T104" s="4" t="s">
        <v>802</v>
      </c>
      <c r="U104" s="4" t="s">
        <v>170</v>
      </c>
      <c r="V104" s="4" t="s">
        <v>172</v>
      </c>
      <c r="W104" s="4" t="s">
        <v>176</v>
      </c>
      <c r="X104" s="76">
        <v>0</v>
      </c>
      <c r="Y104" s="4" t="s">
        <v>177</v>
      </c>
      <c r="Z104" s="12" t="s">
        <v>322</v>
      </c>
      <c r="AS104" s="9" t="s">
        <v>807</v>
      </c>
      <c r="AT104" s="11" t="s">
        <v>58</v>
      </c>
      <c r="AU104" s="11" t="s">
        <v>24</v>
      </c>
      <c r="AV104" s="13" t="s">
        <v>8</v>
      </c>
    </row>
    <row r="105" spans="1:48" x14ac:dyDescent="0.25">
      <c r="A105" s="8">
        <v>101</v>
      </c>
      <c r="B105" s="9" t="s">
        <v>119</v>
      </c>
      <c r="C105" s="9" t="s">
        <v>543</v>
      </c>
      <c r="D105" s="76">
        <v>4</v>
      </c>
      <c r="E105" s="76">
        <v>10</v>
      </c>
      <c r="F105" s="76">
        <v>3</v>
      </c>
      <c r="G105" s="76">
        <v>10</v>
      </c>
      <c r="H105" s="76">
        <v>7</v>
      </c>
      <c r="I105" s="10" t="s">
        <v>736</v>
      </c>
      <c r="J105" s="9" t="s">
        <v>737</v>
      </c>
      <c r="K105" s="4" t="s">
        <v>168</v>
      </c>
      <c r="L105" s="4" t="s">
        <v>170</v>
      </c>
      <c r="M105" s="4" t="s">
        <v>193</v>
      </c>
      <c r="N105" s="4" t="s">
        <v>163</v>
      </c>
      <c r="O105" s="76">
        <v>1</v>
      </c>
      <c r="P105" s="4" t="s">
        <v>195</v>
      </c>
      <c r="Q105" s="12" t="s">
        <v>169</v>
      </c>
      <c r="R105" s="10" t="s">
        <v>738</v>
      </c>
      <c r="S105" s="9" t="s">
        <v>739</v>
      </c>
      <c r="T105" s="4" t="s">
        <v>175</v>
      </c>
      <c r="U105" s="4" t="s">
        <v>170</v>
      </c>
      <c r="V105" s="4" t="s">
        <v>172</v>
      </c>
      <c r="W105" s="4" t="s">
        <v>194</v>
      </c>
      <c r="X105" s="76">
        <v>1</v>
      </c>
      <c r="Y105" s="4" t="s">
        <v>340</v>
      </c>
      <c r="Z105" s="12" t="s">
        <v>583</v>
      </c>
      <c r="AA105" s="10" t="s">
        <v>740</v>
      </c>
      <c r="AB105" s="11" t="s">
        <v>741</v>
      </c>
      <c r="AC105" s="4" t="s">
        <v>168</v>
      </c>
      <c r="AD105" s="4" t="s">
        <v>169</v>
      </c>
      <c r="AE105" s="4" t="s">
        <v>849</v>
      </c>
      <c r="AF105" s="4" t="s">
        <v>395</v>
      </c>
      <c r="AG105" s="4" t="s">
        <v>309</v>
      </c>
      <c r="AH105" s="4" t="s">
        <v>309</v>
      </c>
      <c r="AI105" s="12" t="s">
        <v>359</v>
      </c>
      <c r="AS105" s="9" t="s">
        <v>742</v>
      </c>
      <c r="AT105" s="11" t="s">
        <v>60</v>
      </c>
      <c r="AU105" s="11" t="s">
        <v>24</v>
      </c>
      <c r="AV105" s="13" t="s">
        <v>8</v>
      </c>
    </row>
    <row r="106" spans="1:48" x14ac:dyDescent="0.25">
      <c r="A106" s="8">
        <v>102</v>
      </c>
      <c r="B106" s="9" t="s">
        <v>30</v>
      </c>
      <c r="C106" s="9" t="s">
        <v>768</v>
      </c>
      <c r="D106" s="76">
        <v>5</v>
      </c>
      <c r="E106" s="76">
        <v>10</v>
      </c>
      <c r="F106" s="76">
        <v>3</v>
      </c>
      <c r="G106" s="76">
        <v>15</v>
      </c>
      <c r="H106" s="76">
        <v>7</v>
      </c>
      <c r="I106" s="10" t="s">
        <v>769</v>
      </c>
      <c r="J106" s="9" t="s">
        <v>770</v>
      </c>
      <c r="K106" s="76">
        <v>1</v>
      </c>
      <c r="L106" s="4" t="s">
        <v>169</v>
      </c>
      <c r="M106" s="4" t="s">
        <v>184</v>
      </c>
      <c r="N106" s="4" t="s">
        <v>176</v>
      </c>
      <c r="O106" s="76">
        <v>1</v>
      </c>
      <c r="P106" s="4" t="s">
        <v>186</v>
      </c>
      <c r="Q106" s="12" t="s">
        <v>169</v>
      </c>
      <c r="R106" s="10" t="s">
        <v>771</v>
      </c>
      <c r="S106" s="9" t="s">
        <v>772</v>
      </c>
      <c r="T106" s="4" t="s">
        <v>183</v>
      </c>
      <c r="U106" s="4" t="s">
        <v>169</v>
      </c>
      <c r="V106" s="4" t="s">
        <v>184</v>
      </c>
      <c r="W106" s="4" t="s">
        <v>328</v>
      </c>
      <c r="X106" s="76">
        <v>0</v>
      </c>
      <c r="Y106" s="4" t="s">
        <v>186</v>
      </c>
      <c r="Z106" s="12" t="s">
        <v>169</v>
      </c>
      <c r="AA106" s="10" t="s">
        <v>773</v>
      </c>
      <c r="AB106" s="11" t="s">
        <v>774</v>
      </c>
      <c r="AC106" s="4" t="s">
        <v>192</v>
      </c>
      <c r="AD106" s="4" t="s">
        <v>169</v>
      </c>
      <c r="AE106" s="4" t="s">
        <v>172</v>
      </c>
      <c r="AF106" s="4" t="s">
        <v>395</v>
      </c>
      <c r="AG106" s="4" t="s">
        <v>309</v>
      </c>
      <c r="AH106" s="4" t="s">
        <v>309</v>
      </c>
      <c r="AI106" s="12" t="s">
        <v>322</v>
      </c>
      <c r="AS106" s="9" t="s">
        <v>775</v>
      </c>
      <c r="AT106" s="11" t="s">
        <v>52</v>
      </c>
      <c r="AU106" s="11" t="s">
        <v>24</v>
      </c>
      <c r="AV106" s="13" t="s">
        <v>8</v>
      </c>
    </row>
    <row r="107" spans="1:48" x14ac:dyDescent="0.25">
      <c r="A107" s="8">
        <v>103</v>
      </c>
      <c r="B107" s="9" t="s">
        <v>69</v>
      </c>
      <c r="C107" s="9" t="s">
        <v>601</v>
      </c>
      <c r="D107" s="76">
        <v>1</v>
      </c>
      <c r="E107" s="76">
        <v>4</v>
      </c>
      <c r="F107" s="76">
        <v>3</v>
      </c>
      <c r="G107" s="76">
        <v>6</v>
      </c>
      <c r="H107" s="76">
        <v>5</v>
      </c>
      <c r="I107" s="10" t="s">
        <v>743</v>
      </c>
      <c r="J107" s="9" t="s">
        <v>309</v>
      </c>
      <c r="K107" s="4" t="s">
        <v>168</v>
      </c>
      <c r="L107" s="4" t="s">
        <v>170</v>
      </c>
      <c r="M107" s="4" t="s">
        <v>172</v>
      </c>
      <c r="N107" s="4" t="s">
        <v>185</v>
      </c>
      <c r="O107" s="76">
        <v>1</v>
      </c>
      <c r="P107" s="4" t="s">
        <v>305</v>
      </c>
      <c r="Q107" s="12" t="s">
        <v>169</v>
      </c>
      <c r="X107" s="72"/>
      <c r="AS107" s="9" t="s">
        <v>744</v>
      </c>
      <c r="AT107" s="11" t="s">
        <v>60</v>
      </c>
      <c r="AU107" s="11" t="s">
        <v>24</v>
      </c>
      <c r="AV107" s="13" t="s">
        <v>59</v>
      </c>
    </row>
    <row r="108" spans="1:48" x14ac:dyDescent="0.25">
      <c r="A108" s="8">
        <v>104</v>
      </c>
      <c r="B108" s="9" t="s">
        <v>27</v>
      </c>
      <c r="C108" s="9" t="s">
        <v>776</v>
      </c>
      <c r="D108" s="76">
        <v>4</v>
      </c>
      <c r="E108" s="76">
        <v>8</v>
      </c>
      <c r="F108" s="76">
        <v>3</v>
      </c>
      <c r="G108" s="76">
        <v>12</v>
      </c>
      <c r="H108" s="76">
        <v>8</v>
      </c>
      <c r="I108" s="10" t="s">
        <v>777</v>
      </c>
      <c r="J108" s="9" t="s">
        <v>778</v>
      </c>
      <c r="K108" s="76">
        <v>1</v>
      </c>
      <c r="L108" s="4" t="s">
        <v>169</v>
      </c>
      <c r="M108" s="4" t="s">
        <v>184</v>
      </c>
      <c r="N108" s="4" t="s">
        <v>678</v>
      </c>
      <c r="O108" s="76">
        <v>1</v>
      </c>
      <c r="P108" s="4" t="s">
        <v>305</v>
      </c>
      <c r="Q108" s="12" t="s">
        <v>169</v>
      </c>
      <c r="R108" s="10" t="s">
        <v>779</v>
      </c>
      <c r="S108" s="9" t="s">
        <v>780</v>
      </c>
      <c r="T108" s="4" t="s">
        <v>192</v>
      </c>
      <c r="U108" s="4" t="s">
        <v>170</v>
      </c>
      <c r="V108" s="4" t="s">
        <v>849</v>
      </c>
      <c r="W108" s="4" t="s">
        <v>781</v>
      </c>
      <c r="X108" s="72" t="s">
        <v>309</v>
      </c>
      <c r="Y108" s="4" t="s">
        <v>309</v>
      </c>
      <c r="Z108" s="12" t="s">
        <v>169</v>
      </c>
      <c r="AA108" s="10" t="s">
        <v>782</v>
      </c>
      <c r="AB108" s="11" t="s">
        <v>783</v>
      </c>
      <c r="AC108" s="4" t="s">
        <v>175</v>
      </c>
      <c r="AD108" s="4" t="s">
        <v>170</v>
      </c>
      <c r="AE108" s="4" t="s">
        <v>172</v>
      </c>
      <c r="AF108" s="4" t="s">
        <v>163</v>
      </c>
      <c r="AG108" s="76">
        <v>0</v>
      </c>
      <c r="AH108" s="4" t="s">
        <v>340</v>
      </c>
      <c r="AI108" s="12" t="s">
        <v>322</v>
      </c>
      <c r="AS108" s="9" t="s">
        <v>784</v>
      </c>
      <c r="AT108" s="11" t="s">
        <v>52</v>
      </c>
      <c r="AU108" s="11" t="s">
        <v>24</v>
      </c>
      <c r="AV108" s="13" t="s">
        <v>8</v>
      </c>
    </row>
    <row r="109" spans="1:48" x14ac:dyDescent="0.25">
      <c r="A109" s="8">
        <v>105</v>
      </c>
      <c r="B109" s="88" t="s">
        <v>1220</v>
      </c>
      <c r="C109" s="9" t="s">
        <v>1223</v>
      </c>
      <c r="D109" s="72">
        <v>4</v>
      </c>
      <c r="E109" s="72">
        <v>9</v>
      </c>
      <c r="F109" s="72">
        <v>3</v>
      </c>
      <c r="G109" s="72">
        <v>10</v>
      </c>
      <c r="H109" s="72">
        <v>7</v>
      </c>
      <c r="I109" s="10" t="s">
        <v>1233</v>
      </c>
      <c r="J109" s="9" t="s">
        <v>174</v>
      </c>
      <c r="K109" s="4" t="s">
        <v>175</v>
      </c>
      <c r="L109" s="4" t="s">
        <v>170</v>
      </c>
      <c r="M109" s="4" t="s">
        <v>172</v>
      </c>
      <c r="N109" s="4" t="s">
        <v>176</v>
      </c>
      <c r="O109" s="72">
        <v>1</v>
      </c>
      <c r="P109" s="4" t="s">
        <v>186</v>
      </c>
      <c r="Q109" s="12" t="s">
        <v>169</v>
      </c>
      <c r="R109" s="10" t="s">
        <v>1234</v>
      </c>
      <c r="S109" s="9" t="s">
        <v>1235</v>
      </c>
      <c r="T109" s="4" t="s">
        <v>203</v>
      </c>
      <c r="U109" s="4" t="s">
        <v>169</v>
      </c>
      <c r="V109" s="4" t="s">
        <v>204</v>
      </c>
      <c r="W109" s="4" t="s">
        <v>395</v>
      </c>
      <c r="X109" s="72" t="s">
        <v>309</v>
      </c>
      <c r="Y109" s="4" t="s">
        <v>309</v>
      </c>
      <c r="Z109" s="12" t="s">
        <v>322</v>
      </c>
      <c r="AA109" s="10" t="s">
        <v>1236</v>
      </c>
      <c r="AB109" s="11" t="s">
        <v>1237</v>
      </c>
      <c r="AC109" s="4" t="s">
        <v>175</v>
      </c>
      <c r="AD109" s="4" t="s">
        <v>169</v>
      </c>
      <c r="AE109" s="4" t="s">
        <v>849</v>
      </c>
      <c r="AF109" s="4" t="s">
        <v>163</v>
      </c>
      <c r="AG109" s="4" t="s">
        <v>1238</v>
      </c>
      <c r="AH109" s="4" t="s">
        <v>166</v>
      </c>
      <c r="AI109" s="12" t="s">
        <v>359</v>
      </c>
      <c r="AS109" s="9" t="s">
        <v>1239</v>
      </c>
      <c r="AT109" s="11" t="s">
        <v>1339</v>
      </c>
      <c r="AU109" s="11" t="s">
        <v>273</v>
      </c>
      <c r="AV109" s="13" t="s">
        <v>8</v>
      </c>
    </row>
    <row r="110" spans="1:48" x14ac:dyDescent="0.25">
      <c r="A110" s="8">
        <v>106</v>
      </c>
      <c r="B110" s="88" t="s">
        <v>1219</v>
      </c>
      <c r="C110" s="9" t="s">
        <v>1223</v>
      </c>
      <c r="D110" s="72">
        <v>1</v>
      </c>
      <c r="E110" s="72">
        <v>3</v>
      </c>
      <c r="F110" s="72">
        <v>3</v>
      </c>
      <c r="G110" s="72">
        <v>4</v>
      </c>
      <c r="H110" s="72">
        <v>5</v>
      </c>
      <c r="I110" s="10" t="s">
        <v>1226</v>
      </c>
      <c r="J110" s="9" t="s">
        <v>1227</v>
      </c>
      <c r="K110" s="4" t="s">
        <v>175</v>
      </c>
      <c r="L110" s="4" t="s">
        <v>169</v>
      </c>
      <c r="M110" s="4" t="s">
        <v>849</v>
      </c>
      <c r="N110" s="4" t="s">
        <v>185</v>
      </c>
      <c r="O110" s="72">
        <v>1</v>
      </c>
      <c r="P110" s="4" t="s">
        <v>305</v>
      </c>
      <c r="Q110" s="12" t="s">
        <v>169</v>
      </c>
      <c r="X110" s="72"/>
      <c r="AS110" s="9" t="s">
        <v>1228</v>
      </c>
      <c r="AT110" s="11" t="s">
        <v>1339</v>
      </c>
      <c r="AU110" s="11" t="s">
        <v>273</v>
      </c>
      <c r="AV110" s="13" t="s">
        <v>8</v>
      </c>
    </row>
    <row r="111" spans="1:48" x14ac:dyDescent="0.25">
      <c r="A111" s="8">
        <v>107</v>
      </c>
      <c r="B111" s="9" t="s">
        <v>1023</v>
      </c>
      <c r="C111" s="9" t="s">
        <v>1046</v>
      </c>
      <c r="D111" s="72">
        <v>3</v>
      </c>
      <c r="E111" s="72">
        <v>2</v>
      </c>
      <c r="F111" s="72">
        <v>3</v>
      </c>
      <c r="G111" s="72">
        <v>10</v>
      </c>
      <c r="H111" s="72">
        <v>7</v>
      </c>
      <c r="I111" s="10" t="s">
        <v>1027</v>
      </c>
      <c r="J111" s="9" t="s">
        <v>201</v>
      </c>
      <c r="K111" s="4" t="s">
        <v>183</v>
      </c>
      <c r="L111" s="4" t="s">
        <v>169</v>
      </c>
      <c r="M111" s="4" t="s">
        <v>184</v>
      </c>
      <c r="N111" s="4" t="s">
        <v>176</v>
      </c>
      <c r="O111" s="72">
        <v>1</v>
      </c>
      <c r="P111" s="4" t="s">
        <v>195</v>
      </c>
      <c r="Q111" s="12" t="s">
        <v>169</v>
      </c>
      <c r="R111" s="10" t="s">
        <v>1028</v>
      </c>
      <c r="S111" s="9" t="s">
        <v>1029</v>
      </c>
      <c r="T111" s="4" t="s">
        <v>175</v>
      </c>
      <c r="U111" s="4" t="s">
        <v>169</v>
      </c>
      <c r="V111" s="4" t="s">
        <v>193</v>
      </c>
      <c r="W111" s="4" t="s">
        <v>163</v>
      </c>
      <c r="X111" s="72">
        <v>2</v>
      </c>
      <c r="Y111" s="4" t="s">
        <v>305</v>
      </c>
      <c r="Z111" s="12" t="s">
        <v>169</v>
      </c>
      <c r="AA111" s="10" t="s">
        <v>1030</v>
      </c>
      <c r="AB111" s="11" t="s">
        <v>1031</v>
      </c>
      <c r="AC111" s="4" t="s">
        <v>183</v>
      </c>
      <c r="AD111" s="4" t="s">
        <v>169</v>
      </c>
      <c r="AE111" s="4" t="s">
        <v>184</v>
      </c>
      <c r="AF111" s="4" t="s">
        <v>163</v>
      </c>
      <c r="AG111" s="4" t="s">
        <v>309</v>
      </c>
      <c r="AH111" s="4" t="s">
        <v>309</v>
      </c>
      <c r="AI111" s="12" t="s">
        <v>322</v>
      </c>
      <c r="AS111" s="9" t="s">
        <v>1032</v>
      </c>
      <c r="AT111" s="11" t="s">
        <v>1024</v>
      </c>
      <c r="AU111" s="11" t="s">
        <v>273</v>
      </c>
      <c r="AV111" s="13" t="s">
        <v>8</v>
      </c>
    </row>
    <row r="112" spans="1:48" x14ac:dyDescent="0.25">
      <c r="A112" s="8">
        <v>108</v>
      </c>
      <c r="B112" s="88" t="s">
        <v>264</v>
      </c>
      <c r="C112" s="9" t="s">
        <v>1074</v>
      </c>
      <c r="D112" s="72">
        <v>4</v>
      </c>
      <c r="E112" s="72">
        <v>4</v>
      </c>
      <c r="F112" s="72">
        <v>4</v>
      </c>
      <c r="G112" s="72">
        <v>10</v>
      </c>
      <c r="H112" s="72">
        <v>7</v>
      </c>
      <c r="I112" s="10" t="s">
        <v>1075</v>
      </c>
      <c r="J112" s="9" t="s">
        <v>1076</v>
      </c>
      <c r="K112" s="4" t="s">
        <v>192</v>
      </c>
      <c r="L112" s="4" t="s">
        <v>169</v>
      </c>
      <c r="M112" s="4" t="s">
        <v>193</v>
      </c>
      <c r="N112" s="4" t="s">
        <v>176</v>
      </c>
      <c r="O112" s="72">
        <v>1</v>
      </c>
      <c r="P112" s="4" t="s">
        <v>166</v>
      </c>
      <c r="Q112" s="12" t="s">
        <v>169</v>
      </c>
      <c r="R112" s="10" t="s">
        <v>1077</v>
      </c>
      <c r="S112" s="9" t="s">
        <v>1078</v>
      </c>
      <c r="T112" s="4" t="s">
        <v>168</v>
      </c>
      <c r="U112" s="4" t="s">
        <v>169</v>
      </c>
      <c r="V112" s="4" t="s">
        <v>849</v>
      </c>
      <c r="W112" s="4" t="s">
        <v>163</v>
      </c>
      <c r="X112" s="72">
        <v>0</v>
      </c>
      <c r="Y112" s="4" t="s">
        <v>195</v>
      </c>
      <c r="Z112" s="12" t="s">
        <v>169</v>
      </c>
      <c r="AA112" s="10" t="s">
        <v>1079</v>
      </c>
      <c r="AB112" s="11" t="s">
        <v>1080</v>
      </c>
      <c r="AC112" s="4" t="s">
        <v>203</v>
      </c>
      <c r="AD112" s="4" t="s">
        <v>169</v>
      </c>
      <c r="AE112" s="4" t="s">
        <v>204</v>
      </c>
      <c r="AF112" s="4" t="s">
        <v>183</v>
      </c>
      <c r="AG112" s="4" t="s">
        <v>309</v>
      </c>
      <c r="AH112" s="4" t="s">
        <v>309</v>
      </c>
      <c r="AI112" s="12" t="s">
        <v>359</v>
      </c>
      <c r="AS112" s="9" t="s">
        <v>1081</v>
      </c>
      <c r="AT112" s="11" t="s">
        <v>268</v>
      </c>
      <c r="AU112" s="11" t="s">
        <v>273</v>
      </c>
      <c r="AV112" s="13" t="s">
        <v>8</v>
      </c>
    </row>
    <row r="113" spans="1:48" x14ac:dyDescent="0.25">
      <c r="A113" s="8">
        <v>109</v>
      </c>
      <c r="B113" s="88" t="s">
        <v>1293</v>
      </c>
      <c r="C113" s="9" t="s">
        <v>1295</v>
      </c>
      <c r="D113" s="72">
        <v>5</v>
      </c>
      <c r="E113" s="72">
        <v>8</v>
      </c>
      <c r="F113" s="72">
        <v>4</v>
      </c>
      <c r="G113" s="72">
        <v>15</v>
      </c>
      <c r="H113" s="72">
        <v>7</v>
      </c>
      <c r="I113" s="10" t="s">
        <v>1314</v>
      </c>
      <c r="J113" s="9" t="s">
        <v>677</v>
      </c>
      <c r="K113" s="4" t="s">
        <v>183</v>
      </c>
      <c r="L113" s="4" t="s">
        <v>169</v>
      </c>
      <c r="M113" s="4" t="s">
        <v>184</v>
      </c>
      <c r="N113" s="4" t="s">
        <v>163</v>
      </c>
      <c r="O113" s="72">
        <v>2</v>
      </c>
      <c r="P113" s="4" t="s">
        <v>305</v>
      </c>
      <c r="Q113" s="12" t="s">
        <v>169</v>
      </c>
      <c r="R113" s="10" t="s">
        <v>1315</v>
      </c>
      <c r="S113" s="9" t="s">
        <v>1316</v>
      </c>
      <c r="T113" s="4" t="s">
        <v>183</v>
      </c>
      <c r="U113" s="4" t="s">
        <v>169</v>
      </c>
      <c r="V113" s="4" t="s">
        <v>184</v>
      </c>
      <c r="W113" s="4" t="s">
        <v>176</v>
      </c>
      <c r="X113" s="72" t="s">
        <v>309</v>
      </c>
      <c r="Y113" s="4" t="s">
        <v>309</v>
      </c>
      <c r="Z113" s="12" t="s">
        <v>169</v>
      </c>
      <c r="AA113" s="10" t="s">
        <v>1317</v>
      </c>
      <c r="AB113" s="11" t="s">
        <v>1318</v>
      </c>
      <c r="AC113" s="4" t="s">
        <v>183</v>
      </c>
      <c r="AD113" s="4" t="s">
        <v>169</v>
      </c>
      <c r="AE113" s="4" t="s">
        <v>184</v>
      </c>
      <c r="AF113" s="4" t="s">
        <v>331</v>
      </c>
      <c r="AG113" s="4" t="s">
        <v>183</v>
      </c>
      <c r="AH113" s="4" t="s">
        <v>305</v>
      </c>
      <c r="AI113" s="12" t="s">
        <v>359</v>
      </c>
      <c r="AS113" s="9" t="s">
        <v>1299</v>
      </c>
      <c r="AT113" s="11" t="s">
        <v>1339</v>
      </c>
      <c r="AU113" s="11" t="s">
        <v>273</v>
      </c>
      <c r="AV113" s="13" t="s">
        <v>8</v>
      </c>
    </row>
    <row r="114" spans="1:48" x14ac:dyDescent="0.25">
      <c r="A114" s="8">
        <v>110</v>
      </c>
      <c r="B114" s="88" t="s">
        <v>265</v>
      </c>
      <c r="C114" s="9" t="s">
        <v>351</v>
      </c>
      <c r="D114" s="72">
        <v>2</v>
      </c>
      <c r="E114" s="72">
        <v>7</v>
      </c>
      <c r="F114" s="72">
        <v>3</v>
      </c>
      <c r="G114" s="72">
        <v>10</v>
      </c>
      <c r="H114" s="72">
        <v>6</v>
      </c>
      <c r="I114" s="10" t="s">
        <v>1084</v>
      </c>
      <c r="J114" s="9" t="s">
        <v>1085</v>
      </c>
      <c r="K114" s="4" t="s">
        <v>183</v>
      </c>
      <c r="L114" s="4" t="s">
        <v>169</v>
      </c>
      <c r="M114" s="4" t="s">
        <v>184</v>
      </c>
      <c r="N114" s="4" t="s">
        <v>176</v>
      </c>
      <c r="O114" s="72">
        <v>1</v>
      </c>
      <c r="P114" s="4" t="s">
        <v>305</v>
      </c>
      <c r="Q114" s="12" t="s">
        <v>169</v>
      </c>
      <c r="R114" s="10" t="s">
        <v>1086</v>
      </c>
      <c r="S114" s="9" t="s">
        <v>1087</v>
      </c>
      <c r="T114" s="4" t="s">
        <v>368</v>
      </c>
      <c r="U114" s="4" t="s">
        <v>169</v>
      </c>
      <c r="V114" s="4" t="s">
        <v>849</v>
      </c>
      <c r="W114" s="4" t="s">
        <v>176</v>
      </c>
      <c r="X114" s="72">
        <v>1</v>
      </c>
      <c r="Y114" s="4" t="s">
        <v>305</v>
      </c>
      <c r="Z114" s="12" t="s">
        <v>322</v>
      </c>
      <c r="AS114" s="9" t="s">
        <v>1088</v>
      </c>
      <c r="AT114" s="11" t="s">
        <v>268</v>
      </c>
      <c r="AU114" s="11" t="s">
        <v>273</v>
      </c>
      <c r="AV114" s="13" t="s">
        <v>8</v>
      </c>
    </row>
    <row r="115" spans="1:48" x14ac:dyDescent="0.25">
      <c r="A115" s="8">
        <v>111</v>
      </c>
      <c r="B115" s="88" t="s">
        <v>1278</v>
      </c>
      <c r="C115" s="9" t="s">
        <v>1279</v>
      </c>
      <c r="D115" s="72">
        <v>3</v>
      </c>
      <c r="E115" s="72">
        <v>7</v>
      </c>
      <c r="F115" s="72">
        <v>1</v>
      </c>
      <c r="G115" s="72">
        <v>13</v>
      </c>
      <c r="H115" s="72">
        <v>6</v>
      </c>
      <c r="I115" s="10" t="s">
        <v>1280</v>
      </c>
      <c r="J115" s="9" t="s">
        <v>1281</v>
      </c>
      <c r="K115" s="4" t="s">
        <v>1282</v>
      </c>
      <c r="L115" s="4" t="s">
        <v>169</v>
      </c>
      <c r="M115" s="4" t="s">
        <v>193</v>
      </c>
      <c r="N115" s="4" t="s">
        <v>185</v>
      </c>
      <c r="O115" s="72">
        <v>3</v>
      </c>
      <c r="P115" s="4" t="s">
        <v>166</v>
      </c>
      <c r="Q115" s="12" t="s">
        <v>169</v>
      </c>
      <c r="R115" s="10" t="s">
        <v>1283</v>
      </c>
      <c r="S115" s="9" t="s">
        <v>1284</v>
      </c>
      <c r="T115" s="4" t="s">
        <v>183</v>
      </c>
      <c r="U115" s="4" t="s">
        <v>169</v>
      </c>
      <c r="V115" s="4" t="s">
        <v>184</v>
      </c>
      <c r="W115" s="4" t="s">
        <v>176</v>
      </c>
      <c r="X115" s="72">
        <v>1</v>
      </c>
      <c r="Y115" s="4" t="s">
        <v>305</v>
      </c>
      <c r="Z115" s="12" t="s">
        <v>169</v>
      </c>
      <c r="AS115" s="9" t="s">
        <v>1285</v>
      </c>
      <c r="AT115" s="11" t="s">
        <v>1339</v>
      </c>
      <c r="AU115" s="11" t="s">
        <v>273</v>
      </c>
      <c r="AV115" s="13" t="s">
        <v>59</v>
      </c>
    </row>
    <row r="116" spans="1:48" x14ac:dyDescent="0.25">
      <c r="A116" s="8">
        <v>112</v>
      </c>
      <c r="B116" s="88" t="s">
        <v>263</v>
      </c>
      <c r="C116" s="9" t="s">
        <v>1069</v>
      </c>
      <c r="D116" s="72">
        <v>1</v>
      </c>
      <c r="E116" s="72">
        <v>4</v>
      </c>
      <c r="F116" s="72">
        <v>3</v>
      </c>
      <c r="G116" s="72">
        <v>6</v>
      </c>
      <c r="H116" s="72">
        <v>5</v>
      </c>
      <c r="I116" s="10" t="s">
        <v>1070</v>
      </c>
      <c r="J116" s="9" t="s">
        <v>1071</v>
      </c>
      <c r="K116" s="4" t="s">
        <v>183</v>
      </c>
      <c r="L116" s="4" t="s">
        <v>169</v>
      </c>
      <c r="M116" s="4" t="s">
        <v>184</v>
      </c>
      <c r="N116" s="4" t="s">
        <v>185</v>
      </c>
      <c r="O116" s="72">
        <v>1</v>
      </c>
      <c r="P116" s="4" t="s">
        <v>340</v>
      </c>
      <c r="Q116" s="12" t="s">
        <v>169</v>
      </c>
      <c r="X116" s="72"/>
      <c r="AS116" s="9" t="s">
        <v>1072</v>
      </c>
      <c r="AT116" s="11" t="s">
        <v>268</v>
      </c>
      <c r="AU116" s="11" t="s">
        <v>273</v>
      </c>
      <c r="AV116" s="13" t="s">
        <v>8</v>
      </c>
    </row>
    <row r="117" spans="1:48" x14ac:dyDescent="0.25">
      <c r="A117" s="8">
        <v>113</v>
      </c>
      <c r="B117" s="88" t="s">
        <v>1291</v>
      </c>
      <c r="C117" s="9" t="s">
        <v>1294</v>
      </c>
      <c r="D117" s="72">
        <v>3</v>
      </c>
      <c r="E117" s="72">
        <v>5</v>
      </c>
      <c r="F117" s="72">
        <v>3</v>
      </c>
      <c r="G117" s="72">
        <v>10</v>
      </c>
      <c r="H117" s="72">
        <v>7</v>
      </c>
      <c r="I117" s="10" t="s">
        <v>1306</v>
      </c>
      <c r="K117" s="4" t="s">
        <v>183</v>
      </c>
      <c r="L117" s="4" t="s">
        <v>169</v>
      </c>
      <c r="M117" s="4" t="s">
        <v>184</v>
      </c>
      <c r="N117" s="4" t="s">
        <v>163</v>
      </c>
      <c r="O117" s="72">
        <v>2</v>
      </c>
      <c r="P117" s="4" t="s">
        <v>166</v>
      </c>
      <c r="Q117" s="12" t="s">
        <v>169</v>
      </c>
      <c r="R117" s="10" t="s">
        <v>1307</v>
      </c>
      <c r="S117" s="9" t="s">
        <v>1308</v>
      </c>
      <c r="T117" s="4" t="s">
        <v>175</v>
      </c>
      <c r="U117" s="4" t="s">
        <v>169</v>
      </c>
      <c r="V117" s="4" t="s">
        <v>849</v>
      </c>
      <c r="W117" s="4" t="s">
        <v>176</v>
      </c>
      <c r="X117" s="72" t="s">
        <v>309</v>
      </c>
      <c r="Y117" s="4" t="s">
        <v>309</v>
      </c>
      <c r="Z117" s="12" t="s">
        <v>169</v>
      </c>
      <c r="AA117" s="10" t="s">
        <v>1305</v>
      </c>
      <c r="AB117" s="9" t="s">
        <v>1309</v>
      </c>
      <c r="AC117" s="4" t="s">
        <v>183</v>
      </c>
      <c r="AD117" s="4" t="s">
        <v>169</v>
      </c>
      <c r="AE117" s="4" t="s">
        <v>184</v>
      </c>
      <c r="AF117" s="4" t="s">
        <v>176</v>
      </c>
      <c r="AG117" s="4" t="s">
        <v>309</v>
      </c>
      <c r="AH117" s="4" t="s">
        <v>309</v>
      </c>
      <c r="AI117" s="12" t="s">
        <v>169</v>
      </c>
      <c r="AS117" s="9" t="s">
        <v>1297</v>
      </c>
      <c r="AT117" s="11" t="s">
        <v>1339</v>
      </c>
      <c r="AU117" s="11" t="s">
        <v>273</v>
      </c>
      <c r="AV117" s="13" t="s">
        <v>59</v>
      </c>
    </row>
    <row r="118" spans="1:48" x14ac:dyDescent="0.25">
      <c r="A118" s="8">
        <v>114</v>
      </c>
      <c r="B118" s="88" t="s">
        <v>1290</v>
      </c>
      <c r="C118" s="9" t="s">
        <v>1294</v>
      </c>
      <c r="D118" s="72">
        <v>2</v>
      </c>
      <c r="E118" s="72">
        <v>5</v>
      </c>
      <c r="F118" s="72">
        <v>3</v>
      </c>
      <c r="G118" s="72">
        <v>6</v>
      </c>
      <c r="H118" s="72">
        <v>6</v>
      </c>
      <c r="I118" s="10" t="s">
        <v>1302</v>
      </c>
      <c r="J118" s="9" t="s">
        <v>1303</v>
      </c>
      <c r="K118" s="4" t="s">
        <v>168</v>
      </c>
      <c r="L118" s="4" t="s">
        <v>169</v>
      </c>
      <c r="M118" s="4" t="s">
        <v>193</v>
      </c>
      <c r="N118" s="4" t="s">
        <v>176</v>
      </c>
      <c r="O118" s="72">
        <v>1</v>
      </c>
      <c r="P118" s="4" t="s">
        <v>186</v>
      </c>
      <c r="Q118" s="12" t="s">
        <v>169</v>
      </c>
      <c r="R118" s="10" t="s">
        <v>1305</v>
      </c>
      <c r="S118" s="9" t="s">
        <v>1304</v>
      </c>
      <c r="T118" s="4" t="s">
        <v>183</v>
      </c>
      <c r="U118" s="4" t="s">
        <v>169</v>
      </c>
      <c r="V118" s="4" t="s">
        <v>184</v>
      </c>
      <c r="W118" s="4" t="s">
        <v>176</v>
      </c>
      <c r="X118" s="72" t="s">
        <v>309</v>
      </c>
      <c r="Y118" s="4" t="s">
        <v>309</v>
      </c>
      <c r="Z118" s="12" t="s">
        <v>169</v>
      </c>
      <c r="AS118" s="9" t="s">
        <v>1296</v>
      </c>
      <c r="AT118" s="11" t="s">
        <v>1339</v>
      </c>
      <c r="AU118" s="11" t="s">
        <v>273</v>
      </c>
      <c r="AV118" s="13" t="s">
        <v>59</v>
      </c>
    </row>
    <row r="119" spans="1:48" x14ac:dyDescent="0.25">
      <c r="A119" s="8">
        <v>115</v>
      </c>
      <c r="B119" s="88" t="s">
        <v>1292</v>
      </c>
      <c r="C119" s="9" t="s">
        <v>1294</v>
      </c>
      <c r="D119" s="72">
        <v>4</v>
      </c>
      <c r="E119" s="72">
        <v>5</v>
      </c>
      <c r="F119" s="72">
        <v>4</v>
      </c>
      <c r="G119" s="72">
        <v>11</v>
      </c>
      <c r="H119" s="72">
        <v>6</v>
      </c>
      <c r="I119" s="10" t="s">
        <v>1310</v>
      </c>
      <c r="J119" s="9" t="s">
        <v>1103</v>
      </c>
      <c r="K119" s="4" t="s">
        <v>614</v>
      </c>
      <c r="L119" s="4" t="s">
        <v>170</v>
      </c>
      <c r="M119" s="4" t="s">
        <v>193</v>
      </c>
      <c r="N119" s="4" t="s">
        <v>176</v>
      </c>
      <c r="O119" s="72">
        <v>1</v>
      </c>
      <c r="P119" s="4" t="s">
        <v>195</v>
      </c>
      <c r="Q119" s="12" t="s">
        <v>169</v>
      </c>
      <c r="R119" s="10" t="s">
        <v>1311</v>
      </c>
      <c r="S119" s="9" t="s">
        <v>1312</v>
      </c>
      <c r="T119" s="4" t="s">
        <v>175</v>
      </c>
      <c r="U119" s="4" t="s">
        <v>170</v>
      </c>
      <c r="V119" s="4" t="s">
        <v>193</v>
      </c>
      <c r="W119" s="4" t="s">
        <v>176</v>
      </c>
      <c r="X119" s="72" t="s">
        <v>309</v>
      </c>
      <c r="Y119" s="4" t="s">
        <v>309</v>
      </c>
      <c r="Z119" s="12" t="s">
        <v>169</v>
      </c>
      <c r="AA119" s="10" t="s">
        <v>1305</v>
      </c>
      <c r="AB119" s="9" t="s">
        <v>1313</v>
      </c>
      <c r="AC119" s="4" t="s">
        <v>183</v>
      </c>
      <c r="AD119" s="4" t="s">
        <v>169</v>
      </c>
      <c r="AE119" s="4" t="s">
        <v>184</v>
      </c>
      <c r="AF119" s="4" t="s">
        <v>176</v>
      </c>
      <c r="AG119" s="4" t="s">
        <v>309</v>
      </c>
      <c r="AH119" s="4" t="s">
        <v>309</v>
      </c>
      <c r="AI119" s="12" t="s">
        <v>169</v>
      </c>
      <c r="AS119" s="9" t="s">
        <v>1298</v>
      </c>
      <c r="AT119" s="11" t="s">
        <v>1339</v>
      </c>
      <c r="AU119" s="11" t="s">
        <v>273</v>
      </c>
      <c r="AV119" s="13" t="s">
        <v>59</v>
      </c>
    </row>
    <row r="120" spans="1:48" x14ac:dyDescent="0.25">
      <c r="A120" s="8">
        <v>116</v>
      </c>
      <c r="B120" s="88" t="s">
        <v>1222</v>
      </c>
      <c r="C120" s="9" t="s">
        <v>1224</v>
      </c>
      <c r="D120" s="72">
        <v>1</v>
      </c>
      <c r="E120" s="72">
        <v>1</v>
      </c>
      <c r="F120" s="72">
        <v>2</v>
      </c>
      <c r="G120" s="72">
        <v>4</v>
      </c>
      <c r="H120" s="72">
        <v>5</v>
      </c>
      <c r="I120" s="10" t="s">
        <v>1245</v>
      </c>
      <c r="J120" s="9" t="s">
        <v>610</v>
      </c>
      <c r="K120" s="4" t="s">
        <v>368</v>
      </c>
      <c r="L120" s="4" t="s">
        <v>170</v>
      </c>
      <c r="M120" s="4" t="s">
        <v>849</v>
      </c>
      <c r="N120" s="4" t="s">
        <v>185</v>
      </c>
      <c r="O120" s="72">
        <v>1</v>
      </c>
      <c r="P120" s="4" t="s">
        <v>195</v>
      </c>
      <c r="Q120" s="12" t="s">
        <v>169</v>
      </c>
      <c r="X120" s="72"/>
      <c r="AS120" s="9" t="s">
        <v>1255</v>
      </c>
      <c r="AT120" s="11" t="s">
        <v>1339</v>
      </c>
      <c r="AU120" s="11" t="s">
        <v>273</v>
      </c>
      <c r="AV120" s="13" t="s">
        <v>59</v>
      </c>
    </row>
    <row r="121" spans="1:48" x14ac:dyDescent="0.25">
      <c r="A121" s="8">
        <v>117</v>
      </c>
      <c r="B121" s="88" t="s">
        <v>1241</v>
      </c>
      <c r="C121" s="9" t="s">
        <v>1224</v>
      </c>
      <c r="D121" s="72">
        <v>3</v>
      </c>
      <c r="E121" s="72">
        <v>7</v>
      </c>
      <c r="F121" s="72">
        <v>3</v>
      </c>
      <c r="G121" s="72">
        <v>11</v>
      </c>
      <c r="H121" s="72">
        <v>6</v>
      </c>
      <c r="I121" s="10" t="s">
        <v>1250</v>
      </c>
      <c r="J121" s="9" t="s">
        <v>1251</v>
      </c>
      <c r="K121" s="4" t="s">
        <v>368</v>
      </c>
      <c r="L121" s="4" t="s">
        <v>170</v>
      </c>
      <c r="M121" s="4" t="s">
        <v>193</v>
      </c>
      <c r="N121" s="4" t="s">
        <v>185</v>
      </c>
      <c r="O121" s="72">
        <v>2</v>
      </c>
      <c r="P121" s="4" t="s">
        <v>340</v>
      </c>
      <c r="Q121" s="12" t="s">
        <v>169</v>
      </c>
      <c r="R121" s="10" t="s">
        <v>1252</v>
      </c>
      <c r="S121" s="9" t="s">
        <v>1253</v>
      </c>
      <c r="T121" s="4" t="s">
        <v>203</v>
      </c>
      <c r="U121" s="4" t="s">
        <v>169</v>
      </c>
      <c r="V121" s="4" t="s">
        <v>204</v>
      </c>
      <c r="W121" s="4" t="s">
        <v>395</v>
      </c>
      <c r="X121" s="72" t="s">
        <v>309</v>
      </c>
      <c r="Y121" s="4" t="s">
        <v>309</v>
      </c>
      <c r="Z121" s="12" t="s">
        <v>359</v>
      </c>
      <c r="AS121" s="9" t="s">
        <v>1254</v>
      </c>
      <c r="AT121" s="11" t="s">
        <v>1339</v>
      </c>
      <c r="AU121" s="11" t="s">
        <v>273</v>
      </c>
      <c r="AV121" s="13" t="s">
        <v>8</v>
      </c>
    </row>
    <row r="122" spans="1:48" x14ac:dyDescent="0.25">
      <c r="A122" s="8">
        <v>118</v>
      </c>
      <c r="B122" s="88" t="s">
        <v>1225</v>
      </c>
      <c r="C122" s="9" t="s">
        <v>1224</v>
      </c>
      <c r="D122" s="72">
        <v>2</v>
      </c>
      <c r="E122" s="72">
        <v>6</v>
      </c>
      <c r="F122" s="72">
        <v>3</v>
      </c>
      <c r="G122" s="72">
        <v>6</v>
      </c>
      <c r="H122" s="72">
        <v>6</v>
      </c>
      <c r="I122" s="10" t="s">
        <v>1246</v>
      </c>
      <c r="J122" s="9" t="s">
        <v>201</v>
      </c>
      <c r="K122" s="4" t="s">
        <v>368</v>
      </c>
      <c r="L122" s="4" t="s">
        <v>170</v>
      </c>
      <c r="M122" s="4" t="s">
        <v>193</v>
      </c>
      <c r="N122" s="4" t="s">
        <v>185</v>
      </c>
      <c r="O122" s="72">
        <v>1</v>
      </c>
      <c r="P122" s="4" t="s">
        <v>166</v>
      </c>
      <c r="Q122" s="12" t="s">
        <v>169</v>
      </c>
      <c r="R122" s="10" t="s">
        <v>1247</v>
      </c>
      <c r="S122" s="9" t="s">
        <v>1141</v>
      </c>
      <c r="T122" s="4" t="s">
        <v>175</v>
      </c>
      <c r="U122" s="4" t="s">
        <v>170</v>
      </c>
      <c r="V122" s="4" t="s">
        <v>193</v>
      </c>
      <c r="W122" s="4" t="s">
        <v>194</v>
      </c>
      <c r="X122" s="72">
        <v>0</v>
      </c>
      <c r="Y122" s="4" t="s">
        <v>166</v>
      </c>
      <c r="Z122" s="12" t="s">
        <v>169</v>
      </c>
      <c r="AS122" s="9" t="s">
        <v>1255</v>
      </c>
      <c r="AT122" s="11" t="s">
        <v>1339</v>
      </c>
      <c r="AU122" s="11" t="s">
        <v>273</v>
      </c>
      <c r="AV122" s="13" t="s">
        <v>59</v>
      </c>
    </row>
    <row r="123" spans="1:48" x14ac:dyDescent="0.25">
      <c r="A123" s="8">
        <v>119</v>
      </c>
      <c r="B123" s="88" t="s">
        <v>1221</v>
      </c>
      <c r="C123" s="9" t="s">
        <v>1224</v>
      </c>
      <c r="D123" s="72">
        <v>1</v>
      </c>
      <c r="E123" s="72">
        <v>5</v>
      </c>
      <c r="F123" s="72">
        <v>3</v>
      </c>
      <c r="G123" s="72">
        <v>6</v>
      </c>
      <c r="H123" s="72">
        <v>5</v>
      </c>
      <c r="I123" s="10" t="s">
        <v>1244</v>
      </c>
      <c r="J123" s="9" t="s">
        <v>1103</v>
      </c>
      <c r="K123" s="4" t="s">
        <v>368</v>
      </c>
      <c r="L123" s="4" t="s">
        <v>170</v>
      </c>
      <c r="M123" s="4" t="s">
        <v>193</v>
      </c>
      <c r="N123" s="4" t="s">
        <v>185</v>
      </c>
      <c r="O123" s="72">
        <v>1</v>
      </c>
      <c r="P123" s="4" t="s">
        <v>305</v>
      </c>
      <c r="Q123" s="12" t="s">
        <v>169</v>
      </c>
      <c r="X123" s="72"/>
      <c r="AS123" s="9" t="s">
        <v>1255</v>
      </c>
      <c r="AT123" s="11" t="s">
        <v>1339</v>
      </c>
      <c r="AU123" s="11" t="s">
        <v>273</v>
      </c>
      <c r="AV123" s="13" t="s">
        <v>59</v>
      </c>
    </row>
    <row r="124" spans="1:48" x14ac:dyDescent="0.25">
      <c r="A124" s="8">
        <v>120</v>
      </c>
      <c r="B124" s="88" t="s">
        <v>1240</v>
      </c>
      <c r="C124" s="9" t="s">
        <v>1224</v>
      </c>
      <c r="D124" s="72">
        <v>2</v>
      </c>
      <c r="E124" s="72">
        <v>2</v>
      </c>
      <c r="F124" s="72">
        <v>3</v>
      </c>
      <c r="G124" s="72">
        <v>6</v>
      </c>
      <c r="H124" s="72">
        <v>6</v>
      </c>
      <c r="I124" s="10" t="s">
        <v>1248</v>
      </c>
      <c r="J124" s="9" t="s">
        <v>1227</v>
      </c>
      <c r="K124" s="4" t="s">
        <v>368</v>
      </c>
      <c r="L124" s="4" t="s">
        <v>170</v>
      </c>
      <c r="M124" s="4" t="s">
        <v>193</v>
      </c>
      <c r="N124" s="4" t="s">
        <v>328</v>
      </c>
      <c r="O124" s="72">
        <v>1</v>
      </c>
      <c r="P124" s="4" t="s">
        <v>186</v>
      </c>
      <c r="Q124" s="12" t="s">
        <v>169</v>
      </c>
      <c r="R124" s="10" t="s">
        <v>1268</v>
      </c>
      <c r="S124" s="9" t="s">
        <v>1249</v>
      </c>
      <c r="T124" s="4" t="s">
        <v>368</v>
      </c>
      <c r="U124" s="4" t="s">
        <v>170</v>
      </c>
      <c r="V124" s="4" t="s">
        <v>193</v>
      </c>
      <c r="W124" s="4" t="s">
        <v>176</v>
      </c>
      <c r="X124" s="72" t="s">
        <v>309</v>
      </c>
      <c r="Y124" s="4" t="s">
        <v>309</v>
      </c>
      <c r="Z124" s="12" t="s">
        <v>322</v>
      </c>
      <c r="AS124" s="9" t="s">
        <v>1255</v>
      </c>
      <c r="AT124" s="11" t="s">
        <v>1339</v>
      </c>
      <c r="AU124" s="11" t="s">
        <v>273</v>
      </c>
      <c r="AV124" s="13" t="s">
        <v>8</v>
      </c>
    </row>
    <row r="125" spans="1:48" x14ac:dyDescent="0.25">
      <c r="A125" s="8">
        <v>121</v>
      </c>
      <c r="B125" s="88" t="s">
        <v>267</v>
      </c>
      <c r="C125" s="9" t="s">
        <v>978</v>
      </c>
      <c r="D125" s="72">
        <v>6</v>
      </c>
      <c r="E125" s="72">
        <v>9</v>
      </c>
      <c r="F125" s="72">
        <v>3</v>
      </c>
      <c r="G125" s="72">
        <v>12</v>
      </c>
      <c r="H125" s="72">
        <v>8</v>
      </c>
      <c r="I125" s="10" t="s">
        <v>991</v>
      </c>
      <c r="K125" s="4" t="s">
        <v>168</v>
      </c>
      <c r="L125" s="4" t="s">
        <v>169</v>
      </c>
      <c r="M125" s="4" t="s">
        <v>849</v>
      </c>
      <c r="N125" s="4" t="s">
        <v>992</v>
      </c>
      <c r="O125" s="72">
        <v>3</v>
      </c>
      <c r="P125" s="4" t="s">
        <v>186</v>
      </c>
      <c r="Q125" s="12" t="s">
        <v>169</v>
      </c>
      <c r="R125" s="10" t="s">
        <v>993</v>
      </c>
      <c r="S125" s="9" t="s">
        <v>994</v>
      </c>
      <c r="T125" s="4" t="s">
        <v>183</v>
      </c>
      <c r="U125" s="4" t="s">
        <v>169</v>
      </c>
      <c r="V125" s="4" t="s">
        <v>184</v>
      </c>
      <c r="W125" s="4" t="s">
        <v>678</v>
      </c>
      <c r="X125" s="72">
        <v>1</v>
      </c>
      <c r="Y125" s="4" t="s">
        <v>166</v>
      </c>
      <c r="Z125" s="12" t="s">
        <v>169</v>
      </c>
      <c r="AA125" s="10" t="s">
        <v>995</v>
      </c>
      <c r="AB125" s="11" t="s">
        <v>996</v>
      </c>
      <c r="AC125" s="4" t="s">
        <v>168</v>
      </c>
      <c r="AD125" s="4" t="s">
        <v>170</v>
      </c>
      <c r="AE125" s="4" t="s">
        <v>193</v>
      </c>
      <c r="AF125" s="4" t="s">
        <v>194</v>
      </c>
      <c r="AG125" s="4" t="s">
        <v>985</v>
      </c>
      <c r="AH125" s="4" t="s">
        <v>195</v>
      </c>
      <c r="AI125" s="12" t="s">
        <v>322</v>
      </c>
      <c r="AJ125" s="10" t="s">
        <v>999</v>
      </c>
      <c r="AK125" s="9" t="s">
        <v>997</v>
      </c>
      <c r="AL125" s="4" t="s">
        <v>183</v>
      </c>
      <c r="AM125" s="4" t="s">
        <v>169</v>
      </c>
      <c r="AN125" s="4" t="s">
        <v>184</v>
      </c>
      <c r="AO125" s="4" t="s">
        <v>998</v>
      </c>
      <c r="AP125" s="4" t="s">
        <v>309</v>
      </c>
      <c r="AQ125" s="4" t="s">
        <v>309</v>
      </c>
      <c r="AR125" s="12" t="s">
        <v>169</v>
      </c>
      <c r="AS125" s="9" t="s">
        <v>1000</v>
      </c>
      <c r="AT125" s="11" t="s">
        <v>268</v>
      </c>
      <c r="AU125" s="11" t="s">
        <v>273</v>
      </c>
      <c r="AV125" s="13" t="s">
        <v>8</v>
      </c>
    </row>
    <row r="126" spans="1:48" x14ac:dyDescent="0.25">
      <c r="A126" s="8">
        <v>122</v>
      </c>
      <c r="B126" s="9" t="s">
        <v>262</v>
      </c>
      <c r="C126" s="9" t="s">
        <v>977</v>
      </c>
      <c r="D126" s="72">
        <v>3</v>
      </c>
      <c r="E126" s="72">
        <v>7</v>
      </c>
      <c r="F126" s="72">
        <v>4</v>
      </c>
      <c r="G126" s="72">
        <v>10</v>
      </c>
      <c r="H126" s="72">
        <v>6</v>
      </c>
      <c r="I126" s="10" t="s">
        <v>1062</v>
      </c>
      <c r="J126" s="9" t="s">
        <v>1063</v>
      </c>
      <c r="K126" s="4" t="s">
        <v>192</v>
      </c>
      <c r="L126" s="4" t="s">
        <v>169</v>
      </c>
      <c r="M126" s="4" t="s">
        <v>193</v>
      </c>
      <c r="N126" s="4" t="s">
        <v>176</v>
      </c>
      <c r="O126" s="72">
        <v>1</v>
      </c>
      <c r="P126" s="4" t="s">
        <v>186</v>
      </c>
      <c r="Q126" s="12" t="s">
        <v>169</v>
      </c>
      <c r="R126" s="10" t="s">
        <v>1064</v>
      </c>
      <c r="S126" s="9" t="s">
        <v>1065</v>
      </c>
      <c r="T126" s="4" t="s">
        <v>175</v>
      </c>
      <c r="U126" s="4" t="s">
        <v>170</v>
      </c>
      <c r="V126" s="4" t="s">
        <v>172</v>
      </c>
      <c r="W126" s="4" t="s">
        <v>176</v>
      </c>
      <c r="X126" s="72">
        <v>1</v>
      </c>
      <c r="Y126" s="4" t="s">
        <v>186</v>
      </c>
      <c r="Z126" s="12" t="s">
        <v>583</v>
      </c>
      <c r="AS126" s="9" t="s">
        <v>1066</v>
      </c>
      <c r="AT126" s="11" t="s">
        <v>268</v>
      </c>
      <c r="AU126" s="11" t="s">
        <v>273</v>
      </c>
      <c r="AV126" s="13" t="s">
        <v>8</v>
      </c>
    </row>
    <row r="127" spans="1:48" x14ac:dyDescent="0.25">
      <c r="A127" s="8">
        <v>123</v>
      </c>
      <c r="B127" s="88" t="s">
        <v>1364</v>
      </c>
      <c r="E127" s="72"/>
      <c r="F127" s="72"/>
      <c r="G127" s="72"/>
      <c r="H127" s="72"/>
      <c r="O127" s="72"/>
      <c r="X127" s="72"/>
      <c r="AT127" s="98" t="s">
        <v>1338</v>
      </c>
      <c r="AU127" s="11" t="s">
        <v>273</v>
      </c>
      <c r="AV127" s="13" t="s">
        <v>8</v>
      </c>
    </row>
    <row r="128" spans="1:48" x14ac:dyDescent="0.25">
      <c r="A128" s="8">
        <v>124</v>
      </c>
      <c r="B128" s="88" t="s">
        <v>1365</v>
      </c>
      <c r="E128" s="72"/>
      <c r="F128" s="72"/>
      <c r="G128" s="72"/>
      <c r="H128" s="72"/>
      <c r="O128" s="72"/>
      <c r="X128" s="72"/>
      <c r="AT128" s="98" t="s">
        <v>1338</v>
      </c>
      <c r="AU128" s="11" t="s">
        <v>273</v>
      </c>
      <c r="AV128" s="13" t="s">
        <v>8</v>
      </c>
    </row>
    <row r="129" spans="1:48" x14ac:dyDescent="0.25">
      <c r="A129" s="8">
        <v>125</v>
      </c>
      <c r="B129" s="88" t="s">
        <v>1270</v>
      </c>
      <c r="C129" s="9" t="s">
        <v>1271</v>
      </c>
      <c r="D129" s="72">
        <v>4</v>
      </c>
      <c r="E129" s="72">
        <v>7</v>
      </c>
      <c r="F129" s="72">
        <v>2</v>
      </c>
      <c r="G129" s="72">
        <v>14</v>
      </c>
      <c r="H129" s="72">
        <v>6</v>
      </c>
      <c r="I129" s="10" t="s">
        <v>1272</v>
      </c>
      <c r="K129" s="4" t="s">
        <v>183</v>
      </c>
      <c r="L129" s="4" t="s">
        <v>169</v>
      </c>
      <c r="M129" s="4" t="s">
        <v>184</v>
      </c>
      <c r="N129" s="4" t="s">
        <v>176</v>
      </c>
      <c r="O129" s="72">
        <v>2</v>
      </c>
      <c r="P129" s="4" t="s">
        <v>186</v>
      </c>
      <c r="Q129" s="12" t="s">
        <v>169</v>
      </c>
      <c r="R129" s="10" t="s">
        <v>1273</v>
      </c>
      <c r="S129" s="9" t="s">
        <v>1274</v>
      </c>
      <c r="T129" s="4" t="s">
        <v>175</v>
      </c>
      <c r="U129" s="4" t="s">
        <v>169</v>
      </c>
      <c r="V129" s="4" t="s">
        <v>193</v>
      </c>
      <c r="W129" s="4" t="s">
        <v>176</v>
      </c>
      <c r="X129" s="72">
        <v>1</v>
      </c>
      <c r="Y129" s="4" t="s">
        <v>195</v>
      </c>
      <c r="Z129" s="12" t="s">
        <v>169</v>
      </c>
      <c r="AA129" s="10" t="s">
        <v>1275</v>
      </c>
      <c r="AB129" s="11" t="s">
        <v>1276</v>
      </c>
      <c r="AC129" s="4" t="s">
        <v>175</v>
      </c>
      <c r="AD129" s="4" t="s">
        <v>169</v>
      </c>
      <c r="AE129" s="4" t="s">
        <v>849</v>
      </c>
      <c r="AF129" s="4" t="s">
        <v>163</v>
      </c>
      <c r="AG129" s="4" t="s">
        <v>309</v>
      </c>
      <c r="AH129" s="4" t="s">
        <v>309</v>
      </c>
      <c r="AI129" s="12" t="s">
        <v>322</v>
      </c>
      <c r="AS129" s="9" t="s">
        <v>1288</v>
      </c>
      <c r="AT129" s="11" t="s">
        <v>1339</v>
      </c>
      <c r="AU129" s="11" t="s">
        <v>273</v>
      </c>
      <c r="AV129" s="13" t="s">
        <v>8</v>
      </c>
    </row>
    <row r="130" spans="1:48" x14ac:dyDescent="0.25">
      <c r="A130" s="8">
        <v>126</v>
      </c>
      <c r="B130" s="88" t="s">
        <v>1258</v>
      </c>
      <c r="C130" s="9" t="s">
        <v>1259</v>
      </c>
      <c r="D130" s="72">
        <v>5</v>
      </c>
      <c r="E130" s="72">
        <v>1</v>
      </c>
      <c r="F130" s="72">
        <v>4</v>
      </c>
      <c r="G130" s="72">
        <v>12</v>
      </c>
      <c r="H130" s="72">
        <v>7</v>
      </c>
      <c r="I130" s="10" t="s">
        <v>1260</v>
      </c>
      <c r="J130" s="9" t="s">
        <v>405</v>
      </c>
      <c r="K130" s="4" t="s">
        <v>183</v>
      </c>
      <c r="L130" s="4" t="s">
        <v>169</v>
      </c>
      <c r="M130" s="4" t="s">
        <v>184</v>
      </c>
      <c r="N130" s="4" t="s">
        <v>328</v>
      </c>
      <c r="O130" s="72">
        <v>4</v>
      </c>
      <c r="P130" s="4" t="s">
        <v>195</v>
      </c>
      <c r="Q130" s="12" t="s">
        <v>169</v>
      </c>
      <c r="R130" s="10" t="s">
        <v>1261</v>
      </c>
      <c r="S130" s="9" t="s">
        <v>1262</v>
      </c>
      <c r="T130" s="4" t="s">
        <v>183</v>
      </c>
      <c r="U130" s="4" t="s">
        <v>169</v>
      </c>
      <c r="V130" s="4" t="s">
        <v>184</v>
      </c>
      <c r="W130" s="4" t="s">
        <v>194</v>
      </c>
      <c r="X130" s="72">
        <v>1</v>
      </c>
      <c r="Y130" s="4" t="s">
        <v>340</v>
      </c>
      <c r="Z130" s="12" t="s">
        <v>169</v>
      </c>
      <c r="AA130" s="10" t="s">
        <v>1263</v>
      </c>
      <c r="AB130" s="11" t="s">
        <v>1264</v>
      </c>
      <c r="AC130" s="4" t="s">
        <v>368</v>
      </c>
      <c r="AD130" s="4" t="s">
        <v>170</v>
      </c>
      <c r="AE130" s="4" t="s">
        <v>849</v>
      </c>
      <c r="AF130" s="4" t="s">
        <v>176</v>
      </c>
      <c r="AG130" s="4" t="s">
        <v>309</v>
      </c>
      <c r="AH130" s="4" t="s">
        <v>309</v>
      </c>
      <c r="AI130" s="12" t="s">
        <v>169</v>
      </c>
      <c r="AS130" s="9" t="s">
        <v>1265</v>
      </c>
      <c r="AT130" s="11" t="s">
        <v>1339</v>
      </c>
      <c r="AU130" s="11" t="s">
        <v>273</v>
      </c>
      <c r="AV130" s="13" t="s">
        <v>8</v>
      </c>
    </row>
    <row r="131" spans="1:48" x14ac:dyDescent="0.25">
      <c r="A131" s="8">
        <v>127</v>
      </c>
      <c r="B131" s="88" t="s">
        <v>1218</v>
      </c>
      <c r="C131" s="9" t="s">
        <v>1223</v>
      </c>
      <c r="D131" s="72">
        <v>2</v>
      </c>
      <c r="E131" s="72">
        <v>2</v>
      </c>
      <c r="F131" s="72">
        <v>3</v>
      </c>
      <c r="G131" s="72">
        <v>6</v>
      </c>
      <c r="H131" s="72">
        <v>6</v>
      </c>
      <c r="I131" s="10" t="s">
        <v>1229</v>
      </c>
      <c r="J131" s="9" t="s">
        <v>557</v>
      </c>
      <c r="K131" s="4" t="s">
        <v>183</v>
      </c>
      <c r="L131" s="4" t="s">
        <v>169</v>
      </c>
      <c r="M131" s="4" t="s">
        <v>184</v>
      </c>
      <c r="N131" s="4" t="s">
        <v>185</v>
      </c>
      <c r="O131" s="72">
        <v>2</v>
      </c>
      <c r="P131" s="4" t="s">
        <v>195</v>
      </c>
      <c r="Q131" s="12" t="s">
        <v>169</v>
      </c>
      <c r="R131" s="10" t="s">
        <v>1230</v>
      </c>
      <c r="S131" s="9" t="s">
        <v>1231</v>
      </c>
      <c r="T131" s="4" t="s">
        <v>315</v>
      </c>
      <c r="U131" s="4" t="s">
        <v>170</v>
      </c>
      <c r="V131" s="4" t="s">
        <v>172</v>
      </c>
      <c r="W131" s="4" t="s">
        <v>176</v>
      </c>
      <c r="X131" s="72" t="s">
        <v>309</v>
      </c>
      <c r="Y131" s="4" t="s">
        <v>309</v>
      </c>
      <c r="Z131" s="12" t="s">
        <v>583</v>
      </c>
      <c r="AS131" s="9" t="s">
        <v>1228</v>
      </c>
      <c r="AT131" s="11" t="s">
        <v>1339</v>
      </c>
      <c r="AU131" s="11" t="s">
        <v>273</v>
      </c>
      <c r="AV131" s="13" t="s">
        <v>59</v>
      </c>
    </row>
    <row r="132" spans="1:48" x14ac:dyDescent="0.25">
      <c r="A132" s="8">
        <v>128</v>
      </c>
      <c r="B132" s="88" t="s">
        <v>1195</v>
      </c>
      <c r="C132" s="9" t="s">
        <v>1326</v>
      </c>
      <c r="D132" s="72">
        <v>6</v>
      </c>
      <c r="E132" s="72">
        <v>0</v>
      </c>
      <c r="F132" s="72">
        <v>4</v>
      </c>
      <c r="G132" s="72">
        <v>12</v>
      </c>
      <c r="H132" s="72">
        <v>4</v>
      </c>
      <c r="I132" s="10" t="s">
        <v>1327</v>
      </c>
      <c r="J132" s="9" t="s">
        <v>1328</v>
      </c>
      <c r="K132" s="4" t="s">
        <v>175</v>
      </c>
      <c r="L132" s="4" t="s">
        <v>169</v>
      </c>
      <c r="M132" s="4" t="s">
        <v>172</v>
      </c>
      <c r="N132" s="4" t="s">
        <v>163</v>
      </c>
      <c r="O132" s="72">
        <v>2</v>
      </c>
      <c r="P132" s="4" t="s">
        <v>305</v>
      </c>
      <c r="Q132" s="12" t="s">
        <v>169</v>
      </c>
      <c r="R132" s="10" t="s">
        <v>1329</v>
      </c>
      <c r="S132" s="9" t="s">
        <v>1330</v>
      </c>
      <c r="T132" s="4" t="s">
        <v>175</v>
      </c>
      <c r="U132" s="4" t="s">
        <v>169</v>
      </c>
      <c r="V132" s="4" t="s">
        <v>172</v>
      </c>
      <c r="W132" s="4" t="s">
        <v>163</v>
      </c>
      <c r="X132" s="72">
        <v>0</v>
      </c>
      <c r="Y132" s="4" t="s">
        <v>186</v>
      </c>
      <c r="Z132" s="12" t="s">
        <v>583</v>
      </c>
      <c r="AA132" s="10" t="s">
        <v>1331</v>
      </c>
      <c r="AB132" s="11" t="s">
        <v>1332</v>
      </c>
      <c r="AC132" s="4" t="s">
        <v>175</v>
      </c>
      <c r="AD132" s="4" t="s">
        <v>169</v>
      </c>
      <c r="AE132" s="4" t="s">
        <v>172</v>
      </c>
      <c r="AF132" s="4" t="s">
        <v>163</v>
      </c>
      <c r="AG132" s="4" t="s">
        <v>203</v>
      </c>
      <c r="AH132" s="4" t="s">
        <v>166</v>
      </c>
      <c r="AI132" s="12" t="s">
        <v>322</v>
      </c>
      <c r="AJ132" s="10" t="s">
        <v>1333</v>
      </c>
      <c r="AK132" s="9" t="s">
        <v>1334</v>
      </c>
      <c r="AL132" s="4" t="s">
        <v>175</v>
      </c>
      <c r="AM132" s="4" t="s">
        <v>169</v>
      </c>
      <c r="AN132" s="4" t="s">
        <v>172</v>
      </c>
      <c r="AO132" s="4" t="s">
        <v>163</v>
      </c>
      <c r="AP132" s="4" t="s">
        <v>203</v>
      </c>
      <c r="AQ132" s="4" t="s">
        <v>195</v>
      </c>
      <c r="AR132" s="12" t="s">
        <v>359</v>
      </c>
      <c r="AS132" s="9" t="s">
        <v>1335</v>
      </c>
      <c r="AT132" s="11" t="s">
        <v>1339</v>
      </c>
      <c r="AU132" s="11" t="s">
        <v>273</v>
      </c>
      <c r="AV132" s="13" t="s">
        <v>8</v>
      </c>
    </row>
    <row r="133" spans="1:48" x14ac:dyDescent="0.25">
      <c r="A133" s="8">
        <v>129</v>
      </c>
      <c r="B133" s="9" t="s">
        <v>1025</v>
      </c>
      <c r="C133" s="9" t="s">
        <v>1026</v>
      </c>
      <c r="D133" s="72">
        <v>3</v>
      </c>
      <c r="E133" s="72">
        <v>8</v>
      </c>
      <c r="F133" s="72">
        <v>4</v>
      </c>
      <c r="G133" s="72">
        <v>8</v>
      </c>
      <c r="H133" s="72">
        <v>6</v>
      </c>
      <c r="I133" s="10" t="s">
        <v>1038</v>
      </c>
      <c r="K133" s="4" t="s">
        <v>175</v>
      </c>
      <c r="L133" s="4" t="s">
        <v>169</v>
      </c>
      <c r="M133" s="4" t="s">
        <v>172</v>
      </c>
      <c r="N133" s="4" t="s">
        <v>176</v>
      </c>
      <c r="O133" s="72">
        <v>1</v>
      </c>
      <c r="P133" s="4" t="s">
        <v>195</v>
      </c>
      <c r="Q133" s="12" t="s">
        <v>169</v>
      </c>
      <c r="R133" s="10" t="s">
        <v>1039</v>
      </c>
      <c r="S133" s="9" t="s">
        <v>503</v>
      </c>
      <c r="T133" s="4" t="s">
        <v>183</v>
      </c>
      <c r="U133" s="4" t="s">
        <v>169</v>
      </c>
      <c r="V133" s="4" t="s">
        <v>184</v>
      </c>
      <c r="W133" s="4" t="s">
        <v>328</v>
      </c>
      <c r="X133" s="72">
        <v>3</v>
      </c>
      <c r="Y133" s="4" t="s">
        <v>166</v>
      </c>
      <c r="Z133" s="12" t="s">
        <v>322</v>
      </c>
      <c r="AA133" s="10" t="s">
        <v>1040</v>
      </c>
      <c r="AB133" s="11" t="s">
        <v>1041</v>
      </c>
      <c r="AC133" s="4" t="s">
        <v>183</v>
      </c>
      <c r="AD133" s="4" t="s">
        <v>169</v>
      </c>
      <c r="AE133" s="4" t="s">
        <v>184</v>
      </c>
      <c r="AF133" s="4" t="s">
        <v>176</v>
      </c>
      <c r="AG133" s="4" t="s">
        <v>309</v>
      </c>
      <c r="AH133" s="4" t="s">
        <v>309</v>
      </c>
      <c r="AI133" s="12" t="s">
        <v>322</v>
      </c>
      <c r="AS133" s="9" t="s">
        <v>1037</v>
      </c>
      <c r="AT133" s="11" t="s">
        <v>1024</v>
      </c>
      <c r="AU133" s="11" t="s">
        <v>273</v>
      </c>
      <c r="AV133" s="13" t="s">
        <v>8</v>
      </c>
    </row>
    <row r="134" spans="1:48" x14ac:dyDescent="0.25">
      <c r="A134" s="8">
        <v>130</v>
      </c>
      <c r="B134" s="88" t="s">
        <v>266</v>
      </c>
      <c r="C134" s="9" t="s">
        <v>976</v>
      </c>
      <c r="D134" s="72">
        <v>5</v>
      </c>
      <c r="E134" s="72">
        <v>8</v>
      </c>
      <c r="F134" s="72">
        <v>4</v>
      </c>
      <c r="G134" s="72">
        <v>10</v>
      </c>
      <c r="H134" s="72">
        <v>7</v>
      </c>
      <c r="I134" s="10" t="s">
        <v>979</v>
      </c>
      <c r="J134" s="9" t="s">
        <v>980</v>
      </c>
      <c r="K134" s="4" t="s">
        <v>168</v>
      </c>
      <c r="L134" s="4" t="s">
        <v>170</v>
      </c>
      <c r="M134" s="4" t="s">
        <v>193</v>
      </c>
      <c r="N134" s="4" t="s">
        <v>328</v>
      </c>
      <c r="O134" s="72">
        <v>3</v>
      </c>
      <c r="P134" s="4" t="s">
        <v>195</v>
      </c>
      <c r="Q134" s="12" t="s">
        <v>169</v>
      </c>
      <c r="R134" s="10" t="s">
        <v>981</v>
      </c>
      <c r="S134" s="9" t="s">
        <v>982</v>
      </c>
      <c r="T134" s="4" t="s">
        <v>183</v>
      </c>
      <c r="U134" s="4" t="s">
        <v>169</v>
      </c>
      <c r="V134" s="4" t="s">
        <v>184</v>
      </c>
      <c r="W134" s="4" t="s">
        <v>176</v>
      </c>
      <c r="X134" s="72">
        <v>0</v>
      </c>
      <c r="Y134" s="4" t="s">
        <v>305</v>
      </c>
      <c r="Z134" s="12" t="s">
        <v>169</v>
      </c>
      <c r="AA134" s="10" t="s">
        <v>983</v>
      </c>
      <c r="AB134" s="11" t="s">
        <v>984</v>
      </c>
      <c r="AC134" s="4" t="s">
        <v>192</v>
      </c>
      <c r="AD134" s="4" t="s">
        <v>170</v>
      </c>
      <c r="AE134" s="4" t="s">
        <v>849</v>
      </c>
      <c r="AF134" s="4" t="s">
        <v>163</v>
      </c>
      <c r="AG134" s="4" t="s">
        <v>985</v>
      </c>
      <c r="AH134" s="4" t="s">
        <v>340</v>
      </c>
      <c r="AI134" s="12" t="s">
        <v>322</v>
      </c>
      <c r="AS134" s="9" t="s">
        <v>986</v>
      </c>
      <c r="AT134" s="11" t="s">
        <v>268</v>
      </c>
      <c r="AU134" s="11" t="s">
        <v>273</v>
      </c>
      <c r="AV134" s="13" t="s">
        <v>8</v>
      </c>
    </row>
    <row r="135" spans="1:48" x14ac:dyDescent="0.25">
      <c r="A135" s="8">
        <v>131</v>
      </c>
      <c r="B135" s="88" t="s">
        <v>1198</v>
      </c>
      <c r="C135" s="9" t="s">
        <v>974</v>
      </c>
      <c r="D135" s="72">
        <v>1</v>
      </c>
      <c r="E135" s="72">
        <v>5</v>
      </c>
      <c r="F135" s="72">
        <v>3</v>
      </c>
      <c r="G135" s="72">
        <v>4</v>
      </c>
      <c r="H135" s="72">
        <v>5</v>
      </c>
      <c r="I135" s="10" t="s">
        <v>1199</v>
      </c>
      <c r="J135" s="9" t="s">
        <v>1200</v>
      </c>
      <c r="K135" s="4" t="s">
        <v>975</v>
      </c>
      <c r="L135" s="4" t="s">
        <v>170</v>
      </c>
      <c r="M135" s="4" t="s">
        <v>849</v>
      </c>
      <c r="N135" s="4" t="s">
        <v>185</v>
      </c>
      <c r="O135" s="72">
        <v>1</v>
      </c>
      <c r="P135" s="4" t="s">
        <v>166</v>
      </c>
      <c r="Q135" s="12" t="s">
        <v>169</v>
      </c>
      <c r="X135" s="72"/>
      <c r="AS135" s="9" t="s">
        <v>1206</v>
      </c>
      <c r="AT135" s="11" t="s">
        <v>1196</v>
      </c>
      <c r="AU135" s="11" t="s">
        <v>273</v>
      </c>
      <c r="AV135" s="13" t="s">
        <v>8</v>
      </c>
    </row>
    <row r="136" spans="1:48" x14ac:dyDescent="0.25">
      <c r="A136" s="8">
        <v>132</v>
      </c>
      <c r="B136" s="88" t="s">
        <v>1197</v>
      </c>
      <c r="C136" s="9" t="s">
        <v>776</v>
      </c>
      <c r="D136" s="72">
        <v>5</v>
      </c>
      <c r="E136" s="72">
        <v>8</v>
      </c>
      <c r="F136" s="72">
        <v>1</v>
      </c>
      <c r="G136" s="72">
        <v>14</v>
      </c>
      <c r="H136" s="72">
        <v>8</v>
      </c>
      <c r="I136" s="10" t="s">
        <v>732</v>
      </c>
      <c r="J136" s="9" t="s">
        <v>1201</v>
      </c>
      <c r="K136" s="4" t="s">
        <v>175</v>
      </c>
      <c r="L136" s="4" t="s">
        <v>169</v>
      </c>
      <c r="M136" s="4" t="s">
        <v>193</v>
      </c>
      <c r="N136" s="4" t="s">
        <v>194</v>
      </c>
      <c r="O136" s="72">
        <v>0</v>
      </c>
      <c r="P136" s="4" t="s">
        <v>166</v>
      </c>
      <c r="Q136" s="12" t="s">
        <v>169</v>
      </c>
      <c r="R136" s="10" t="s">
        <v>1202</v>
      </c>
      <c r="S136" s="9" t="s">
        <v>1203</v>
      </c>
      <c r="T136" s="4" t="s">
        <v>183</v>
      </c>
      <c r="U136" s="4" t="s">
        <v>169</v>
      </c>
      <c r="V136" s="4" t="s">
        <v>184</v>
      </c>
      <c r="W136" s="4" t="s">
        <v>176</v>
      </c>
      <c r="X136" s="4" t="s">
        <v>183</v>
      </c>
      <c r="Y136" s="4" t="s">
        <v>305</v>
      </c>
      <c r="Z136" s="12" t="s">
        <v>169</v>
      </c>
      <c r="AA136" s="10" t="s">
        <v>1204</v>
      </c>
      <c r="AB136" s="11" t="s">
        <v>1205</v>
      </c>
      <c r="AC136" s="4" t="s">
        <v>318</v>
      </c>
      <c r="AD136" s="4" t="s">
        <v>170</v>
      </c>
      <c r="AE136" s="4" t="s">
        <v>849</v>
      </c>
      <c r="AF136" s="4" t="s">
        <v>185</v>
      </c>
      <c r="AG136" s="4" t="s">
        <v>309</v>
      </c>
      <c r="AH136" s="4" t="s">
        <v>309</v>
      </c>
      <c r="AI136" s="12" t="s">
        <v>169</v>
      </c>
      <c r="AS136" s="9" t="s">
        <v>1207</v>
      </c>
      <c r="AT136" s="11" t="s">
        <v>1196</v>
      </c>
      <c r="AU136" s="11" t="s">
        <v>273</v>
      </c>
      <c r="AV136" s="13" t="s">
        <v>8</v>
      </c>
    </row>
    <row r="137" spans="1:48" x14ac:dyDescent="0.25">
      <c r="A137" s="8">
        <v>133</v>
      </c>
      <c r="B137" s="88" t="s">
        <v>1215</v>
      </c>
      <c r="C137" s="9" t="s">
        <v>351</v>
      </c>
      <c r="D137" s="72">
        <v>3</v>
      </c>
      <c r="E137" s="72">
        <v>7</v>
      </c>
      <c r="F137" s="72">
        <v>3</v>
      </c>
      <c r="G137" s="72">
        <v>12</v>
      </c>
      <c r="H137" s="72">
        <v>6</v>
      </c>
      <c r="I137" s="10" t="s">
        <v>1084</v>
      </c>
      <c r="J137" s="9" t="s">
        <v>1085</v>
      </c>
      <c r="K137" s="4" t="s">
        <v>183</v>
      </c>
      <c r="L137" s="4" t="s">
        <v>169</v>
      </c>
      <c r="M137" s="4" t="s">
        <v>184</v>
      </c>
      <c r="N137" s="4" t="s">
        <v>176</v>
      </c>
      <c r="O137" s="72">
        <v>1</v>
      </c>
      <c r="P137" s="4" t="s">
        <v>305</v>
      </c>
      <c r="Q137" s="12" t="s">
        <v>169</v>
      </c>
      <c r="R137" s="10" t="s">
        <v>1086</v>
      </c>
      <c r="S137" s="9" t="s">
        <v>1087</v>
      </c>
      <c r="T137" s="4" t="s">
        <v>368</v>
      </c>
      <c r="U137" s="4" t="s">
        <v>169</v>
      </c>
      <c r="V137" s="4" t="s">
        <v>849</v>
      </c>
      <c r="W137" s="4" t="s">
        <v>176</v>
      </c>
      <c r="X137" s="72">
        <v>1</v>
      </c>
      <c r="Y137" s="4" t="s">
        <v>305</v>
      </c>
      <c r="Z137" s="12" t="s">
        <v>322</v>
      </c>
      <c r="AA137" s="10" t="s">
        <v>1211</v>
      </c>
      <c r="AB137" s="11" t="s">
        <v>737</v>
      </c>
      <c r="AC137" s="4" t="s">
        <v>192</v>
      </c>
      <c r="AD137" s="4" t="s">
        <v>170</v>
      </c>
      <c r="AE137" s="4" t="s">
        <v>193</v>
      </c>
      <c r="AF137" s="4" t="s">
        <v>194</v>
      </c>
      <c r="AG137" s="4" t="s">
        <v>183</v>
      </c>
      <c r="AH137" s="4" t="s">
        <v>195</v>
      </c>
      <c r="AI137" s="12" t="s">
        <v>583</v>
      </c>
      <c r="AS137" s="9" t="s">
        <v>1212</v>
      </c>
      <c r="AT137" s="11" t="s">
        <v>1210</v>
      </c>
      <c r="AU137" s="11" t="s">
        <v>273</v>
      </c>
      <c r="AV137" s="13" t="s">
        <v>8</v>
      </c>
    </row>
    <row r="138" spans="1:48" x14ac:dyDescent="0.25">
      <c r="A138" s="8">
        <v>134</v>
      </c>
      <c r="B138" s="88" t="s">
        <v>1367</v>
      </c>
      <c r="E138" s="72"/>
      <c r="F138" s="72"/>
      <c r="G138" s="72"/>
      <c r="H138" s="72"/>
      <c r="O138" s="72"/>
      <c r="X138" s="72"/>
      <c r="AT138" s="98" t="s">
        <v>1366</v>
      </c>
      <c r="AU138" s="11" t="s">
        <v>273</v>
      </c>
      <c r="AV138" s="13" t="s">
        <v>8</v>
      </c>
    </row>
    <row r="139" spans="1:48" x14ac:dyDescent="0.25">
      <c r="A139" s="8" t="s">
        <v>1462</v>
      </c>
      <c r="B139" s="9" t="s">
        <v>1455</v>
      </c>
      <c r="C139" s="9" t="s">
        <v>1042</v>
      </c>
      <c r="D139" s="72">
        <v>0</v>
      </c>
      <c r="E139" s="72">
        <v>0</v>
      </c>
      <c r="F139" s="72">
        <v>5</v>
      </c>
      <c r="G139" s="72">
        <v>1</v>
      </c>
      <c r="H139" s="72">
        <v>4</v>
      </c>
      <c r="I139" s="10" t="s">
        <v>1043</v>
      </c>
      <c r="K139" s="4" t="s">
        <v>183</v>
      </c>
      <c r="L139" s="4" t="s">
        <v>169</v>
      </c>
      <c r="M139" s="4" t="s">
        <v>184</v>
      </c>
      <c r="N139" s="4" t="s">
        <v>163</v>
      </c>
      <c r="O139" s="72">
        <v>0</v>
      </c>
      <c r="P139" s="4" t="s">
        <v>195</v>
      </c>
      <c r="Q139" s="12" t="s">
        <v>169</v>
      </c>
      <c r="X139" s="72"/>
      <c r="AS139" s="9" t="s">
        <v>1054</v>
      </c>
      <c r="AT139" s="11" t="s">
        <v>1277</v>
      </c>
      <c r="AU139" s="11" t="s">
        <v>1341</v>
      </c>
      <c r="AV139" s="13" t="s">
        <v>1044</v>
      </c>
    </row>
    <row r="140" spans="1:48" x14ac:dyDescent="0.25">
      <c r="A140" s="8" t="s">
        <v>1463</v>
      </c>
      <c r="B140" s="88" t="s">
        <v>1456</v>
      </c>
      <c r="C140" s="9" t="s">
        <v>1042</v>
      </c>
      <c r="D140" s="72">
        <v>0</v>
      </c>
      <c r="E140" s="72">
        <v>0</v>
      </c>
      <c r="F140" s="72">
        <v>5</v>
      </c>
      <c r="G140" s="72">
        <v>1</v>
      </c>
      <c r="H140" s="72">
        <v>4</v>
      </c>
      <c r="I140" s="10" t="s">
        <v>1043</v>
      </c>
      <c r="K140" s="4" t="s">
        <v>183</v>
      </c>
      <c r="L140" s="4" t="s">
        <v>169</v>
      </c>
      <c r="M140" s="4" t="s">
        <v>184</v>
      </c>
      <c r="N140" s="4" t="s">
        <v>163</v>
      </c>
      <c r="O140" s="72">
        <v>0</v>
      </c>
      <c r="P140" s="4" t="s">
        <v>195</v>
      </c>
      <c r="Q140" s="12" t="s">
        <v>169</v>
      </c>
      <c r="X140" s="72"/>
      <c r="AS140" s="9" t="s">
        <v>1054</v>
      </c>
      <c r="AT140" s="11" t="s">
        <v>1277</v>
      </c>
      <c r="AU140" s="11" t="s">
        <v>1341</v>
      </c>
      <c r="AV140" s="13" t="s">
        <v>1044</v>
      </c>
    </row>
    <row r="141" spans="1:48" x14ac:dyDescent="0.25">
      <c r="A141" s="8" t="s">
        <v>1464</v>
      </c>
      <c r="B141" s="88" t="s">
        <v>1459</v>
      </c>
      <c r="C141" s="9" t="s">
        <v>1045</v>
      </c>
      <c r="D141" s="72">
        <v>0</v>
      </c>
      <c r="E141" s="72">
        <v>0</v>
      </c>
      <c r="F141" s="72">
        <v>3</v>
      </c>
      <c r="G141" s="72">
        <v>3</v>
      </c>
      <c r="H141" s="72">
        <v>5</v>
      </c>
      <c r="I141" s="10" t="s">
        <v>1048</v>
      </c>
      <c r="K141" s="4" t="s">
        <v>183</v>
      </c>
      <c r="L141" s="4" t="s">
        <v>169</v>
      </c>
      <c r="M141" s="4" t="s">
        <v>184</v>
      </c>
      <c r="N141" s="4" t="s">
        <v>163</v>
      </c>
      <c r="O141" s="72">
        <v>1</v>
      </c>
      <c r="P141" s="4" t="s">
        <v>186</v>
      </c>
      <c r="Q141" s="12" t="s">
        <v>169</v>
      </c>
      <c r="X141" s="72"/>
      <c r="AT141" s="11" t="s">
        <v>1049</v>
      </c>
      <c r="AU141" s="11" t="s">
        <v>1341</v>
      </c>
      <c r="AV141" s="13" t="s">
        <v>1044</v>
      </c>
    </row>
    <row r="142" spans="1:48" x14ac:dyDescent="0.25">
      <c r="A142" s="8" t="s">
        <v>1465</v>
      </c>
      <c r="B142" s="88" t="s">
        <v>1460</v>
      </c>
      <c r="C142" s="9" t="s">
        <v>1045</v>
      </c>
      <c r="D142" s="72">
        <v>0</v>
      </c>
      <c r="E142" s="72">
        <v>0</v>
      </c>
      <c r="F142" s="72">
        <v>3</v>
      </c>
      <c r="G142" s="72">
        <v>3</v>
      </c>
      <c r="H142" s="72">
        <v>5</v>
      </c>
      <c r="I142" s="10" t="s">
        <v>1048</v>
      </c>
      <c r="K142" s="4" t="s">
        <v>183</v>
      </c>
      <c r="L142" s="4" t="s">
        <v>169</v>
      </c>
      <c r="M142" s="4" t="s">
        <v>184</v>
      </c>
      <c r="N142" s="4" t="s">
        <v>163</v>
      </c>
      <c r="O142" s="72">
        <v>1</v>
      </c>
      <c r="P142" s="4" t="s">
        <v>186</v>
      </c>
      <c r="Q142" s="12" t="s">
        <v>169</v>
      </c>
      <c r="X142" s="72"/>
      <c r="AT142" s="11" t="s">
        <v>1049</v>
      </c>
      <c r="AU142" s="11" t="s">
        <v>1341</v>
      </c>
      <c r="AV142" s="13" t="s">
        <v>1044</v>
      </c>
    </row>
    <row r="143" spans="1:48" x14ac:dyDescent="0.25">
      <c r="A143" s="8" t="s">
        <v>1466</v>
      </c>
      <c r="B143" s="88" t="s">
        <v>1457</v>
      </c>
      <c r="C143" s="9" t="s">
        <v>1045</v>
      </c>
      <c r="D143" s="72">
        <v>0</v>
      </c>
      <c r="E143" s="72">
        <v>0</v>
      </c>
      <c r="F143" s="72">
        <v>2</v>
      </c>
      <c r="G143" s="72">
        <v>4</v>
      </c>
      <c r="H143" s="72">
        <v>5</v>
      </c>
      <c r="I143" s="10" t="s">
        <v>1146</v>
      </c>
      <c r="J143" s="9" t="s">
        <v>1143</v>
      </c>
      <c r="K143" s="4" t="s">
        <v>183</v>
      </c>
      <c r="L143" s="4" t="s">
        <v>169</v>
      </c>
      <c r="M143" s="4" t="s">
        <v>184</v>
      </c>
      <c r="N143" s="4" t="s">
        <v>163</v>
      </c>
      <c r="O143" s="72">
        <v>1</v>
      </c>
      <c r="P143" s="4" t="s">
        <v>186</v>
      </c>
      <c r="Q143" s="12" t="s">
        <v>169</v>
      </c>
      <c r="AS143" s="9" t="s">
        <v>1147</v>
      </c>
      <c r="AT143" s="11" t="s">
        <v>1049</v>
      </c>
      <c r="AU143" s="11" t="s">
        <v>1341</v>
      </c>
      <c r="AV143" s="13" t="s">
        <v>1044</v>
      </c>
    </row>
    <row r="144" spans="1:48" x14ac:dyDescent="0.25">
      <c r="A144" s="8" t="s">
        <v>1467</v>
      </c>
      <c r="B144" s="88" t="s">
        <v>1458</v>
      </c>
      <c r="C144" s="9" t="s">
        <v>1045</v>
      </c>
      <c r="D144" s="72">
        <v>0</v>
      </c>
      <c r="E144" s="72">
        <v>0</v>
      </c>
      <c r="F144" s="72">
        <v>2</v>
      </c>
      <c r="G144" s="72">
        <v>4</v>
      </c>
      <c r="H144" s="72">
        <v>5</v>
      </c>
      <c r="I144" s="10" t="s">
        <v>1146</v>
      </c>
      <c r="J144" s="9" t="s">
        <v>1143</v>
      </c>
      <c r="K144" s="4" t="s">
        <v>183</v>
      </c>
      <c r="L144" s="4" t="s">
        <v>169</v>
      </c>
      <c r="M144" s="4" t="s">
        <v>184</v>
      </c>
      <c r="N144" s="4" t="s">
        <v>163</v>
      </c>
      <c r="O144" s="72">
        <v>1</v>
      </c>
      <c r="P144" s="4" t="s">
        <v>186</v>
      </c>
      <c r="Q144" s="12" t="s">
        <v>169</v>
      </c>
      <c r="AS144" s="9" t="s">
        <v>1147</v>
      </c>
      <c r="AT144" s="11" t="s">
        <v>1049</v>
      </c>
      <c r="AU144" s="11" t="s">
        <v>1341</v>
      </c>
      <c r="AV144" s="13" t="s">
        <v>1044</v>
      </c>
    </row>
    <row r="145" spans="1:48" x14ac:dyDescent="0.25">
      <c r="A145" s="8" t="s">
        <v>1468</v>
      </c>
      <c r="B145" s="88" t="s">
        <v>1461</v>
      </c>
      <c r="C145" s="9" t="s">
        <v>1050</v>
      </c>
      <c r="D145" s="72">
        <v>0</v>
      </c>
      <c r="E145" s="72">
        <v>0</v>
      </c>
      <c r="F145" s="72">
        <v>4</v>
      </c>
      <c r="G145" s="72">
        <v>2</v>
      </c>
      <c r="H145" s="72">
        <v>5</v>
      </c>
      <c r="I145" s="10" t="s">
        <v>1051</v>
      </c>
      <c r="K145" s="4" t="s">
        <v>192</v>
      </c>
      <c r="L145" s="4" t="s">
        <v>170</v>
      </c>
      <c r="M145" s="4" t="s">
        <v>193</v>
      </c>
      <c r="N145" s="4" t="s">
        <v>185</v>
      </c>
      <c r="O145" s="72">
        <v>1</v>
      </c>
      <c r="P145" s="4" t="s">
        <v>340</v>
      </c>
      <c r="Q145" s="12" t="s">
        <v>169</v>
      </c>
      <c r="X145" s="72"/>
      <c r="AT145" s="11" t="s">
        <v>1060</v>
      </c>
      <c r="AU145" s="11" t="s">
        <v>1341</v>
      </c>
      <c r="AV145" s="13" t="s">
        <v>1044</v>
      </c>
    </row>
    <row r="146" spans="1:48" x14ac:dyDescent="0.25">
      <c r="A146" s="8" t="s">
        <v>220</v>
      </c>
      <c r="B146" s="88" t="s">
        <v>210</v>
      </c>
      <c r="C146" s="9" t="s">
        <v>1045</v>
      </c>
      <c r="D146" s="72">
        <v>0</v>
      </c>
      <c r="E146" s="72">
        <v>0</v>
      </c>
      <c r="F146" s="72">
        <v>2</v>
      </c>
      <c r="G146" s="72">
        <v>4</v>
      </c>
      <c r="H146" s="72">
        <v>5</v>
      </c>
      <c r="I146" s="10" t="s">
        <v>1146</v>
      </c>
      <c r="J146" s="9" t="s">
        <v>1143</v>
      </c>
      <c r="K146" s="4" t="s">
        <v>183</v>
      </c>
      <c r="L146" s="4" t="s">
        <v>169</v>
      </c>
      <c r="M146" s="4" t="s">
        <v>184</v>
      </c>
      <c r="N146" s="4" t="s">
        <v>163</v>
      </c>
      <c r="O146" s="72">
        <v>1</v>
      </c>
      <c r="P146" s="4" t="s">
        <v>186</v>
      </c>
      <c r="Q146" s="12" t="s">
        <v>169</v>
      </c>
      <c r="AS146" s="9" t="s">
        <v>1147</v>
      </c>
      <c r="AT146" s="11" t="s">
        <v>1049</v>
      </c>
      <c r="AU146" s="11" t="s">
        <v>19</v>
      </c>
      <c r="AV146" s="13" t="s">
        <v>1044</v>
      </c>
    </row>
    <row r="147" spans="1:48" x14ac:dyDescent="0.25">
      <c r="A147" s="8" t="s">
        <v>227</v>
      </c>
      <c r="B147" s="88" t="s">
        <v>216</v>
      </c>
      <c r="C147" s="9" t="s">
        <v>1173</v>
      </c>
      <c r="D147" s="72">
        <v>0</v>
      </c>
      <c r="E147" s="72">
        <v>0</v>
      </c>
      <c r="F147" s="72">
        <v>6</v>
      </c>
      <c r="G147" s="72">
        <v>1</v>
      </c>
      <c r="H147" s="72">
        <v>4</v>
      </c>
      <c r="I147" s="10" t="s">
        <v>1175</v>
      </c>
      <c r="J147" s="9" t="s">
        <v>1176</v>
      </c>
      <c r="K147" s="4" t="s">
        <v>183</v>
      </c>
      <c r="L147" s="4" t="s">
        <v>169</v>
      </c>
      <c r="M147" s="4" t="s">
        <v>184</v>
      </c>
      <c r="N147" s="4" t="s">
        <v>163</v>
      </c>
      <c r="O147" s="72">
        <v>0</v>
      </c>
      <c r="P147" s="4" t="s">
        <v>195</v>
      </c>
      <c r="Q147" s="12" t="s">
        <v>169</v>
      </c>
      <c r="AS147" s="9" t="s">
        <v>1179</v>
      </c>
      <c r="AT147" s="11" t="s">
        <v>1060</v>
      </c>
      <c r="AU147" s="11" t="s">
        <v>19</v>
      </c>
      <c r="AV147" s="13" t="s">
        <v>1044</v>
      </c>
    </row>
    <row r="148" spans="1:48" x14ac:dyDescent="0.25">
      <c r="A148" s="8" t="s">
        <v>229</v>
      </c>
      <c r="B148" s="88" t="s">
        <v>214</v>
      </c>
      <c r="C148" s="9" t="s">
        <v>1172</v>
      </c>
      <c r="D148" s="72">
        <v>0</v>
      </c>
      <c r="E148" s="72">
        <v>0</v>
      </c>
      <c r="F148" s="72">
        <v>4</v>
      </c>
      <c r="G148" s="72">
        <v>4</v>
      </c>
      <c r="H148" s="72">
        <v>4</v>
      </c>
      <c r="I148" s="10" t="s">
        <v>1181</v>
      </c>
      <c r="J148" s="9" t="s">
        <v>1182</v>
      </c>
      <c r="K148" s="4" t="s">
        <v>168</v>
      </c>
      <c r="L148" s="4" t="s">
        <v>170</v>
      </c>
      <c r="M148" s="4" t="s">
        <v>193</v>
      </c>
      <c r="N148" s="4" t="s">
        <v>163</v>
      </c>
      <c r="O148" s="72">
        <v>1</v>
      </c>
      <c r="P148" s="4" t="s">
        <v>186</v>
      </c>
      <c r="Q148" s="12" t="s">
        <v>169</v>
      </c>
      <c r="AS148" s="9" t="s">
        <v>1183</v>
      </c>
      <c r="AT148" s="11" t="s">
        <v>1060</v>
      </c>
      <c r="AU148" s="11" t="s">
        <v>19</v>
      </c>
      <c r="AV148" s="13" t="s">
        <v>1044</v>
      </c>
    </row>
    <row r="149" spans="1:48" x14ac:dyDescent="0.25">
      <c r="A149" s="8" t="s">
        <v>231</v>
      </c>
      <c r="B149" s="88" t="s">
        <v>218</v>
      </c>
      <c r="C149" s="9" t="s">
        <v>1171</v>
      </c>
      <c r="D149" s="72">
        <v>0</v>
      </c>
      <c r="E149" s="72">
        <v>0</v>
      </c>
      <c r="F149" s="72">
        <v>2</v>
      </c>
      <c r="G149" s="72">
        <v>3</v>
      </c>
      <c r="H149" s="72">
        <v>6</v>
      </c>
      <c r="I149" s="10" t="s">
        <v>1188</v>
      </c>
      <c r="J149" s="9" t="s">
        <v>1189</v>
      </c>
      <c r="K149" s="4" t="s">
        <v>368</v>
      </c>
      <c r="L149" s="4" t="s">
        <v>170</v>
      </c>
      <c r="M149" s="4" t="s">
        <v>172</v>
      </c>
      <c r="N149" s="4" t="s">
        <v>163</v>
      </c>
      <c r="O149" s="72">
        <v>2</v>
      </c>
      <c r="P149" s="4" t="s">
        <v>166</v>
      </c>
      <c r="Q149" s="12" t="s">
        <v>169</v>
      </c>
      <c r="AS149" s="9" t="s">
        <v>376</v>
      </c>
      <c r="AT149" s="11" t="s">
        <v>1060</v>
      </c>
      <c r="AU149" s="11" t="s">
        <v>19</v>
      </c>
      <c r="AV149" s="13" t="s">
        <v>1044</v>
      </c>
    </row>
    <row r="150" spans="1:48" x14ac:dyDescent="0.25">
      <c r="A150" s="8" t="s">
        <v>232</v>
      </c>
      <c r="B150" s="88" t="s">
        <v>217</v>
      </c>
      <c r="C150" s="9" t="s">
        <v>1170</v>
      </c>
      <c r="D150" s="72">
        <v>0</v>
      </c>
      <c r="E150" s="72">
        <v>0</v>
      </c>
      <c r="F150" s="72">
        <v>2</v>
      </c>
      <c r="G150" s="72">
        <v>2</v>
      </c>
      <c r="H150" s="72">
        <v>4</v>
      </c>
      <c r="I150" s="10" t="s">
        <v>1180</v>
      </c>
      <c r="J150" s="9" t="s">
        <v>1143</v>
      </c>
      <c r="K150" s="4" t="s">
        <v>368</v>
      </c>
      <c r="L150" s="4" t="s">
        <v>170</v>
      </c>
      <c r="M150" s="4" t="s">
        <v>172</v>
      </c>
      <c r="N150" s="4" t="s">
        <v>163</v>
      </c>
      <c r="O150" s="72">
        <v>1</v>
      </c>
      <c r="P150" s="4" t="s">
        <v>166</v>
      </c>
      <c r="Q150" s="12" t="s">
        <v>169</v>
      </c>
      <c r="AS150" s="9" t="s">
        <v>1054</v>
      </c>
      <c r="AT150" s="11" t="s">
        <v>1060</v>
      </c>
      <c r="AU150" s="11" t="s">
        <v>19</v>
      </c>
      <c r="AV150" s="13" t="s">
        <v>1044</v>
      </c>
    </row>
    <row r="151" spans="1:48" x14ac:dyDescent="0.25">
      <c r="A151" s="8" t="s">
        <v>233</v>
      </c>
      <c r="B151" s="88" t="s">
        <v>209</v>
      </c>
      <c r="C151" s="9" t="s">
        <v>1042</v>
      </c>
      <c r="D151" s="72">
        <v>0</v>
      </c>
      <c r="E151" s="72">
        <v>0</v>
      </c>
      <c r="F151" s="72">
        <v>3</v>
      </c>
      <c r="G151" s="72">
        <v>1</v>
      </c>
      <c r="H151" s="72">
        <v>4</v>
      </c>
      <c r="I151" s="10" t="s">
        <v>1142</v>
      </c>
      <c r="J151" s="9" t="s">
        <v>1143</v>
      </c>
      <c r="K151" s="4" t="s">
        <v>183</v>
      </c>
      <c r="L151" s="4" t="s">
        <v>169</v>
      </c>
      <c r="M151" s="4" t="s">
        <v>184</v>
      </c>
      <c r="N151" s="4" t="s">
        <v>163</v>
      </c>
      <c r="O151" s="72">
        <v>0</v>
      </c>
      <c r="P151" s="4" t="s">
        <v>195</v>
      </c>
      <c r="Q151" s="12" t="s">
        <v>169</v>
      </c>
      <c r="AS151" s="9" t="s">
        <v>1145</v>
      </c>
      <c r="AT151" s="11" t="s">
        <v>1277</v>
      </c>
      <c r="AU151" s="11" t="s">
        <v>19</v>
      </c>
      <c r="AV151" s="13" t="s">
        <v>1044</v>
      </c>
    </row>
    <row r="152" spans="1:48" x14ac:dyDescent="0.25">
      <c r="A152" s="8" t="s">
        <v>234</v>
      </c>
      <c r="B152" s="88" t="s">
        <v>215</v>
      </c>
      <c r="C152" s="9" t="s">
        <v>1174</v>
      </c>
      <c r="D152" s="72">
        <v>0</v>
      </c>
      <c r="E152" s="72">
        <v>0</v>
      </c>
      <c r="F152" s="72">
        <v>3</v>
      </c>
      <c r="G152" s="72">
        <v>6</v>
      </c>
      <c r="H152" s="72">
        <v>8</v>
      </c>
      <c r="I152" s="10" t="s">
        <v>1190</v>
      </c>
      <c r="J152" s="9" t="s">
        <v>1191</v>
      </c>
      <c r="K152" s="4" t="s">
        <v>183</v>
      </c>
      <c r="L152" s="4" t="s">
        <v>169</v>
      </c>
      <c r="M152" s="4" t="s">
        <v>184</v>
      </c>
      <c r="N152" s="4" t="s">
        <v>163</v>
      </c>
      <c r="O152" s="72">
        <v>2</v>
      </c>
      <c r="P152" s="4" t="s">
        <v>305</v>
      </c>
      <c r="Q152" s="12" t="s">
        <v>169</v>
      </c>
      <c r="AS152" s="9" t="s">
        <v>1192</v>
      </c>
      <c r="AT152" s="11" t="s">
        <v>1060</v>
      </c>
      <c r="AU152" s="11" t="s">
        <v>19</v>
      </c>
      <c r="AV152" s="13" t="s">
        <v>1044</v>
      </c>
    </row>
    <row r="153" spans="1:48" x14ac:dyDescent="0.25">
      <c r="A153" s="8" t="s">
        <v>235</v>
      </c>
      <c r="B153" s="88" t="s">
        <v>145</v>
      </c>
      <c r="C153" s="9" t="s">
        <v>1324</v>
      </c>
      <c r="D153" s="72">
        <v>0</v>
      </c>
      <c r="E153" s="72">
        <v>0</v>
      </c>
      <c r="F153" s="72">
        <v>0</v>
      </c>
      <c r="G153" s="72">
        <v>1</v>
      </c>
      <c r="H153" s="72">
        <v>0</v>
      </c>
      <c r="I153" s="10" t="s">
        <v>1052</v>
      </c>
      <c r="J153" s="9" t="s">
        <v>1109</v>
      </c>
      <c r="K153" s="4" t="s">
        <v>203</v>
      </c>
      <c r="L153" s="4" t="s">
        <v>169</v>
      </c>
      <c r="M153" s="4" t="s">
        <v>204</v>
      </c>
      <c r="N153" s="4" t="s">
        <v>203</v>
      </c>
      <c r="O153" s="72">
        <v>1</v>
      </c>
      <c r="P153" s="4" t="s">
        <v>166</v>
      </c>
      <c r="Q153" s="12" t="s">
        <v>169</v>
      </c>
      <c r="X153" s="72"/>
      <c r="AS153" s="9" t="s">
        <v>1054</v>
      </c>
      <c r="AT153" s="11" t="s">
        <v>78</v>
      </c>
      <c r="AU153" s="11" t="s">
        <v>19</v>
      </c>
      <c r="AV153" s="13" t="s">
        <v>1044</v>
      </c>
    </row>
    <row r="154" spans="1:48" x14ac:dyDescent="0.25">
      <c r="A154" s="8" t="s">
        <v>236</v>
      </c>
      <c r="B154" s="88" t="s">
        <v>143</v>
      </c>
      <c r="C154" s="9" t="s">
        <v>1324</v>
      </c>
      <c r="D154" s="72">
        <v>0</v>
      </c>
      <c r="E154" s="72">
        <v>0</v>
      </c>
      <c r="F154" s="72">
        <v>0</v>
      </c>
      <c r="G154" s="72">
        <v>1</v>
      </c>
      <c r="H154" s="72">
        <v>0</v>
      </c>
      <c r="I154" s="10" t="s">
        <v>1052</v>
      </c>
      <c r="J154" s="9" t="s">
        <v>1110</v>
      </c>
      <c r="K154" s="4" t="s">
        <v>203</v>
      </c>
      <c r="L154" s="4" t="s">
        <v>169</v>
      </c>
      <c r="M154" s="4" t="s">
        <v>204</v>
      </c>
      <c r="N154" s="4" t="s">
        <v>203</v>
      </c>
      <c r="O154" s="72">
        <v>1</v>
      </c>
      <c r="P154" s="4" t="s">
        <v>305</v>
      </c>
      <c r="Q154" s="12" t="s">
        <v>169</v>
      </c>
      <c r="X154" s="72"/>
      <c r="AS154" s="9" t="s">
        <v>1111</v>
      </c>
      <c r="AT154" s="11" t="s">
        <v>105</v>
      </c>
      <c r="AU154" s="11" t="s">
        <v>19</v>
      </c>
      <c r="AV154" s="13" t="s">
        <v>1044</v>
      </c>
    </row>
    <row r="155" spans="1:48" x14ac:dyDescent="0.25">
      <c r="A155" s="8" t="s">
        <v>237</v>
      </c>
      <c r="B155" s="9" t="s">
        <v>144</v>
      </c>
      <c r="C155" s="9" t="s">
        <v>1324</v>
      </c>
      <c r="D155" s="72">
        <v>0</v>
      </c>
      <c r="E155" s="72">
        <v>0</v>
      </c>
      <c r="F155" s="72">
        <v>0</v>
      </c>
      <c r="G155" s="72">
        <v>1</v>
      </c>
      <c r="H155" s="72">
        <v>0</v>
      </c>
      <c r="I155" s="10" t="s">
        <v>1052</v>
      </c>
      <c r="J155" s="9" t="s">
        <v>1053</v>
      </c>
      <c r="K155" s="4" t="s">
        <v>203</v>
      </c>
      <c r="L155" s="4" t="s">
        <v>169</v>
      </c>
      <c r="M155" s="4" t="s">
        <v>204</v>
      </c>
      <c r="N155" s="4" t="s">
        <v>203</v>
      </c>
      <c r="O155" s="72">
        <v>1</v>
      </c>
      <c r="P155" s="4" t="s">
        <v>195</v>
      </c>
      <c r="Q155" s="12" t="s">
        <v>169</v>
      </c>
      <c r="X155" s="72"/>
      <c r="AS155" s="9" t="s">
        <v>1054</v>
      </c>
      <c r="AT155" s="11" t="s">
        <v>75</v>
      </c>
      <c r="AU155" s="11" t="s">
        <v>19</v>
      </c>
      <c r="AV155" s="13" t="s">
        <v>1044</v>
      </c>
    </row>
    <row r="156" spans="1:48" x14ac:dyDescent="0.25">
      <c r="A156" s="8" t="s">
        <v>241</v>
      </c>
      <c r="B156" s="88" t="s">
        <v>1047</v>
      </c>
      <c r="C156" s="9" t="s">
        <v>1045</v>
      </c>
      <c r="D156" s="72">
        <v>0</v>
      </c>
      <c r="E156" s="72">
        <v>0</v>
      </c>
      <c r="F156" s="72">
        <v>3</v>
      </c>
      <c r="G156" s="72">
        <v>3</v>
      </c>
      <c r="H156" s="72">
        <v>5</v>
      </c>
      <c r="I156" s="10" t="s">
        <v>1048</v>
      </c>
      <c r="K156" s="4" t="s">
        <v>183</v>
      </c>
      <c r="L156" s="4" t="s">
        <v>169</v>
      </c>
      <c r="M156" s="4" t="s">
        <v>184</v>
      </c>
      <c r="N156" s="4" t="s">
        <v>163</v>
      </c>
      <c r="O156" s="72">
        <v>1</v>
      </c>
      <c r="P156" s="4" t="s">
        <v>186</v>
      </c>
      <c r="Q156" s="12" t="s">
        <v>169</v>
      </c>
      <c r="X156" s="72"/>
      <c r="AT156" s="11" t="s">
        <v>1049</v>
      </c>
      <c r="AU156" s="11" t="s">
        <v>19</v>
      </c>
      <c r="AV156" s="13" t="s">
        <v>1044</v>
      </c>
    </row>
    <row r="157" spans="1:48" x14ac:dyDescent="0.25">
      <c r="A157" s="8" t="s">
        <v>242</v>
      </c>
      <c r="B157" s="9" t="s">
        <v>141</v>
      </c>
      <c r="C157" s="9" t="s">
        <v>1325</v>
      </c>
      <c r="D157" s="72">
        <v>0</v>
      </c>
      <c r="E157" s="72">
        <v>0</v>
      </c>
      <c r="F157" s="72">
        <v>0</v>
      </c>
      <c r="G157" s="72">
        <v>0</v>
      </c>
      <c r="H157" s="72">
        <v>0</v>
      </c>
      <c r="I157" s="10" t="s">
        <v>1055</v>
      </c>
      <c r="K157" s="4" t="s">
        <v>203</v>
      </c>
      <c r="L157" s="4" t="s">
        <v>169</v>
      </c>
      <c r="M157" s="4" t="s">
        <v>204</v>
      </c>
      <c r="N157" s="4" t="s">
        <v>203</v>
      </c>
      <c r="O157" s="72">
        <v>7</v>
      </c>
      <c r="P157" s="4" t="s">
        <v>340</v>
      </c>
      <c r="Q157" s="12" t="s">
        <v>169</v>
      </c>
      <c r="X157" s="72"/>
      <c r="AS157" s="9" t="s">
        <v>1056</v>
      </c>
      <c r="AT157" s="11" t="s">
        <v>74</v>
      </c>
      <c r="AU157" s="11" t="s">
        <v>19</v>
      </c>
      <c r="AV157" s="13" t="s">
        <v>1044</v>
      </c>
    </row>
    <row r="158" spans="1:48" x14ac:dyDescent="0.25">
      <c r="A158" s="8" t="s">
        <v>243</v>
      </c>
      <c r="B158" s="88" t="s">
        <v>142</v>
      </c>
      <c r="C158" s="9" t="s">
        <v>1042</v>
      </c>
      <c r="D158" s="72">
        <v>0</v>
      </c>
      <c r="E158" s="72">
        <v>0</v>
      </c>
      <c r="F158" s="72">
        <v>5</v>
      </c>
      <c r="G158" s="72">
        <v>1</v>
      </c>
      <c r="H158" s="72">
        <v>4</v>
      </c>
      <c r="I158" s="10" t="s">
        <v>1043</v>
      </c>
      <c r="K158" s="4" t="s">
        <v>183</v>
      </c>
      <c r="L158" s="4" t="s">
        <v>169</v>
      </c>
      <c r="M158" s="4" t="s">
        <v>184</v>
      </c>
      <c r="N158" s="4" t="s">
        <v>163</v>
      </c>
      <c r="O158" s="72">
        <v>0</v>
      </c>
      <c r="P158" s="4" t="s">
        <v>195</v>
      </c>
      <c r="Q158" s="12" t="s">
        <v>169</v>
      </c>
      <c r="X158" s="72"/>
      <c r="AS158" s="9" t="s">
        <v>1054</v>
      </c>
      <c r="AT158" s="11" t="s">
        <v>1277</v>
      </c>
      <c r="AU158" s="11" t="s">
        <v>19</v>
      </c>
      <c r="AV158" s="13" t="s">
        <v>1044</v>
      </c>
    </row>
    <row r="159" spans="1:48" x14ac:dyDescent="0.25">
      <c r="A159" s="8" t="s">
        <v>244</v>
      </c>
      <c r="B159" s="88" t="s">
        <v>140</v>
      </c>
      <c r="C159" s="9" t="s">
        <v>1050</v>
      </c>
      <c r="D159" s="72">
        <v>0</v>
      </c>
      <c r="E159" s="72">
        <v>0</v>
      </c>
      <c r="F159" s="72">
        <v>4</v>
      </c>
      <c r="G159" s="72">
        <v>2</v>
      </c>
      <c r="H159" s="72">
        <v>5</v>
      </c>
      <c r="I159" s="10" t="s">
        <v>1051</v>
      </c>
      <c r="K159" s="4" t="s">
        <v>192</v>
      </c>
      <c r="L159" s="4" t="s">
        <v>170</v>
      </c>
      <c r="M159" s="4" t="s">
        <v>193</v>
      </c>
      <c r="N159" s="4" t="s">
        <v>185</v>
      </c>
      <c r="O159" s="72">
        <v>1</v>
      </c>
      <c r="P159" s="4" t="s">
        <v>340</v>
      </c>
      <c r="Q159" s="12" t="s">
        <v>169</v>
      </c>
      <c r="X159" s="72"/>
      <c r="AT159" s="11" t="s">
        <v>1060</v>
      </c>
      <c r="AU159" s="11" t="s">
        <v>19</v>
      </c>
      <c r="AV159" s="13" t="s">
        <v>1044</v>
      </c>
    </row>
    <row r="160" spans="1:48" x14ac:dyDescent="0.25">
      <c r="A160" s="8" t="s">
        <v>245</v>
      </c>
      <c r="B160" s="88" t="s">
        <v>139</v>
      </c>
      <c r="C160" s="9" t="s">
        <v>1057</v>
      </c>
      <c r="D160" s="72">
        <v>0</v>
      </c>
      <c r="E160" s="72">
        <v>0</v>
      </c>
      <c r="F160" s="72">
        <v>2</v>
      </c>
      <c r="G160" s="72">
        <v>6</v>
      </c>
      <c r="H160" s="72"/>
      <c r="O160" s="72"/>
      <c r="X160" s="72"/>
      <c r="AS160" s="9" t="s">
        <v>1104</v>
      </c>
      <c r="AT160" s="11" t="s">
        <v>97</v>
      </c>
      <c r="AU160" s="11" t="s">
        <v>19</v>
      </c>
      <c r="AV160" s="13" t="s">
        <v>1044</v>
      </c>
    </row>
    <row r="161" spans="1:48" x14ac:dyDescent="0.25">
      <c r="A161" s="8" t="s">
        <v>246</v>
      </c>
      <c r="B161" s="88" t="s">
        <v>138</v>
      </c>
      <c r="C161" s="9" t="s">
        <v>1057</v>
      </c>
      <c r="D161" s="72">
        <v>0</v>
      </c>
      <c r="E161" s="72">
        <v>0</v>
      </c>
      <c r="F161" s="72">
        <v>4</v>
      </c>
      <c r="G161" s="72">
        <v>2</v>
      </c>
      <c r="H161" s="72">
        <v>6</v>
      </c>
      <c r="I161" s="10" t="s">
        <v>1105</v>
      </c>
      <c r="J161" s="9" t="s">
        <v>1106</v>
      </c>
      <c r="K161" s="4" t="s">
        <v>183</v>
      </c>
      <c r="L161" s="4" t="s">
        <v>169</v>
      </c>
      <c r="M161" s="4" t="s">
        <v>184</v>
      </c>
      <c r="N161" s="4" t="s">
        <v>163</v>
      </c>
      <c r="O161" s="72">
        <v>0</v>
      </c>
      <c r="P161" s="4" t="s">
        <v>309</v>
      </c>
      <c r="Q161" s="12" t="s">
        <v>169</v>
      </c>
      <c r="X161" s="72"/>
      <c r="AT161" s="11" t="s">
        <v>96</v>
      </c>
      <c r="AU161" s="11" t="s">
        <v>19</v>
      </c>
      <c r="AV161" s="13" t="s">
        <v>1044</v>
      </c>
    </row>
    <row r="162" spans="1:48" x14ac:dyDescent="0.25">
      <c r="A162" s="8" t="s">
        <v>247</v>
      </c>
      <c r="B162" s="9" t="s">
        <v>137</v>
      </c>
      <c r="C162" s="9" t="s">
        <v>1057</v>
      </c>
      <c r="D162" s="72">
        <v>0</v>
      </c>
      <c r="E162" s="72">
        <v>0</v>
      </c>
      <c r="F162" s="72">
        <v>3</v>
      </c>
      <c r="G162" s="72">
        <v>4</v>
      </c>
      <c r="H162" s="72">
        <v>5</v>
      </c>
      <c r="I162" s="10" t="s">
        <v>1058</v>
      </c>
      <c r="K162" s="4" t="s">
        <v>183</v>
      </c>
      <c r="L162" s="4" t="s">
        <v>169</v>
      </c>
      <c r="M162" s="4" t="s">
        <v>184</v>
      </c>
      <c r="N162" s="4" t="s">
        <v>1059</v>
      </c>
      <c r="O162" s="72">
        <v>1</v>
      </c>
      <c r="P162" s="4" t="s">
        <v>340</v>
      </c>
      <c r="Q162" s="12" t="s">
        <v>169</v>
      </c>
      <c r="X162" s="72"/>
      <c r="AT162" s="11" t="s">
        <v>1060</v>
      </c>
      <c r="AU162" s="11" t="s">
        <v>19</v>
      </c>
      <c r="AV162" s="13" t="s">
        <v>1044</v>
      </c>
    </row>
    <row r="163" spans="1:48" x14ac:dyDescent="0.25">
      <c r="A163" s="8" t="s">
        <v>248</v>
      </c>
      <c r="B163" s="88" t="s">
        <v>136</v>
      </c>
      <c r="C163" s="9" t="s">
        <v>1057</v>
      </c>
      <c r="D163" s="72">
        <v>0</v>
      </c>
      <c r="E163" s="72">
        <v>0</v>
      </c>
      <c r="F163" s="72">
        <v>2</v>
      </c>
      <c r="G163" s="72">
        <v>1</v>
      </c>
      <c r="H163" s="72">
        <v>5</v>
      </c>
      <c r="I163" s="10" t="s">
        <v>1107</v>
      </c>
      <c r="K163" s="4" t="s">
        <v>183</v>
      </c>
      <c r="L163" s="4" t="s">
        <v>169</v>
      </c>
      <c r="M163" s="4" t="s">
        <v>184</v>
      </c>
      <c r="N163" s="4" t="s">
        <v>1108</v>
      </c>
      <c r="O163" s="72">
        <v>2</v>
      </c>
      <c r="P163" s="4" t="s">
        <v>305</v>
      </c>
      <c r="Q163" s="12" t="s">
        <v>169</v>
      </c>
      <c r="X163" s="72"/>
      <c r="AS163" s="9" t="s">
        <v>258</v>
      </c>
      <c r="AT163" s="11" t="s">
        <v>72</v>
      </c>
      <c r="AU163" s="11" t="s">
        <v>19</v>
      </c>
      <c r="AV163" s="13" t="s">
        <v>1044</v>
      </c>
    </row>
    <row r="164" spans="1:48" x14ac:dyDescent="0.25">
      <c r="A164" s="8" t="s">
        <v>250</v>
      </c>
      <c r="B164" s="88" t="s">
        <v>146</v>
      </c>
      <c r="C164" s="9" t="s">
        <v>1139</v>
      </c>
      <c r="D164" s="72">
        <v>0</v>
      </c>
      <c r="E164" s="72">
        <v>0</v>
      </c>
      <c r="F164" s="72">
        <v>1</v>
      </c>
      <c r="G164" s="72">
        <v>3</v>
      </c>
      <c r="H164" s="72">
        <v>4</v>
      </c>
      <c r="I164" s="10" t="s">
        <v>1140</v>
      </c>
      <c r="J164" s="9" t="s">
        <v>1141</v>
      </c>
      <c r="K164" s="4" t="s">
        <v>175</v>
      </c>
      <c r="L164" s="4" t="s">
        <v>169</v>
      </c>
      <c r="M164" s="4" t="s">
        <v>193</v>
      </c>
      <c r="N164" s="4" t="s">
        <v>176</v>
      </c>
      <c r="O164" s="72">
        <v>1</v>
      </c>
      <c r="P164" s="4" t="s">
        <v>305</v>
      </c>
      <c r="Q164" s="12" t="s">
        <v>169</v>
      </c>
      <c r="X164" s="72"/>
      <c r="AT164" s="11" t="s">
        <v>1061</v>
      </c>
      <c r="AU164" s="11" t="s">
        <v>19</v>
      </c>
      <c r="AV164" s="13" t="s">
        <v>1044</v>
      </c>
    </row>
    <row r="165" spans="1:48" x14ac:dyDescent="0.25">
      <c r="A165" s="8" t="s">
        <v>1094</v>
      </c>
      <c r="B165" s="88" t="s">
        <v>1120</v>
      </c>
      <c r="C165" s="5" t="s">
        <v>1138</v>
      </c>
      <c r="D165" s="72">
        <v>0</v>
      </c>
      <c r="E165" s="72">
        <v>0</v>
      </c>
      <c r="F165" s="72">
        <v>2</v>
      </c>
      <c r="G165" s="72">
        <v>3</v>
      </c>
      <c r="H165" s="72">
        <v>3</v>
      </c>
      <c r="I165" s="10" t="s">
        <v>1158</v>
      </c>
      <c r="J165" s="9" t="s">
        <v>197</v>
      </c>
      <c r="K165" s="4" t="s">
        <v>183</v>
      </c>
      <c r="L165" s="4" t="s">
        <v>169</v>
      </c>
      <c r="M165" s="4" t="s">
        <v>184</v>
      </c>
      <c r="N165" s="4" t="s">
        <v>176</v>
      </c>
      <c r="O165" s="72">
        <v>1</v>
      </c>
      <c r="P165" s="4" t="s">
        <v>186</v>
      </c>
      <c r="Q165" s="12" t="s">
        <v>169</v>
      </c>
      <c r="AS165" s="9" t="s">
        <v>1159</v>
      </c>
      <c r="AT165" s="11" t="s">
        <v>61</v>
      </c>
      <c r="AU165" s="11" t="s">
        <v>24</v>
      </c>
      <c r="AV165" s="13" t="s">
        <v>1044</v>
      </c>
    </row>
    <row r="166" spans="1:48" x14ac:dyDescent="0.25">
      <c r="A166" s="8" t="s">
        <v>1095</v>
      </c>
      <c r="B166" s="88" t="s">
        <v>1122</v>
      </c>
      <c r="C166" s="5" t="s">
        <v>1136</v>
      </c>
      <c r="D166" s="72">
        <v>0</v>
      </c>
      <c r="E166" s="72">
        <v>0</v>
      </c>
      <c r="F166" s="72">
        <v>4</v>
      </c>
      <c r="G166" s="72">
        <v>6</v>
      </c>
      <c r="H166" s="72">
        <v>6</v>
      </c>
      <c r="I166" s="10" t="s">
        <v>1161</v>
      </c>
      <c r="J166" s="9" t="s">
        <v>677</v>
      </c>
      <c r="K166" s="4" t="s">
        <v>183</v>
      </c>
      <c r="L166" s="4" t="s">
        <v>169</v>
      </c>
      <c r="M166" s="4" t="s">
        <v>184</v>
      </c>
      <c r="N166" s="4" t="s">
        <v>163</v>
      </c>
      <c r="O166" s="72">
        <v>1</v>
      </c>
      <c r="P166" s="4" t="s">
        <v>195</v>
      </c>
      <c r="Q166" s="12" t="s">
        <v>169</v>
      </c>
      <c r="AS166" s="9" t="s">
        <v>1160</v>
      </c>
      <c r="AT166" s="11" t="s">
        <v>110</v>
      </c>
      <c r="AU166" s="11" t="s">
        <v>24</v>
      </c>
      <c r="AV166" s="13" t="s">
        <v>1044</v>
      </c>
    </row>
    <row r="167" spans="1:48" x14ac:dyDescent="0.25">
      <c r="A167" s="8" t="s">
        <v>1096</v>
      </c>
      <c r="B167" s="88" t="s">
        <v>1129</v>
      </c>
      <c r="C167" s="9" t="s">
        <v>1323</v>
      </c>
      <c r="D167" s="72">
        <v>0</v>
      </c>
      <c r="E167" s="72">
        <v>0</v>
      </c>
      <c r="F167" s="72">
        <v>0</v>
      </c>
      <c r="G167" s="72">
        <v>4</v>
      </c>
      <c r="H167" s="72">
        <v>4</v>
      </c>
      <c r="I167" s="10" t="s">
        <v>1162</v>
      </c>
      <c r="J167" s="9" t="s">
        <v>1163</v>
      </c>
      <c r="K167" s="4" t="s">
        <v>192</v>
      </c>
      <c r="L167" s="4" t="s">
        <v>170</v>
      </c>
      <c r="M167" s="4" t="s">
        <v>193</v>
      </c>
      <c r="N167" s="4" t="s">
        <v>176</v>
      </c>
      <c r="O167" s="72">
        <v>1</v>
      </c>
      <c r="P167" s="4" t="s">
        <v>177</v>
      </c>
      <c r="Q167" s="12" t="s">
        <v>169</v>
      </c>
      <c r="AS167" s="9" t="s">
        <v>1164</v>
      </c>
      <c r="AT167" s="11" t="s">
        <v>107</v>
      </c>
      <c r="AU167" s="11" t="s">
        <v>24</v>
      </c>
      <c r="AV167" s="13" t="s">
        <v>1044</v>
      </c>
    </row>
    <row r="168" spans="1:48" x14ac:dyDescent="0.25">
      <c r="A168" s="8" t="s">
        <v>1112</v>
      </c>
      <c r="B168" s="88" t="s">
        <v>1114</v>
      </c>
      <c r="C168" s="9" t="s">
        <v>1323</v>
      </c>
      <c r="D168" s="72">
        <v>0</v>
      </c>
      <c r="E168" s="72">
        <v>0</v>
      </c>
      <c r="F168" s="72">
        <v>0</v>
      </c>
      <c r="G168" s="72">
        <v>4</v>
      </c>
      <c r="H168" s="72">
        <v>4</v>
      </c>
      <c r="I168" s="10" t="s">
        <v>1116</v>
      </c>
      <c r="J168" s="9" t="s">
        <v>161</v>
      </c>
      <c r="K168" s="4" t="s">
        <v>168</v>
      </c>
      <c r="L168" s="4" t="s">
        <v>170</v>
      </c>
      <c r="M168" s="4" t="s">
        <v>193</v>
      </c>
      <c r="N168" s="4" t="s">
        <v>176</v>
      </c>
      <c r="O168" s="72">
        <v>1</v>
      </c>
      <c r="P168" s="4" t="s">
        <v>166</v>
      </c>
      <c r="Q168" s="12" t="s">
        <v>169</v>
      </c>
      <c r="AS168" s="9" t="s">
        <v>1164</v>
      </c>
      <c r="AT168" s="11" t="s">
        <v>1119</v>
      </c>
      <c r="AU168" s="11" t="s">
        <v>24</v>
      </c>
      <c r="AV168" s="13" t="s">
        <v>1044</v>
      </c>
    </row>
    <row r="169" spans="1:48" x14ac:dyDescent="0.25">
      <c r="A169" s="8" t="s">
        <v>1113</v>
      </c>
      <c r="B169" s="88" t="s">
        <v>1123</v>
      </c>
      <c r="C169" s="5" t="s">
        <v>1135</v>
      </c>
      <c r="D169" s="72">
        <v>0</v>
      </c>
      <c r="E169" s="72">
        <v>0</v>
      </c>
      <c r="F169" s="72">
        <v>5</v>
      </c>
      <c r="G169" s="72">
        <v>5</v>
      </c>
      <c r="H169" s="72">
        <v>5</v>
      </c>
      <c r="I169" s="10" t="s">
        <v>1153</v>
      </c>
      <c r="J169" s="9" t="s">
        <v>1141</v>
      </c>
      <c r="K169" s="4" t="s">
        <v>183</v>
      </c>
      <c r="L169" s="4" t="s">
        <v>169</v>
      </c>
      <c r="M169" s="4" t="s">
        <v>184</v>
      </c>
      <c r="N169" s="4" t="s">
        <v>185</v>
      </c>
      <c r="O169" s="72">
        <v>0</v>
      </c>
      <c r="P169" s="4" t="s">
        <v>309</v>
      </c>
      <c r="Q169" s="12" t="s">
        <v>169</v>
      </c>
      <c r="AS169" s="9" t="s">
        <v>1154</v>
      </c>
      <c r="AT169" s="11" t="s">
        <v>62</v>
      </c>
      <c r="AU169" s="11" t="s">
        <v>24</v>
      </c>
      <c r="AV169" s="13" t="s">
        <v>1044</v>
      </c>
    </row>
    <row r="170" spans="1:48" x14ac:dyDescent="0.25">
      <c r="A170" s="8" t="s">
        <v>1124</v>
      </c>
      <c r="B170" s="88" t="s">
        <v>1131</v>
      </c>
      <c r="C170" s="5" t="s">
        <v>1325</v>
      </c>
      <c r="D170" s="72">
        <v>0</v>
      </c>
      <c r="E170" s="72">
        <v>0</v>
      </c>
      <c r="F170" s="72">
        <v>0</v>
      </c>
      <c r="G170" s="72">
        <v>0</v>
      </c>
      <c r="H170" s="72">
        <v>0</v>
      </c>
      <c r="I170" s="10" t="s">
        <v>1055</v>
      </c>
      <c r="K170" s="4" t="s">
        <v>203</v>
      </c>
      <c r="L170" s="4" t="s">
        <v>169</v>
      </c>
      <c r="M170" s="4" t="s">
        <v>204</v>
      </c>
      <c r="N170" s="4" t="s">
        <v>203</v>
      </c>
      <c r="O170" s="72">
        <v>1</v>
      </c>
      <c r="P170" s="4" t="s">
        <v>186</v>
      </c>
      <c r="Q170" s="12" t="s">
        <v>169</v>
      </c>
      <c r="AS170" s="9" t="s">
        <v>1155</v>
      </c>
      <c r="AT170" s="11" t="s">
        <v>115</v>
      </c>
      <c r="AU170" s="11" t="s">
        <v>24</v>
      </c>
      <c r="AV170" s="13" t="s">
        <v>1044</v>
      </c>
    </row>
    <row r="171" spans="1:48" x14ac:dyDescent="0.25">
      <c r="A171" s="8" t="s">
        <v>1128</v>
      </c>
      <c r="B171" s="88" t="s">
        <v>1121</v>
      </c>
      <c r="C171" s="5" t="s">
        <v>1137</v>
      </c>
      <c r="D171" s="72">
        <v>0</v>
      </c>
      <c r="E171" s="72">
        <v>0</v>
      </c>
      <c r="F171" s="72">
        <v>3</v>
      </c>
      <c r="G171" s="72">
        <v>1</v>
      </c>
      <c r="H171" s="72">
        <v>5</v>
      </c>
      <c r="I171" s="10" t="s">
        <v>1156</v>
      </c>
      <c r="J171" s="9" t="s">
        <v>553</v>
      </c>
      <c r="K171" s="4" t="s">
        <v>192</v>
      </c>
      <c r="L171" s="4" t="s">
        <v>169</v>
      </c>
      <c r="M171" s="4" t="s">
        <v>193</v>
      </c>
      <c r="N171" s="4" t="s">
        <v>185</v>
      </c>
      <c r="O171" s="72">
        <v>0</v>
      </c>
      <c r="P171" s="4" t="s">
        <v>305</v>
      </c>
      <c r="Q171" s="12" t="s">
        <v>169</v>
      </c>
      <c r="AS171" s="9" t="s">
        <v>1157</v>
      </c>
      <c r="AT171" s="11" t="s">
        <v>109</v>
      </c>
      <c r="AU171" s="11" t="s">
        <v>24</v>
      </c>
      <c r="AV171" s="13" t="s">
        <v>1044</v>
      </c>
    </row>
    <row r="172" spans="1:48" x14ac:dyDescent="0.25">
      <c r="A172" s="8" t="s">
        <v>1130</v>
      </c>
      <c r="B172" s="88" t="s">
        <v>1115</v>
      </c>
      <c r="C172" s="9" t="s">
        <v>1323</v>
      </c>
      <c r="D172" s="72">
        <v>0</v>
      </c>
      <c r="E172" s="72">
        <v>0</v>
      </c>
      <c r="F172" s="72">
        <v>0</v>
      </c>
      <c r="G172" s="72">
        <v>4</v>
      </c>
      <c r="H172" s="72">
        <v>4</v>
      </c>
      <c r="I172" s="10" t="s">
        <v>1117</v>
      </c>
      <c r="J172" s="9" t="s">
        <v>1118</v>
      </c>
      <c r="K172" s="4" t="s">
        <v>348</v>
      </c>
      <c r="L172" s="4" t="s">
        <v>170</v>
      </c>
      <c r="M172" s="4" t="s">
        <v>193</v>
      </c>
      <c r="N172" s="4" t="s">
        <v>176</v>
      </c>
      <c r="O172" s="72">
        <v>0</v>
      </c>
      <c r="P172" s="4" t="s">
        <v>309</v>
      </c>
      <c r="Q172" s="12" t="s">
        <v>169</v>
      </c>
      <c r="AS172" s="9" t="s">
        <v>1164</v>
      </c>
      <c r="AT172" s="11" t="s">
        <v>108</v>
      </c>
      <c r="AU172" s="11" t="s">
        <v>24</v>
      </c>
      <c r="AV172" s="13" t="s">
        <v>1044</v>
      </c>
    </row>
    <row r="173" spans="1:48" x14ac:dyDescent="0.25">
      <c r="A173" s="89" t="s">
        <v>1132</v>
      </c>
      <c r="B173" s="9" t="s">
        <v>1091</v>
      </c>
      <c r="C173" s="9" t="s">
        <v>1098</v>
      </c>
      <c r="D173" s="72">
        <v>0</v>
      </c>
      <c r="E173" s="72">
        <v>0</v>
      </c>
      <c r="F173" s="72">
        <v>4</v>
      </c>
      <c r="G173" s="72">
        <v>2</v>
      </c>
      <c r="H173" s="72">
        <v>5</v>
      </c>
      <c r="I173" s="10" t="s">
        <v>1102</v>
      </c>
      <c r="J173" s="9" t="s">
        <v>1103</v>
      </c>
      <c r="K173" s="4" t="s">
        <v>192</v>
      </c>
      <c r="L173" s="4" t="s">
        <v>169</v>
      </c>
      <c r="M173" s="4" t="s">
        <v>193</v>
      </c>
      <c r="N173" s="4" t="s">
        <v>163</v>
      </c>
      <c r="O173" s="72">
        <v>1</v>
      </c>
      <c r="P173" s="4" t="s">
        <v>195</v>
      </c>
      <c r="Q173" s="12" t="s">
        <v>169</v>
      </c>
      <c r="AS173" s="9" t="s">
        <v>1100</v>
      </c>
      <c r="AT173" s="11" t="s">
        <v>264</v>
      </c>
      <c r="AU173" s="11" t="s">
        <v>273</v>
      </c>
      <c r="AV173" s="13" t="s">
        <v>1044</v>
      </c>
    </row>
    <row r="174" spans="1:48" x14ac:dyDescent="0.25">
      <c r="A174" s="8" t="s">
        <v>1133</v>
      </c>
      <c r="B174" s="88" t="s">
        <v>1450</v>
      </c>
      <c r="C174" s="9" t="s">
        <v>1322</v>
      </c>
      <c r="D174" s="72">
        <v>0</v>
      </c>
      <c r="E174" s="72">
        <v>0</v>
      </c>
      <c r="F174" s="72">
        <v>0</v>
      </c>
      <c r="G174" s="72">
        <v>3</v>
      </c>
      <c r="H174" s="72">
        <v>2</v>
      </c>
      <c r="I174" s="10" t="s">
        <v>1320</v>
      </c>
      <c r="J174" s="9" t="s">
        <v>367</v>
      </c>
      <c r="K174" s="4" t="s">
        <v>203</v>
      </c>
      <c r="L174" s="4" t="s">
        <v>169</v>
      </c>
      <c r="M174" s="4" t="s">
        <v>204</v>
      </c>
      <c r="N174" s="4" t="s">
        <v>1321</v>
      </c>
      <c r="O174" s="72">
        <v>3</v>
      </c>
      <c r="P174" s="4" t="s">
        <v>340</v>
      </c>
      <c r="Q174" s="12" t="s">
        <v>169</v>
      </c>
      <c r="AT174" s="11" t="s">
        <v>1293</v>
      </c>
      <c r="AU174" s="11" t="s">
        <v>273</v>
      </c>
      <c r="AV174" s="13" t="s">
        <v>1044</v>
      </c>
    </row>
    <row r="175" spans="1:48" x14ac:dyDescent="0.25">
      <c r="A175" s="89" t="s">
        <v>1134</v>
      </c>
      <c r="B175" s="88" t="s">
        <v>1451</v>
      </c>
      <c r="C175" s="9" t="s">
        <v>1322</v>
      </c>
      <c r="D175" s="72">
        <v>0</v>
      </c>
      <c r="E175" s="72">
        <v>0</v>
      </c>
      <c r="F175" s="72">
        <v>0</v>
      </c>
      <c r="G175" s="72">
        <v>3</v>
      </c>
      <c r="H175" s="72">
        <v>2</v>
      </c>
      <c r="I175" s="10" t="s">
        <v>1320</v>
      </c>
      <c r="J175" s="9" t="s">
        <v>367</v>
      </c>
      <c r="K175" s="4" t="s">
        <v>203</v>
      </c>
      <c r="L175" s="4" t="s">
        <v>169</v>
      </c>
      <c r="M175" s="4" t="s">
        <v>204</v>
      </c>
      <c r="N175" s="4" t="s">
        <v>1321</v>
      </c>
      <c r="O175" s="72">
        <v>3</v>
      </c>
      <c r="P175" s="4" t="s">
        <v>340</v>
      </c>
      <c r="Q175" s="12" t="s">
        <v>169</v>
      </c>
      <c r="AT175" s="11" t="s">
        <v>1291</v>
      </c>
      <c r="AU175" s="11" t="s">
        <v>273</v>
      </c>
      <c r="AV175" s="13" t="s">
        <v>1044</v>
      </c>
    </row>
    <row r="176" spans="1:48" x14ac:dyDescent="0.25">
      <c r="A176" s="8" t="s">
        <v>1242</v>
      </c>
      <c r="B176" s="88" t="s">
        <v>1452</v>
      </c>
      <c r="C176" s="9" t="s">
        <v>1322</v>
      </c>
      <c r="D176" s="72">
        <v>0</v>
      </c>
      <c r="E176" s="72">
        <v>0</v>
      </c>
      <c r="F176" s="72">
        <v>0</v>
      </c>
      <c r="G176" s="72">
        <v>3</v>
      </c>
      <c r="H176" s="72">
        <v>2</v>
      </c>
      <c r="I176" s="10" t="s">
        <v>1320</v>
      </c>
      <c r="J176" s="9" t="s">
        <v>367</v>
      </c>
      <c r="K176" s="4" t="s">
        <v>203</v>
      </c>
      <c r="L176" s="4" t="s">
        <v>169</v>
      </c>
      <c r="M176" s="4" t="s">
        <v>204</v>
      </c>
      <c r="N176" s="4" t="s">
        <v>1321</v>
      </c>
      <c r="O176" s="72">
        <v>3</v>
      </c>
      <c r="P176" s="4" t="s">
        <v>340</v>
      </c>
      <c r="Q176" s="12" t="s">
        <v>169</v>
      </c>
      <c r="AT176" s="11" t="s">
        <v>1292</v>
      </c>
      <c r="AU176" s="11" t="s">
        <v>273</v>
      </c>
      <c r="AV176" s="13" t="s">
        <v>1044</v>
      </c>
    </row>
    <row r="177" spans="1:48" x14ac:dyDescent="0.25">
      <c r="A177" s="89" t="s">
        <v>1319</v>
      </c>
      <c r="B177" s="88" t="s">
        <v>1453</v>
      </c>
      <c r="C177" s="9" t="s">
        <v>1322</v>
      </c>
      <c r="D177" s="72">
        <v>0</v>
      </c>
      <c r="E177" s="72">
        <v>0</v>
      </c>
      <c r="F177" s="72">
        <v>0</v>
      </c>
      <c r="G177" s="72">
        <v>3</v>
      </c>
      <c r="H177" s="72">
        <v>2</v>
      </c>
      <c r="I177" s="10" t="s">
        <v>1320</v>
      </c>
      <c r="J177" s="9" t="s">
        <v>367</v>
      </c>
      <c r="K177" s="4" t="s">
        <v>203</v>
      </c>
      <c r="L177" s="4" t="s">
        <v>169</v>
      </c>
      <c r="M177" s="4" t="s">
        <v>204</v>
      </c>
      <c r="N177" s="4" t="s">
        <v>1321</v>
      </c>
      <c r="O177" s="72">
        <v>3</v>
      </c>
      <c r="P177" s="4" t="s">
        <v>340</v>
      </c>
      <c r="Q177" s="12" t="s">
        <v>169</v>
      </c>
      <c r="AT177" s="11" t="s">
        <v>1290</v>
      </c>
      <c r="AU177" s="11" t="s">
        <v>273</v>
      </c>
      <c r="AV177" s="13" t="s">
        <v>1044</v>
      </c>
    </row>
    <row r="178" spans="1:48" x14ac:dyDescent="0.25">
      <c r="A178" s="89" t="s">
        <v>1441</v>
      </c>
      <c r="B178" s="9" t="s">
        <v>1092</v>
      </c>
      <c r="C178" s="9" t="s">
        <v>1099</v>
      </c>
      <c r="D178" s="72">
        <v>0</v>
      </c>
      <c r="E178" s="72">
        <v>0</v>
      </c>
      <c r="F178" s="72">
        <v>2</v>
      </c>
      <c r="G178" s="72">
        <v>4</v>
      </c>
      <c r="H178" s="72">
        <v>4</v>
      </c>
      <c r="I178" s="10" t="s">
        <v>1048</v>
      </c>
      <c r="K178" s="4" t="s">
        <v>183</v>
      </c>
      <c r="L178" s="4" t="s">
        <v>169</v>
      </c>
      <c r="M178" s="4" t="s">
        <v>184</v>
      </c>
      <c r="N178" s="4" t="s">
        <v>163</v>
      </c>
      <c r="O178" s="72">
        <v>2</v>
      </c>
      <c r="P178" s="4" t="s">
        <v>186</v>
      </c>
      <c r="Q178" s="12" t="s">
        <v>169</v>
      </c>
      <c r="AS178" s="9" t="s">
        <v>1165</v>
      </c>
      <c r="AT178" s="11" t="s">
        <v>266</v>
      </c>
      <c r="AU178" s="11" t="s">
        <v>273</v>
      </c>
      <c r="AV178" s="13" t="s">
        <v>1044</v>
      </c>
    </row>
    <row r="179" spans="1:48" x14ac:dyDescent="0.25">
      <c r="A179" s="8" t="s">
        <v>1442</v>
      </c>
      <c r="B179" s="88" t="s">
        <v>1243</v>
      </c>
      <c r="C179" s="9" t="s">
        <v>1322</v>
      </c>
      <c r="D179" s="72">
        <v>0</v>
      </c>
      <c r="E179" s="72">
        <v>0</v>
      </c>
      <c r="F179" s="72">
        <v>0</v>
      </c>
      <c r="G179" s="72">
        <v>3</v>
      </c>
      <c r="H179" s="72">
        <v>0</v>
      </c>
      <c r="O179" s="72"/>
      <c r="AS179" s="9" t="s">
        <v>1257</v>
      </c>
      <c r="AT179" s="11" t="s">
        <v>1269</v>
      </c>
      <c r="AU179" s="11" t="s">
        <v>273</v>
      </c>
      <c r="AV179" s="13" t="s">
        <v>1044</v>
      </c>
    </row>
    <row r="180" spans="1:48" x14ac:dyDescent="0.25">
      <c r="A180" s="89" t="s">
        <v>1443</v>
      </c>
      <c r="B180" s="9" t="s">
        <v>1093</v>
      </c>
      <c r="C180" s="9" t="s">
        <v>1097</v>
      </c>
      <c r="D180" s="72">
        <v>0</v>
      </c>
      <c r="E180" s="72">
        <v>0</v>
      </c>
      <c r="F180" s="72">
        <v>0</v>
      </c>
      <c r="G180" s="72">
        <v>4</v>
      </c>
      <c r="H180" s="72">
        <v>4</v>
      </c>
      <c r="I180" s="10" t="s">
        <v>1101</v>
      </c>
      <c r="J180" s="9" t="s">
        <v>161</v>
      </c>
      <c r="K180" s="4" t="s">
        <v>175</v>
      </c>
      <c r="L180" s="4" t="s">
        <v>170</v>
      </c>
      <c r="M180" s="4" t="s">
        <v>193</v>
      </c>
      <c r="N180" s="4" t="s">
        <v>163</v>
      </c>
      <c r="O180" s="72">
        <v>1</v>
      </c>
      <c r="P180" s="4" t="s">
        <v>195</v>
      </c>
      <c r="Q180" s="12" t="s">
        <v>169</v>
      </c>
      <c r="AS180" s="9" t="s">
        <v>256</v>
      </c>
      <c r="AT180" s="11" t="s">
        <v>267</v>
      </c>
      <c r="AU180" s="11" t="s">
        <v>273</v>
      </c>
      <c r="AV180" s="13" t="s">
        <v>1044</v>
      </c>
    </row>
    <row r="181" spans="1:48" x14ac:dyDescent="0.25">
      <c r="E181" s="72"/>
      <c r="F181" s="72"/>
      <c r="G181" s="72"/>
      <c r="H181" s="72"/>
      <c r="O181" s="72"/>
    </row>
    <row r="182" spans="1:48" x14ac:dyDescent="0.25">
      <c r="E182" s="72"/>
      <c r="F182" s="72"/>
      <c r="G182" s="72"/>
      <c r="H182" s="72"/>
      <c r="O182" s="72"/>
    </row>
    <row r="183" spans="1:48" x14ac:dyDescent="0.25">
      <c r="E183" s="72"/>
      <c r="F183" s="72"/>
      <c r="G183" s="72"/>
      <c r="H183" s="72"/>
      <c r="O183" s="72"/>
    </row>
    <row r="184" spans="1:48" x14ac:dyDescent="0.25">
      <c r="E184" s="72"/>
      <c r="F184" s="72"/>
      <c r="G184" s="72"/>
      <c r="H184" s="72"/>
      <c r="O184" s="72"/>
    </row>
    <row r="185" spans="1:48" x14ac:dyDescent="0.25">
      <c r="E185" s="72"/>
      <c r="F185" s="72"/>
      <c r="G185" s="72"/>
      <c r="H185" s="72"/>
      <c r="O185" s="72"/>
    </row>
    <row r="186" spans="1:48" x14ac:dyDescent="0.25">
      <c r="E186" s="72"/>
      <c r="F186" s="72"/>
      <c r="G186" s="72"/>
      <c r="H186" s="72"/>
      <c r="O186" s="72"/>
    </row>
    <row r="187" spans="1:48" x14ac:dyDescent="0.25">
      <c r="E187" s="72"/>
      <c r="F187" s="72"/>
      <c r="G187" s="72"/>
      <c r="H187" s="72"/>
      <c r="O187" s="72"/>
    </row>
    <row r="188" spans="1:48" x14ac:dyDescent="0.25">
      <c r="E188" s="72"/>
      <c r="F188" s="72"/>
      <c r="G188" s="72"/>
      <c r="H188" s="72"/>
      <c r="O188" s="72"/>
    </row>
    <row r="189" spans="1:48" x14ac:dyDescent="0.25">
      <c r="E189" s="72"/>
      <c r="F189" s="72"/>
      <c r="G189" s="72"/>
      <c r="H189" s="72"/>
      <c r="O189" s="72"/>
    </row>
    <row r="190" spans="1:48" x14ac:dyDescent="0.25">
      <c r="E190" s="72"/>
      <c r="F190" s="72"/>
      <c r="G190" s="72"/>
      <c r="H190" s="72"/>
      <c r="O190" s="72"/>
    </row>
    <row r="191" spans="1:48" x14ac:dyDescent="0.25">
      <c r="E191" s="72"/>
      <c r="F191" s="72"/>
      <c r="G191" s="72"/>
      <c r="H191" s="72"/>
      <c r="O191" s="72"/>
    </row>
    <row r="192" spans="1:48" x14ac:dyDescent="0.25">
      <c r="E192" s="72"/>
      <c r="F192" s="72"/>
      <c r="G192" s="72"/>
      <c r="H192" s="72"/>
      <c r="O192" s="72"/>
    </row>
    <row r="193" spans="5:15" x14ac:dyDescent="0.25">
      <c r="E193" s="72"/>
      <c r="F193" s="72"/>
      <c r="G193" s="72"/>
      <c r="H193" s="72"/>
      <c r="O193" s="72"/>
    </row>
    <row r="194" spans="5:15" x14ac:dyDescent="0.25">
      <c r="E194" s="72"/>
      <c r="F194" s="72"/>
      <c r="G194" s="72"/>
      <c r="H194" s="72"/>
      <c r="O194" s="72"/>
    </row>
    <row r="195" spans="5:15" x14ac:dyDescent="0.25">
      <c r="E195" s="72"/>
      <c r="F195" s="72"/>
      <c r="G195" s="72"/>
      <c r="H195" s="72"/>
      <c r="O195" s="72"/>
    </row>
    <row r="196" spans="5:15" x14ac:dyDescent="0.25">
      <c r="E196" s="72"/>
      <c r="F196" s="72"/>
      <c r="G196" s="72"/>
      <c r="H196" s="72"/>
      <c r="O196" s="72"/>
    </row>
    <row r="197" spans="5:15" x14ac:dyDescent="0.25">
      <c r="E197" s="72"/>
      <c r="F197" s="72"/>
      <c r="G197" s="72"/>
      <c r="H197" s="72"/>
      <c r="O197" s="72"/>
    </row>
    <row r="198" spans="5:15" x14ac:dyDescent="0.25">
      <c r="E198" s="72"/>
      <c r="F198" s="72"/>
      <c r="G198" s="72"/>
      <c r="H198" s="72"/>
      <c r="O198" s="72"/>
    </row>
    <row r="199" spans="5:15" x14ac:dyDescent="0.25">
      <c r="E199" s="72"/>
      <c r="F199" s="72"/>
      <c r="G199" s="72"/>
      <c r="H199" s="72"/>
    </row>
    <row r="200" spans="5:15" x14ac:dyDescent="0.25">
      <c r="E200" s="72"/>
      <c r="F200" s="72"/>
      <c r="G200" s="72"/>
      <c r="H200" s="72"/>
    </row>
    <row r="201" spans="5:15" x14ac:dyDescent="0.25">
      <c r="E201" s="72"/>
      <c r="F201" s="72"/>
      <c r="G201" s="72"/>
      <c r="H201" s="72"/>
    </row>
    <row r="202" spans="5:15" x14ac:dyDescent="0.25">
      <c r="E202" s="72"/>
      <c r="F202" s="72"/>
      <c r="G202" s="72"/>
      <c r="H202" s="72"/>
    </row>
    <row r="203" spans="5:15" x14ac:dyDescent="0.25">
      <c r="E203" s="72"/>
      <c r="F203" s="72"/>
      <c r="G203" s="72"/>
      <c r="H203" s="72"/>
    </row>
    <row r="204" spans="5:15" x14ac:dyDescent="0.25">
      <c r="E204" s="72"/>
      <c r="F204" s="72"/>
      <c r="G204" s="72"/>
      <c r="H204" s="72"/>
    </row>
    <row r="205" spans="5:15" x14ac:dyDescent="0.25">
      <c r="E205" s="72"/>
      <c r="F205" s="72"/>
      <c r="G205" s="72"/>
      <c r="H205" s="72"/>
    </row>
    <row r="206" spans="5:15" x14ac:dyDescent="0.25">
      <c r="E206" s="72"/>
      <c r="F206" s="72"/>
      <c r="G206" s="72"/>
      <c r="H206" s="72"/>
    </row>
    <row r="207" spans="5:15" x14ac:dyDescent="0.25">
      <c r="E207" s="72"/>
      <c r="F207" s="72"/>
      <c r="G207" s="72"/>
      <c r="H207" s="72"/>
    </row>
    <row r="208" spans="5:15" x14ac:dyDescent="0.25">
      <c r="E208" s="72"/>
      <c r="F208" s="72"/>
      <c r="G208" s="72"/>
      <c r="H208" s="72"/>
    </row>
    <row r="209" spans="5:8" x14ac:dyDescent="0.25">
      <c r="E209" s="72"/>
      <c r="F209" s="72"/>
      <c r="G209" s="72"/>
      <c r="H209" s="72"/>
    </row>
    <row r="210" spans="5:8" x14ac:dyDescent="0.25">
      <c r="E210" s="72"/>
      <c r="F210" s="72"/>
      <c r="G210" s="72"/>
      <c r="H210" s="72"/>
    </row>
    <row r="211" spans="5:8" x14ac:dyDescent="0.25">
      <c r="E211" s="72"/>
      <c r="F211" s="72"/>
      <c r="G211" s="72"/>
      <c r="H211" s="72"/>
    </row>
    <row r="212" spans="5:8" x14ac:dyDescent="0.25">
      <c r="E212" s="72"/>
      <c r="F212" s="72"/>
      <c r="G212" s="72"/>
      <c r="H212" s="72"/>
    </row>
    <row r="213" spans="5:8" x14ac:dyDescent="0.25">
      <c r="E213" s="72"/>
      <c r="F213" s="72"/>
      <c r="G213" s="72"/>
      <c r="H213" s="72"/>
    </row>
    <row r="214" spans="5:8" x14ac:dyDescent="0.25">
      <c r="E214" s="72"/>
      <c r="F214" s="72"/>
      <c r="G214" s="72"/>
      <c r="H214" s="72"/>
    </row>
    <row r="215" spans="5:8" x14ac:dyDescent="0.25">
      <c r="E215" s="72"/>
      <c r="F215" s="72"/>
      <c r="G215" s="72"/>
      <c r="H215" s="72"/>
    </row>
    <row r="216" spans="5:8" x14ac:dyDescent="0.25">
      <c r="E216" s="72"/>
      <c r="F216" s="72"/>
      <c r="G216" s="72"/>
      <c r="H216" s="72"/>
    </row>
    <row r="217" spans="5:8" x14ac:dyDescent="0.25">
      <c r="E217" s="72"/>
      <c r="F217" s="72"/>
      <c r="G217" s="72"/>
      <c r="H217" s="72"/>
    </row>
    <row r="218" spans="5:8" x14ac:dyDescent="0.25">
      <c r="E218" s="72"/>
      <c r="F218" s="72"/>
      <c r="G218" s="72"/>
      <c r="H218" s="72"/>
    </row>
    <row r="219" spans="5:8" x14ac:dyDescent="0.25">
      <c r="E219" s="72"/>
      <c r="F219" s="72"/>
      <c r="G219" s="72"/>
      <c r="H219" s="72"/>
    </row>
    <row r="220" spans="5:8" x14ac:dyDescent="0.25">
      <c r="E220" s="72"/>
      <c r="F220" s="72"/>
      <c r="G220" s="72"/>
      <c r="H220" s="72"/>
    </row>
    <row r="221" spans="5:8" x14ac:dyDescent="0.25">
      <c r="E221" s="72"/>
      <c r="F221" s="72"/>
      <c r="G221" s="72"/>
      <c r="H221" s="72"/>
    </row>
    <row r="222" spans="5:8" x14ac:dyDescent="0.25">
      <c r="E222" s="72"/>
      <c r="F222" s="72"/>
      <c r="G222" s="72"/>
      <c r="H222" s="72"/>
    </row>
    <row r="223" spans="5:8" x14ac:dyDescent="0.25">
      <c r="E223" s="72"/>
      <c r="F223" s="72"/>
      <c r="G223" s="72"/>
      <c r="H223" s="72"/>
    </row>
    <row r="224" spans="5:8" x14ac:dyDescent="0.25">
      <c r="E224" s="72"/>
      <c r="F224" s="72"/>
      <c r="G224" s="72"/>
      <c r="H224" s="72"/>
    </row>
    <row r="225" spans="5:8" x14ac:dyDescent="0.25">
      <c r="E225" s="72"/>
      <c r="F225" s="72"/>
      <c r="G225" s="72"/>
      <c r="H225" s="72"/>
    </row>
    <row r="226" spans="5:8" x14ac:dyDescent="0.25">
      <c r="E226" s="72"/>
      <c r="F226" s="72"/>
      <c r="G226" s="72"/>
      <c r="H226" s="72"/>
    </row>
    <row r="227" spans="5:8" x14ac:dyDescent="0.25">
      <c r="E227" s="72"/>
      <c r="F227" s="72"/>
      <c r="G227" s="72"/>
      <c r="H227" s="72"/>
    </row>
    <row r="228" spans="5:8" x14ac:dyDescent="0.25">
      <c r="E228" s="72"/>
      <c r="F228" s="72"/>
      <c r="G228" s="72"/>
      <c r="H228" s="72"/>
    </row>
    <row r="229" spans="5:8" x14ac:dyDescent="0.25">
      <c r="E229" s="72"/>
      <c r="F229" s="72"/>
      <c r="G229" s="72"/>
      <c r="H229" s="72"/>
    </row>
    <row r="230" spans="5:8" x14ac:dyDescent="0.25">
      <c r="E230" s="72"/>
      <c r="F230" s="72"/>
      <c r="G230" s="72"/>
      <c r="H230" s="72"/>
    </row>
    <row r="231" spans="5:8" x14ac:dyDescent="0.25">
      <c r="E231" s="72"/>
      <c r="F231" s="72"/>
      <c r="G231" s="72"/>
      <c r="H231" s="72"/>
    </row>
    <row r="232" spans="5:8" x14ac:dyDescent="0.25">
      <c r="E232" s="72"/>
      <c r="F232" s="72"/>
      <c r="G232" s="72"/>
      <c r="H232" s="72"/>
    </row>
    <row r="233" spans="5:8" x14ac:dyDescent="0.25">
      <c r="E233" s="72"/>
      <c r="F233" s="72"/>
      <c r="G233" s="72"/>
      <c r="H233" s="72"/>
    </row>
    <row r="234" spans="5:8" x14ac:dyDescent="0.25">
      <c r="E234" s="72"/>
      <c r="F234" s="72"/>
      <c r="G234" s="72"/>
      <c r="H234" s="72"/>
    </row>
    <row r="235" spans="5:8" x14ac:dyDescent="0.25">
      <c r="E235" s="72"/>
      <c r="F235" s="72"/>
      <c r="G235" s="72"/>
      <c r="H235" s="72"/>
    </row>
    <row r="236" spans="5:8" x14ac:dyDescent="0.25">
      <c r="E236" s="72"/>
      <c r="F236" s="72"/>
      <c r="G236" s="72"/>
      <c r="H236" s="72"/>
    </row>
    <row r="237" spans="5:8" x14ac:dyDescent="0.25">
      <c r="E237" s="72"/>
      <c r="F237" s="72"/>
      <c r="G237" s="72"/>
      <c r="H237" s="72"/>
    </row>
    <row r="238" spans="5:8" x14ac:dyDescent="0.25">
      <c r="E238" s="72"/>
      <c r="F238" s="72"/>
      <c r="G238" s="72"/>
      <c r="H238" s="72"/>
    </row>
    <row r="239" spans="5:8" x14ac:dyDescent="0.25">
      <c r="E239" s="72"/>
      <c r="F239" s="72"/>
      <c r="G239" s="72"/>
      <c r="H239" s="72"/>
    </row>
    <row r="240" spans="5:8" x14ac:dyDescent="0.25">
      <c r="E240" s="72"/>
      <c r="F240" s="72"/>
      <c r="G240" s="72"/>
      <c r="H240" s="72"/>
    </row>
    <row r="241" spans="5:8" x14ac:dyDescent="0.25">
      <c r="E241" s="72"/>
      <c r="F241" s="72"/>
      <c r="G241" s="72"/>
      <c r="H241" s="72"/>
    </row>
    <row r="242" spans="5:8" x14ac:dyDescent="0.25">
      <c r="E242" s="72"/>
      <c r="F242" s="72"/>
      <c r="G242" s="72"/>
      <c r="H242" s="72"/>
    </row>
    <row r="243" spans="5:8" x14ac:dyDescent="0.25">
      <c r="E243" s="72"/>
      <c r="F243" s="72"/>
      <c r="G243" s="72"/>
      <c r="H243" s="72"/>
    </row>
    <row r="244" spans="5:8" x14ac:dyDescent="0.25">
      <c r="E244" s="72"/>
      <c r="F244" s="72"/>
      <c r="G244" s="72"/>
      <c r="H244" s="72"/>
    </row>
    <row r="245" spans="5:8" x14ac:dyDescent="0.25">
      <c r="E245" s="72"/>
      <c r="F245" s="72"/>
      <c r="G245" s="72"/>
      <c r="H245" s="72"/>
    </row>
    <row r="246" spans="5:8" x14ac:dyDescent="0.25">
      <c r="E246" s="72"/>
      <c r="F246" s="72"/>
      <c r="G246" s="72"/>
      <c r="H246" s="72"/>
    </row>
    <row r="247" spans="5:8" x14ac:dyDescent="0.25">
      <c r="E247" s="72"/>
      <c r="F247" s="72"/>
      <c r="G247" s="72"/>
      <c r="H247" s="72"/>
    </row>
    <row r="248" spans="5:8" x14ac:dyDescent="0.25">
      <c r="E248" s="72"/>
      <c r="F248" s="72"/>
      <c r="G248" s="72"/>
      <c r="H248" s="72"/>
    </row>
    <row r="249" spans="5:8" x14ac:dyDescent="0.25">
      <c r="E249" s="72"/>
      <c r="F249" s="72"/>
      <c r="G249" s="72"/>
      <c r="H249" s="72"/>
    </row>
    <row r="250" spans="5:8" x14ac:dyDescent="0.25">
      <c r="E250" s="72"/>
      <c r="F250" s="72"/>
      <c r="G250" s="72"/>
      <c r="H250" s="72"/>
    </row>
    <row r="251" spans="5:8" x14ac:dyDescent="0.25">
      <c r="E251" s="72"/>
      <c r="F251" s="72"/>
      <c r="G251" s="72"/>
      <c r="H251" s="72"/>
    </row>
    <row r="252" spans="5:8" x14ac:dyDescent="0.25">
      <c r="E252" s="72"/>
      <c r="F252" s="72"/>
      <c r="G252" s="72"/>
      <c r="H252" s="72"/>
    </row>
    <row r="253" spans="5:8" x14ac:dyDescent="0.25">
      <c r="E253" s="72"/>
      <c r="F253" s="72"/>
      <c r="G253" s="72"/>
      <c r="H253" s="72"/>
    </row>
    <row r="254" spans="5:8" x14ac:dyDescent="0.25">
      <c r="E254" s="72"/>
      <c r="F254" s="72"/>
      <c r="G254" s="72"/>
      <c r="H254" s="72"/>
    </row>
    <row r="255" spans="5:8" x14ac:dyDescent="0.25">
      <c r="E255" s="72"/>
      <c r="F255" s="72"/>
      <c r="G255" s="72"/>
      <c r="H255" s="72"/>
    </row>
    <row r="256" spans="5:8" x14ac:dyDescent="0.25">
      <c r="E256" s="72"/>
      <c r="F256" s="72"/>
      <c r="G256" s="72"/>
      <c r="H256" s="72"/>
    </row>
    <row r="257" spans="5:8" x14ac:dyDescent="0.25">
      <c r="E257" s="72"/>
      <c r="F257" s="72"/>
      <c r="G257" s="72"/>
      <c r="H257" s="72"/>
    </row>
    <row r="258" spans="5:8" x14ac:dyDescent="0.25">
      <c r="E258" s="72"/>
      <c r="F258" s="72"/>
      <c r="G258" s="72"/>
      <c r="H258" s="72"/>
    </row>
    <row r="259" spans="5:8" x14ac:dyDescent="0.25">
      <c r="E259" s="72"/>
      <c r="F259" s="72"/>
      <c r="G259" s="72"/>
      <c r="H259" s="72"/>
    </row>
    <row r="260" spans="5:8" x14ac:dyDescent="0.25">
      <c r="E260" s="72"/>
      <c r="F260" s="72"/>
      <c r="G260" s="72"/>
      <c r="H260" s="72"/>
    </row>
    <row r="261" spans="5:8" x14ac:dyDescent="0.25">
      <c r="E261" s="72"/>
      <c r="F261" s="72"/>
      <c r="G261" s="72"/>
      <c r="H261" s="72"/>
    </row>
    <row r="262" spans="5:8" x14ac:dyDescent="0.25">
      <c r="E262" s="72"/>
      <c r="F262" s="72"/>
      <c r="G262" s="72"/>
      <c r="H262" s="72"/>
    </row>
    <row r="263" spans="5:8" x14ac:dyDescent="0.25">
      <c r="E263" s="72"/>
      <c r="F263" s="72"/>
      <c r="G263" s="72"/>
      <c r="H263" s="72"/>
    </row>
    <row r="264" spans="5:8" x14ac:dyDescent="0.25">
      <c r="E264" s="72"/>
      <c r="F264" s="72"/>
      <c r="G264" s="72"/>
      <c r="H264" s="72"/>
    </row>
    <row r="265" spans="5:8" x14ac:dyDescent="0.25">
      <c r="E265" s="72"/>
      <c r="F265" s="72"/>
      <c r="G265" s="72"/>
      <c r="H265" s="72"/>
    </row>
    <row r="266" spans="5:8" x14ac:dyDescent="0.25">
      <c r="E266" s="72"/>
      <c r="F266" s="72"/>
      <c r="G266" s="72"/>
      <c r="H266" s="72"/>
    </row>
    <row r="267" spans="5:8" x14ac:dyDescent="0.25">
      <c r="E267" s="72"/>
      <c r="F267" s="72"/>
      <c r="G267" s="72"/>
      <c r="H267" s="72"/>
    </row>
    <row r="268" spans="5:8" x14ac:dyDescent="0.25">
      <c r="E268" s="72"/>
      <c r="F268" s="72"/>
      <c r="G268" s="72"/>
      <c r="H268" s="72"/>
    </row>
    <row r="269" spans="5:8" x14ac:dyDescent="0.25">
      <c r="E269" s="72"/>
      <c r="F269" s="72"/>
      <c r="G269" s="72"/>
      <c r="H269" s="72"/>
    </row>
    <row r="270" spans="5:8" x14ac:dyDescent="0.25">
      <c r="E270" s="72"/>
      <c r="F270" s="72"/>
      <c r="G270" s="72"/>
      <c r="H270" s="72"/>
    </row>
    <row r="271" spans="5:8" x14ac:dyDescent="0.25">
      <c r="E271" s="72"/>
      <c r="F271" s="72"/>
      <c r="G271" s="72"/>
      <c r="H271" s="72"/>
    </row>
    <row r="272" spans="5:8" x14ac:dyDescent="0.25">
      <c r="E272" s="72"/>
      <c r="F272" s="72"/>
      <c r="G272" s="72"/>
      <c r="H272" s="72"/>
    </row>
    <row r="273" spans="5:8" x14ac:dyDescent="0.25">
      <c r="E273" s="72"/>
      <c r="F273" s="72"/>
      <c r="G273" s="72"/>
      <c r="H273" s="72"/>
    </row>
    <row r="274" spans="5:8" x14ac:dyDescent="0.25">
      <c r="E274" s="72"/>
      <c r="F274" s="72"/>
      <c r="G274" s="72"/>
      <c r="H274" s="72"/>
    </row>
    <row r="275" spans="5:8" x14ac:dyDescent="0.25">
      <c r="E275" s="72"/>
      <c r="F275" s="72"/>
      <c r="G275" s="72"/>
      <c r="H275" s="72"/>
    </row>
    <row r="276" spans="5:8" x14ac:dyDescent="0.25">
      <c r="E276" s="72"/>
      <c r="F276" s="72"/>
      <c r="G276" s="72"/>
      <c r="H276" s="72"/>
    </row>
    <row r="277" spans="5:8" x14ac:dyDescent="0.25">
      <c r="E277" s="72"/>
      <c r="F277" s="72"/>
      <c r="G277" s="72"/>
      <c r="H277" s="72"/>
    </row>
    <row r="278" spans="5:8" x14ac:dyDescent="0.25">
      <c r="E278" s="72"/>
      <c r="F278" s="72"/>
      <c r="G278" s="72"/>
      <c r="H278" s="72"/>
    </row>
    <row r="279" spans="5:8" x14ac:dyDescent="0.25">
      <c r="E279" s="72"/>
      <c r="F279" s="72"/>
      <c r="G279" s="72"/>
      <c r="H279" s="72"/>
    </row>
    <row r="280" spans="5:8" x14ac:dyDescent="0.25">
      <c r="E280" s="72"/>
      <c r="F280" s="72"/>
      <c r="G280" s="72"/>
      <c r="H280" s="72"/>
    </row>
    <row r="281" spans="5:8" x14ac:dyDescent="0.25">
      <c r="E281" s="72"/>
      <c r="F281" s="72"/>
      <c r="G281" s="72"/>
      <c r="H281" s="72"/>
    </row>
    <row r="282" spans="5:8" x14ac:dyDescent="0.25">
      <c r="E282" s="72"/>
      <c r="F282" s="72"/>
      <c r="G282" s="72"/>
      <c r="H282" s="72"/>
    </row>
    <row r="283" spans="5:8" x14ac:dyDescent="0.25">
      <c r="E283" s="72"/>
      <c r="F283" s="72"/>
      <c r="G283" s="72"/>
      <c r="H283" s="72"/>
    </row>
    <row r="284" spans="5:8" x14ac:dyDescent="0.25">
      <c r="E284" s="72"/>
      <c r="F284" s="72"/>
      <c r="G284" s="72"/>
      <c r="H284" s="72"/>
    </row>
    <row r="285" spans="5:8" x14ac:dyDescent="0.25">
      <c r="E285" s="72"/>
      <c r="F285" s="72"/>
      <c r="G285" s="72"/>
      <c r="H285" s="72"/>
    </row>
    <row r="286" spans="5:8" x14ac:dyDescent="0.25">
      <c r="E286" s="72"/>
      <c r="F286" s="72"/>
      <c r="G286" s="72"/>
      <c r="H286" s="72"/>
    </row>
    <row r="287" spans="5:8" x14ac:dyDescent="0.25">
      <c r="E287" s="72"/>
      <c r="F287" s="72"/>
      <c r="G287" s="72"/>
      <c r="H287" s="72"/>
    </row>
    <row r="288" spans="5:8" x14ac:dyDescent="0.25">
      <c r="E288" s="72"/>
      <c r="F288" s="72"/>
      <c r="G288" s="72"/>
      <c r="H288" s="72"/>
    </row>
    <row r="289" spans="5:8" x14ac:dyDescent="0.25">
      <c r="E289" s="72"/>
      <c r="F289" s="72"/>
      <c r="G289" s="72"/>
      <c r="H289" s="72"/>
    </row>
    <row r="290" spans="5:8" x14ac:dyDescent="0.25">
      <c r="E290" s="72"/>
      <c r="F290" s="72"/>
      <c r="G290" s="72"/>
      <c r="H290" s="72"/>
    </row>
    <row r="291" spans="5:8" x14ac:dyDescent="0.25">
      <c r="E291" s="72"/>
      <c r="F291" s="72"/>
      <c r="G291" s="72"/>
      <c r="H291" s="72"/>
    </row>
    <row r="292" spans="5:8" x14ac:dyDescent="0.25">
      <c r="E292" s="72"/>
      <c r="F292" s="72"/>
      <c r="G292" s="72"/>
      <c r="H292" s="72"/>
    </row>
    <row r="293" spans="5:8" x14ac:dyDescent="0.25">
      <c r="E293" s="72"/>
      <c r="F293" s="72"/>
      <c r="G293" s="72"/>
      <c r="H293" s="72"/>
    </row>
    <row r="294" spans="5:8" x14ac:dyDescent="0.25">
      <c r="E294" s="72"/>
      <c r="F294" s="72"/>
      <c r="G294" s="72"/>
      <c r="H294" s="72"/>
    </row>
    <row r="295" spans="5:8" x14ac:dyDescent="0.25">
      <c r="E295" s="72"/>
      <c r="F295" s="72"/>
      <c r="G295" s="72"/>
      <c r="H295" s="72"/>
    </row>
    <row r="296" spans="5:8" x14ac:dyDescent="0.25">
      <c r="E296" s="72"/>
      <c r="F296" s="72"/>
      <c r="G296" s="72"/>
      <c r="H296" s="72"/>
    </row>
    <row r="297" spans="5:8" x14ac:dyDescent="0.25">
      <c r="E297" s="72"/>
      <c r="F297" s="72"/>
      <c r="G297" s="72"/>
      <c r="H297" s="72"/>
    </row>
    <row r="298" spans="5:8" x14ac:dyDescent="0.25">
      <c r="E298" s="72"/>
      <c r="F298" s="72"/>
      <c r="G298" s="72"/>
      <c r="H298" s="72"/>
    </row>
    <row r="299" spans="5:8" x14ac:dyDescent="0.25">
      <c r="E299" s="72"/>
      <c r="F299" s="72"/>
      <c r="G299" s="72"/>
      <c r="H299" s="72"/>
    </row>
    <row r="300" spans="5:8" x14ac:dyDescent="0.25">
      <c r="E300" s="72"/>
      <c r="F300" s="72"/>
      <c r="G300" s="72"/>
      <c r="H300" s="72"/>
    </row>
    <row r="301" spans="5:8" x14ac:dyDescent="0.25">
      <c r="E301" s="72"/>
      <c r="F301" s="72"/>
      <c r="G301" s="72"/>
      <c r="H301" s="72"/>
    </row>
    <row r="302" spans="5:8" x14ac:dyDescent="0.25">
      <c r="E302" s="72"/>
      <c r="F302" s="72"/>
      <c r="G302" s="72"/>
      <c r="H302" s="72"/>
    </row>
    <row r="303" spans="5:8" x14ac:dyDescent="0.25">
      <c r="E303" s="72"/>
      <c r="F303" s="72"/>
      <c r="G303" s="72"/>
      <c r="H303" s="72"/>
    </row>
    <row r="304" spans="5:8" x14ac:dyDescent="0.25">
      <c r="E304" s="72"/>
      <c r="F304" s="72"/>
      <c r="G304" s="72"/>
      <c r="H304" s="72"/>
    </row>
    <row r="305" spans="5:8" x14ac:dyDescent="0.25">
      <c r="E305" s="72"/>
      <c r="F305" s="72"/>
      <c r="G305" s="72"/>
      <c r="H305" s="72"/>
    </row>
    <row r="306" spans="5:8" x14ac:dyDescent="0.25">
      <c r="E306" s="72"/>
      <c r="F306" s="72"/>
      <c r="G306" s="72"/>
      <c r="H306" s="72"/>
    </row>
    <row r="307" spans="5:8" x14ac:dyDescent="0.25">
      <c r="E307" s="72"/>
      <c r="F307" s="72"/>
      <c r="G307" s="72"/>
      <c r="H307" s="72"/>
    </row>
    <row r="308" spans="5:8" x14ac:dyDescent="0.25">
      <c r="E308" s="72"/>
      <c r="F308" s="72"/>
      <c r="G308" s="72"/>
      <c r="H308" s="72"/>
    </row>
    <row r="309" spans="5:8" x14ac:dyDescent="0.25">
      <c r="E309" s="72"/>
      <c r="F309" s="72"/>
      <c r="G309" s="72"/>
      <c r="H309" s="72"/>
    </row>
    <row r="310" spans="5:8" x14ac:dyDescent="0.25">
      <c r="E310" s="72"/>
      <c r="F310" s="72"/>
      <c r="G310" s="72"/>
      <c r="H310" s="72"/>
    </row>
    <row r="311" spans="5:8" x14ac:dyDescent="0.25">
      <c r="E311" s="72"/>
      <c r="F311" s="72"/>
      <c r="G311" s="72"/>
      <c r="H311" s="72"/>
    </row>
    <row r="312" spans="5:8" x14ac:dyDescent="0.25">
      <c r="E312" s="72"/>
      <c r="F312" s="72"/>
      <c r="G312" s="72"/>
      <c r="H312" s="72"/>
    </row>
    <row r="313" spans="5:8" x14ac:dyDescent="0.25">
      <c r="E313" s="72"/>
      <c r="F313" s="72"/>
      <c r="G313" s="72"/>
      <c r="H313" s="72"/>
    </row>
    <row r="314" spans="5:8" x14ac:dyDescent="0.25">
      <c r="E314" s="72"/>
      <c r="F314" s="72"/>
      <c r="G314" s="72"/>
      <c r="H314" s="72"/>
    </row>
    <row r="315" spans="5:8" x14ac:dyDescent="0.25">
      <c r="E315" s="72"/>
      <c r="F315" s="72"/>
      <c r="G315" s="72"/>
      <c r="H315" s="72"/>
    </row>
    <row r="316" spans="5:8" x14ac:dyDescent="0.25">
      <c r="E316" s="72"/>
      <c r="F316" s="72"/>
      <c r="G316" s="72"/>
      <c r="H316" s="72"/>
    </row>
    <row r="317" spans="5:8" x14ac:dyDescent="0.25">
      <c r="E317" s="72"/>
      <c r="F317" s="72"/>
      <c r="G317" s="72"/>
      <c r="H317" s="72"/>
    </row>
    <row r="318" spans="5:8" x14ac:dyDescent="0.25">
      <c r="E318" s="72"/>
      <c r="F318" s="72"/>
      <c r="G318" s="72"/>
      <c r="H318" s="72"/>
    </row>
    <row r="319" spans="5:8" x14ac:dyDescent="0.25">
      <c r="E319" s="72"/>
      <c r="F319" s="72"/>
      <c r="G319" s="72"/>
      <c r="H319" s="72"/>
    </row>
    <row r="320" spans="5:8" x14ac:dyDescent="0.25">
      <c r="E320" s="72"/>
      <c r="F320" s="72"/>
      <c r="G320" s="72"/>
      <c r="H320" s="72"/>
    </row>
    <row r="321" spans="5:8" x14ac:dyDescent="0.25">
      <c r="E321" s="72"/>
      <c r="F321" s="72"/>
      <c r="G321" s="72"/>
      <c r="H321" s="72"/>
    </row>
    <row r="322" spans="5:8" x14ac:dyDescent="0.25">
      <c r="E322" s="72"/>
      <c r="F322" s="72"/>
      <c r="G322" s="72"/>
      <c r="H322" s="72"/>
    </row>
    <row r="323" spans="5:8" x14ac:dyDescent="0.25">
      <c r="E323" s="72"/>
      <c r="F323" s="72"/>
      <c r="G323" s="72"/>
      <c r="H323" s="72"/>
    </row>
    <row r="324" spans="5:8" x14ac:dyDescent="0.25">
      <c r="E324" s="72"/>
      <c r="F324" s="72"/>
      <c r="G324" s="72"/>
      <c r="H324" s="72"/>
    </row>
    <row r="325" spans="5:8" x14ac:dyDescent="0.25">
      <c r="E325" s="72"/>
      <c r="F325" s="72"/>
      <c r="G325" s="72"/>
      <c r="H325" s="72"/>
    </row>
    <row r="326" spans="5:8" x14ac:dyDescent="0.25">
      <c r="E326" s="72"/>
      <c r="F326" s="72"/>
      <c r="G326" s="72"/>
      <c r="H326" s="72"/>
    </row>
    <row r="327" spans="5:8" x14ac:dyDescent="0.25">
      <c r="E327" s="72"/>
      <c r="F327" s="72"/>
      <c r="G327" s="72"/>
      <c r="H327" s="72"/>
    </row>
    <row r="328" spans="5:8" x14ac:dyDescent="0.25">
      <c r="E328" s="72"/>
      <c r="F328" s="72"/>
      <c r="G328" s="72"/>
      <c r="H328" s="72"/>
    </row>
    <row r="329" spans="5:8" x14ac:dyDescent="0.25">
      <c r="E329" s="72"/>
      <c r="F329" s="72"/>
      <c r="G329" s="72"/>
      <c r="H329" s="72"/>
    </row>
    <row r="330" spans="5:8" x14ac:dyDescent="0.25">
      <c r="E330" s="72"/>
      <c r="F330" s="72"/>
      <c r="G330" s="72"/>
      <c r="H330" s="72"/>
    </row>
    <row r="331" spans="5:8" x14ac:dyDescent="0.25">
      <c r="E331" s="72"/>
      <c r="F331" s="72"/>
      <c r="G331" s="72"/>
      <c r="H331" s="72"/>
    </row>
    <row r="332" spans="5:8" x14ac:dyDescent="0.25">
      <c r="E332" s="72"/>
      <c r="F332" s="72"/>
      <c r="G332" s="72"/>
      <c r="H332" s="72"/>
    </row>
    <row r="333" spans="5:8" x14ac:dyDescent="0.25">
      <c r="E333" s="72"/>
      <c r="F333" s="72"/>
      <c r="G333" s="72"/>
      <c r="H333" s="72"/>
    </row>
    <row r="334" spans="5:8" x14ac:dyDescent="0.25">
      <c r="E334" s="72"/>
      <c r="F334" s="72"/>
      <c r="G334" s="72"/>
      <c r="H334" s="72"/>
    </row>
    <row r="335" spans="5:8" x14ac:dyDescent="0.25">
      <c r="E335" s="72"/>
      <c r="F335" s="72"/>
      <c r="G335" s="72"/>
      <c r="H335" s="72"/>
    </row>
    <row r="336" spans="5:8" x14ac:dyDescent="0.25">
      <c r="E336" s="72"/>
      <c r="F336" s="72"/>
      <c r="G336" s="72"/>
      <c r="H336" s="72"/>
    </row>
    <row r="337" spans="5:8" x14ac:dyDescent="0.25">
      <c r="E337" s="72"/>
      <c r="F337" s="72"/>
      <c r="G337" s="72"/>
      <c r="H337" s="72"/>
    </row>
    <row r="338" spans="5:8" x14ac:dyDescent="0.25">
      <c r="E338" s="72"/>
      <c r="F338" s="72"/>
      <c r="G338" s="72"/>
      <c r="H338" s="72"/>
    </row>
    <row r="339" spans="5:8" x14ac:dyDescent="0.25">
      <c r="E339" s="72"/>
      <c r="F339" s="72"/>
      <c r="G339" s="72"/>
      <c r="H339" s="72"/>
    </row>
    <row r="340" spans="5:8" x14ac:dyDescent="0.25">
      <c r="E340" s="72"/>
      <c r="F340" s="72"/>
      <c r="G340" s="72"/>
      <c r="H340" s="72"/>
    </row>
    <row r="341" spans="5:8" x14ac:dyDescent="0.25">
      <c r="E341" s="72"/>
      <c r="F341" s="72"/>
      <c r="G341" s="72"/>
      <c r="H341" s="72"/>
    </row>
    <row r="342" spans="5:8" x14ac:dyDescent="0.25">
      <c r="E342" s="72"/>
      <c r="F342" s="72"/>
      <c r="G342" s="72"/>
      <c r="H342" s="72"/>
    </row>
    <row r="343" spans="5:8" x14ac:dyDescent="0.25">
      <c r="E343" s="72"/>
      <c r="F343" s="72"/>
      <c r="G343" s="72"/>
      <c r="H343" s="72"/>
    </row>
    <row r="344" spans="5:8" x14ac:dyDescent="0.25">
      <c r="E344" s="72"/>
      <c r="F344" s="72"/>
      <c r="G344" s="72"/>
      <c r="H344" s="72"/>
    </row>
    <row r="345" spans="5:8" x14ac:dyDescent="0.25">
      <c r="E345" s="72"/>
      <c r="F345" s="72"/>
      <c r="G345" s="72"/>
      <c r="H345" s="72"/>
    </row>
    <row r="346" spans="5:8" x14ac:dyDescent="0.25">
      <c r="E346" s="72"/>
      <c r="F346" s="72"/>
      <c r="G346" s="72"/>
      <c r="H346" s="72"/>
    </row>
    <row r="347" spans="5:8" x14ac:dyDescent="0.25">
      <c r="E347" s="72"/>
      <c r="F347" s="72"/>
      <c r="G347" s="72"/>
      <c r="H347" s="72"/>
    </row>
    <row r="348" spans="5:8" x14ac:dyDescent="0.25">
      <c r="E348" s="72"/>
      <c r="F348" s="72"/>
      <c r="G348" s="72"/>
      <c r="H348" s="72"/>
    </row>
    <row r="349" spans="5:8" x14ac:dyDescent="0.25">
      <c r="E349" s="72"/>
      <c r="F349" s="72"/>
      <c r="G349" s="72"/>
      <c r="H349" s="72"/>
    </row>
    <row r="350" spans="5:8" x14ac:dyDescent="0.25">
      <c r="E350" s="72"/>
      <c r="F350" s="72"/>
      <c r="G350" s="72"/>
      <c r="H350" s="72"/>
    </row>
    <row r="351" spans="5:8" x14ac:dyDescent="0.25">
      <c r="E351" s="72"/>
      <c r="F351" s="72"/>
      <c r="G351" s="72"/>
      <c r="H351" s="72"/>
    </row>
    <row r="352" spans="5:8" x14ac:dyDescent="0.25">
      <c r="E352" s="72"/>
      <c r="F352" s="72"/>
      <c r="G352" s="72"/>
      <c r="H352" s="72"/>
    </row>
    <row r="353" spans="5:8" x14ac:dyDescent="0.25">
      <c r="E353" s="72"/>
      <c r="F353" s="72"/>
      <c r="G353" s="72"/>
      <c r="H353" s="72"/>
    </row>
    <row r="354" spans="5:8" x14ac:dyDescent="0.25">
      <c r="E354" s="72"/>
      <c r="F354" s="72"/>
      <c r="G354" s="72"/>
      <c r="H354" s="72"/>
    </row>
    <row r="355" spans="5:8" x14ac:dyDescent="0.25">
      <c r="E355" s="72"/>
      <c r="F355" s="72"/>
      <c r="G355" s="72"/>
      <c r="H355" s="72"/>
    </row>
    <row r="356" spans="5:8" x14ac:dyDescent="0.25">
      <c r="E356" s="72"/>
      <c r="F356" s="72"/>
      <c r="G356" s="72"/>
      <c r="H356" s="72"/>
    </row>
    <row r="357" spans="5:8" x14ac:dyDescent="0.25">
      <c r="E357" s="72"/>
      <c r="F357" s="72"/>
      <c r="G357" s="72"/>
      <c r="H357" s="72"/>
    </row>
    <row r="358" spans="5:8" x14ac:dyDescent="0.25">
      <c r="E358" s="72"/>
      <c r="F358" s="72"/>
      <c r="G358" s="72"/>
      <c r="H358" s="72"/>
    </row>
    <row r="359" spans="5:8" x14ac:dyDescent="0.25">
      <c r="E359" s="72"/>
      <c r="F359" s="72"/>
      <c r="G359" s="72"/>
      <c r="H359" s="72"/>
    </row>
    <row r="360" spans="5:8" x14ac:dyDescent="0.25">
      <c r="E360" s="72"/>
      <c r="F360" s="72"/>
      <c r="G360" s="72"/>
      <c r="H360" s="72"/>
    </row>
    <row r="361" spans="5:8" x14ac:dyDescent="0.25">
      <c r="E361" s="72"/>
      <c r="F361" s="72"/>
      <c r="G361" s="72"/>
      <c r="H361" s="72"/>
    </row>
    <row r="362" spans="5:8" x14ac:dyDescent="0.25">
      <c r="E362" s="72"/>
      <c r="F362" s="72"/>
      <c r="G362" s="72"/>
      <c r="H362" s="72"/>
    </row>
    <row r="363" spans="5:8" x14ac:dyDescent="0.25">
      <c r="E363" s="72"/>
      <c r="F363" s="72"/>
      <c r="G363" s="72"/>
      <c r="H363" s="72"/>
    </row>
    <row r="364" spans="5:8" x14ac:dyDescent="0.25">
      <c r="E364" s="72"/>
      <c r="F364" s="72"/>
      <c r="G364" s="72"/>
      <c r="H364" s="72"/>
    </row>
    <row r="365" spans="5:8" x14ac:dyDescent="0.25">
      <c r="E365" s="72"/>
      <c r="F365" s="72"/>
      <c r="G365" s="72"/>
      <c r="H365" s="72"/>
    </row>
    <row r="366" spans="5:8" x14ac:dyDescent="0.25">
      <c r="E366" s="72"/>
      <c r="F366" s="72"/>
      <c r="G366" s="72"/>
      <c r="H366" s="72"/>
    </row>
    <row r="367" spans="5:8" x14ac:dyDescent="0.25">
      <c r="E367" s="72"/>
      <c r="F367" s="72"/>
      <c r="G367" s="72"/>
      <c r="H367" s="72"/>
    </row>
    <row r="368" spans="5:8" x14ac:dyDescent="0.25">
      <c r="E368" s="72"/>
      <c r="F368" s="72"/>
      <c r="G368" s="72"/>
      <c r="H368" s="72"/>
    </row>
    <row r="369" spans="5:8" x14ac:dyDescent="0.25">
      <c r="E369" s="72"/>
      <c r="F369" s="72"/>
      <c r="G369" s="72"/>
      <c r="H369" s="72"/>
    </row>
    <row r="370" spans="5:8" x14ac:dyDescent="0.25">
      <c r="E370" s="72"/>
      <c r="F370" s="72"/>
      <c r="G370" s="72"/>
      <c r="H370" s="72"/>
    </row>
    <row r="371" spans="5:8" x14ac:dyDescent="0.25">
      <c r="E371" s="72"/>
      <c r="F371" s="72"/>
      <c r="G371" s="72"/>
      <c r="H371" s="72"/>
    </row>
    <row r="372" spans="5:8" x14ac:dyDescent="0.25">
      <c r="E372" s="72"/>
      <c r="F372" s="72"/>
      <c r="G372" s="72"/>
      <c r="H372" s="72"/>
    </row>
    <row r="373" spans="5:8" x14ac:dyDescent="0.25">
      <c r="E373" s="72"/>
      <c r="F373" s="72"/>
      <c r="G373" s="72"/>
      <c r="H373" s="72"/>
    </row>
    <row r="374" spans="5:8" x14ac:dyDescent="0.25">
      <c r="E374" s="72"/>
      <c r="F374" s="72"/>
      <c r="G374" s="72"/>
      <c r="H374" s="72"/>
    </row>
    <row r="375" spans="5:8" x14ac:dyDescent="0.25">
      <c r="E375" s="72"/>
      <c r="F375" s="72"/>
      <c r="G375" s="72"/>
      <c r="H375" s="72"/>
    </row>
    <row r="376" spans="5:8" x14ac:dyDescent="0.25">
      <c r="E376" s="72"/>
      <c r="F376" s="72"/>
      <c r="G376" s="72"/>
      <c r="H376" s="72"/>
    </row>
    <row r="377" spans="5:8" x14ac:dyDescent="0.25">
      <c r="E377" s="72"/>
      <c r="F377" s="72"/>
      <c r="G377" s="72"/>
      <c r="H377" s="72"/>
    </row>
    <row r="378" spans="5:8" x14ac:dyDescent="0.25">
      <c r="E378" s="72"/>
      <c r="F378" s="72"/>
      <c r="G378" s="72"/>
      <c r="H378" s="72"/>
    </row>
    <row r="379" spans="5:8" x14ac:dyDescent="0.25">
      <c r="E379" s="72"/>
      <c r="F379" s="72"/>
      <c r="G379" s="72"/>
      <c r="H379" s="72"/>
    </row>
    <row r="380" spans="5:8" x14ac:dyDescent="0.25">
      <c r="E380" s="72"/>
      <c r="F380" s="72"/>
      <c r="G380" s="72"/>
      <c r="H380" s="72"/>
    </row>
    <row r="381" spans="5:8" x14ac:dyDescent="0.25">
      <c r="E381" s="72"/>
      <c r="F381" s="72"/>
      <c r="G381" s="72"/>
      <c r="H381" s="72"/>
    </row>
    <row r="382" spans="5:8" x14ac:dyDescent="0.25">
      <c r="E382" s="72"/>
      <c r="F382" s="72"/>
      <c r="G382" s="72"/>
      <c r="H382" s="72"/>
    </row>
    <row r="383" spans="5:8" x14ac:dyDescent="0.25">
      <c r="E383" s="72"/>
      <c r="F383" s="72"/>
      <c r="G383" s="72"/>
      <c r="H383" s="72"/>
    </row>
    <row r="384" spans="5:8" x14ac:dyDescent="0.25">
      <c r="E384" s="72"/>
      <c r="F384" s="72"/>
      <c r="G384" s="72"/>
      <c r="H384" s="72"/>
    </row>
    <row r="385" spans="5:8" x14ac:dyDescent="0.25">
      <c r="E385" s="72"/>
      <c r="F385" s="72"/>
      <c r="G385" s="72"/>
      <c r="H385" s="72"/>
    </row>
    <row r="386" spans="5:8" x14ac:dyDescent="0.25">
      <c r="E386" s="72"/>
      <c r="F386" s="72"/>
      <c r="G386" s="72"/>
      <c r="H386" s="72"/>
    </row>
    <row r="387" spans="5:8" x14ac:dyDescent="0.25">
      <c r="E387" s="72"/>
      <c r="F387" s="72"/>
      <c r="G387" s="72"/>
      <c r="H387" s="72"/>
    </row>
    <row r="388" spans="5:8" x14ac:dyDescent="0.25">
      <c r="E388" s="72"/>
      <c r="F388" s="72"/>
      <c r="G388" s="72"/>
      <c r="H388" s="72"/>
    </row>
    <row r="389" spans="5:8" x14ac:dyDescent="0.25">
      <c r="E389" s="72"/>
      <c r="F389" s="72"/>
      <c r="G389" s="72"/>
      <c r="H389" s="72"/>
    </row>
    <row r="390" spans="5:8" x14ac:dyDescent="0.25">
      <c r="E390" s="72"/>
      <c r="F390" s="72"/>
      <c r="G390" s="72"/>
      <c r="H390" s="72"/>
    </row>
    <row r="391" spans="5:8" x14ac:dyDescent="0.25">
      <c r="E391" s="72"/>
      <c r="F391" s="72"/>
      <c r="G391" s="72"/>
      <c r="H391" s="72"/>
    </row>
    <row r="392" spans="5:8" x14ac:dyDescent="0.25">
      <c r="E392" s="72"/>
      <c r="F392" s="72"/>
      <c r="G392" s="72"/>
      <c r="H392" s="72"/>
    </row>
    <row r="393" spans="5:8" x14ac:dyDescent="0.25">
      <c r="E393" s="72"/>
      <c r="F393" s="72"/>
      <c r="G393" s="72"/>
      <c r="H393" s="72"/>
    </row>
    <row r="394" spans="5:8" x14ac:dyDescent="0.25">
      <c r="E394" s="72"/>
      <c r="F394" s="72"/>
      <c r="G394" s="72"/>
      <c r="H394" s="72"/>
    </row>
    <row r="395" spans="5:8" x14ac:dyDescent="0.25">
      <c r="E395" s="72"/>
      <c r="F395" s="72"/>
      <c r="G395" s="72"/>
      <c r="H395" s="72"/>
    </row>
    <row r="396" spans="5:8" x14ac:dyDescent="0.25">
      <c r="E396" s="72"/>
      <c r="F396" s="72"/>
      <c r="G396" s="72"/>
      <c r="H396" s="72"/>
    </row>
    <row r="397" spans="5:8" x14ac:dyDescent="0.25">
      <c r="E397" s="72"/>
      <c r="F397" s="72"/>
      <c r="G397" s="72"/>
      <c r="H397" s="72"/>
    </row>
    <row r="398" spans="5:8" x14ac:dyDescent="0.25">
      <c r="E398" s="72"/>
      <c r="F398" s="72"/>
      <c r="G398" s="72"/>
      <c r="H398" s="72"/>
    </row>
    <row r="399" spans="5:8" x14ac:dyDescent="0.25">
      <c r="E399" s="72"/>
      <c r="F399" s="72"/>
      <c r="G399" s="72"/>
      <c r="H399" s="72"/>
    </row>
    <row r="400" spans="5:8" x14ac:dyDescent="0.25">
      <c r="E400" s="72"/>
      <c r="F400" s="72"/>
      <c r="G400" s="72"/>
      <c r="H400" s="72"/>
    </row>
    <row r="401" spans="5:8" x14ac:dyDescent="0.25">
      <c r="E401" s="72"/>
      <c r="F401" s="72"/>
      <c r="G401" s="72"/>
      <c r="H401" s="72"/>
    </row>
    <row r="402" spans="5:8" x14ac:dyDescent="0.25">
      <c r="E402" s="72"/>
      <c r="F402" s="72"/>
      <c r="G402" s="72"/>
      <c r="H402" s="72"/>
    </row>
    <row r="403" spans="5:8" x14ac:dyDescent="0.25">
      <c r="E403" s="72"/>
      <c r="F403" s="72"/>
      <c r="G403" s="72"/>
      <c r="H403" s="72"/>
    </row>
    <row r="404" spans="5:8" x14ac:dyDescent="0.25">
      <c r="E404" s="72"/>
      <c r="F404" s="72"/>
      <c r="G404" s="72"/>
      <c r="H404" s="72"/>
    </row>
    <row r="405" spans="5:8" x14ac:dyDescent="0.25">
      <c r="E405" s="72"/>
      <c r="F405" s="72"/>
      <c r="G405" s="72"/>
      <c r="H405" s="72"/>
    </row>
    <row r="406" spans="5:8" x14ac:dyDescent="0.25">
      <c r="E406" s="72"/>
      <c r="F406" s="72"/>
      <c r="G406" s="72"/>
      <c r="H406" s="72"/>
    </row>
    <row r="407" spans="5:8" x14ac:dyDescent="0.25">
      <c r="E407" s="72"/>
      <c r="F407" s="72"/>
      <c r="G407" s="72"/>
      <c r="H407" s="72"/>
    </row>
    <row r="408" spans="5:8" x14ac:dyDescent="0.25">
      <c r="E408" s="72"/>
      <c r="F408" s="72"/>
      <c r="G408" s="72"/>
      <c r="H408" s="72"/>
    </row>
    <row r="409" spans="5:8" x14ac:dyDescent="0.25">
      <c r="E409" s="72"/>
      <c r="F409" s="72"/>
      <c r="G409" s="72"/>
      <c r="H409" s="72"/>
    </row>
    <row r="410" spans="5:8" x14ac:dyDescent="0.25">
      <c r="E410" s="72"/>
      <c r="F410" s="72"/>
      <c r="G410" s="72"/>
      <c r="H410" s="72"/>
    </row>
    <row r="411" spans="5:8" x14ac:dyDescent="0.25">
      <c r="E411" s="72"/>
      <c r="F411" s="72"/>
      <c r="G411" s="72"/>
      <c r="H411" s="72"/>
    </row>
    <row r="412" spans="5:8" x14ac:dyDescent="0.25">
      <c r="E412" s="72"/>
      <c r="F412" s="72"/>
      <c r="G412" s="72"/>
      <c r="H412" s="72"/>
    </row>
    <row r="413" spans="5:8" x14ac:dyDescent="0.25">
      <c r="E413" s="72"/>
      <c r="F413" s="72"/>
      <c r="G413" s="72"/>
      <c r="H413" s="72"/>
    </row>
    <row r="414" spans="5:8" x14ac:dyDescent="0.25">
      <c r="E414" s="72"/>
      <c r="F414" s="72"/>
      <c r="G414" s="72"/>
      <c r="H414" s="72"/>
    </row>
    <row r="415" spans="5:8" x14ac:dyDescent="0.25">
      <c r="E415" s="72"/>
      <c r="F415" s="72"/>
      <c r="G415" s="72"/>
      <c r="H415" s="72"/>
    </row>
    <row r="416" spans="5:8" x14ac:dyDescent="0.25">
      <c r="E416" s="72"/>
      <c r="F416" s="72"/>
      <c r="G416" s="72"/>
      <c r="H416" s="72"/>
    </row>
    <row r="417" spans="5:8" x14ac:dyDescent="0.25">
      <c r="E417" s="72"/>
      <c r="F417" s="72"/>
      <c r="G417" s="72"/>
      <c r="H417" s="72"/>
    </row>
    <row r="418" spans="5:8" x14ac:dyDescent="0.25">
      <c r="E418" s="72"/>
      <c r="F418" s="72"/>
      <c r="G418" s="72"/>
      <c r="H418" s="72"/>
    </row>
    <row r="419" spans="5:8" x14ac:dyDescent="0.25">
      <c r="E419" s="72"/>
      <c r="F419" s="72"/>
      <c r="G419" s="72"/>
      <c r="H419" s="72"/>
    </row>
    <row r="420" spans="5:8" x14ac:dyDescent="0.25">
      <c r="E420" s="72"/>
      <c r="F420" s="72"/>
      <c r="G420" s="72"/>
      <c r="H420" s="72"/>
    </row>
    <row r="421" spans="5:8" x14ac:dyDescent="0.25">
      <c r="E421" s="72"/>
      <c r="F421" s="72"/>
      <c r="G421" s="72"/>
      <c r="H421" s="72"/>
    </row>
    <row r="422" spans="5:8" x14ac:dyDescent="0.25">
      <c r="E422" s="72"/>
      <c r="F422" s="72"/>
      <c r="G422" s="72"/>
      <c r="H422" s="72"/>
    </row>
    <row r="423" spans="5:8" x14ac:dyDescent="0.25">
      <c r="E423" s="72"/>
      <c r="F423" s="72"/>
      <c r="G423" s="72"/>
      <c r="H423" s="72"/>
    </row>
    <row r="424" spans="5:8" x14ac:dyDescent="0.25">
      <c r="E424" s="72"/>
      <c r="F424" s="72"/>
      <c r="G424" s="72"/>
      <c r="H424" s="72"/>
    </row>
    <row r="425" spans="5:8" x14ac:dyDescent="0.25">
      <c r="E425" s="72"/>
      <c r="F425" s="72"/>
      <c r="G425" s="72"/>
      <c r="H425" s="72"/>
    </row>
    <row r="426" spans="5:8" x14ac:dyDescent="0.25">
      <c r="E426" s="72"/>
      <c r="F426" s="72"/>
      <c r="G426" s="72"/>
      <c r="H426" s="72"/>
    </row>
    <row r="427" spans="5:8" x14ac:dyDescent="0.25">
      <c r="E427" s="72"/>
      <c r="F427" s="72"/>
      <c r="G427" s="72"/>
      <c r="H427" s="72"/>
    </row>
    <row r="428" spans="5:8" x14ac:dyDescent="0.25">
      <c r="E428" s="72"/>
      <c r="F428" s="72"/>
      <c r="G428" s="72"/>
      <c r="H428" s="72"/>
    </row>
    <row r="429" spans="5:8" x14ac:dyDescent="0.25">
      <c r="E429" s="72"/>
      <c r="F429" s="72"/>
      <c r="G429" s="72"/>
      <c r="H429" s="72"/>
    </row>
    <row r="430" spans="5:8" x14ac:dyDescent="0.25">
      <c r="E430" s="72"/>
      <c r="F430" s="72"/>
      <c r="G430" s="72"/>
      <c r="H430" s="72"/>
    </row>
    <row r="431" spans="5:8" x14ac:dyDescent="0.25">
      <c r="E431" s="72"/>
      <c r="F431" s="72"/>
      <c r="G431" s="72"/>
      <c r="H431" s="72"/>
    </row>
    <row r="432" spans="5:8" x14ac:dyDescent="0.25">
      <c r="E432" s="72"/>
      <c r="F432" s="72"/>
      <c r="G432" s="72"/>
      <c r="H432" s="72"/>
    </row>
    <row r="433" spans="5:8" x14ac:dyDescent="0.25">
      <c r="E433" s="72"/>
      <c r="F433" s="72"/>
      <c r="G433" s="72"/>
      <c r="H433" s="72"/>
    </row>
    <row r="434" spans="5:8" x14ac:dyDescent="0.25">
      <c r="E434" s="72"/>
      <c r="F434" s="72"/>
      <c r="G434" s="72"/>
      <c r="H434" s="72"/>
    </row>
    <row r="435" spans="5:8" x14ac:dyDescent="0.25">
      <c r="E435" s="72"/>
      <c r="F435" s="72"/>
      <c r="G435" s="72"/>
      <c r="H435" s="72"/>
    </row>
    <row r="436" spans="5:8" x14ac:dyDescent="0.25">
      <c r="E436" s="72"/>
      <c r="F436" s="72"/>
      <c r="G436" s="72"/>
      <c r="H436" s="72"/>
    </row>
    <row r="437" spans="5:8" x14ac:dyDescent="0.25">
      <c r="E437" s="72"/>
      <c r="F437" s="72"/>
      <c r="G437" s="72"/>
      <c r="H437" s="72"/>
    </row>
    <row r="438" spans="5:8" x14ac:dyDescent="0.25">
      <c r="E438" s="72"/>
      <c r="F438" s="72"/>
      <c r="G438" s="72"/>
      <c r="H438" s="72"/>
    </row>
    <row r="439" spans="5:8" x14ac:dyDescent="0.25">
      <c r="E439" s="72"/>
      <c r="F439" s="72"/>
      <c r="G439" s="72"/>
      <c r="H439" s="72"/>
    </row>
    <row r="440" spans="5:8" x14ac:dyDescent="0.25">
      <c r="E440" s="72"/>
      <c r="F440" s="72"/>
      <c r="G440" s="72"/>
      <c r="H440" s="72"/>
    </row>
    <row r="441" spans="5:8" x14ac:dyDescent="0.25">
      <c r="E441" s="72"/>
      <c r="F441" s="72"/>
      <c r="G441" s="72"/>
      <c r="H441" s="72"/>
    </row>
    <row r="442" spans="5:8" x14ac:dyDescent="0.25">
      <c r="E442" s="72"/>
      <c r="F442" s="72"/>
      <c r="G442" s="72"/>
      <c r="H442" s="72"/>
    </row>
    <row r="443" spans="5:8" x14ac:dyDescent="0.25">
      <c r="E443" s="72"/>
      <c r="F443" s="72"/>
      <c r="G443" s="72"/>
      <c r="H443" s="72"/>
    </row>
    <row r="444" spans="5:8" x14ac:dyDescent="0.25">
      <c r="E444" s="72"/>
      <c r="F444" s="72"/>
      <c r="G444" s="72"/>
      <c r="H444" s="72"/>
    </row>
    <row r="445" spans="5:8" x14ac:dyDescent="0.25">
      <c r="E445" s="72"/>
      <c r="F445" s="72"/>
      <c r="G445" s="72"/>
      <c r="H445" s="72"/>
    </row>
    <row r="446" spans="5:8" x14ac:dyDescent="0.25">
      <c r="E446" s="72"/>
      <c r="F446" s="72"/>
      <c r="G446" s="72"/>
      <c r="H446" s="72"/>
    </row>
    <row r="447" spans="5:8" x14ac:dyDescent="0.25">
      <c r="E447" s="72"/>
      <c r="F447" s="72"/>
      <c r="G447" s="72"/>
      <c r="H447" s="72"/>
    </row>
    <row r="448" spans="5:8" x14ac:dyDescent="0.25">
      <c r="E448" s="72"/>
      <c r="F448" s="72"/>
      <c r="G448" s="72"/>
      <c r="H448" s="72"/>
    </row>
    <row r="449" spans="5:8" x14ac:dyDescent="0.25">
      <c r="E449" s="72"/>
      <c r="F449" s="72"/>
      <c r="G449" s="72"/>
      <c r="H449" s="72"/>
    </row>
    <row r="450" spans="5:8" x14ac:dyDescent="0.25">
      <c r="E450" s="72"/>
      <c r="F450" s="72"/>
      <c r="G450" s="72"/>
      <c r="H450" s="72"/>
    </row>
    <row r="451" spans="5:8" x14ac:dyDescent="0.25">
      <c r="E451" s="72"/>
      <c r="F451" s="72"/>
      <c r="G451" s="72"/>
      <c r="H451" s="72"/>
    </row>
    <row r="452" spans="5:8" x14ac:dyDescent="0.25">
      <c r="E452" s="72"/>
      <c r="F452" s="72"/>
      <c r="G452" s="72"/>
      <c r="H452" s="72"/>
    </row>
    <row r="453" spans="5:8" x14ac:dyDescent="0.25">
      <c r="E453" s="72"/>
      <c r="F453" s="72"/>
      <c r="G453" s="72"/>
      <c r="H453" s="72"/>
    </row>
    <row r="454" spans="5:8" x14ac:dyDescent="0.25">
      <c r="E454" s="72"/>
      <c r="F454" s="72"/>
      <c r="G454" s="72"/>
      <c r="H454" s="72"/>
    </row>
    <row r="455" spans="5:8" x14ac:dyDescent="0.25">
      <c r="E455" s="72"/>
      <c r="F455" s="72"/>
      <c r="G455" s="72"/>
      <c r="H455" s="72"/>
    </row>
    <row r="456" spans="5:8" x14ac:dyDescent="0.25">
      <c r="E456" s="72"/>
      <c r="F456" s="72"/>
      <c r="G456" s="72"/>
      <c r="H456" s="72"/>
    </row>
    <row r="457" spans="5:8" x14ac:dyDescent="0.25">
      <c r="E457" s="72"/>
      <c r="F457" s="72"/>
      <c r="G457" s="72"/>
      <c r="H457" s="72"/>
    </row>
    <row r="458" spans="5:8" x14ac:dyDescent="0.25">
      <c r="E458" s="72"/>
      <c r="F458" s="72"/>
      <c r="G458" s="72"/>
      <c r="H458" s="72"/>
    </row>
    <row r="459" spans="5:8" x14ac:dyDescent="0.25">
      <c r="E459" s="72"/>
      <c r="F459" s="72"/>
      <c r="G459" s="72"/>
      <c r="H459" s="72"/>
    </row>
    <row r="460" spans="5:8" x14ac:dyDescent="0.25">
      <c r="E460" s="72"/>
      <c r="F460" s="72"/>
      <c r="G460" s="72"/>
      <c r="H460" s="72"/>
    </row>
    <row r="461" spans="5:8" x14ac:dyDescent="0.25">
      <c r="E461" s="72"/>
      <c r="F461" s="72"/>
      <c r="G461" s="72"/>
      <c r="H461" s="72"/>
    </row>
    <row r="462" spans="5:8" x14ac:dyDescent="0.25">
      <c r="E462" s="72"/>
      <c r="F462" s="72"/>
      <c r="G462" s="72"/>
      <c r="H462" s="72"/>
    </row>
    <row r="463" spans="5:8" x14ac:dyDescent="0.25">
      <c r="E463" s="72"/>
      <c r="F463" s="72"/>
      <c r="G463" s="72"/>
      <c r="H463" s="72"/>
    </row>
    <row r="464" spans="5:8" x14ac:dyDescent="0.25">
      <c r="E464" s="72"/>
      <c r="F464" s="72"/>
      <c r="G464" s="72"/>
      <c r="H464" s="72"/>
    </row>
    <row r="465" spans="5:8" x14ac:dyDescent="0.25">
      <c r="E465" s="72"/>
      <c r="F465" s="72"/>
      <c r="G465" s="72"/>
      <c r="H465" s="72"/>
    </row>
    <row r="466" spans="5:8" x14ac:dyDescent="0.25">
      <c r="E466" s="72"/>
      <c r="F466" s="72"/>
      <c r="G466" s="72"/>
      <c r="H466" s="72"/>
    </row>
    <row r="467" spans="5:8" x14ac:dyDescent="0.25">
      <c r="E467" s="72"/>
      <c r="F467" s="72"/>
      <c r="G467" s="72"/>
      <c r="H467" s="72"/>
    </row>
    <row r="468" spans="5:8" x14ac:dyDescent="0.25">
      <c r="E468" s="72"/>
      <c r="F468" s="72"/>
      <c r="G468" s="72"/>
      <c r="H468" s="72"/>
    </row>
    <row r="469" spans="5:8" x14ac:dyDescent="0.25">
      <c r="E469" s="72"/>
      <c r="F469" s="72"/>
      <c r="G469" s="72"/>
      <c r="H469" s="72"/>
    </row>
    <row r="470" spans="5:8" x14ac:dyDescent="0.25">
      <c r="E470" s="72"/>
      <c r="F470" s="72"/>
      <c r="G470" s="72"/>
      <c r="H470" s="72"/>
    </row>
    <row r="471" spans="5:8" x14ac:dyDescent="0.25">
      <c r="E471" s="72"/>
      <c r="F471" s="72"/>
      <c r="G471" s="72"/>
      <c r="H471" s="72"/>
    </row>
    <row r="472" spans="5:8" x14ac:dyDescent="0.25">
      <c r="E472" s="72"/>
      <c r="F472" s="72"/>
      <c r="G472" s="72"/>
      <c r="H472" s="72"/>
    </row>
    <row r="473" spans="5:8" x14ac:dyDescent="0.25">
      <c r="E473" s="72"/>
      <c r="F473" s="72"/>
      <c r="G473" s="72"/>
      <c r="H473" s="72"/>
    </row>
    <row r="474" spans="5:8" x14ac:dyDescent="0.25">
      <c r="E474" s="72"/>
      <c r="F474" s="72"/>
      <c r="G474" s="72"/>
      <c r="H474" s="72"/>
    </row>
    <row r="475" spans="5:8" x14ac:dyDescent="0.25">
      <c r="E475" s="72"/>
      <c r="F475" s="72"/>
      <c r="G475" s="72"/>
      <c r="H475" s="72"/>
    </row>
    <row r="476" spans="5:8" x14ac:dyDescent="0.25">
      <c r="E476" s="72"/>
      <c r="F476" s="72"/>
      <c r="G476" s="72"/>
      <c r="H476" s="72"/>
    </row>
    <row r="477" spans="5:8" x14ac:dyDescent="0.25">
      <c r="E477" s="72"/>
      <c r="F477" s="72"/>
      <c r="G477" s="72"/>
      <c r="H477" s="72"/>
    </row>
    <row r="478" spans="5:8" x14ac:dyDescent="0.25">
      <c r="E478" s="72"/>
      <c r="F478" s="72"/>
      <c r="G478" s="72"/>
      <c r="H478" s="72"/>
    </row>
    <row r="479" spans="5:8" x14ac:dyDescent="0.25">
      <c r="E479" s="72"/>
      <c r="F479" s="72"/>
      <c r="G479" s="72"/>
      <c r="H479" s="72"/>
    </row>
    <row r="480" spans="5:8" x14ac:dyDescent="0.25">
      <c r="E480" s="72"/>
      <c r="F480" s="72"/>
      <c r="G480" s="72"/>
      <c r="H480" s="72"/>
    </row>
    <row r="481" spans="5:8" x14ac:dyDescent="0.25">
      <c r="E481" s="72"/>
      <c r="F481" s="72"/>
      <c r="G481" s="72"/>
      <c r="H481" s="72"/>
    </row>
    <row r="482" spans="5:8" x14ac:dyDescent="0.25">
      <c r="E482" s="72"/>
      <c r="F482" s="72"/>
      <c r="G482" s="72"/>
      <c r="H482" s="72"/>
    </row>
    <row r="483" spans="5:8" x14ac:dyDescent="0.25">
      <c r="E483" s="72"/>
      <c r="F483" s="72"/>
      <c r="G483" s="72"/>
      <c r="H483" s="72"/>
    </row>
    <row r="484" spans="5:8" x14ac:dyDescent="0.25">
      <c r="E484" s="72"/>
      <c r="F484" s="72"/>
      <c r="G484" s="72"/>
      <c r="H484" s="72"/>
    </row>
    <row r="485" spans="5:8" x14ac:dyDescent="0.25">
      <c r="E485" s="72"/>
      <c r="F485" s="72"/>
      <c r="G485" s="72"/>
      <c r="H485" s="72"/>
    </row>
    <row r="486" spans="5:8" x14ac:dyDescent="0.25">
      <c r="E486" s="72"/>
      <c r="F486" s="72"/>
      <c r="G486" s="72"/>
      <c r="H486" s="72"/>
    </row>
    <row r="487" spans="5:8" x14ac:dyDescent="0.25">
      <c r="E487" s="72"/>
      <c r="F487" s="72"/>
      <c r="G487" s="72"/>
      <c r="H487" s="72"/>
    </row>
    <row r="488" spans="5:8" x14ac:dyDescent="0.25">
      <c r="E488" s="72"/>
      <c r="F488" s="72"/>
      <c r="G488" s="72"/>
      <c r="H488" s="72"/>
    </row>
    <row r="489" spans="5:8" x14ac:dyDescent="0.25">
      <c r="E489" s="72"/>
      <c r="F489" s="72"/>
      <c r="G489" s="72"/>
      <c r="H489" s="72"/>
    </row>
    <row r="490" spans="5:8" x14ac:dyDescent="0.25">
      <c r="E490" s="72"/>
      <c r="F490" s="72"/>
      <c r="G490" s="72"/>
      <c r="H490" s="72"/>
    </row>
    <row r="491" spans="5:8" x14ac:dyDescent="0.25">
      <c r="E491" s="72"/>
      <c r="F491" s="72"/>
      <c r="G491" s="72"/>
      <c r="H491" s="72"/>
    </row>
    <row r="492" spans="5:8" x14ac:dyDescent="0.25">
      <c r="E492" s="72"/>
      <c r="F492" s="72"/>
      <c r="G492" s="72"/>
      <c r="H492" s="72"/>
    </row>
    <row r="493" spans="5:8" x14ac:dyDescent="0.25">
      <c r="E493" s="72"/>
      <c r="F493" s="72"/>
      <c r="G493" s="72"/>
      <c r="H493" s="72"/>
    </row>
    <row r="494" spans="5:8" x14ac:dyDescent="0.25">
      <c r="E494" s="72"/>
      <c r="F494" s="72"/>
      <c r="G494" s="72"/>
      <c r="H494" s="72"/>
    </row>
    <row r="495" spans="5:8" x14ac:dyDescent="0.25">
      <c r="E495" s="72"/>
      <c r="F495" s="72"/>
      <c r="G495" s="72"/>
      <c r="H495" s="72"/>
    </row>
    <row r="496" spans="5:8" x14ac:dyDescent="0.25">
      <c r="E496" s="72"/>
      <c r="F496" s="72"/>
      <c r="G496" s="72"/>
      <c r="H496" s="72"/>
    </row>
    <row r="497" spans="5:8" x14ac:dyDescent="0.25">
      <c r="E497" s="72"/>
      <c r="F497" s="72"/>
      <c r="G497" s="72"/>
      <c r="H497" s="72"/>
    </row>
    <row r="498" spans="5:8" x14ac:dyDescent="0.25">
      <c r="E498" s="72"/>
      <c r="F498" s="72"/>
      <c r="G498" s="72"/>
      <c r="H498" s="72"/>
    </row>
    <row r="499" spans="5:8" x14ac:dyDescent="0.25">
      <c r="E499" s="72"/>
      <c r="F499" s="72"/>
      <c r="G499" s="72"/>
      <c r="H499" s="72"/>
    </row>
    <row r="500" spans="5:8" x14ac:dyDescent="0.25">
      <c r="E500" s="72"/>
      <c r="F500" s="72"/>
      <c r="G500" s="72"/>
      <c r="H500" s="72"/>
    </row>
    <row r="501" spans="5:8" x14ac:dyDescent="0.25">
      <c r="E501" s="72"/>
      <c r="F501" s="72"/>
      <c r="G501" s="72"/>
      <c r="H501" s="72"/>
    </row>
    <row r="502" spans="5:8" x14ac:dyDescent="0.25">
      <c r="E502" s="72"/>
      <c r="F502" s="72"/>
      <c r="G502" s="72"/>
      <c r="H502" s="72"/>
    </row>
    <row r="503" spans="5:8" x14ac:dyDescent="0.25">
      <c r="E503" s="72"/>
      <c r="F503" s="72"/>
      <c r="G503" s="72"/>
      <c r="H503" s="72"/>
    </row>
    <row r="504" spans="5:8" x14ac:dyDescent="0.25">
      <c r="E504" s="72"/>
      <c r="F504" s="72"/>
      <c r="G504" s="72"/>
      <c r="H504" s="72"/>
    </row>
    <row r="505" spans="5:8" x14ac:dyDescent="0.25">
      <c r="E505" s="72"/>
      <c r="F505" s="72"/>
      <c r="G505" s="72"/>
      <c r="H505" s="72"/>
    </row>
    <row r="506" spans="5:8" x14ac:dyDescent="0.25">
      <c r="E506" s="72"/>
      <c r="F506" s="72"/>
      <c r="G506" s="72"/>
      <c r="H506" s="72"/>
    </row>
    <row r="507" spans="5:8" x14ac:dyDescent="0.25">
      <c r="E507" s="72"/>
      <c r="F507" s="72"/>
      <c r="G507" s="72"/>
      <c r="H507" s="72"/>
    </row>
    <row r="508" spans="5:8" x14ac:dyDescent="0.25">
      <c r="E508" s="72"/>
      <c r="F508" s="72"/>
      <c r="G508" s="72"/>
      <c r="H508" s="72"/>
    </row>
    <row r="509" spans="5:8" x14ac:dyDescent="0.25">
      <c r="E509" s="72"/>
      <c r="F509" s="72"/>
      <c r="G509" s="72"/>
      <c r="H509" s="72"/>
    </row>
    <row r="510" spans="5:8" x14ac:dyDescent="0.25">
      <c r="E510" s="72"/>
      <c r="F510" s="72"/>
      <c r="G510" s="72"/>
      <c r="H510" s="72"/>
    </row>
    <row r="511" spans="5:8" x14ac:dyDescent="0.25">
      <c r="E511" s="72"/>
      <c r="F511" s="72"/>
      <c r="G511" s="72"/>
      <c r="H511" s="72"/>
    </row>
    <row r="512" spans="5:8" x14ac:dyDescent="0.25">
      <c r="E512" s="72"/>
      <c r="F512" s="72"/>
      <c r="G512" s="72"/>
      <c r="H512" s="72"/>
    </row>
    <row r="513" spans="5:8" x14ac:dyDescent="0.25">
      <c r="E513" s="72"/>
      <c r="F513" s="72"/>
      <c r="G513" s="72"/>
      <c r="H513" s="72"/>
    </row>
    <row r="514" spans="5:8" x14ac:dyDescent="0.25">
      <c r="E514" s="72"/>
      <c r="F514" s="72"/>
      <c r="G514" s="72"/>
      <c r="H514" s="72"/>
    </row>
    <row r="515" spans="5:8" x14ac:dyDescent="0.25">
      <c r="E515" s="72"/>
      <c r="F515" s="72"/>
      <c r="G515" s="72"/>
      <c r="H515" s="72"/>
    </row>
    <row r="516" spans="5:8" x14ac:dyDescent="0.25">
      <c r="E516" s="72"/>
      <c r="F516" s="72"/>
      <c r="G516" s="72"/>
      <c r="H516" s="72"/>
    </row>
    <row r="517" spans="5:8" x14ac:dyDescent="0.25">
      <c r="E517" s="72"/>
      <c r="F517" s="72"/>
      <c r="G517" s="72"/>
      <c r="H517" s="72"/>
    </row>
    <row r="518" spans="5:8" x14ac:dyDescent="0.25">
      <c r="E518" s="72"/>
      <c r="F518" s="72"/>
      <c r="G518" s="72"/>
      <c r="H518" s="72"/>
    </row>
    <row r="519" spans="5:8" x14ac:dyDescent="0.25">
      <c r="E519" s="72"/>
      <c r="F519" s="72"/>
      <c r="G519" s="72"/>
      <c r="H519" s="72"/>
    </row>
    <row r="520" spans="5:8" x14ac:dyDescent="0.25">
      <c r="E520" s="72"/>
      <c r="F520" s="72"/>
      <c r="G520" s="72"/>
      <c r="H520" s="72"/>
    </row>
    <row r="521" spans="5:8" x14ac:dyDescent="0.25">
      <c r="E521" s="72"/>
      <c r="F521" s="72"/>
      <c r="G521" s="72"/>
      <c r="H521" s="72"/>
    </row>
    <row r="522" spans="5:8" x14ac:dyDescent="0.25">
      <c r="E522" s="72"/>
      <c r="F522" s="72"/>
      <c r="G522" s="72"/>
      <c r="H522" s="72"/>
    </row>
    <row r="523" spans="5:8" x14ac:dyDescent="0.25">
      <c r="E523" s="72"/>
      <c r="F523" s="72"/>
      <c r="G523" s="72"/>
      <c r="H523" s="72"/>
    </row>
    <row r="524" spans="5:8" x14ac:dyDescent="0.25">
      <c r="E524" s="72"/>
      <c r="F524" s="72"/>
      <c r="G524" s="72"/>
      <c r="H524" s="72"/>
    </row>
    <row r="525" spans="5:8" x14ac:dyDescent="0.25">
      <c r="E525" s="72"/>
      <c r="F525" s="72"/>
      <c r="G525" s="72"/>
      <c r="H525" s="72"/>
    </row>
    <row r="526" spans="5:8" x14ac:dyDescent="0.25">
      <c r="E526" s="72"/>
      <c r="F526" s="72"/>
      <c r="G526" s="72"/>
      <c r="H526" s="72"/>
    </row>
    <row r="527" spans="5:8" x14ac:dyDescent="0.25">
      <c r="E527" s="72"/>
      <c r="F527" s="72"/>
      <c r="G527" s="72"/>
      <c r="H527" s="72"/>
    </row>
    <row r="528" spans="5:8" x14ac:dyDescent="0.25">
      <c r="E528" s="72"/>
      <c r="F528" s="72"/>
      <c r="G528" s="72"/>
      <c r="H528" s="72"/>
    </row>
    <row r="529" spans="5:8" x14ac:dyDescent="0.25">
      <c r="E529" s="72"/>
      <c r="F529" s="72"/>
      <c r="G529" s="72"/>
      <c r="H529" s="72"/>
    </row>
    <row r="530" spans="5:8" x14ac:dyDescent="0.25">
      <c r="E530" s="72"/>
      <c r="F530" s="72"/>
      <c r="G530" s="72"/>
      <c r="H530" s="72"/>
    </row>
    <row r="531" spans="5:8" x14ac:dyDescent="0.25">
      <c r="E531" s="72"/>
      <c r="F531" s="72"/>
      <c r="G531" s="72"/>
      <c r="H531" s="72"/>
    </row>
    <row r="532" spans="5:8" x14ac:dyDescent="0.25">
      <c r="E532" s="72"/>
      <c r="F532" s="72"/>
      <c r="G532" s="72"/>
      <c r="H532" s="72"/>
    </row>
    <row r="533" spans="5:8" x14ac:dyDescent="0.25">
      <c r="E533" s="72"/>
      <c r="F533" s="72"/>
      <c r="G533" s="72"/>
      <c r="H533" s="72"/>
    </row>
    <row r="534" spans="5:8" x14ac:dyDescent="0.25">
      <c r="E534" s="72"/>
      <c r="F534" s="72"/>
      <c r="G534" s="72"/>
      <c r="H534" s="72"/>
    </row>
    <row r="535" spans="5:8" x14ac:dyDescent="0.25">
      <c r="E535" s="72"/>
      <c r="F535" s="72"/>
      <c r="G535" s="72"/>
      <c r="H535" s="72"/>
    </row>
    <row r="536" spans="5:8" x14ac:dyDescent="0.25">
      <c r="E536" s="72"/>
      <c r="F536" s="72"/>
      <c r="G536" s="72"/>
      <c r="H536" s="72"/>
    </row>
    <row r="537" spans="5:8" x14ac:dyDescent="0.25">
      <c r="E537" s="72"/>
      <c r="F537" s="72"/>
      <c r="G537" s="72"/>
      <c r="H537" s="72"/>
    </row>
    <row r="538" spans="5:8" x14ac:dyDescent="0.25">
      <c r="E538" s="72"/>
      <c r="F538" s="72"/>
      <c r="G538" s="72"/>
      <c r="H538" s="72"/>
    </row>
    <row r="539" spans="5:8" x14ac:dyDescent="0.25">
      <c r="E539" s="72"/>
      <c r="F539" s="72"/>
      <c r="G539" s="72"/>
      <c r="H539" s="72"/>
    </row>
    <row r="540" spans="5:8" x14ac:dyDescent="0.25">
      <c r="E540" s="72"/>
      <c r="F540" s="72"/>
      <c r="G540" s="72"/>
      <c r="H540" s="72"/>
    </row>
    <row r="541" spans="5:8" x14ac:dyDescent="0.25">
      <c r="E541" s="72"/>
      <c r="F541" s="72"/>
      <c r="G541" s="72"/>
      <c r="H541" s="72"/>
    </row>
    <row r="542" spans="5:8" x14ac:dyDescent="0.25">
      <c r="E542" s="72"/>
      <c r="F542" s="72"/>
      <c r="G542" s="72"/>
      <c r="H542" s="72"/>
    </row>
    <row r="543" spans="5:8" x14ac:dyDescent="0.25">
      <c r="E543" s="72"/>
      <c r="F543" s="72"/>
      <c r="G543" s="72"/>
      <c r="H543" s="72"/>
    </row>
    <row r="544" spans="5:8" x14ac:dyDescent="0.25">
      <c r="E544" s="72"/>
      <c r="F544" s="72"/>
      <c r="G544" s="72"/>
      <c r="H544" s="72"/>
    </row>
    <row r="545" spans="5:8" x14ac:dyDescent="0.25">
      <c r="E545" s="72"/>
      <c r="F545" s="72"/>
      <c r="G545" s="72"/>
      <c r="H545" s="72"/>
    </row>
    <row r="546" spans="5:8" x14ac:dyDescent="0.25">
      <c r="E546" s="72"/>
      <c r="F546" s="72"/>
      <c r="G546" s="72"/>
      <c r="H546" s="72"/>
    </row>
    <row r="547" spans="5:8" x14ac:dyDescent="0.25">
      <c r="E547" s="72"/>
      <c r="F547" s="72"/>
      <c r="G547" s="72"/>
      <c r="H547" s="72"/>
    </row>
    <row r="548" spans="5:8" x14ac:dyDescent="0.25">
      <c r="E548" s="72"/>
      <c r="F548" s="72"/>
      <c r="G548" s="72"/>
      <c r="H548" s="72"/>
    </row>
    <row r="549" spans="5:8" x14ac:dyDescent="0.25">
      <c r="E549" s="72"/>
      <c r="F549" s="72"/>
      <c r="G549" s="72"/>
      <c r="H549" s="72"/>
    </row>
    <row r="550" spans="5:8" x14ac:dyDescent="0.25">
      <c r="E550" s="72"/>
      <c r="F550" s="72"/>
      <c r="G550" s="72"/>
      <c r="H550" s="72"/>
    </row>
    <row r="551" spans="5:8" x14ac:dyDescent="0.25">
      <c r="E551" s="72"/>
      <c r="F551" s="72"/>
      <c r="G551" s="72"/>
      <c r="H551" s="72"/>
    </row>
    <row r="552" spans="5:8" x14ac:dyDescent="0.25">
      <c r="E552" s="72"/>
      <c r="F552" s="72"/>
      <c r="G552" s="72"/>
      <c r="H552" s="72"/>
    </row>
    <row r="553" spans="5:8" x14ac:dyDescent="0.25">
      <c r="E553" s="72"/>
      <c r="F553" s="72"/>
      <c r="G553" s="72"/>
      <c r="H553" s="72"/>
    </row>
    <row r="554" spans="5:8" x14ac:dyDescent="0.25">
      <c r="E554" s="72"/>
      <c r="F554" s="72"/>
      <c r="G554" s="72"/>
      <c r="H554" s="72"/>
    </row>
    <row r="555" spans="5:8" x14ac:dyDescent="0.25">
      <c r="E555" s="72"/>
      <c r="F555" s="72"/>
      <c r="G555" s="72"/>
      <c r="H555" s="72"/>
    </row>
    <row r="556" spans="5:8" x14ac:dyDescent="0.25">
      <c r="E556" s="72"/>
      <c r="F556" s="72"/>
      <c r="G556" s="72"/>
      <c r="H556" s="72"/>
    </row>
    <row r="557" spans="5:8" x14ac:dyDescent="0.25">
      <c r="E557" s="72"/>
      <c r="F557" s="72"/>
      <c r="G557" s="72"/>
      <c r="H557" s="72"/>
    </row>
    <row r="558" spans="5:8" x14ac:dyDescent="0.25">
      <c r="E558" s="72"/>
      <c r="F558" s="72"/>
      <c r="G558" s="72"/>
      <c r="H558" s="72"/>
    </row>
    <row r="559" spans="5:8" x14ac:dyDescent="0.25">
      <c r="E559" s="72"/>
      <c r="F559" s="72"/>
      <c r="G559" s="72"/>
      <c r="H559" s="72"/>
    </row>
    <row r="560" spans="5:8" x14ac:dyDescent="0.25">
      <c r="E560" s="72"/>
      <c r="F560" s="72"/>
      <c r="G560" s="72"/>
      <c r="H560" s="72"/>
    </row>
    <row r="561" spans="5:8" x14ac:dyDescent="0.25">
      <c r="E561" s="72"/>
      <c r="F561" s="72"/>
      <c r="G561" s="72"/>
      <c r="H561" s="72"/>
    </row>
    <row r="562" spans="5:8" x14ac:dyDescent="0.25">
      <c r="E562" s="72"/>
      <c r="F562" s="72"/>
      <c r="G562" s="72"/>
      <c r="H562" s="72"/>
    </row>
    <row r="563" spans="5:8" x14ac:dyDescent="0.25">
      <c r="E563" s="72"/>
      <c r="F563" s="72"/>
      <c r="G563" s="72"/>
      <c r="H563" s="72"/>
    </row>
    <row r="564" spans="5:8" x14ac:dyDescent="0.25">
      <c r="E564" s="72"/>
      <c r="F564" s="72"/>
      <c r="G564" s="72"/>
      <c r="H564" s="72"/>
    </row>
    <row r="565" spans="5:8" x14ac:dyDescent="0.25">
      <c r="E565" s="72"/>
      <c r="F565" s="72"/>
      <c r="G565" s="72"/>
      <c r="H565" s="72"/>
    </row>
    <row r="566" spans="5:8" x14ac:dyDescent="0.25">
      <c r="E566" s="72"/>
      <c r="F566" s="72"/>
      <c r="G566" s="72"/>
      <c r="H566" s="72"/>
    </row>
    <row r="567" spans="5:8" x14ac:dyDescent="0.25">
      <c r="E567" s="72"/>
      <c r="F567" s="72"/>
      <c r="G567" s="72"/>
      <c r="H567" s="72"/>
    </row>
    <row r="568" spans="5:8" x14ac:dyDescent="0.25">
      <c r="E568" s="72"/>
      <c r="F568" s="72"/>
      <c r="G568" s="72"/>
      <c r="H568" s="72"/>
    </row>
    <row r="569" spans="5:8" x14ac:dyDescent="0.25">
      <c r="E569" s="72"/>
      <c r="F569" s="72"/>
      <c r="G569" s="72"/>
      <c r="H569" s="72"/>
    </row>
    <row r="570" spans="5:8" x14ac:dyDescent="0.25">
      <c r="E570" s="72"/>
      <c r="F570" s="72"/>
      <c r="G570" s="72"/>
      <c r="H570" s="72"/>
    </row>
    <row r="571" spans="5:8" x14ac:dyDescent="0.25">
      <c r="E571" s="72"/>
      <c r="F571" s="72"/>
      <c r="G571" s="72"/>
      <c r="H571" s="72"/>
    </row>
    <row r="572" spans="5:8" x14ac:dyDescent="0.25">
      <c r="E572" s="72"/>
      <c r="F572" s="72"/>
      <c r="G572" s="72"/>
      <c r="H572" s="72"/>
    </row>
    <row r="573" spans="5:8" x14ac:dyDescent="0.25">
      <c r="E573" s="72"/>
      <c r="F573" s="72"/>
      <c r="G573" s="72"/>
      <c r="H573" s="72"/>
    </row>
    <row r="574" spans="5:8" x14ac:dyDescent="0.25">
      <c r="E574" s="72"/>
      <c r="F574" s="72"/>
      <c r="G574" s="72"/>
      <c r="H574" s="72"/>
    </row>
    <row r="575" spans="5:8" x14ac:dyDescent="0.25">
      <c r="E575" s="72"/>
      <c r="F575" s="72"/>
      <c r="G575" s="72"/>
      <c r="H575" s="72"/>
    </row>
    <row r="576" spans="5:8" x14ac:dyDescent="0.25">
      <c r="E576" s="72"/>
      <c r="F576" s="72"/>
      <c r="G576" s="72"/>
      <c r="H576" s="72"/>
    </row>
    <row r="577" spans="5:8" x14ac:dyDescent="0.25">
      <c r="E577" s="72"/>
      <c r="F577" s="72"/>
      <c r="G577" s="72"/>
      <c r="H577" s="72"/>
    </row>
    <row r="578" spans="5:8" x14ac:dyDescent="0.25">
      <c r="E578" s="72"/>
      <c r="F578" s="72"/>
      <c r="G578" s="72"/>
      <c r="H578" s="72"/>
    </row>
    <row r="579" spans="5:8" x14ac:dyDescent="0.25">
      <c r="E579" s="72"/>
      <c r="F579" s="72"/>
      <c r="G579" s="72"/>
      <c r="H579" s="72"/>
    </row>
    <row r="580" spans="5:8" x14ac:dyDescent="0.25">
      <c r="E580" s="72"/>
      <c r="F580" s="72"/>
      <c r="G580" s="72"/>
      <c r="H580" s="72"/>
    </row>
    <row r="581" spans="5:8" x14ac:dyDescent="0.25">
      <c r="E581" s="72"/>
      <c r="F581" s="72"/>
      <c r="G581" s="72"/>
      <c r="H581" s="72"/>
    </row>
    <row r="582" spans="5:8" x14ac:dyDescent="0.25">
      <c r="E582" s="72"/>
      <c r="F582" s="72"/>
      <c r="G582" s="72"/>
      <c r="H582" s="72"/>
    </row>
    <row r="583" spans="5:8" x14ac:dyDescent="0.25">
      <c r="E583" s="72"/>
      <c r="F583" s="72"/>
      <c r="G583" s="72"/>
      <c r="H583" s="72"/>
    </row>
    <row r="584" spans="5:8" x14ac:dyDescent="0.25">
      <c r="E584" s="72"/>
      <c r="F584" s="72"/>
      <c r="G584" s="72"/>
      <c r="H584" s="72"/>
    </row>
    <row r="585" spans="5:8" x14ac:dyDescent="0.25">
      <c r="E585" s="72"/>
      <c r="F585" s="72"/>
      <c r="G585" s="72"/>
      <c r="H585" s="72"/>
    </row>
    <row r="586" spans="5:8" x14ac:dyDescent="0.25">
      <c r="E586" s="72"/>
      <c r="F586" s="72"/>
      <c r="G586" s="72"/>
      <c r="H586" s="72"/>
    </row>
    <row r="587" spans="5:8" x14ac:dyDescent="0.25">
      <c r="E587" s="72"/>
      <c r="F587" s="72"/>
      <c r="G587" s="72"/>
      <c r="H587" s="72"/>
    </row>
    <row r="588" spans="5:8" x14ac:dyDescent="0.25">
      <c r="E588" s="72"/>
      <c r="F588" s="72"/>
      <c r="G588" s="72"/>
      <c r="H588" s="72"/>
    </row>
    <row r="589" spans="5:8" x14ac:dyDescent="0.25">
      <c r="E589" s="72"/>
      <c r="F589" s="72"/>
      <c r="G589" s="72"/>
      <c r="H589" s="72"/>
    </row>
    <row r="590" spans="5:8" x14ac:dyDescent="0.25">
      <c r="E590" s="72"/>
      <c r="F590" s="72"/>
      <c r="G590" s="72"/>
      <c r="H590" s="72"/>
    </row>
    <row r="591" spans="5:8" x14ac:dyDescent="0.25">
      <c r="E591" s="72"/>
      <c r="F591" s="72"/>
      <c r="G591" s="72"/>
      <c r="H591" s="72"/>
    </row>
    <row r="592" spans="5:8" x14ac:dyDescent="0.25">
      <c r="E592" s="72"/>
      <c r="F592" s="72"/>
      <c r="G592" s="72"/>
      <c r="H592" s="72"/>
    </row>
    <row r="593" spans="5:8" x14ac:dyDescent="0.25">
      <c r="E593" s="72"/>
      <c r="F593" s="72"/>
      <c r="G593" s="72"/>
      <c r="H593" s="72"/>
    </row>
    <row r="594" spans="5:8" x14ac:dyDescent="0.25">
      <c r="E594" s="72"/>
      <c r="F594" s="72"/>
      <c r="G594" s="72"/>
      <c r="H594" s="72"/>
    </row>
    <row r="595" spans="5:8" x14ac:dyDescent="0.25">
      <c r="E595" s="72"/>
      <c r="F595" s="72"/>
      <c r="G595" s="72"/>
      <c r="H595" s="72"/>
    </row>
    <row r="596" spans="5:8" x14ac:dyDescent="0.25">
      <c r="E596" s="72"/>
      <c r="F596" s="72"/>
      <c r="G596" s="72"/>
      <c r="H596" s="72"/>
    </row>
    <row r="597" spans="5:8" x14ac:dyDescent="0.25">
      <c r="E597" s="72"/>
      <c r="F597" s="72"/>
      <c r="G597" s="72"/>
      <c r="H597" s="72"/>
    </row>
    <row r="598" spans="5:8" x14ac:dyDescent="0.25">
      <c r="E598" s="72"/>
      <c r="F598" s="72"/>
      <c r="G598" s="72"/>
      <c r="H598" s="72"/>
    </row>
    <row r="599" spans="5:8" x14ac:dyDescent="0.25">
      <c r="E599" s="72"/>
      <c r="F599" s="72"/>
      <c r="G599" s="72"/>
      <c r="H599" s="72"/>
    </row>
    <row r="600" spans="5:8" x14ac:dyDescent="0.25">
      <c r="E600" s="72"/>
      <c r="F600" s="72"/>
      <c r="G600" s="72"/>
      <c r="H600" s="72"/>
    </row>
    <row r="601" spans="5:8" x14ac:dyDescent="0.25">
      <c r="E601" s="72"/>
      <c r="F601" s="72"/>
      <c r="G601" s="72"/>
      <c r="H601" s="72"/>
    </row>
    <row r="602" spans="5:8" x14ac:dyDescent="0.25">
      <c r="E602" s="72"/>
      <c r="F602" s="72"/>
      <c r="G602" s="72"/>
      <c r="H602" s="72"/>
    </row>
    <row r="603" spans="5:8" x14ac:dyDescent="0.25">
      <c r="E603" s="72"/>
      <c r="F603" s="72"/>
      <c r="G603" s="72"/>
      <c r="H603" s="72"/>
    </row>
    <row r="604" spans="5:8" x14ac:dyDescent="0.25">
      <c r="E604" s="72"/>
      <c r="F604" s="72"/>
      <c r="G604" s="72"/>
      <c r="H604" s="72"/>
    </row>
    <row r="605" spans="5:8" x14ac:dyDescent="0.25">
      <c r="E605" s="72"/>
      <c r="F605" s="72"/>
      <c r="G605" s="72"/>
      <c r="H605" s="72"/>
    </row>
    <row r="606" spans="5:8" x14ac:dyDescent="0.25">
      <c r="E606" s="72"/>
      <c r="F606" s="72"/>
      <c r="G606" s="72"/>
      <c r="H606" s="72"/>
    </row>
    <row r="607" spans="5:8" x14ac:dyDescent="0.25">
      <c r="E607" s="72"/>
      <c r="F607" s="72"/>
      <c r="G607" s="72"/>
      <c r="H607" s="72"/>
    </row>
    <row r="608" spans="5:8" x14ac:dyDescent="0.25">
      <c r="E608" s="72"/>
      <c r="F608" s="72"/>
      <c r="G608" s="72"/>
      <c r="H608" s="72"/>
    </row>
    <row r="609" spans="5:8" x14ac:dyDescent="0.25">
      <c r="E609" s="72"/>
      <c r="F609" s="72"/>
      <c r="G609" s="72"/>
      <c r="H609" s="72"/>
    </row>
  </sheetData>
  <autoFilter ref="A1:AV18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7" showButton="0"/>
    <filterColumn colId="18" showButton="0"/>
    <filterColumn colId="19" showButton="0"/>
    <filterColumn colId="20" showButton="0"/>
    <filterColumn colId="21" showButton="0"/>
    <filterColumn colId="22" showButton="0"/>
    <filterColumn colId="23" showButton="0"/>
    <filterColumn colId="24" showButton="0"/>
    <filterColumn colId="26" showButton="0"/>
    <filterColumn colId="27" showButton="0"/>
    <filterColumn colId="28" showButton="0"/>
    <filterColumn colId="29" showButton="0"/>
    <filterColumn colId="30" showButton="0"/>
    <filterColumn colId="31" showButton="0"/>
    <filterColumn colId="32" showButton="0"/>
    <filterColumn colId="33" showButton="0"/>
    <filterColumn colId="35" showButton="0"/>
    <filterColumn colId="36" showButton="0"/>
    <filterColumn colId="37" showButton="0"/>
    <filterColumn colId="38" showButton="0"/>
    <filterColumn colId="39" showButton="0"/>
    <filterColumn colId="40" showButton="0"/>
    <filterColumn colId="41" showButton="0"/>
    <filterColumn colId="42" showButton="0"/>
  </autoFilter>
  <sortState ref="A5:AV138">
    <sortCondition ref="A5:A138"/>
  </sortState>
  <mergeCells count="16">
    <mergeCell ref="AS1:AS2"/>
    <mergeCell ref="AT1:AT2"/>
    <mergeCell ref="AU1:AU2"/>
    <mergeCell ref="AV1:AV2"/>
    <mergeCell ref="A1:A2"/>
    <mergeCell ref="B1:B2"/>
    <mergeCell ref="C1:C2"/>
    <mergeCell ref="D1:D2"/>
    <mergeCell ref="E1:E2"/>
    <mergeCell ref="F1:F2"/>
    <mergeCell ref="I1:Q1"/>
    <mergeCell ref="R1:Z1"/>
    <mergeCell ref="AA1:AI1"/>
    <mergeCell ref="AJ1:AR1"/>
    <mergeCell ref="G1:G2"/>
    <mergeCell ref="H1:H2"/>
  </mergeCells>
  <pageMargins left="0.70866141732283472" right="0.70866141732283472" top="0.74803149606299213" bottom="0.74803149606299213" header="0.31496062992125984" footer="0.31496062992125984"/>
  <pageSetup orientation="landscape" verticalDpi="300" r:id="rId1"/>
  <headerFooter>
    <oddHeader>&amp;CKrosMaster Arèna
Ma Collection</oddHeader>
    <oddFooter>&amp;LPar : Maxlam&amp;RVersion 3.2</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19</vt:i4>
      </vt:variant>
    </vt:vector>
  </HeadingPairs>
  <TitlesOfParts>
    <vt:vector size="26" baseType="lpstr">
      <vt:lpstr>Résumé</vt:lpstr>
      <vt:lpstr>Équipes</vt:lpstr>
      <vt:lpstr>Collection</vt:lpstr>
      <vt:lpstr>Besoins</vt:lpstr>
      <vt:lpstr>Recherche</vt:lpstr>
      <vt:lpstr>Glossaire</vt:lpstr>
      <vt:lpstr>Base de données</vt:lpstr>
      <vt:lpstr>bdrech</vt:lpstr>
      <vt:lpstr>besoins</vt:lpstr>
      <vt:lpstr>collection</vt:lpstr>
      <vt:lpstr>Recherche!Criteres</vt:lpstr>
      <vt:lpstr>données2</vt:lpstr>
      <vt:lpstr>Recherche!Extraire</vt:lpstr>
      <vt:lpstr>image</vt:lpstr>
      <vt:lpstr>Besoins!Impression_des_titres</vt:lpstr>
      <vt:lpstr>Collection!Impression_des_titres</vt:lpstr>
      <vt:lpstr>nomcollect</vt:lpstr>
      <vt:lpstr>numérorecherche</vt:lpstr>
      <vt:lpstr>référence</vt:lpstr>
      <vt:lpstr>'Base de données'!Zone_d_impression</vt:lpstr>
      <vt:lpstr>Besoins!Zone_d_impression</vt:lpstr>
      <vt:lpstr>Collection!Zone_d_impression</vt:lpstr>
      <vt:lpstr>Équipes!Zone_d_impression</vt:lpstr>
      <vt:lpstr>Glossaire!Zone_d_impression</vt:lpstr>
      <vt:lpstr>Recherche!Zone_d_impression</vt:lpstr>
      <vt:lpstr>Résumé!Zone_d_impression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Maxlam</dc:creator>
  <cp:lastModifiedBy>Maxlam</cp:lastModifiedBy>
  <cp:lastPrinted>2015-06-05T21:04:28Z</cp:lastPrinted>
  <dcterms:created xsi:type="dcterms:W3CDTF">2014-10-21T00:55:53Z</dcterms:created>
  <dcterms:modified xsi:type="dcterms:W3CDTF">2015-06-06T00:56:24Z</dcterms:modified>
</cp:coreProperties>
</file>