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25" yWindow="285" windowWidth="10005" windowHeight="6630"/>
  </bookViews>
  <sheets>
    <sheet name="Résumé" sheetId="18" r:id="rId1"/>
    <sheet name="FREE - BZ-R" sheetId="10" r:id="rId2"/>
    <sheet name="Kia - Storia" sheetId="19" r:id="rId3"/>
    <sheet name="Ailef - 106 Rallye" sheetId="20" r:id="rId4"/>
    <sheet name="Alain - Talon" sheetId="21" r:id="rId5"/>
    <sheet name="FREE - Mirage Cyborg" sheetId="8" r:id="rId6"/>
    <sheet name="FREE - Mimix" sheetId="22" r:id="rId7"/>
    <sheet name="Valgar - Beat Z" sheetId="14" r:id="rId8"/>
    <sheet name="Alex - Bluebird" sheetId="15" r:id="rId9"/>
    <sheet name="FREE - Alto Works" sheetId="17" r:id="rId10"/>
    <sheet name="FREE - Lupo" sheetId="1" r:id="rId11"/>
    <sheet name="FREE - Panda" sheetId="11" r:id="rId12"/>
    <sheet name="Ricket - 323f" sheetId="23" r:id="rId13"/>
    <sheet name="FREE - xB" sheetId="16" r:id="rId14"/>
    <sheet name="FREE - Ka" sheetId="12" r:id="rId15"/>
    <sheet name="Psyko - PT Cruiser" sheetId="24" r:id="rId16"/>
    <sheet name="FREE - 240 GLT" sheetId="13" r:id="rId17"/>
    <sheet name="Journal de bord (3)" sheetId="9" r:id="rId18"/>
    <sheet name="Feuil1" sheetId="5" r:id="rId19"/>
  </sheets>
  <definedNames>
    <definedName name="_xlnm._FilterDatabase" localSheetId="0" hidden="1">Résumé!$A$1:$F$1</definedName>
  </definedNames>
  <calcPr calcId="145621"/>
</workbook>
</file>

<file path=xl/calcChain.xml><?xml version="1.0" encoding="utf-8"?>
<calcChain xmlns="http://schemas.openxmlformats.org/spreadsheetml/2006/main">
  <c r="F22" i="24" l="1"/>
  <c r="F21" i="24"/>
  <c r="F20" i="24"/>
  <c r="F19" i="24"/>
  <c r="F18" i="24"/>
  <c r="F17" i="24"/>
  <c r="F16" i="24"/>
  <c r="F15" i="24"/>
  <c r="F14" i="24"/>
  <c r="F13" i="24"/>
  <c r="F12" i="24"/>
  <c r="F11" i="24"/>
  <c r="B11" i="24"/>
  <c r="F10" i="24"/>
  <c r="F9" i="24"/>
  <c r="F8" i="24"/>
  <c r="F7" i="24"/>
  <c r="F6" i="24"/>
  <c r="F5" i="24"/>
  <c r="F4" i="24"/>
  <c r="F3" i="24"/>
  <c r="B2" i="24"/>
  <c r="F22" i="23"/>
  <c r="F21" i="23"/>
  <c r="F20" i="23"/>
  <c r="F19" i="23"/>
  <c r="F18" i="23"/>
  <c r="F17" i="23"/>
  <c r="F16" i="23"/>
  <c r="F15" i="23"/>
  <c r="F14" i="23"/>
  <c r="F13" i="23"/>
  <c r="F12" i="23"/>
  <c r="F11" i="23"/>
  <c r="B11" i="23"/>
  <c r="F10" i="23"/>
  <c r="F9" i="23"/>
  <c r="F8" i="23"/>
  <c r="F7" i="23"/>
  <c r="F6" i="23"/>
  <c r="F5" i="23"/>
  <c r="F4" i="23"/>
  <c r="F3" i="23"/>
  <c r="B2" i="23"/>
  <c r="F22" i="22"/>
  <c r="F21" i="22"/>
  <c r="F20" i="22"/>
  <c r="F19" i="22"/>
  <c r="F18" i="22"/>
  <c r="F17" i="22"/>
  <c r="F16" i="22"/>
  <c r="F15" i="22"/>
  <c r="F14" i="22"/>
  <c r="F13" i="22"/>
  <c r="F12" i="22"/>
  <c r="F11" i="22"/>
  <c r="B11" i="22"/>
  <c r="F10" i="22"/>
  <c r="F9" i="22"/>
  <c r="F8" i="22"/>
  <c r="F7" i="22"/>
  <c r="F6" i="22"/>
  <c r="F5" i="22"/>
  <c r="F4" i="22"/>
  <c r="F3" i="22"/>
  <c r="B2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B11" i="21"/>
  <c r="F10" i="21"/>
  <c r="F9" i="21"/>
  <c r="F8" i="21"/>
  <c r="F7" i="21"/>
  <c r="F6" i="21"/>
  <c r="F5" i="21"/>
  <c r="F4" i="21"/>
  <c r="F3" i="21"/>
  <c r="B2" i="21"/>
  <c r="F22" i="20"/>
  <c r="F21" i="20"/>
  <c r="F20" i="20"/>
  <c r="F19" i="20"/>
  <c r="F18" i="20"/>
  <c r="F17" i="20"/>
  <c r="F16" i="20"/>
  <c r="F15" i="20"/>
  <c r="F14" i="20"/>
  <c r="F13" i="20"/>
  <c r="F12" i="20"/>
  <c r="F11" i="20"/>
  <c r="B11" i="20"/>
  <c r="F10" i="20"/>
  <c r="F9" i="20"/>
  <c r="F8" i="20"/>
  <c r="F7" i="20"/>
  <c r="F6" i="20"/>
  <c r="F5" i="20"/>
  <c r="F4" i="20"/>
  <c r="F3" i="20"/>
  <c r="B2" i="20"/>
  <c r="F22" i="19"/>
  <c r="F21" i="19"/>
  <c r="F20" i="19"/>
  <c r="F19" i="19"/>
  <c r="F18" i="19"/>
  <c r="F17" i="19"/>
  <c r="F16" i="19"/>
  <c r="F15" i="19"/>
  <c r="F14" i="19"/>
  <c r="F13" i="19"/>
  <c r="F12" i="19"/>
  <c r="F11" i="19"/>
  <c r="B11" i="19"/>
  <c r="F10" i="19"/>
  <c r="F9" i="19"/>
  <c r="F8" i="19"/>
  <c r="F7" i="19"/>
  <c r="F6" i="19"/>
  <c r="F5" i="19"/>
  <c r="F4" i="19"/>
  <c r="F3" i="19"/>
  <c r="B2" i="19"/>
  <c r="F22" i="17"/>
  <c r="F21" i="17"/>
  <c r="F20" i="17"/>
  <c r="F19" i="17"/>
  <c r="F18" i="17"/>
  <c r="F17" i="17"/>
  <c r="F16" i="17"/>
  <c r="F15" i="17"/>
  <c r="F14" i="17"/>
  <c r="F13" i="17"/>
  <c r="F12" i="17"/>
  <c r="F11" i="17"/>
  <c r="B11" i="17"/>
  <c r="F10" i="17"/>
  <c r="F9" i="17"/>
  <c r="F8" i="17"/>
  <c r="F7" i="17"/>
  <c r="F6" i="17"/>
  <c r="F5" i="17"/>
  <c r="F4" i="17"/>
  <c r="F3" i="17"/>
  <c r="B2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B11" i="16"/>
  <c r="F10" i="16"/>
  <c r="F9" i="16"/>
  <c r="F8" i="16"/>
  <c r="F7" i="16"/>
  <c r="F6" i="16"/>
  <c r="F5" i="16"/>
  <c r="F4" i="16"/>
  <c r="F3" i="16"/>
  <c r="B2" i="16"/>
  <c r="F22" i="15"/>
  <c r="F21" i="15"/>
  <c r="F20" i="15"/>
  <c r="F19" i="15"/>
  <c r="F18" i="15"/>
  <c r="F17" i="15"/>
  <c r="F16" i="15"/>
  <c r="F15" i="15"/>
  <c r="F14" i="15"/>
  <c r="F13" i="15"/>
  <c r="F12" i="15"/>
  <c r="F11" i="15"/>
  <c r="B11" i="15"/>
  <c r="F10" i="15"/>
  <c r="F9" i="15"/>
  <c r="F8" i="15"/>
  <c r="F7" i="15"/>
  <c r="F6" i="15"/>
  <c r="F5" i="15"/>
  <c r="F4" i="15"/>
  <c r="F3" i="15"/>
  <c r="B2" i="15"/>
  <c r="F22" i="14"/>
  <c r="F21" i="14"/>
  <c r="F20" i="14"/>
  <c r="F19" i="14"/>
  <c r="F18" i="14"/>
  <c r="F17" i="14"/>
  <c r="F16" i="14"/>
  <c r="F15" i="14"/>
  <c r="F14" i="14"/>
  <c r="F13" i="14"/>
  <c r="F12" i="14"/>
  <c r="F11" i="14"/>
  <c r="B11" i="14"/>
  <c r="F10" i="14"/>
  <c r="F9" i="14"/>
  <c r="F8" i="14"/>
  <c r="F7" i="14"/>
  <c r="F6" i="14"/>
  <c r="F5" i="14"/>
  <c r="F4" i="14"/>
  <c r="F3" i="14"/>
  <c r="B2" i="14"/>
  <c r="F22" i="13"/>
  <c r="F21" i="13"/>
  <c r="F20" i="13"/>
  <c r="F19" i="13"/>
  <c r="F18" i="13"/>
  <c r="F17" i="13"/>
  <c r="F16" i="13"/>
  <c r="F15" i="13"/>
  <c r="F14" i="13"/>
  <c r="F13" i="13"/>
  <c r="F12" i="13"/>
  <c r="F11" i="13"/>
  <c r="B11" i="13"/>
  <c r="F10" i="13"/>
  <c r="F9" i="13"/>
  <c r="F8" i="13"/>
  <c r="F7" i="13"/>
  <c r="F6" i="13"/>
  <c r="F5" i="13"/>
  <c r="F4" i="13"/>
  <c r="F3" i="13"/>
  <c r="B2" i="13"/>
  <c r="F22" i="12"/>
  <c r="F21" i="12"/>
  <c r="F20" i="12"/>
  <c r="F19" i="12"/>
  <c r="F18" i="12"/>
  <c r="F17" i="12"/>
  <c r="F16" i="12"/>
  <c r="F15" i="12"/>
  <c r="F14" i="12"/>
  <c r="F13" i="12"/>
  <c r="F12" i="12"/>
  <c r="F11" i="12"/>
  <c r="B11" i="12"/>
  <c r="F10" i="12"/>
  <c r="F9" i="12"/>
  <c r="F8" i="12"/>
  <c r="F7" i="12"/>
  <c r="F6" i="12"/>
  <c r="F5" i="12"/>
  <c r="F4" i="12"/>
  <c r="F3" i="12"/>
  <c r="B2" i="12"/>
  <c r="F22" i="11"/>
  <c r="F21" i="11"/>
  <c r="F20" i="11"/>
  <c r="F19" i="11"/>
  <c r="F18" i="11"/>
  <c r="F17" i="11"/>
  <c r="F16" i="11"/>
  <c r="F15" i="11"/>
  <c r="F14" i="11"/>
  <c r="F13" i="11"/>
  <c r="F12" i="11"/>
  <c r="F11" i="11"/>
  <c r="B11" i="11"/>
  <c r="F10" i="11"/>
  <c r="F9" i="11"/>
  <c r="F8" i="11"/>
  <c r="F7" i="11"/>
  <c r="F6" i="11"/>
  <c r="F5" i="11"/>
  <c r="F4" i="11"/>
  <c r="F3" i="11"/>
  <c r="B2" i="11"/>
  <c r="F22" i="10"/>
  <c r="F21" i="10"/>
  <c r="F20" i="10"/>
  <c r="F19" i="10"/>
  <c r="F18" i="10"/>
  <c r="F17" i="10"/>
  <c r="F16" i="10"/>
  <c r="F15" i="10"/>
  <c r="F14" i="10"/>
  <c r="F13" i="10"/>
  <c r="F12" i="10"/>
  <c r="F11" i="10"/>
  <c r="B11" i="10"/>
  <c r="F10" i="10"/>
  <c r="F9" i="10"/>
  <c r="F8" i="10"/>
  <c r="F7" i="10"/>
  <c r="F6" i="10"/>
  <c r="F5" i="10"/>
  <c r="F4" i="10"/>
  <c r="F3" i="10"/>
  <c r="B2" i="10"/>
  <c r="F23" i="24" l="1"/>
  <c r="B3" i="24" s="1"/>
  <c r="A5" i="24" s="1"/>
  <c r="F23" i="23"/>
  <c r="B3" i="23" s="1"/>
  <c r="A5" i="23" s="1"/>
  <c r="F23" i="22"/>
  <c r="B3" i="22" s="1"/>
  <c r="A5" i="22" s="1"/>
  <c r="F23" i="21"/>
  <c r="B3" i="21" s="1"/>
  <c r="A5" i="21" s="1"/>
  <c r="F23" i="20"/>
  <c r="B3" i="20" s="1"/>
  <c r="F23" i="19"/>
  <c r="B3" i="19" s="1"/>
  <c r="A5" i="19" s="1"/>
  <c r="F23" i="11"/>
  <c r="B3" i="11" s="1"/>
  <c r="A5" i="11" s="1"/>
  <c r="F23" i="14"/>
  <c r="B3" i="14" s="1"/>
  <c r="A5" i="14" s="1"/>
  <c r="F23" i="15"/>
  <c r="B3" i="15" s="1"/>
  <c r="A5" i="15" s="1"/>
  <c r="F23" i="17"/>
  <c r="B3" i="17" s="1"/>
  <c r="F23" i="16"/>
  <c r="B3" i="16" s="1"/>
  <c r="A5" i="16" s="1"/>
  <c r="F23" i="13"/>
  <c r="B3" i="13" s="1"/>
  <c r="F23" i="12"/>
  <c r="B3" i="12" s="1"/>
  <c r="A5" i="12" s="1"/>
  <c r="F23" i="10"/>
  <c r="B3" i="10" s="1"/>
  <c r="B4" i="10" s="1"/>
  <c r="F23" i="9"/>
  <c r="B3" i="9" s="1"/>
  <c r="F22" i="9"/>
  <c r="F21" i="9"/>
  <c r="F20" i="9"/>
  <c r="F19" i="9"/>
  <c r="F18" i="9"/>
  <c r="F17" i="9"/>
  <c r="F16" i="9"/>
  <c r="F15" i="9"/>
  <c r="F14" i="9"/>
  <c r="F13" i="9"/>
  <c r="F12" i="9"/>
  <c r="F11" i="9"/>
  <c r="B11" i="9"/>
  <c r="F10" i="9"/>
  <c r="F9" i="9"/>
  <c r="F8" i="9"/>
  <c r="F7" i="9"/>
  <c r="F6" i="9"/>
  <c r="F5" i="9"/>
  <c r="F4" i="9"/>
  <c r="F3" i="9"/>
  <c r="B2" i="9"/>
  <c r="F22" i="8"/>
  <c r="F21" i="8"/>
  <c r="F20" i="8"/>
  <c r="F19" i="8"/>
  <c r="F18" i="8"/>
  <c r="F17" i="8"/>
  <c r="F16" i="8"/>
  <c r="F15" i="8"/>
  <c r="F14" i="8"/>
  <c r="F13" i="8"/>
  <c r="F12" i="8"/>
  <c r="F11" i="8"/>
  <c r="B11" i="8"/>
  <c r="F10" i="8"/>
  <c r="F9" i="8"/>
  <c r="F8" i="8"/>
  <c r="F7" i="8"/>
  <c r="F6" i="8"/>
  <c r="F5" i="8"/>
  <c r="F4" i="8"/>
  <c r="F3" i="8"/>
  <c r="B2" i="8"/>
  <c r="B4" i="24" l="1"/>
  <c r="B4" i="23"/>
  <c r="B4" i="22"/>
  <c r="B4" i="21"/>
  <c r="A5" i="20"/>
  <c r="B4" i="20"/>
  <c r="B4" i="19"/>
  <c r="B4" i="11"/>
  <c r="B4" i="14"/>
  <c r="B4" i="15"/>
  <c r="A5" i="17"/>
  <c r="B4" i="17"/>
  <c r="B4" i="16"/>
  <c r="A5" i="13"/>
  <c r="B4" i="13"/>
  <c r="B4" i="12"/>
  <c r="A5" i="10"/>
  <c r="F23" i="8"/>
  <c r="B3" i="8" s="1"/>
  <c r="A5" i="8" s="1"/>
  <c r="A5" i="9"/>
  <c r="B4" i="9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C73" i="5"/>
  <c r="C67" i="5"/>
  <c r="C64" i="5"/>
  <c r="C63" i="5"/>
  <c r="C62" i="5"/>
  <c r="C57" i="5"/>
  <c r="C54" i="5"/>
  <c r="C53" i="5"/>
  <c r="C52" i="5"/>
  <c r="C49" i="5"/>
  <c r="C46" i="5"/>
  <c r="C43" i="5"/>
  <c r="C40" i="5"/>
  <c r="C39" i="5"/>
  <c r="C38" i="5"/>
  <c r="C35" i="5"/>
  <c r="C32" i="5"/>
  <c r="C31" i="5"/>
  <c r="C30" i="5"/>
  <c r="C21" i="5"/>
  <c r="C20" i="5"/>
  <c r="C17" i="5"/>
  <c r="C14" i="5"/>
  <c r="C13" i="5"/>
  <c r="C12" i="5"/>
  <c r="C7" i="5"/>
  <c r="C6" i="5"/>
  <c r="C5" i="5"/>
  <c r="C4" i="5"/>
  <c r="B4" i="8" l="1"/>
  <c r="B2" i="1"/>
  <c r="F23" i="1"/>
  <c r="B11" i="1"/>
  <c r="B3" i="1" l="1"/>
  <c r="A5" i="1" s="1"/>
  <c r="B4" i="1" l="1"/>
</calcChain>
</file>

<file path=xl/comments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0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1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4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5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6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17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Si vous prenez une de ces voitures, merci de mettre le champ "Année du modèle" sur 2000 afin de ne pas prendre en compte la remise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2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3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4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5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6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7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8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comments9.xml><?xml version="1.0" encoding="utf-8"?>
<comments xmlns="http://schemas.openxmlformats.org/spreadsheetml/2006/main">
  <authors>
    <author>Pierre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INFOS : Ne noter que le prix du niveau du moteur selectionné (en gros, si vous prenez le stage 2, ne faites pas la somme du stage 1 et 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16" authorId="0">
      <text>
        <r>
          <rPr>
            <b/>
            <sz val="9"/>
            <color indexed="81"/>
            <rFont val="Tahoma"/>
            <family val="2"/>
          </rPr>
          <t>Idem que pour le moteur (n'indiquez que le prix tu régime selectionné)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Si vous faites une vidange à votre voiture pendant les préparations, vous aurez le droit d'en refaire autant que vous voulez !</t>
        </r>
      </text>
    </comment>
  </commentList>
</comments>
</file>

<file path=xl/sharedStrings.xml><?xml version="1.0" encoding="utf-8"?>
<sst xmlns="http://schemas.openxmlformats.org/spreadsheetml/2006/main" count="1336" uniqueCount="203">
  <si>
    <t>VOTRE BUDGET</t>
  </si>
  <si>
    <t>Votre modèle</t>
  </si>
  <si>
    <t>Année du modèle</t>
  </si>
  <si>
    <t>Prix "Lemon"</t>
  </si>
  <si>
    <t>Budget "Lemon"</t>
  </si>
  <si>
    <t>Budget "Lemon" utilisé</t>
  </si>
  <si>
    <t xml:space="preserve">Budget "Lemon" restant </t>
  </si>
  <si>
    <t>Prix GT6</t>
  </si>
  <si>
    <t>VOTRE VEHICULE</t>
  </si>
  <si>
    <t>VOS PIECES</t>
  </si>
  <si>
    <t>Ordinateur</t>
  </si>
  <si>
    <t>Moteur</t>
  </si>
  <si>
    <t>Echappement</t>
  </si>
  <si>
    <t>Admission</t>
  </si>
  <si>
    <t>Turbo</t>
  </si>
  <si>
    <t>Arbre de transmission</t>
  </si>
  <si>
    <t>DGL</t>
  </si>
  <si>
    <t>TOTAL</t>
  </si>
  <si>
    <t>Fond Plat</t>
  </si>
  <si>
    <t>Pièce</t>
  </si>
  <si>
    <t>PP</t>
  </si>
  <si>
    <t>Puissance</t>
  </si>
  <si>
    <t>Poids</t>
  </si>
  <si>
    <t>Boite de vitesse</t>
  </si>
  <si>
    <t>Vidange</t>
  </si>
  <si>
    <t>Aileron installé ?</t>
  </si>
  <si>
    <t>Kit aéro installé ?</t>
  </si>
  <si>
    <t>INFORMATIONS SUR LE VEHICULE</t>
  </si>
  <si>
    <t>Ratio poids/puissance</t>
  </si>
  <si>
    <t>Fenêtres</t>
  </si>
  <si>
    <t>Capot carbone</t>
  </si>
  <si>
    <t>Réduction poids</t>
  </si>
  <si>
    <t>Différentiel central couple</t>
  </si>
  <si>
    <t>Suralimentation</t>
  </si>
  <si>
    <t>Prix</t>
  </si>
  <si>
    <t>Suspension</t>
  </si>
  <si>
    <t>-</t>
  </si>
  <si>
    <t>Souple</t>
  </si>
  <si>
    <t>Dure</t>
  </si>
  <si>
    <t>Rallye</t>
  </si>
  <si>
    <t>Personnalisable</t>
  </si>
  <si>
    <t>Boite</t>
  </si>
  <si>
    <t>Courte 5 vitesses</t>
  </si>
  <si>
    <t>Courte 6 vitesses</t>
  </si>
  <si>
    <t xml:space="preserve">Différentiel à glissement limité </t>
  </si>
  <si>
    <t>Embrayage</t>
  </si>
  <si>
    <t>Double disque</t>
  </si>
  <si>
    <t>Triple disque</t>
  </si>
  <si>
    <t>Carbone</t>
  </si>
  <si>
    <t>Différentiel central de distribution du couple</t>
  </si>
  <si>
    <t>Réglage du moteur</t>
  </si>
  <si>
    <t>Niveau 1</t>
  </si>
  <si>
    <t>Niveau 2</t>
  </si>
  <si>
    <t>Niveau 3</t>
  </si>
  <si>
    <t xml:space="preserve">Ordinateur </t>
  </si>
  <si>
    <t>Sport</t>
  </si>
  <si>
    <t>Semi-course</t>
  </si>
  <si>
    <t>Course</t>
  </si>
  <si>
    <t>Collecteur d'échappement</t>
  </si>
  <si>
    <t>Isométrique</t>
  </si>
  <si>
    <t>Convertisseur catalytique</t>
  </si>
  <si>
    <t>Réglage de l'admission</t>
  </si>
  <si>
    <t>Kit turbo</t>
  </si>
  <si>
    <t>Bas régime</t>
  </si>
  <si>
    <t>Régime moyen</t>
  </si>
  <si>
    <t>Haut régime</t>
  </si>
  <si>
    <t>Installé</t>
  </si>
  <si>
    <t>Réduction de poids</t>
  </si>
  <si>
    <t>Réduction de poids des fenêtres</t>
  </si>
  <si>
    <t xml:space="preserve">Vidange </t>
  </si>
  <si>
    <t>Effectuée</t>
  </si>
  <si>
    <t>Améliorer la rigidité</t>
  </si>
  <si>
    <t>Effectué</t>
  </si>
  <si>
    <t>Embrayage &amp; volant moteur</t>
  </si>
  <si>
    <t>Fond plat</t>
  </si>
  <si>
    <t>MODELES NON SOUMIS A LA REMISE « LEMON »</t>
  </si>
  <si>
    <t>VW Golf I GTI</t>
  </si>
  <si>
    <t>Nissan de plus de 350PP</t>
  </si>
  <si>
    <t>Les Mazda RX-7</t>
  </si>
  <si>
    <t>Honda de 340PP ou plus</t>
  </si>
  <si>
    <t>Toyoya de 340PP ou plus</t>
  </si>
  <si>
    <t>Mitsubishi de 340PP ou plus</t>
  </si>
  <si>
    <t>Ford Ka</t>
  </si>
  <si>
    <t>240 GLT</t>
  </si>
  <si>
    <t>Scion xB '03</t>
  </si>
  <si>
    <t>Alto Works Sport Limited</t>
  </si>
  <si>
    <t>Pilote</t>
  </si>
  <si>
    <t>Marque</t>
  </si>
  <si>
    <t>Modèle</t>
  </si>
  <si>
    <t>Temps Test</t>
  </si>
  <si>
    <t>Bonu/Malus</t>
  </si>
  <si>
    <t>TEST</t>
  </si>
  <si>
    <t>Toyota</t>
  </si>
  <si>
    <t>BZ-R</t>
  </si>
  <si>
    <t>12,2</t>
  </si>
  <si>
    <t>Poids en plus ?</t>
  </si>
  <si>
    <t>Kia</t>
  </si>
  <si>
    <t>Daihatsu</t>
  </si>
  <si>
    <t>Storia X4</t>
  </si>
  <si>
    <t>12,3</t>
  </si>
  <si>
    <t>Ailef</t>
  </si>
  <si>
    <t>Peugeot</t>
  </si>
  <si>
    <t>106 Rallye</t>
  </si>
  <si>
    <t>Alain</t>
  </si>
  <si>
    <t>Eagle</t>
  </si>
  <si>
    <t>Talon</t>
  </si>
  <si>
    <t>12,5</t>
  </si>
  <si>
    <t>Mitsubishi</t>
  </si>
  <si>
    <t>Mirage Cyborg</t>
  </si>
  <si>
    <t>Mazda</t>
  </si>
  <si>
    <t>MX-5</t>
  </si>
  <si>
    <t>12,6</t>
  </si>
  <si>
    <t>Valgar</t>
  </si>
  <si>
    <t>Honda</t>
  </si>
  <si>
    <t>BEAT Version Z</t>
  </si>
  <si>
    <t>13,0</t>
  </si>
  <si>
    <t>Alex</t>
  </si>
  <si>
    <t>Nissan</t>
  </si>
  <si>
    <t>Bluebird Hardtop 1800 SSS (910)</t>
  </si>
  <si>
    <t>13,2</t>
  </si>
  <si>
    <t>Suzuki</t>
  </si>
  <si>
    <t>VW</t>
  </si>
  <si>
    <t>Lupo 1.4</t>
  </si>
  <si>
    <t>13,4</t>
  </si>
  <si>
    <t>Fenetre offert ?</t>
  </si>
  <si>
    <t>Fiat</t>
  </si>
  <si>
    <t>Panda Super i.e.</t>
  </si>
  <si>
    <t>13,5</t>
  </si>
  <si>
    <t>Ricket</t>
  </si>
  <si>
    <t>323f</t>
  </si>
  <si>
    <t>13,7</t>
  </si>
  <si>
    <t>Reduc poids offert ?</t>
  </si>
  <si>
    <t>Scion</t>
  </si>
  <si>
    <t>xB</t>
  </si>
  <si>
    <t>13,8</t>
  </si>
  <si>
    <t>Ford</t>
  </si>
  <si>
    <t>Ka</t>
  </si>
  <si>
    <t>Psyko</t>
  </si>
  <si>
    <t>Chrysler</t>
  </si>
  <si>
    <t>PT Cruiser</t>
  </si>
  <si>
    <t>13,9</t>
  </si>
  <si>
    <t>Volvo</t>
  </si>
  <si>
    <t>240 GLT Estate</t>
  </si>
  <si>
    <t>Suzuki Alto Works Sport Limited</t>
  </si>
  <si>
    <t>Au choix</t>
  </si>
  <si>
    <t>Impossible</t>
  </si>
  <si>
    <t>Nissan BLUEBIRD Hardtop 1800SSS (910) '79</t>
  </si>
  <si>
    <t>Oui</t>
  </si>
  <si>
    <t>9ème / 16</t>
  </si>
  <si>
    <t>Infos voiture</t>
  </si>
  <si>
    <t>Bonus</t>
  </si>
  <si>
    <t>Capot carbonne offert</t>
  </si>
  <si>
    <t>Fenetre offert</t>
  </si>
  <si>
    <t>Honda BEAT Version Z</t>
  </si>
  <si>
    <t>Place</t>
  </si>
  <si>
    <t>1er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</si>
  <si>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</si>
  <si>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</si>
  <si>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</si>
  <si>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</si>
  <si>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</si>
  <si>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</si>
  <si>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</si>
  <si>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</si>
  <si>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</si>
  <si>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</si>
  <si>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</si>
  <si>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</si>
  <si>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</si>
  <si>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</si>
  <si>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</si>
  <si>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8ème / 16</t>
  </si>
  <si>
    <t>7ème / 16</t>
  </si>
  <si>
    <t>Fenetre + Capot offert ?</t>
  </si>
  <si>
    <t>Aucun</t>
  </si>
  <si>
    <t>VW Lupo1.4</t>
  </si>
  <si>
    <t>10ème / 16</t>
  </si>
  <si>
    <t>5ème / 16</t>
  </si>
  <si>
    <t>Malus</t>
  </si>
  <si>
    <t>13ème / 16</t>
  </si>
  <si>
    <t>Reduc stage 1 offert</t>
  </si>
  <si>
    <t>Fiat Panda i.e.</t>
  </si>
  <si>
    <t>11ème / 16</t>
  </si>
  <si>
    <t>14ème / 16</t>
  </si>
  <si>
    <t>16ème / 16</t>
  </si>
  <si>
    <t>Reduc stage 3 offert</t>
  </si>
  <si>
    <t>1er / 16</t>
  </si>
  <si>
    <t>Toyota Corolla Levin/Sprinter Trueno BZ-R '98</t>
  </si>
  <si>
    <t>Poids en plus (100 Kg)</t>
  </si>
  <si>
    <t>Daihatsu Storia/Sirion X4</t>
  </si>
  <si>
    <t>Peugeot 106 Rallye</t>
  </si>
  <si>
    <t>4ème / 16</t>
  </si>
  <si>
    <t>3ème / 16</t>
  </si>
  <si>
    <t>2ème / 16</t>
  </si>
  <si>
    <t>Eagle Talo Esi</t>
  </si>
  <si>
    <t>Poids en plus (150 Kg)</t>
  </si>
  <si>
    <t>Poids en plus (200 Kg)</t>
  </si>
  <si>
    <t>Mitsubishi Mirage Cyborg '97</t>
  </si>
  <si>
    <t>Mazda MX-5 SR-Limited</t>
  </si>
  <si>
    <t>6ème / 16</t>
  </si>
  <si>
    <t>12ème / 16</t>
  </si>
  <si>
    <t>Mazda 323F</t>
  </si>
  <si>
    <t>Chrysler PT Cruiser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</si>
</sst>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2" borderId="1" xfId="0" applyNumberForma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6" xfId="0" applyFont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7" xfId="0" applyFill="1" applyBorder="1"/>
    <xf numFmtId="164" fontId="0" fillId="2" borderId="5" xfId="0" applyNumberFormat="1" applyFill="1" applyBorder="1"/>
    <xf numFmtId="164" fontId="0" fillId="2" borderId="9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0" fillId="0" borderId="0" xfId="0" applyFill="1"/>
    <xf numFmtId="49" fontId="0" fillId="0" borderId="0" xfId="0" applyNumberFormat="1" applyFill="1"/>
    <xf numFmtId="0" fontId="0" fillId="0" borderId="0" xfId="0" quotePrefix="1" applyFill="1"/>
    <xf numFmtId="49" fontId="0" fillId="0" borderId="0" xfId="0" applyNumberFormat="1"/>
    <xf numFmtId="0" fontId="0" fillId="4" borderId="0" xfId="0" applyFill="1"/>
    <xf numFmtId="47" fontId="0" fillId="3" borderId="6" xfId="0" applyNumberFormat="1" applyFill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7" fontId="0" fillId="3" borderId="7" xfId="0" applyNumberFormat="1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49" fontId="0" fillId="4" borderId="0" xfId="0" applyNumberFormat="1" applyFill="1"/>
    <xf numFmtId="0" fontId="0" fillId="3" borderId="18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5" zoomScaleNormal="85" workbookViewId="0">
      <selection activeCell="A16" sqref="A16:F16"/>
    </sheetView>
  </sheetViews>
  <sheetFormatPr baseColWidth="10" defaultRowHeight="15" x14ac:dyDescent="0.25"/>
  <cols>
    <col min="4" max="4" width="30" customWidth="1"/>
    <col min="5" max="5" width="17.42578125" style="37" bestFit="1" customWidth="1"/>
    <col min="6" max="6" width="22.85546875" bestFit="1" customWidth="1"/>
  </cols>
  <sheetData>
    <row r="1" spans="1:6" ht="18.75" x14ac:dyDescent="0.3">
      <c r="A1" s="32" t="s">
        <v>154</v>
      </c>
      <c r="B1" s="32" t="s">
        <v>86</v>
      </c>
      <c r="C1" s="32" t="s">
        <v>87</v>
      </c>
      <c r="D1" s="32" t="s">
        <v>88</v>
      </c>
      <c r="E1" s="33" t="s">
        <v>89</v>
      </c>
      <c r="F1" s="32" t="s">
        <v>90</v>
      </c>
    </row>
    <row r="2" spans="1:6" s="34" customFormat="1" x14ac:dyDescent="0.25">
      <c r="A2" s="38" t="s">
        <v>155</v>
      </c>
      <c r="B2" s="38" t="s">
        <v>91</v>
      </c>
      <c r="C2" s="38" t="s">
        <v>92</v>
      </c>
      <c r="D2" s="38" t="s">
        <v>93</v>
      </c>
      <c r="E2" s="47" t="s">
        <v>94</v>
      </c>
      <c r="F2" s="38" t="s">
        <v>95</v>
      </c>
    </row>
    <row r="3" spans="1:6" s="34" customFormat="1" x14ac:dyDescent="0.25">
      <c r="A3" s="38" t="s">
        <v>156</v>
      </c>
      <c r="B3" s="38" t="s">
        <v>96</v>
      </c>
      <c r="C3" s="38" t="s">
        <v>97</v>
      </c>
      <c r="D3" s="38" t="s">
        <v>98</v>
      </c>
      <c r="E3" s="47" t="s">
        <v>99</v>
      </c>
      <c r="F3" s="38" t="s">
        <v>95</v>
      </c>
    </row>
    <row r="4" spans="1:6" s="34" customFormat="1" x14ac:dyDescent="0.25">
      <c r="A4" s="38" t="s">
        <v>157</v>
      </c>
      <c r="B4" s="38" t="s">
        <v>100</v>
      </c>
      <c r="C4" s="38" t="s">
        <v>101</v>
      </c>
      <c r="D4" s="38" t="s">
        <v>102</v>
      </c>
      <c r="E4" s="47" t="s">
        <v>99</v>
      </c>
      <c r="F4" s="38" t="s">
        <v>95</v>
      </c>
    </row>
    <row r="5" spans="1:6" s="34" customFormat="1" x14ac:dyDescent="0.25">
      <c r="A5" s="38" t="s">
        <v>158</v>
      </c>
      <c r="B5" s="38" t="s">
        <v>103</v>
      </c>
      <c r="C5" s="38" t="s">
        <v>104</v>
      </c>
      <c r="D5" s="38" t="s">
        <v>105</v>
      </c>
      <c r="E5" s="47" t="s">
        <v>106</v>
      </c>
      <c r="F5" s="38" t="s">
        <v>95</v>
      </c>
    </row>
    <row r="6" spans="1:6" s="34" customFormat="1" x14ac:dyDescent="0.25">
      <c r="A6" s="38" t="s">
        <v>159</v>
      </c>
      <c r="B6" s="38" t="s">
        <v>91</v>
      </c>
      <c r="C6" s="38" t="s">
        <v>107</v>
      </c>
      <c r="D6" s="38" t="s">
        <v>108</v>
      </c>
      <c r="E6" s="47" t="s">
        <v>106</v>
      </c>
      <c r="F6" s="38" t="s">
        <v>95</v>
      </c>
    </row>
    <row r="7" spans="1:6" s="34" customFormat="1" x14ac:dyDescent="0.25">
      <c r="A7" s="38" t="s">
        <v>160</v>
      </c>
      <c r="B7" s="38" t="s">
        <v>91</v>
      </c>
      <c r="C7" s="38" t="s">
        <v>109</v>
      </c>
      <c r="D7" s="38" t="s">
        <v>110</v>
      </c>
      <c r="E7" s="47" t="s">
        <v>111</v>
      </c>
      <c r="F7" s="38" t="s">
        <v>95</v>
      </c>
    </row>
    <row r="8" spans="1:6" s="34" customFormat="1" x14ac:dyDescent="0.25">
      <c r="A8" s="38" t="s">
        <v>161</v>
      </c>
      <c r="B8" s="38" t="s">
        <v>112</v>
      </c>
      <c r="C8" s="38" t="s">
        <v>113</v>
      </c>
      <c r="D8" s="38" t="s">
        <v>114</v>
      </c>
      <c r="E8" s="47" t="s">
        <v>115</v>
      </c>
      <c r="F8" s="38" t="s">
        <v>124</v>
      </c>
    </row>
    <row r="9" spans="1:6" s="34" customFormat="1" x14ac:dyDescent="0.25">
      <c r="A9" s="38" t="s">
        <v>162</v>
      </c>
      <c r="B9" s="38" t="s">
        <v>116</v>
      </c>
      <c r="C9" s="38" t="s">
        <v>117</v>
      </c>
      <c r="D9" s="38" t="s">
        <v>118</v>
      </c>
      <c r="E9" s="47" t="s">
        <v>119</v>
      </c>
      <c r="F9" s="38" t="s">
        <v>124</v>
      </c>
    </row>
    <row r="10" spans="1:6" s="34" customFormat="1" x14ac:dyDescent="0.25">
      <c r="A10" s="38" t="s">
        <v>163</v>
      </c>
      <c r="B10" s="38" t="s">
        <v>91</v>
      </c>
      <c r="C10" s="38" t="s">
        <v>120</v>
      </c>
      <c r="D10" s="38" t="s">
        <v>85</v>
      </c>
      <c r="E10" s="47" t="s">
        <v>119</v>
      </c>
      <c r="F10" s="38" t="s">
        <v>173</v>
      </c>
    </row>
    <row r="11" spans="1:6" s="34" customFormat="1" x14ac:dyDescent="0.25">
      <c r="A11" s="38" t="s">
        <v>164</v>
      </c>
      <c r="B11" s="38" t="s">
        <v>91</v>
      </c>
      <c r="C11" s="38" t="s">
        <v>121</v>
      </c>
      <c r="D11" s="38" t="s">
        <v>122</v>
      </c>
      <c r="E11" s="47" t="s">
        <v>123</v>
      </c>
      <c r="F11" s="38" t="s">
        <v>173</v>
      </c>
    </row>
    <row r="12" spans="1:6" s="34" customFormat="1" x14ac:dyDescent="0.25">
      <c r="A12" s="38" t="s">
        <v>165</v>
      </c>
      <c r="B12" s="38" t="s">
        <v>91</v>
      </c>
      <c r="C12" s="38" t="s">
        <v>125</v>
      </c>
      <c r="D12" s="38" t="s">
        <v>126</v>
      </c>
      <c r="E12" s="47" t="s">
        <v>127</v>
      </c>
      <c r="F12" s="38" t="s">
        <v>173</v>
      </c>
    </row>
    <row r="13" spans="1:6" s="34" customFormat="1" x14ac:dyDescent="0.25">
      <c r="A13" s="38" t="s">
        <v>166</v>
      </c>
      <c r="B13" s="38" t="s">
        <v>128</v>
      </c>
      <c r="C13" s="38" t="s">
        <v>109</v>
      </c>
      <c r="D13" s="38" t="s">
        <v>129</v>
      </c>
      <c r="E13" s="47" t="s">
        <v>130</v>
      </c>
      <c r="F13" s="38" t="s">
        <v>131</v>
      </c>
    </row>
    <row r="14" spans="1:6" s="34" customFormat="1" x14ac:dyDescent="0.25">
      <c r="A14" s="38" t="s">
        <v>167</v>
      </c>
      <c r="B14" s="38" t="s">
        <v>91</v>
      </c>
      <c r="C14" s="38" t="s">
        <v>132</v>
      </c>
      <c r="D14" s="38" t="s">
        <v>133</v>
      </c>
      <c r="E14" s="47" t="s">
        <v>134</v>
      </c>
      <c r="F14" s="38" t="s">
        <v>131</v>
      </c>
    </row>
    <row r="15" spans="1:6" s="34" customFormat="1" x14ac:dyDescent="0.25">
      <c r="A15" s="38" t="s">
        <v>168</v>
      </c>
      <c r="B15" s="38" t="s">
        <v>91</v>
      </c>
      <c r="C15" s="38" t="s">
        <v>135</v>
      </c>
      <c r="D15" s="38" t="s">
        <v>136</v>
      </c>
      <c r="E15" s="47" t="s">
        <v>134</v>
      </c>
      <c r="F15" s="38" t="s">
        <v>131</v>
      </c>
    </row>
    <row r="16" spans="1:6" s="34" customFormat="1" x14ac:dyDescent="0.25">
      <c r="A16" s="38" t="s">
        <v>169</v>
      </c>
      <c r="B16" s="38" t="s">
        <v>137</v>
      </c>
      <c r="C16" s="38" t="s">
        <v>138</v>
      </c>
      <c r="D16" s="38" t="s">
        <v>139</v>
      </c>
      <c r="E16" s="47" t="s">
        <v>140</v>
      </c>
      <c r="F16" s="38" t="s">
        <v>131</v>
      </c>
    </row>
    <row r="17" spans="1:6" s="34" customFormat="1" x14ac:dyDescent="0.25">
      <c r="A17" s="38" t="s">
        <v>170</v>
      </c>
      <c r="B17" s="38" t="s">
        <v>91</v>
      </c>
      <c r="C17" s="38" t="s">
        <v>141</v>
      </c>
      <c r="D17" s="38" t="s">
        <v>142</v>
      </c>
      <c r="E17" s="47" t="s">
        <v>140</v>
      </c>
      <c r="F17" s="38" t="s">
        <v>131</v>
      </c>
    </row>
    <row r="18" spans="1:6" s="34" customFormat="1" x14ac:dyDescent="0.25">
      <c r="E18" s="35"/>
    </row>
    <row r="19" spans="1:6" s="34" customFormat="1" x14ac:dyDescent="0.25"/>
    <row r="20" spans="1:6" s="34" customFormat="1" x14ac:dyDescent="0.25">
      <c r="E20" s="35"/>
    </row>
    <row r="21" spans="1:6" s="34" customFormat="1" x14ac:dyDescent="0.25">
      <c r="D21" s="36"/>
    </row>
    <row r="22" spans="1:6" s="34" customFormat="1" x14ac:dyDescent="0.25">
      <c r="E22" s="35"/>
    </row>
    <row r="23" spans="1:6" s="34" customFormat="1" x14ac:dyDescent="0.25">
      <c r="E23" s="35"/>
    </row>
    <row r="24" spans="1:6" s="34" customFormat="1" x14ac:dyDescent="0.25">
      <c r="E24" s="35"/>
    </row>
    <row r="25" spans="1:6" s="34" customFormat="1" x14ac:dyDescent="0.25">
      <c r="E25" s="35"/>
    </row>
    <row r="26" spans="1:6" s="34" customFormat="1" x14ac:dyDescent="0.25">
      <c r="E26" s="35"/>
    </row>
    <row r="27" spans="1:6" s="34" customFormat="1" x14ac:dyDescent="0.25">
      <c r="E27" s="35"/>
    </row>
    <row r="28" spans="1:6" s="34" customFormat="1" x14ac:dyDescent="0.25">
      <c r="E28" s="35"/>
    </row>
    <row r="29" spans="1:6" s="34" customFormat="1" x14ac:dyDescent="0.25"/>
    <row r="30" spans="1:6" s="34" customFormat="1" x14ac:dyDescent="0.25">
      <c r="E30" s="35"/>
    </row>
    <row r="31" spans="1:6" s="34" customFormat="1" x14ac:dyDescent="0.25">
      <c r="E31" s="35"/>
    </row>
    <row r="32" spans="1:6" s="34" customFormat="1" x14ac:dyDescent="0.25">
      <c r="E32" s="35"/>
    </row>
    <row r="33" spans="2:6" s="34" customFormat="1" x14ac:dyDescent="0.25">
      <c r="E33" s="35"/>
    </row>
    <row r="34" spans="2:6" s="34" customFormat="1" x14ac:dyDescent="0.25">
      <c r="E34" s="35"/>
    </row>
    <row r="35" spans="2:6" s="34" customFormat="1" x14ac:dyDescent="0.25">
      <c r="E35" s="35"/>
    </row>
    <row r="36" spans="2:6" s="34" customFormat="1" x14ac:dyDescent="0.25">
      <c r="E36" s="35"/>
    </row>
    <row r="37" spans="2:6" s="34" customFormat="1" x14ac:dyDescent="0.25">
      <c r="E37" s="35"/>
    </row>
    <row r="38" spans="2:6" s="34" customFormat="1" x14ac:dyDescent="0.25">
      <c r="E38" s="35"/>
    </row>
    <row r="39" spans="2:6" s="38" customFormat="1" x14ac:dyDescent="0.25">
      <c r="B39"/>
      <c r="C39"/>
      <c r="D39"/>
      <c r="E39" s="37"/>
      <c r="F39"/>
    </row>
  </sheetData>
  <autoFilter ref="A1:F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9" sqref="A29"/>
    </sheetView>
  </sheetViews>
  <sheetFormatPr baseColWidth="10" defaultRowHeight="15" x14ac:dyDescent="0.25"/>
  <cols>
    <col min="1" max="1" width="25.85546875" bestFit="1" customWidth="1"/>
    <col min="2" max="2" width="29.570312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19860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140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143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1997</v>
      </c>
      <c r="D9" s="2" t="s">
        <v>11</v>
      </c>
      <c r="E9" s="1" t="s">
        <v>52</v>
      </c>
      <c r="F9" s="9">
        <f>VLOOKUP(E9,Feuil1!B29:C32,2,0)</f>
        <v>3600</v>
      </c>
    </row>
    <row r="10" spans="1:6" x14ac:dyDescent="0.25">
      <c r="A10" s="4" t="s">
        <v>7</v>
      </c>
      <c r="B10" s="14">
        <v>11150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9650</v>
      </c>
      <c r="D11" s="2" t="s">
        <v>12</v>
      </c>
      <c r="E11" s="1" t="s">
        <v>56</v>
      </c>
      <c r="F11" s="9">
        <f>VLOOKUP(E11,Feuil1!B37:C40,2,0)</f>
        <v>1400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456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162</v>
      </c>
      <c r="D15" s="2" t="s">
        <v>14</v>
      </c>
      <c r="E15" s="1" t="s">
        <v>64</v>
      </c>
      <c r="F15" s="9">
        <f>VLOOKUP(E15,Feuil1!B51:C54,2,0)</f>
        <v>2100</v>
      </c>
    </row>
    <row r="16" spans="1:6" x14ac:dyDescent="0.25">
      <c r="A16" s="2" t="s">
        <v>22</v>
      </c>
      <c r="B16" s="11">
        <v>674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4.16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145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148</v>
      </c>
      <c r="B22" s="44">
        <v>8.4837962962962959E-4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10210</v>
      </c>
    </row>
    <row r="24" spans="1:6" ht="15.75" thickBot="1" x14ac:dyDescent="0.3">
      <c r="A24" s="18" t="s">
        <v>151</v>
      </c>
      <c r="B24" s="19" t="s">
        <v>152</v>
      </c>
    </row>
  </sheetData>
  <sheetProtection selectLockedCells="1"/>
  <mergeCells count="8">
    <mergeCell ref="A21:B21"/>
    <mergeCell ref="A23:B23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3" sqref="A23:B23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ht="14.45" x14ac:dyDescent="0.3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19680</v>
      </c>
      <c r="D3" s="2" t="s">
        <v>35</v>
      </c>
      <c r="E3" s="1" t="s">
        <v>36</v>
      </c>
      <c r="F3" s="9">
        <f>VLOOKUP(E3,Feuil1!B3:C7,2,0)</f>
        <v>0</v>
      </c>
    </row>
    <row r="4" spans="1:6" ht="14.45" x14ac:dyDescent="0.3">
      <c r="A4" s="4" t="s">
        <v>6</v>
      </c>
      <c r="B4" s="9">
        <f>B2-B3</f>
        <v>320</v>
      </c>
      <c r="D4" s="2" t="s">
        <v>23</v>
      </c>
      <c r="E4" s="1" t="s">
        <v>36</v>
      </c>
      <c r="F4" s="9">
        <f>VLOOKUP(E4,Feuil1!B11:C14,2,0)</f>
        <v>0</v>
      </c>
    </row>
    <row r="5" spans="1:6" thickBot="1" x14ac:dyDescent="0.35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thickBot="1" x14ac:dyDescent="0.35">
      <c r="D6" s="2" t="s">
        <v>73</v>
      </c>
      <c r="E6" s="1" t="s">
        <v>36</v>
      </c>
      <c r="F6" s="9">
        <f>VLOOKUP(E6,Feuil1!B19:C21,2,0)</f>
        <v>0</v>
      </c>
    </row>
    <row r="7" spans="1:6" ht="14.45" x14ac:dyDescent="0.3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175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2002</v>
      </c>
      <c r="D9" s="2" t="s">
        <v>11</v>
      </c>
      <c r="E9" s="1" t="s">
        <v>51</v>
      </c>
      <c r="F9" s="9">
        <f>VLOOKUP(E9,Feuil1!B29:C32,2,0)</f>
        <v>900</v>
      </c>
    </row>
    <row r="10" spans="1:6" ht="14.45" x14ac:dyDescent="0.3">
      <c r="A10" s="4" t="s">
        <v>7</v>
      </c>
      <c r="B10" s="14">
        <v>15490</v>
      </c>
      <c r="D10" s="2" t="s">
        <v>10</v>
      </c>
      <c r="E10" s="1" t="s">
        <v>55</v>
      </c>
      <c r="F10" s="9">
        <f>VLOOKUP(E10,Feuil1!B34:C35,2,0)</f>
        <v>300</v>
      </c>
    </row>
    <row r="11" spans="1:6" thickBot="1" x14ac:dyDescent="0.35">
      <c r="A11" s="5" t="s">
        <v>3</v>
      </c>
      <c r="B11" s="10">
        <f>IF(B9&lt;2000,B10-(500*(2000-B9)),B10)</f>
        <v>15490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ht="14.45" x14ac:dyDescent="0.3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ht="14.45" x14ac:dyDescent="0.3">
      <c r="A14" s="2" t="s">
        <v>20</v>
      </c>
      <c r="B14" s="11">
        <v>403</v>
      </c>
      <c r="D14" s="2" t="s">
        <v>13</v>
      </c>
      <c r="E14" s="1" t="s">
        <v>36</v>
      </c>
      <c r="F14" s="9">
        <f>VLOOKUP(E14,Feuil1!B48:C49,2,0)</f>
        <v>0</v>
      </c>
    </row>
    <row r="15" spans="1:6" ht="14.45" x14ac:dyDescent="0.3">
      <c r="A15" s="2" t="s">
        <v>21</v>
      </c>
      <c r="B15" s="11">
        <v>161</v>
      </c>
      <c r="D15" s="2" t="s">
        <v>14</v>
      </c>
      <c r="E15" s="1" t="s">
        <v>63</v>
      </c>
      <c r="F15" s="9">
        <f>VLOOKUP(E15,Feuil1!B51:C54,2,0)</f>
        <v>1400</v>
      </c>
    </row>
    <row r="16" spans="1:6" ht="14.45" x14ac:dyDescent="0.3">
      <c r="A16" s="2" t="s">
        <v>22</v>
      </c>
      <c r="B16" s="11">
        <v>867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5.38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176</v>
      </c>
      <c r="B22" s="44">
        <v>8.495370370370371E-4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4190</v>
      </c>
    </row>
    <row r="24" spans="1:6" ht="15.75" thickBot="1" x14ac:dyDescent="0.3">
      <c r="A24" s="18" t="s">
        <v>151</v>
      </c>
      <c r="B24" s="19" t="s">
        <v>152</v>
      </c>
    </row>
  </sheetData>
  <sheetProtection selectLockedCells="1"/>
  <mergeCells count="8">
    <mergeCell ref="A23:B23"/>
    <mergeCell ref="A21:B21"/>
    <mergeCell ref="A1:B1"/>
    <mergeCell ref="A7:B7"/>
    <mergeCell ref="A13:B13"/>
    <mergeCell ref="D1:F1"/>
    <mergeCell ref="A5:B5"/>
    <mergeCell ref="D2:E2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D27" sqref="D27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19810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190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181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1990</v>
      </c>
      <c r="D9" s="2" t="s">
        <v>11</v>
      </c>
      <c r="E9" s="1" t="s">
        <v>52</v>
      </c>
      <c r="F9" s="9">
        <f>VLOOKUP(E9,Feuil1!B29:C32,2,0)</f>
        <v>3600</v>
      </c>
    </row>
    <row r="10" spans="1:6" x14ac:dyDescent="0.25">
      <c r="A10" s="4" t="s">
        <v>7</v>
      </c>
      <c r="B10" s="14">
        <v>14600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9600</v>
      </c>
      <c r="D11" s="2" t="s">
        <v>12</v>
      </c>
      <c r="E11" s="1" t="s">
        <v>56</v>
      </c>
      <c r="F11" s="9">
        <f>VLOOKUP(E11,Feuil1!B37:C40,2,0)</f>
        <v>1400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473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190</v>
      </c>
      <c r="D15" s="2" t="s">
        <v>14</v>
      </c>
      <c r="E15" s="1" t="s">
        <v>64</v>
      </c>
      <c r="F15" s="9">
        <f>VLOOKUP(E15,Feuil1!B51:C54,2,0)</f>
        <v>2100</v>
      </c>
    </row>
    <row r="16" spans="1:6" x14ac:dyDescent="0.25">
      <c r="A16" s="2" t="s">
        <v>22</v>
      </c>
      <c r="B16" s="11">
        <v>693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3.64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182</v>
      </c>
      <c r="B22" s="44">
        <v>8.5069444444444461E-4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10210</v>
      </c>
    </row>
    <row r="24" spans="1:6" ht="15.75" thickBot="1" x14ac:dyDescent="0.3">
      <c r="A24" s="48" t="s">
        <v>152</v>
      </c>
      <c r="B24" s="49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B11" sqref="B11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19970</v>
      </c>
      <c r="D3" s="2" t="s">
        <v>35</v>
      </c>
      <c r="E3" s="1" t="s">
        <v>38</v>
      </c>
      <c r="F3" s="9">
        <f>VLOOKUP(E3,Feuil1!B3:C7,2,0)</f>
        <v>640</v>
      </c>
    </row>
    <row r="4" spans="1:6" x14ac:dyDescent="0.25">
      <c r="A4" s="4" t="s">
        <v>6</v>
      </c>
      <c r="B4" s="9">
        <f>B2-B3</f>
        <v>30</v>
      </c>
      <c r="D4" s="2" t="s">
        <v>23</v>
      </c>
      <c r="E4" s="1" t="s">
        <v>43</v>
      </c>
      <c r="F4" s="9">
        <f>VLOOKUP(E4,Feuil1!B11:C14,2,0)</f>
        <v>1520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201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1993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19920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16420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>
        <v>405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213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1240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5.82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200</v>
      </c>
      <c r="B22" s="44">
        <v>8.5300925925925919E-4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3550</v>
      </c>
    </row>
    <row r="24" spans="1:6" ht="15.75" thickBot="1" x14ac:dyDescent="0.3">
      <c r="A24" s="45" t="s">
        <v>180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4" sqref="A24:B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19930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70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84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2003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15780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15780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389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179</v>
      </c>
      <c r="D15" s="2" t="s">
        <v>14</v>
      </c>
      <c r="E15" s="1" t="s">
        <v>63</v>
      </c>
      <c r="F15" s="9">
        <f>VLOOKUP(E15,Feuil1!B51:C54,2,0)</f>
        <v>1400</v>
      </c>
    </row>
    <row r="16" spans="1:6" x14ac:dyDescent="0.25">
      <c r="A16" s="2" t="s">
        <v>22</v>
      </c>
      <c r="B16" s="11">
        <v>1070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5.97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179</v>
      </c>
      <c r="B22" s="44">
        <v>8.541666666666667E-4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4150</v>
      </c>
    </row>
    <row r="24" spans="1:6" ht="15.75" thickBot="1" x14ac:dyDescent="0.3">
      <c r="A24" s="45" t="s">
        <v>180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1" sqref="A21:B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19930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70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82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2001</v>
      </c>
      <c r="D9" s="2" t="s">
        <v>11</v>
      </c>
      <c r="E9" s="1" t="s">
        <v>52</v>
      </c>
      <c r="F9" s="9">
        <f>VLOOKUP(E9,Feuil1!B29:C32,2,0)</f>
        <v>3600</v>
      </c>
    </row>
    <row r="10" spans="1:6" x14ac:dyDescent="0.25">
      <c r="A10" s="4" t="s">
        <v>7</v>
      </c>
      <c r="B10" s="14">
        <v>12920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12920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407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176</v>
      </c>
      <c r="D15" s="2" t="s">
        <v>14</v>
      </c>
      <c r="E15" s="1" t="s">
        <v>64</v>
      </c>
      <c r="F15" s="9">
        <f>VLOOKUP(E15,Feuil1!B51:C54,2,0)</f>
        <v>2100</v>
      </c>
    </row>
    <row r="16" spans="1:6" x14ac:dyDescent="0.25">
      <c r="A16" s="2" t="s">
        <v>22</v>
      </c>
      <c r="B16" s="11">
        <v>965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5.48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183</v>
      </c>
      <c r="B22" s="44">
        <v>8.541666666666667E-4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7010</v>
      </c>
    </row>
    <row r="24" spans="1:6" ht="15.75" thickBot="1" x14ac:dyDescent="0.3">
      <c r="A24" s="45" t="s">
        <v>180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B19" sqref="B19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19840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160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202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16390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16390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>
        <v>402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203</v>
      </c>
      <c r="D15" s="2" t="s">
        <v>14</v>
      </c>
      <c r="E15" s="1" t="s">
        <v>63</v>
      </c>
      <c r="F15" s="9">
        <f>VLOOKUP(E15,Feuil1!B51:C54,2,0)</f>
        <v>1400</v>
      </c>
    </row>
    <row r="16" spans="1:6" x14ac:dyDescent="0.25">
      <c r="A16" s="2" t="s">
        <v>22</v>
      </c>
      <c r="B16" s="11">
        <v>1155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5.86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145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184</v>
      </c>
      <c r="B22" s="44">
        <v>8.5532407407407399E-4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3450</v>
      </c>
    </row>
    <row r="24" spans="1:6" ht="15.75" thickBot="1" x14ac:dyDescent="0.3">
      <c r="A24" s="45" t="s">
        <v>185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1" sqref="A21:B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19850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150</v>
      </c>
      <c r="D4" s="2" t="s">
        <v>23</v>
      </c>
      <c r="E4" s="1" t="s">
        <v>42</v>
      </c>
      <c r="F4" s="9">
        <f>VLOOKUP(E4,Feuil1!B11:C14,2,0)</f>
        <v>1120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83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1988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15920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9920</v>
      </c>
      <c r="D11" s="2" t="s">
        <v>12</v>
      </c>
      <c r="E11" s="1" t="s">
        <v>56</v>
      </c>
      <c r="F11" s="9">
        <f>VLOOKUP(E11,Feuil1!B37:C40,2,0)</f>
        <v>1400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421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261</v>
      </c>
      <c r="D15" s="2" t="s">
        <v>14</v>
      </c>
      <c r="E15" s="1" t="s">
        <v>63</v>
      </c>
      <c r="F15" s="9">
        <f>VLOOKUP(E15,Feuil1!B51:C54,2,0)</f>
        <v>1400</v>
      </c>
    </row>
    <row r="16" spans="1:6" x14ac:dyDescent="0.25">
      <c r="A16" s="2" t="s">
        <v>22</v>
      </c>
      <c r="B16" s="11">
        <v>1530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5.86</v>
      </c>
      <c r="D17" s="4" t="s">
        <v>31</v>
      </c>
      <c r="E17" s="1" t="s">
        <v>52</v>
      </c>
      <c r="F17" s="9">
        <f>VLOOKUP(E17,Feuil1!B61:C64,2,0)</f>
        <v>2900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184</v>
      </c>
      <c r="B22" s="44">
        <v>8.5532407407407399E-4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9930</v>
      </c>
    </row>
    <row r="24" spans="1:6" ht="15.75" thickBot="1" x14ac:dyDescent="0.3">
      <c r="A24" s="45" t="s">
        <v>185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9" sqref="A29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20000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/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/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/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/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/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/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20" t="s">
        <v>75</v>
      </c>
      <c r="B21" s="21"/>
      <c r="D21" s="7" t="s">
        <v>24</v>
      </c>
      <c r="E21" s="1" t="s">
        <v>36</v>
      </c>
      <c r="F21" s="9">
        <f>VLOOKUP(E21,Feuil1!B75:C76,2,0)</f>
        <v>0</v>
      </c>
    </row>
    <row r="22" spans="1:6" x14ac:dyDescent="0.25">
      <c r="A22" s="16" t="s">
        <v>79</v>
      </c>
      <c r="B22" s="17" t="s">
        <v>76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16" t="s">
        <v>80</v>
      </c>
      <c r="B23" s="17" t="s">
        <v>77</v>
      </c>
      <c r="D23" s="5" t="s">
        <v>17</v>
      </c>
      <c r="E23" s="15" t="s">
        <v>36</v>
      </c>
      <c r="F23" s="10">
        <f>SUM(F3:F22)</f>
        <v>0</v>
      </c>
    </row>
    <row r="24" spans="1:6" ht="15.75" thickBot="1" x14ac:dyDescent="0.3">
      <c r="A24" s="18" t="s">
        <v>81</v>
      </c>
      <c r="B24" s="19" t="s">
        <v>78</v>
      </c>
    </row>
  </sheetData>
  <sheetProtection selectLockedCells="1"/>
  <mergeCells count="7"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activeCell="F1" sqref="F1"/>
    </sheetView>
  </sheetViews>
  <sheetFormatPr baseColWidth="10" defaultRowHeight="15" x14ac:dyDescent="0.25"/>
  <sheetData>
    <row r="1" spans="1:3" x14ac:dyDescent="0.25">
      <c r="A1" s="31" t="s">
        <v>19</v>
      </c>
      <c r="B1" s="31"/>
      <c r="C1" t="s">
        <v>34</v>
      </c>
    </row>
    <row r="3" spans="1:3" ht="14.45" x14ac:dyDescent="0.3">
      <c r="A3" t="s">
        <v>35</v>
      </c>
      <c r="B3" t="s">
        <v>36</v>
      </c>
      <c r="C3">
        <v>0</v>
      </c>
    </row>
    <row r="4" spans="1:3" ht="14.45" x14ac:dyDescent="0.3">
      <c r="B4" t="s">
        <v>37</v>
      </c>
      <c r="C4">
        <f>3200/5</f>
        <v>640</v>
      </c>
    </row>
    <row r="5" spans="1:3" ht="14.45" x14ac:dyDescent="0.3">
      <c r="B5" t="s">
        <v>38</v>
      </c>
      <c r="C5">
        <f t="shared" ref="C5:C6" si="0">3200/5</f>
        <v>640</v>
      </c>
    </row>
    <row r="6" spans="1:3" ht="14.45" x14ac:dyDescent="0.3">
      <c r="B6" t="s">
        <v>39</v>
      </c>
      <c r="C6">
        <f t="shared" si="0"/>
        <v>640</v>
      </c>
    </row>
    <row r="7" spans="1:3" ht="14.45" x14ac:dyDescent="0.3">
      <c r="B7" t="s">
        <v>40</v>
      </c>
      <c r="C7">
        <f>17500/5</f>
        <v>3500</v>
      </c>
    </row>
    <row r="11" spans="1:3" ht="14.45" x14ac:dyDescent="0.3">
      <c r="A11" t="s">
        <v>41</v>
      </c>
      <c r="B11" t="s">
        <v>36</v>
      </c>
      <c r="C11">
        <v>0</v>
      </c>
    </row>
    <row r="12" spans="1:3" ht="14.45" x14ac:dyDescent="0.3">
      <c r="B12" t="s">
        <v>42</v>
      </c>
      <c r="C12">
        <f>5600/5</f>
        <v>1120</v>
      </c>
    </row>
    <row r="13" spans="1:3" ht="14.45" x14ac:dyDescent="0.3">
      <c r="B13" t="s">
        <v>43</v>
      </c>
      <c r="C13">
        <f>7600/5</f>
        <v>1520</v>
      </c>
    </row>
    <row r="14" spans="1:3" ht="14.45" x14ac:dyDescent="0.3">
      <c r="B14" t="s">
        <v>40</v>
      </c>
      <c r="C14">
        <f>18000/5</f>
        <v>3600</v>
      </c>
    </row>
    <row r="16" spans="1:3" x14ac:dyDescent="0.25">
      <c r="A16" t="s">
        <v>44</v>
      </c>
      <c r="B16" t="s">
        <v>36</v>
      </c>
      <c r="C16">
        <v>0</v>
      </c>
    </row>
    <row r="17" spans="1:3" ht="14.45" x14ac:dyDescent="0.3">
      <c r="B17" t="s">
        <v>40</v>
      </c>
      <c r="C17">
        <f>7000/5</f>
        <v>1400</v>
      </c>
    </row>
    <row r="19" spans="1:3" ht="14.45" x14ac:dyDescent="0.3">
      <c r="A19" t="s">
        <v>45</v>
      </c>
      <c r="B19" t="s">
        <v>36</v>
      </c>
      <c r="C19">
        <v>0</v>
      </c>
    </row>
    <row r="20" spans="1:3" ht="14.45" x14ac:dyDescent="0.3">
      <c r="B20" t="s">
        <v>46</v>
      </c>
      <c r="C20">
        <f>3000/5</f>
        <v>600</v>
      </c>
    </row>
    <row r="21" spans="1:3" ht="14.45" x14ac:dyDescent="0.3">
      <c r="B21" t="s">
        <v>47</v>
      </c>
      <c r="C21">
        <f>6000/5</f>
        <v>1200</v>
      </c>
    </row>
    <row r="23" spans="1:3" ht="14.45" x14ac:dyDescent="0.3">
      <c r="A23" t="s">
        <v>15</v>
      </c>
      <c r="B23" t="s">
        <v>36</v>
      </c>
      <c r="C23">
        <v>0</v>
      </c>
    </row>
    <row r="24" spans="1:3" ht="14.45" x14ac:dyDescent="0.3">
      <c r="B24" t="s">
        <v>48</v>
      </c>
      <c r="C24">
        <v>800</v>
      </c>
    </row>
    <row r="26" spans="1:3" x14ac:dyDescent="0.25">
      <c r="A26" t="s">
        <v>49</v>
      </c>
      <c r="B26" t="s">
        <v>36</v>
      </c>
      <c r="C26">
        <v>0</v>
      </c>
    </row>
    <row r="27" spans="1:3" ht="14.45" x14ac:dyDescent="0.3">
      <c r="B27" t="s">
        <v>40</v>
      </c>
      <c r="C27">
        <v>3000</v>
      </c>
    </row>
    <row r="29" spans="1:3" x14ac:dyDescent="0.25">
      <c r="A29" t="s">
        <v>50</v>
      </c>
      <c r="B29" t="s">
        <v>36</v>
      </c>
      <c r="C29">
        <v>0</v>
      </c>
    </row>
    <row r="30" spans="1:3" ht="14.45" x14ac:dyDescent="0.3">
      <c r="B30" t="s">
        <v>51</v>
      </c>
      <c r="C30">
        <f>4500/5</f>
        <v>900</v>
      </c>
    </row>
    <row r="31" spans="1:3" ht="14.45" x14ac:dyDescent="0.3">
      <c r="B31" t="s">
        <v>52</v>
      </c>
      <c r="C31">
        <f>18000/5</f>
        <v>3600</v>
      </c>
    </row>
    <row r="32" spans="1:3" x14ac:dyDescent="0.25">
      <c r="B32" t="s">
        <v>53</v>
      </c>
      <c r="C32">
        <f>40000/5</f>
        <v>8000</v>
      </c>
    </row>
    <row r="34" spans="1:3" x14ac:dyDescent="0.25">
      <c r="A34" t="s">
        <v>54</v>
      </c>
      <c r="B34" t="s">
        <v>36</v>
      </c>
      <c r="C34">
        <v>0</v>
      </c>
    </row>
    <row r="35" spans="1:3" x14ac:dyDescent="0.25">
      <c r="B35" t="s">
        <v>55</v>
      </c>
      <c r="C35">
        <f>1500/5</f>
        <v>300</v>
      </c>
    </row>
    <row r="37" spans="1:3" x14ac:dyDescent="0.25">
      <c r="A37" t="s">
        <v>12</v>
      </c>
      <c r="B37" t="s">
        <v>36</v>
      </c>
      <c r="C37">
        <v>0</v>
      </c>
    </row>
    <row r="38" spans="1:3" x14ac:dyDescent="0.25">
      <c r="B38" t="s">
        <v>55</v>
      </c>
      <c r="C38">
        <f>1200/5</f>
        <v>240</v>
      </c>
    </row>
    <row r="39" spans="1:3" x14ac:dyDescent="0.25">
      <c r="B39" t="s">
        <v>56</v>
      </c>
      <c r="C39">
        <f>7000/5</f>
        <v>1400</v>
      </c>
    </row>
    <row r="40" spans="1:3" x14ac:dyDescent="0.25">
      <c r="B40" t="s">
        <v>57</v>
      </c>
      <c r="C40">
        <f>9500/5</f>
        <v>1900</v>
      </c>
    </row>
    <row r="42" spans="1:3" x14ac:dyDescent="0.25">
      <c r="A42" t="s">
        <v>58</v>
      </c>
      <c r="B42" t="s">
        <v>36</v>
      </c>
      <c r="C42">
        <v>0</v>
      </c>
    </row>
    <row r="43" spans="1:3" x14ac:dyDescent="0.25">
      <c r="B43" t="s">
        <v>59</v>
      </c>
      <c r="C43">
        <f>3000/5</f>
        <v>600</v>
      </c>
    </row>
    <row r="45" spans="1:3" x14ac:dyDescent="0.25">
      <c r="A45" t="s">
        <v>60</v>
      </c>
      <c r="B45" t="s">
        <v>36</v>
      </c>
      <c r="C45">
        <v>0</v>
      </c>
    </row>
    <row r="46" spans="1:3" x14ac:dyDescent="0.25">
      <c r="B46" t="s">
        <v>55</v>
      </c>
      <c r="C46">
        <f>1000/5</f>
        <v>200</v>
      </c>
    </row>
    <row r="48" spans="1:3" x14ac:dyDescent="0.25">
      <c r="A48" t="s">
        <v>13</v>
      </c>
      <c r="B48" t="s">
        <v>36</v>
      </c>
      <c r="C48">
        <v>0</v>
      </c>
    </row>
    <row r="49" spans="1:3" x14ac:dyDescent="0.25">
      <c r="B49" t="s">
        <v>61</v>
      </c>
      <c r="C49">
        <f>4300/5</f>
        <v>860</v>
      </c>
    </row>
    <row r="51" spans="1:3" x14ac:dyDescent="0.25">
      <c r="A51" t="s">
        <v>62</v>
      </c>
      <c r="B51" t="s">
        <v>36</v>
      </c>
      <c r="C51">
        <v>0</v>
      </c>
    </row>
    <row r="52" spans="1:3" x14ac:dyDescent="0.25">
      <c r="B52" t="s">
        <v>63</v>
      </c>
      <c r="C52">
        <f>7000/5</f>
        <v>1400</v>
      </c>
    </row>
    <row r="53" spans="1:3" x14ac:dyDescent="0.25">
      <c r="B53" t="s">
        <v>64</v>
      </c>
      <c r="C53">
        <f>10500/5</f>
        <v>2100</v>
      </c>
    </row>
    <row r="54" spans="1:3" x14ac:dyDescent="0.25">
      <c r="B54" t="s">
        <v>65</v>
      </c>
      <c r="C54">
        <f>20500/5</f>
        <v>4100</v>
      </c>
    </row>
    <row r="56" spans="1:3" x14ac:dyDescent="0.25">
      <c r="A56" t="s">
        <v>33</v>
      </c>
      <c r="B56" t="s">
        <v>36</v>
      </c>
      <c r="C56">
        <v>0</v>
      </c>
    </row>
    <row r="57" spans="1:3" x14ac:dyDescent="0.25">
      <c r="B57" t="s">
        <v>66</v>
      </c>
      <c r="C57">
        <f>18000/5</f>
        <v>3600</v>
      </c>
    </row>
    <row r="61" spans="1:3" x14ac:dyDescent="0.25">
      <c r="A61" t="s">
        <v>67</v>
      </c>
      <c r="B61" t="s">
        <v>36</v>
      </c>
      <c r="C61">
        <v>0</v>
      </c>
    </row>
    <row r="62" spans="1:3" x14ac:dyDescent="0.25">
      <c r="B62" t="s">
        <v>51</v>
      </c>
      <c r="C62">
        <f>4500/5</f>
        <v>900</v>
      </c>
    </row>
    <row r="63" spans="1:3" x14ac:dyDescent="0.25">
      <c r="B63" t="s">
        <v>52</v>
      </c>
      <c r="C63">
        <f>14500/5</f>
        <v>2900</v>
      </c>
    </row>
    <row r="64" spans="1:3" x14ac:dyDescent="0.25">
      <c r="B64" t="s">
        <v>53</v>
      </c>
      <c r="C64">
        <f>32000/5</f>
        <v>6400</v>
      </c>
    </row>
    <row r="66" spans="1:3" x14ac:dyDescent="0.25">
      <c r="A66" t="s">
        <v>30</v>
      </c>
      <c r="B66" t="s">
        <v>36</v>
      </c>
      <c r="C66">
        <v>0</v>
      </c>
    </row>
    <row r="67" spans="1:3" x14ac:dyDescent="0.25">
      <c r="B67" t="s">
        <v>66</v>
      </c>
      <c r="C67">
        <f>4500/5</f>
        <v>900</v>
      </c>
    </row>
    <row r="69" spans="1:3" x14ac:dyDescent="0.25">
      <c r="A69" t="s">
        <v>68</v>
      </c>
      <c r="B69" t="s">
        <v>36</v>
      </c>
      <c r="C69">
        <v>0</v>
      </c>
    </row>
    <row r="70" spans="1:3" x14ac:dyDescent="0.25">
      <c r="B70" t="s">
        <v>66</v>
      </c>
      <c r="C70">
        <v>600</v>
      </c>
    </row>
    <row r="72" spans="1:3" x14ac:dyDescent="0.25">
      <c r="A72" t="s">
        <v>74</v>
      </c>
      <c r="B72" t="s">
        <v>36</v>
      </c>
      <c r="C72">
        <v>0</v>
      </c>
    </row>
    <row r="73" spans="1:3" x14ac:dyDescent="0.25">
      <c r="B73" t="s">
        <v>66</v>
      </c>
      <c r="C73">
        <f>7000/5</f>
        <v>1400</v>
      </c>
    </row>
    <row r="75" spans="1:3" x14ac:dyDescent="0.25">
      <c r="A75" t="s">
        <v>69</v>
      </c>
      <c r="B75" t="s">
        <v>36</v>
      </c>
      <c r="C75">
        <v>0</v>
      </c>
    </row>
    <row r="76" spans="1:3" x14ac:dyDescent="0.25">
      <c r="B76" t="s">
        <v>70</v>
      </c>
      <c r="C76">
        <v>250</v>
      </c>
    </row>
    <row r="78" spans="1:3" x14ac:dyDescent="0.25">
      <c r="A78" t="s">
        <v>71</v>
      </c>
      <c r="B78" t="s">
        <v>36</v>
      </c>
      <c r="C78">
        <v>0</v>
      </c>
    </row>
    <row r="79" spans="1:3" x14ac:dyDescent="0.25">
      <c r="B79" t="s">
        <v>72</v>
      </c>
      <c r="C79">
        <v>3500</v>
      </c>
    </row>
  </sheetData>
  <sheetProtection algorithmName="SHA-512" hashValue="BK1beHC734VXmNxntKi7m6l9ljfV8sMcso9Cxjo1AFgVQg7EULKTG6bZmoT1YFb+ko/K2XW9WOq+4ALXuNU7Tg==" saltValue="tdLwlYwurVskyNnQSXro4w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C28" sqref="C28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19890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110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187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18900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18900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412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214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1080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5.04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186</v>
      </c>
      <c r="B22" s="44">
        <v>8.3564814814814819E-4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990</v>
      </c>
    </row>
    <row r="24" spans="1:6" ht="15.75" thickBot="1" x14ac:dyDescent="0.3">
      <c r="A24" s="45" t="s">
        <v>196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5" sqref="A25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19410</v>
      </c>
      <c r="D3" s="2" t="s">
        <v>35</v>
      </c>
      <c r="E3" s="1" t="s">
        <v>38</v>
      </c>
      <c r="F3" s="9">
        <f>VLOOKUP(E3,Feuil1!B3:C7,2,0)</f>
        <v>640</v>
      </c>
    </row>
    <row r="4" spans="1:6" x14ac:dyDescent="0.25">
      <c r="A4" s="4" t="s">
        <v>6</v>
      </c>
      <c r="B4" s="9">
        <f>B2-B3</f>
        <v>590</v>
      </c>
      <c r="D4" s="2" t="s">
        <v>23</v>
      </c>
      <c r="E4" s="1" t="s">
        <v>43</v>
      </c>
      <c r="F4" s="9">
        <f>VLOOKUP(E4,Feuil1!B11:C14,2,0)</f>
        <v>1520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189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13900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13900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413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176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840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/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193</v>
      </c>
      <c r="B22" s="44">
        <v>8.3680555555555559E-4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5510</v>
      </c>
    </row>
    <row r="24" spans="1:6" ht="15.75" thickBot="1" x14ac:dyDescent="0.3">
      <c r="A24" s="45" t="s">
        <v>195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5" sqref="A25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19810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190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190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2003</v>
      </c>
      <c r="D9" s="2" t="s">
        <v>11</v>
      </c>
      <c r="E9" s="1" t="s">
        <v>52</v>
      </c>
      <c r="F9" s="9">
        <f>VLOOKUP(E9,Feuil1!B29:C32,2,0)</f>
        <v>3600</v>
      </c>
    </row>
    <row r="10" spans="1:6" x14ac:dyDescent="0.25">
      <c r="A10" s="4" t="s">
        <v>7</v>
      </c>
      <c r="B10" s="14">
        <v>13900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13900</v>
      </c>
      <c r="D11" s="2" t="s">
        <v>12</v>
      </c>
      <c r="E11" s="1" t="s">
        <v>36</v>
      </c>
      <c r="F11" s="9">
        <f>VLOOKUP(E11,Feuil1!B37:C40,2,0)</f>
        <v>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36</v>
      </c>
      <c r="F13" s="9">
        <f>VLOOKUP(E13,Feuil1!B45:C46,2,0)</f>
        <v>0</v>
      </c>
    </row>
    <row r="14" spans="1:6" x14ac:dyDescent="0.25">
      <c r="A14" s="2" t="s">
        <v>20</v>
      </c>
      <c r="B14" s="11">
        <v>413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153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827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5.4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192</v>
      </c>
      <c r="B22" s="44">
        <v>8.3680555555555559E-4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5910</v>
      </c>
    </row>
    <row r="24" spans="1:6" ht="15.75" thickBot="1" x14ac:dyDescent="0.3">
      <c r="A24" s="45" t="s">
        <v>195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E21" sqref="E21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19990</v>
      </c>
      <c r="D3" s="2" t="s">
        <v>35</v>
      </c>
      <c r="E3" s="1" t="s">
        <v>38</v>
      </c>
      <c r="F3" s="9">
        <f>VLOOKUP(E3,Feuil1!B3:C7,2,0)</f>
        <v>640</v>
      </c>
    </row>
    <row r="4" spans="1:6" x14ac:dyDescent="0.25">
      <c r="A4" s="4" t="s">
        <v>6</v>
      </c>
      <c r="B4" s="9">
        <f>B2-B3</f>
        <v>10</v>
      </c>
      <c r="D4" s="2" t="s">
        <v>23</v>
      </c>
      <c r="E4" s="1" t="s">
        <v>42</v>
      </c>
      <c r="F4" s="9">
        <f>VLOOKUP(E4,Feuil1!B11:C14,2,0)</f>
        <v>1120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46</v>
      </c>
      <c r="F6" s="9">
        <f>VLOOKUP(E6,Feuil1!B19:C21,2,0)</f>
        <v>600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194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1997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15740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14240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408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206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1139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0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191</v>
      </c>
      <c r="B22" s="44">
        <v>8.3912037037037028E-4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5750</v>
      </c>
    </row>
    <row r="24" spans="1:6" ht="15.75" thickBot="1" x14ac:dyDescent="0.3">
      <c r="A24" s="45" t="s">
        <v>188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B8" sqref="B8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19770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230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197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19080</v>
      </c>
      <c r="D10" s="2" t="s">
        <v>10</v>
      </c>
      <c r="E10" s="1" t="s">
        <v>36</v>
      </c>
      <c r="F10" s="9">
        <f>VLOOKUP(E10,Feuil1!B34:C35,2,0)</f>
        <v>0</v>
      </c>
    </row>
    <row r="11" spans="1:6" ht="15.75" thickBot="1" x14ac:dyDescent="0.3">
      <c r="A11" s="5" t="s">
        <v>3</v>
      </c>
      <c r="B11" s="10">
        <f>IF(B9&lt;2000,B10-(500*(2000-B9)),B10)</f>
        <v>19080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404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200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1060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5.3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177</v>
      </c>
      <c r="B22" s="44">
        <v>8.3912037037037028E-4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690</v>
      </c>
    </row>
    <row r="24" spans="1:6" ht="15.75" thickBot="1" x14ac:dyDescent="0.3">
      <c r="A24" s="45" t="s">
        <v>188</v>
      </c>
      <c r="B24" s="46"/>
    </row>
  </sheetData>
  <sheetProtection selectLockedCells="1"/>
  <mergeCells count="9">
    <mergeCell ref="A23:B23"/>
    <mergeCell ref="A24:B24"/>
    <mergeCell ref="A21:B21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3" sqref="A23:B23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19970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30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36</v>
      </c>
      <c r="F6" s="9">
        <f>VLOOKUP(E6,Feuil1!B19:C21,2,0)</f>
        <v>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198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1997</v>
      </c>
      <c r="D9" s="2" t="s">
        <v>11</v>
      </c>
      <c r="E9" s="1" t="s">
        <v>36</v>
      </c>
      <c r="F9" s="9">
        <f>VLOOKUP(E9,Feuil1!B29:C32,2,0)</f>
        <v>0</v>
      </c>
    </row>
    <row r="10" spans="1:6" x14ac:dyDescent="0.25">
      <c r="A10" s="4" t="s">
        <v>7</v>
      </c>
      <c r="B10" s="14">
        <v>18980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17480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399</v>
      </c>
      <c r="D14" s="2" t="s">
        <v>13</v>
      </c>
      <c r="E14" s="1" t="s">
        <v>36</v>
      </c>
      <c r="F14" s="9">
        <f>VLOOKUP(E14,Feuil1!B48:C49,2,0)</f>
        <v>0</v>
      </c>
    </row>
    <row r="15" spans="1:6" x14ac:dyDescent="0.25">
      <c r="A15" s="2" t="s">
        <v>21</v>
      </c>
      <c r="B15" s="11">
        <v>169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911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5.39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144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199</v>
      </c>
      <c r="B22" s="44">
        <v>8.4027777777777779E-4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178</v>
      </c>
      <c r="B23" s="41"/>
      <c r="D23" s="5" t="s">
        <v>17</v>
      </c>
      <c r="E23" s="15" t="s">
        <v>36</v>
      </c>
      <c r="F23" s="10">
        <f>SUM(F3:F22)</f>
        <v>2490</v>
      </c>
    </row>
    <row r="24" spans="1:6" ht="15.75" thickBot="1" x14ac:dyDescent="0.3">
      <c r="A24" s="45" t="s">
        <v>188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Feuil1!$B$3:$B$7</xm:f>
          </x14:formula1>
          <xm:sqref>E3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Feuil1!$B$78:$B$79</xm:f>
          </x14:formula1>
          <xm:sqref>E22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A21" sqref="A21:B24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19790</v>
      </c>
      <c r="D3" s="2" t="s">
        <v>35</v>
      </c>
      <c r="E3" s="1" t="s">
        <v>38</v>
      </c>
      <c r="F3" s="9">
        <f>VLOOKUP(E3,Feuil1!B3:C7,2,0)</f>
        <v>640</v>
      </c>
    </row>
    <row r="4" spans="1:6" x14ac:dyDescent="0.25">
      <c r="A4" s="4" t="s">
        <v>6</v>
      </c>
      <c r="B4" s="9">
        <f>B2-B3</f>
        <v>210</v>
      </c>
      <c r="D4" s="2" t="s">
        <v>23</v>
      </c>
      <c r="E4" s="1" t="s">
        <v>36</v>
      </c>
      <c r="F4" s="9">
        <f>VLOOKUP(E4,Feuil1!B11:C14,2,0)</f>
        <v>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46</v>
      </c>
      <c r="F6" s="9">
        <f>VLOOKUP(E6,Feuil1!B19:C21,2,0)</f>
        <v>600</v>
      </c>
    </row>
    <row r="7" spans="1:6" x14ac:dyDescent="0.25">
      <c r="A7" s="24" t="s">
        <v>8</v>
      </c>
      <c r="B7" s="25"/>
      <c r="D7" s="2" t="s">
        <v>15</v>
      </c>
      <c r="E7" s="1" t="s">
        <v>36</v>
      </c>
      <c r="F7" s="9">
        <f>VLOOKUP(E7,Feuil1!B23:C24,2,0)</f>
        <v>0</v>
      </c>
    </row>
    <row r="8" spans="1:6" x14ac:dyDescent="0.25">
      <c r="A8" s="4" t="s">
        <v>1</v>
      </c>
      <c r="B8" s="11" t="s">
        <v>153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1993</v>
      </c>
      <c r="D9" s="2" t="s">
        <v>11</v>
      </c>
      <c r="E9" s="1" t="s">
        <v>52</v>
      </c>
      <c r="F9" s="9">
        <f>VLOOKUP(E9,Feuil1!B29:C32,2,0)</f>
        <v>3600</v>
      </c>
    </row>
    <row r="10" spans="1:6" x14ac:dyDescent="0.25">
      <c r="A10" s="4" t="s">
        <v>7</v>
      </c>
      <c r="B10" s="14">
        <v>14500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11000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36</v>
      </c>
      <c r="F12" s="9">
        <f>VLOOKUP(E12,Feuil1!B42:C43,2,0)</f>
        <v>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392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125</v>
      </c>
      <c r="D15" s="2" t="s">
        <v>14</v>
      </c>
      <c r="E15" s="1" t="s">
        <v>64</v>
      </c>
      <c r="F15" s="9">
        <f>VLOOKUP(E15,Feuil1!B51:C54,2,0)</f>
        <v>2100</v>
      </c>
    </row>
    <row r="16" spans="1:6" x14ac:dyDescent="0.25">
      <c r="A16" s="2" t="s">
        <v>22</v>
      </c>
      <c r="B16" s="11">
        <v>760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6.08</v>
      </c>
      <c r="D17" s="4" t="s">
        <v>31</v>
      </c>
      <c r="E17" s="1" t="s">
        <v>36</v>
      </c>
      <c r="F17" s="9">
        <f>VLOOKUP(E17,Feuil1!B61:C64,2,0)</f>
        <v>0</v>
      </c>
    </row>
    <row r="18" spans="1:6" x14ac:dyDescent="0.25">
      <c r="A18" s="6" t="s">
        <v>25</v>
      </c>
      <c r="B18" s="12" t="s">
        <v>147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172</v>
      </c>
      <c r="B22" s="44">
        <v>8.449074074074075E-4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8790</v>
      </c>
    </row>
    <row r="24" spans="1:6" ht="15.75" thickBot="1" x14ac:dyDescent="0.3">
      <c r="A24" s="45" t="s">
        <v>174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5" x14ac:dyDescent="0.25"/>
  <cols>
    <col min="1" max="1" width="25.85546875" bestFit="1" customWidth="1"/>
    <col min="2" max="2" width="27.85546875" bestFit="1" customWidth="1"/>
    <col min="3" max="3" width="19" bestFit="1" customWidth="1"/>
    <col min="4" max="4" width="24.7109375" customWidth="1"/>
    <col min="6" max="6" width="12.5703125" bestFit="1" customWidth="1"/>
  </cols>
  <sheetData>
    <row r="1" spans="1:6" x14ac:dyDescent="0.25">
      <c r="A1" s="22" t="s">
        <v>0</v>
      </c>
      <c r="B1" s="23"/>
      <c r="D1" s="22" t="s">
        <v>9</v>
      </c>
      <c r="E1" s="26"/>
      <c r="F1" s="23"/>
    </row>
    <row r="2" spans="1:6" x14ac:dyDescent="0.25">
      <c r="A2" s="4" t="s">
        <v>4</v>
      </c>
      <c r="B2" s="9">
        <f>20000</f>
        <v>20000</v>
      </c>
      <c r="D2" s="29" t="s">
        <v>19</v>
      </c>
      <c r="E2" s="30"/>
      <c r="F2" s="3" t="s">
        <v>3</v>
      </c>
    </row>
    <row r="3" spans="1:6" x14ac:dyDescent="0.25">
      <c r="A3" s="4" t="s">
        <v>5</v>
      </c>
      <c r="B3" s="9">
        <f>B11+F23</f>
        <v>19450</v>
      </c>
      <c r="D3" s="2" t="s">
        <v>35</v>
      </c>
      <c r="E3" s="1" t="s">
        <v>36</v>
      </c>
      <c r="F3" s="9">
        <f>VLOOKUP(E3,Feuil1!B3:C7,2,0)</f>
        <v>0</v>
      </c>
    </row>
    <row r="4" spans="1:6" x14ac:dyDescent="0.25">
      <c r="A4" s="4" t="s">
        <v>6</v>
      </c>
      <c r="B4" s="9">
        <f>B2-B3</f>
        <v>550</v>
      </c>
      <c r="D4" s="2" t="s">
        <v>23</v>
      </c>
      <c r="E4" s="1" t="s">
        <v>42</v>
      </c>
      <c r="F4" s="9">
        <f>VLOOKUP(E4,Feuil1!B11:C14,2,0)</f>
        <v>1120</v>
      </c>
    </row>
    <row r="5" spans="1:6" ht="15.75" thickBot="1" x14ac:dyDescent="0.3">
      <c r="A5" s="27" t="str">
        <f>IF(B3&gt;B2,"PENALITE DE "&amp; (INT((B3-B2)/250))+1 &amp;" TOURS","BUDGET OK")</f>
        <v>BUDGET OK</v>
      </c>
      <c r="B5" s="28"/>
      <c r="D5" s="2" t="s">
        <v>16</v>
      </c>
      <c r="E5" s="1" t="s">
        <v>36</v>
      </c>
      <c r="F5" s="9">
        <f>VLOOKUP(E5,Feuil1!B16:C17,2,0)</f>
        <v>0</v>
      </c>
    </row>
    <row r="6" spans="1:6" ht="15.75" thickBot="1" x14ac:dyDescent="0.3">
      <c r="D6" s="2" t="s">
        <v>73</v>
      </c>
      <c r="E6" s="1" t="s">
        <v>46</v>
      </c>
      <c r="F6" s="9">
        <f>VLOOKUP(E6,Feuil1!B19:C21,2,0)</f>
        <v>600</v>
      </c>
    </row>
    <row r="7" spans="1:6" x14ac:dyDescent="0.25">
      <c r="A7" s="24" t="s">
        <v>8</v>
      </c>
      <c r="B7" s="25"/>
      <c r="D7" s="2" t="s">
        <v>15</v>
      </c>
      <c r="E7" s="1" t="s">
        <v>48</v>
      </c>
      <c r="F7" s="9">
        <f>VLOOKUP(E7,Feuil1!B23:C24,2,0)</f>
        <v>800</v>
      </c>
    </row>
    <row r="8" spans="1:6" x14ac:dyDescent="0.25">
      <c r="A8" s="4" t="s">
        <v>1</v>
      </c>
      <c r="B8" s="11" t="s">
        <v>146</v>
      </c>
      <c r="D8" s="2" t="s">
        <v>32</v>
      </c>
      <c r="E8" s="1" t="s">
        <v>36</v>
      </c>
      <c r="F8" s="9">
        <f>VLOOKUP(E8,Feuil1!B26:C27,2,0)</f>
        <v>0</v>
      </c>
    </row>
    <row r="9" spans="1:6" x14ac:dyDescent="0.25">
      <c r="A9" s="4" t="s">
        <v>2</v>
      </c>
      <c r="B9" s="11">
        <v>2000</v>
      </c>
      <c r="D9" s="2" t="s">
        <v>11</v>
      </c>
      <c r="E9" s="1" t="s">
        <v>51</v>
      </c>
      <c r="F9" s="9">
        <f>VLOOKUP(E9,Feuil1!B29:C32,2,0)</f>
        <v>900</v>
      </c>
    </row>
    <row r="10" spans="1:6" x14ac:dyDescent="0.25">
      <c r="A10" s="4" t="s">
        <v>7</v>
      </c>
      <c r="B10" s="14">
        <v>12680</v>
      </c>
      <c r="D10" s="2" t="s">
        <v>10</v>
      </c>
      <c r="E10" s="1" t="s">
        <v>55</v>
      </c>
      <c r="F10" s="9">
        <f>VLOOKUP(E10,Feuil1!B34:C35,2,0)</f>
        <v>300</v>
      </c>
    </row>
    <row r="11" spans="1:6" ht="15.75" thickBot="1" x14ac:dyDescent="0.3">
      <c r="A11" s="5" t="s">
        <v>3</v>
      </c>
      <c r="B11" s="10">
        <f>IF(B9&lt;2000,B10-(500*(2000-B9)),B10)</f>
        <v>12680</v>
      </c>
      <c r="D11" s="2" t="s">
        <v>12</v>
      </c>
      <c r="E11" s="1" t="s">
        <v>55</v>
      </c>
      <c r="F11" s="9">
        <f>VLOOKUP(E11,Feuil1!B37:C40,2,0)</f>
        <v>240</v>
      </c>
    </row>
    <row r="12" spans="1:6" ht="15.75" thickBot="1" x14ac:dyDescent="0.3">
      <c r="D12" s="2" t="s">
        <v>58</v>
      </c>
      <c r="E12" s="1" t="s">
        <v>59</v>
      </c>
      <c r="F12" s="9">
        <f>VLOOKUP(E12,Feuil1!B42:C43,2,0)</f>
        <v>600</v>
      </c>
    </row>
    <row r="13" spans="1:6" x14ac:dyDescent="0.25">
      <c r="A13" s="22" t="s">
        <v>27</v>
      </c>
      <c r="B13" s="23"/>
      <c r="D13" s="2" t="s">
        <v>60</v>
      </c>
      <c r="E13" s="1" t="s">
        <v>55</v>
      </c>
      <c r="F13" s="9">
        <f>VLOOKUP(E13,Feuil1!B45:C46,2,0)</f>
        <v>200</v>
      </c>
    </row>
    <row r="14" spans="1:6" x14ac:dyDescent="0.25">
      <c r="A14" s="2" t="s">
        <v>20</v>
      </c>
      <c r="B14" s="11">
        <v>386</v>
      </c>
      <c r="D14" s="2" t="s">
        <v>13</v>
      </c>
      <c r="E14" s="1" t="s">
        <v>61</v>
      </c>
      <c r="F14" s="9">
        <f>VLOOKUP(E14,Feuil1!B48:C49,2,0)</f>
        <v>860</v>
      </c>
    </row>
    <row r="15" spans="1:6" x14ac:dyDescent="0.25">
      <c r="A15" s="2" t="s">
        <v>21</v>
      </c>
      <c r="B15" s="11">
        <v>160</v>
      </c>
      <c r="D15" s="2" t="s">
        <v>14</v>
      </c>
      <c r="E15" s="1" t="s">
        <v>36</v>
      </c>
      <c r="F15" s="9">
        <f>VLOOKUP(E15,Feuil1!B51:C54,2,0)</f>
        <v>0</v>
      </c>
    </row>
    <row r="16" spans="1:6" x14ac:dyDescent="0.25">
      <c r="A16" s="2" t="s">
        <v>22</v>
      </c>
      <c r="B16" s="11">
        <v>976</v>
      </c>
      <c r="D16" s="2" t="s">
        <v>33</v>
      </c>
      <c r="E16" s="1" t="s">
        <v>36</v>
      </c>
      <c r="F16" s="9">
        <f>VLOOKUP(E16,Feuil1!B56:C57,2,0)</f>
        <v>0</v>
      </c>
    </row>
    <row r="17" spans="1:6" x14ac:dyDescent="0.25">
      <c r="A17" s="2" t="s">
        <v>28</v>
      </c>
      <c r="B17" s="11">
        <v>6.1</v>
      </c>
      <c r="D17" s="4" t="s">
        <v>31</v>
      </c>
      <c r="E17" s="1" t="s">
        <v>51</v>
      </c>
      <c r="F17" s="9">
        <f>VLOOKUP(E17,Feuil1!B61:C64,2,0)</f>
        <v>900</v>
      </c>
    </row>
    <row r="18" spans="1:6" x14ac:dyDescent="0.25">
      <c r="A18" s="6" t="s">
        <v>25</v>
      </c>
      <c r="B18" s="12" t="s">
        <v>147</v>
      </c>
      <c r="D18" s="4" t="s">
        <v>30</v>
      </c>
      <c r="E18" s="1" t="s">
        <v>36</v>
      </c>
      <c r="F18" s="9">
        <f>VLOOKUP(E18,Feuil1!B66:C67,2,0)</f>
        <v>0</v>
      </c>
    </row>
    <row r="19" spans="1:6" ht="15.75" thickBot="1" x14ac:dyDescent="0.3">
      <c r="A19" s="8" t="s">
        <v>26</v>
      </c>
      <c r="B19" s="13" t="s">
        <v>145</v>
      </c>
      <c r="D19" s="4" t="s">
        <v>29</v>
      </c>
      <c r="E19" s="1" t="s">
        <v>36</v>
      </c>
      <c r="F19" s="9">
        <f>VLOOKUP(E19,Feuil1!B69:C70,2,0)</f>
        <v>0</v>
      </c>
    </row>
    <row r="20" spans="1:6" ht="15.75" thickBot="1" x14ac:dyDescent="0.3">
      <c r="D20" s="4" t="s">
        <v>18</v>
      </c>
      <c r="E20" s="1" t="s">
        <v>36</v>
      </c>
      <c r="F20" s="9">
        <f>VLOOKUP(E20,Feuil1!B72:C73,2,0)</f>
        <v>0</v>
      </c>
    </row>
    <row r="21" spans="1:6" ht="14.45" customHeight="1" x14ac:dyDescent="0.25">
      <c r="A21" s="42" t="s">
        <v>149</v>
      </c>
      <c r="B21" s="43"/>
      <c r="D21" s="7" t="s">
        <v>24</v>
      </c>
      <c r="E21" s="1" t="s">
        <v>70</v>
      </c>
      <c r="F21" s="9">
        <f>VLOOKUP(E21,Feuil1!B75:C76,2,0)</f>
        <v>250</v>
      </c>
    </row>
    <row r="22" spans="1:6" ht="15.75" thickBot="1" x14ac:dyDescent="0.3">
      <c r="A22" s="39" t="s">
        <v>171</v>
      </c>
      <c r="B22" s="44">
        <v>8.4722222222222219E-4</v>
      </c>
      <c r="D22" s="4" t="s">
        <v>71</v>
      </c>
      <c r="E22" s="1" t="s">
        <v>36</v>
      </c>
      <c r="F22" s="9">
        <f>VLOOKUP(E22,Feuil1!B78:C79,2,0)</f>
        <v>0</v>
      </c>
    </row>
    <row r="23" spans="1:6" ht="15" customHeight="1" thickBot="1" x14ac:dyDescent="0.3">
      <c r="A23" s="40" t="s">
        <v>150</v>
      </c>
      <c r="B23" s="41"/>
      <c r="D23" s="5" t="s">
        <v>17</v>
      </c>
      <c r="E23" s="15" t="s">
        <v>36</v>
      </c>
      <c r="F23" s="10">
        <f>SUM(F3:F22)</f>
        <v>6770</v>
      </c>
    </row>
    <row r="24" spans="1:6" ht="15.75" thickBot="1" x14ac:dyDescent="0.3">
      <c r="A24" s="45" t="s">
        <v>152</v>
      </c>
      <c r="B24" s="46"/>
    </row>
  </sheetData>
  <sheetProtection selectLockedCells="1"/>
  <mergeCells count="9">
    <mergeCell ref="A21:B21"/>
    <mergeCell ref="A23:B23"/>
    <mergeCell ref="A24:B24"/>
    <mergeCell ref="A1:B1"/>
    <mergeCell ref="D1:F1"/>
    <mergeCell ref="D2:E2"/>
    <mergeCell ref="A5:B5"/>
    <mergeCell ref="A7:B7"/>
    <mergeCell ref="A13:B13"/>
  </mergeCells>
  <dataValidations count="1">
    <dataValidation type="whole" allowBlank="1" showInputMessage="1" showErrorMessage="1" errorTitle="Mauvaise valeur" error="Entrez une valeur comprise entre 1900 et 2016." sqref="B9">
      <formula1>1900</formula1>
      <formula2>2016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Feuil1!$B$78:$B$79</xm:f>
          </x14:formula1>
          <xm:sqref>E22</xm:sqref>
        </x14:dataValidation>
        <x14:dataValidation type="list" allowBlank="1" showInputMessage="1" showErrorMessage="1">
          <x14:formula1>
            <xm:f>Feuil1!$B$75:$B$76</xm:f>
          </x14:formula1>
          <xm:sqref>E21</xm:sqref>
        </x14:dataValidation>
        <x14:dataValidation type="list" allowBlank="1" showInputMessage="1" showErrorMessage="1">
          <x14:formula1>
            <xm:f>Feuil1!$B$72:$B$73</xm:f>
          </x14:formula1>
          <xm:sqref>E20</xm:sqref>
        </x14:dataValidation>
        <x14:dataValidation type="list" allowBlank="1" showInputMessage="1" showErrorMessage="1">
          <x14:formula1>
            <xm:f>Feuil1!$B$69:$B$70</xm:f>
          </x14:formula1>
          <xm:sqref>E19</xm:sqref>
        </x14:dataValidation>
        <x14:dataValidation type="list" allowBlank="1" showInputMessage="1" showErrorMessage="1">
          <x14:formula1>
            <xm:f>Feuil1!$B$66:$B$67</xm:f>
          </x14:formula1>
          <xm:sqref>E18</xm:sqref>
        </x14:dataValidation>
        <x14:dataValidation type="list" allowBlank="1" showInputMessage="1" showErrorMessage="1">
          <x14:formula1>
            <xm:f>Feuil1!$B$61:$B$64</xm:f>
          </x14:formula1>
          <xm:sqref>E17</xm:sqref>
        </x14:dataValidation>
        <x14:dataValidation type="list" allowBlank="1" showInputMessage="1" showErrorMessage="1">
          <x14:formula1>
            <xm:f>Feuil1!$B$56:$B$57</xm:f>
          </x14:formula1>
          <xm:sqref>E16</xm:sqref>
        </x14:dataValidation>
        <x14:dataValidation type="list" allowBlank="1" showInputMessage="1" showErrorMessage="1">
          <x14:formula1>
            <xm:f>Feuil1!$B$51:$B$54</xm:f>
          </x14:formula1>
          <xm:sqref>E15</xm:sqref>
        </x14:dataValidation>
        <x14:dataValidation type="list" allowBlank="1" showInputMessage="1" showErrorMessage="1">
          <x14:formula1>
            <xm:f>Feuil1!$B$48:$B$49</xm:f>
          </x14:formula1>
          <xm:sqref>E14</xm:sqref>
        </x14:dataValidation>
        <x14:dataValidation type="list" allowBlank="1" showInputMessage="1" showErrorMessage="1">
          <x14:formula1>
            <xm:f>Feuil1!$B$45:$B$46</xm:f>
          </x14:formula1>
          <xm:sqref>E13</xm:sqref>
        </x14:dataValidation>
        <x14:dataValidation type="list" allowBlank="1" showInputMessage="1" showErrorMessage="1">
          <x14:formula1>
            <xm:f>Feuil1!$B$42:$B$43</xm:f>
          </x14:formula1>
          <xm:sqref>E12</xm:sqref>
        </x14:dataValidation>
        <x14:dataValidation type="list" allowBlank="1" showInputMessage="1" showErrorMessage="1">
          <x14:formula1>
            <xm:f>Feuil1!$B$37:$B$40</xm:f>
          </x14:formula1>
          <xm:sqref>E11</xm:sqref>
        </x14:dataValidation>
        <x14:dataValidation type="list" allowBlank="1" showInputMessage="1" showErrorMessage="1">
          <x14:formula1>
            <xm:f>Feuil1!$B$34:$B$35</xm:f>
          </x14:formula1>
          <xm:sqref>E10</xm:sqref>
        </x14:dataValidation>
        <x14:dataValidation type="list" allowBlank="1" showInputMessage="1" showErrorMessage="1">
          <x14:formula1>
            <xm:f>Feuil1!$B$29:$B$32</xm:f>
          </x14:formula1>
          <xm:sqref>E9</xm:sqref>
        </x14:dataValidation>
        <x14:dataValidation type="list" allowBlank="1" showInputMessage="1" showErrorMessage="1">
          <x14:formula1>
            <xm:f>Feuil1!$B$26:$B$27</xm:f>
          </x14:formula1>
          <xm:sqref>E8</xm:sqref>
        </x14:dataValidation>
        <x14:dataValidation type="list" allowBlank="1" showInputMessage="1" showErrorMessage="1">
          <x14:formula1>
            <xm:f>Feuil1!$B$23:$B$24</xm:f>
          </x14:formula1>
          <xm:sqref>E7</xm:sqref>
        </x14:dataValidation>
        <x14:dataValidation type="list" allowBlank="1" showInputMessage="1" showErrorMessage="1">
          <x14:formula1>
            <xm:f>Feuil1!$B$19:$B$21</xm:f>
          </x14:formula1>
          <xm:sqref>E6</xm:sqref>
        </x14:dataValidation>
        <x14:dataValidation type="list" allowBlank="1" showInputMessage="1" showErrorMessage="1">
          <x14:formula1>
            <xm:f>Feuil1!$B$16:$B$17</xm:f>
          </x14:formula1>
          <xm:sqref>E5</xm:sqref>
        </x14:dataValidation>
        <x14:dataValidation type="list" allowBlank="1" showInputMessage="1" showErrorMessage="1">
          <x14:formula1>
            <xm:f>Feuil1!$B$11:$B$14</xm:f>
          </x14:formula1>
          <xm:sqref>E4</xm:sqref>
        </x14:dataValidation>
        <x14:dataValidation type="list" allowBlank="1" showInputMessage="1" showErrorMessage="1">
          <x14:formula1>
            <xm:f>Feuil1!$B$3:$B$7</xm:f>
          </x14:formula1>
          <xm:sqref>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Résumé</vt:lpstr>
      <vt:lpstr>FREE - BZ-R</vt:lpstr>
      <vt:lpstr>Kia - Storia</vt:lpstr>
      <vt:lpstr>Ailef - 106 Rallye</vt:lpstr>
      <vt:lpstr>Alain - Talon</vt:lpstr>
      <vt:lpstr>FREE - Mirage Cyborg</vt:lpstr>
      <vt:lpstr>FREE - Mimix</vt:lpstr>
      <vt:lpstr>Valgar - Beat Z</vt:lpstr>
      <vt:lpstr>Alex - Bluebird</vt:lpstr>
      <vt:lpstr>FREE - Alto Works</vt:lpstr>
      <vt:lpstr>FREE - Lupo</vt:lpstr>
      <vt:lpstr>FREE - Panda</vt:lpstr>
      <vt:lpstr>Ricket - 323f</vt:lpstr>
      <vt:lpstr>FREE - xB</vt:lpstr>
      <vt:lpstr>FREE - Ka</vt:lpstr>
      <vt:lpstr>Psyko - PT Cruiser</vt:lpstr>
      <vt:lpstr>FREE - 240 GLT</vt:lpstr>
      <vt:lpstr>Journal de bord (3)</vt:lpstr>
      <vt:lpstr>Feuil1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2015-05-05T09:15:09Z</dcterms:created>
  <dcterms:modified xsi:type="dcterms:W3CDTF">2015-06-21T23:08:37Z</dcterms:modified>
</cp:coreProperties>
</file>