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700" yWindow="2925" windowWidth="20730" windowHeight="7095"/>
  </bookViews>
  <sheets>
    <sheet name="Equipment" sheetId="5" r:id="rId1"/>
    <sheet name="Apparence" sheetId="7" r:id="rId2"/>
    <sheet name="Trinkets" sheetId="1" r:id="rId3"/>
  </sheets>
  <calcPr calcId="145621"/>
</workbook>
</file>

<file path=xl/calcChain.xml><?xml version="1.0" encoding="utf-8"?>
<calcChain xmlns="http://schemas.openxmlformats.org/spreadsheetml/2006/main">
  <c r="O34" i="7" l="1"/>
  <c r="O33" i="7"/>
  <c r="O32" i="7"/>
  <c r="O31" i="7"/>
  <c r="O30" i="7"/>
  <c r="O29" i="7"/>
  <c r="O28" i="7"/>
  <c r="O27" i="7"/>
  <c r="O26" i="7"/>
  <c r="G26" i="7"/>
  <c r="G34" i="7"/>
  <c r="G33" i="7"/>
  <c r="G32" i="7"/>
  <c r="G31" i="7"/>
  <c r="G30" i="7"/>
  <c r="G29" i="7"/>
  <c r="G28" i="7"/>
  <c r="G27" i="7"/>
  <c r="O34" i="5"/>
  <c r="O33" i="5"/>
  <c r="O32" i="5"/>
  <c r="O31" i="5"/>
  <c r="O30" i="5"/>
  <c r="O29" i="5"/>
  <c r="O28" i="5"/>
  <c r="O27" i="5"/>
  <c r="O26" i="5"/>
  <c r="G33" i="5"/>
  <c r="G32" i="5"/>
  <c r="G31" i="5"/>
  <c r="G30" i="5"/>
  <c r="G29" i="5"/>
  <c r="G28" i="5"/>
  <c r="G27" i="5"/>
  <c r="G26" i="5"/>
  <c r="B25" i="5"/>
  <c r="H8" i="5"/>
  <c r="E8" i="5"/>
  <c r="G8" i="5"/>
  <c r="F8" i="5"/>
  <c r="C8" i="5"/>
  <c r="B5" i="5"/>
  <c r="O8" i="5"/>
  <c r="R8" i="5"/>
  <c r="S8" i="5"/>
  <c r="Q8" i="5"/>
  <c r="T8" i="5"/>
  <c r="N5" i="5"/>
  <c r="C40" i="1" l="1"/>
  <c r="A37" i="1"/>
  <c r="B37" i="1"/>
  <c r="C37" i="1"/>
  <c r="D37" i="1"/>
  <c r="I37" i="1"/>
  <c r="J37" i="1"/>
  <c r="K37" i="1"/>
  <c r="R37" i="1" s="1"/>
  <c r="L37" i="1"/>
  <c r="Q37" i="1"/>
  <c r="A38" i="1"/>
  <c r="I38" i="1" s="1"/>
  <c r="B38" i="1"/>
  <c r="C38" i="1"/>
  <c r="D38" i="1" s="1"/>
  <c r="J38" i="1"/>
  <c r="K38" i="1"/>
  <c r="L38" i="1" s="1"/>
  <c r="R38" i="1"/>
  <c r="A39" i="1"/>
  <c r="B39" i="1"/>
  <c r="C39" i="1"/>
  <c r="D39" i="1"/>
  <c r="I39" i="1"/>
  <c r="J39" i="1"/>
  <c r="K39" i="1"/>
  <c r="R39" i="1" s="1"/>
  <c r="L39" i="1"/>
  <c r="Q39" i="1"/>
  <c r="A40" i="1"/>
  <c r="B40" i="1"/>
  <c r="D40" i="1"/>
  <c r="I40" i="1"/>
  <c r="J40" i="1"/>
  <c r="K40" i="1"/>
  <c r="L40" i="1" s="1"/>
  <c r="Q40" i="1"/>
  <c r="R40" i="1"/>
  <c r="A41" i="1"/>
  <c r="B41" i="1"/>
  <c r="C41" i="1"/>
  <c r="D41" i="1"/>
  <c r="I41" i="1"/>
  <c r="J41" i="1"/>
  <c r="K41" i="1"/>
  <c r="R41" i="1" s="1"/>
  <c r="L41" i="1"/>
  <c r="Q41" i="1"/>
  <c r="Q26" i="1"/>
  <c r="Q27" i="1"/>
  <c r="Q28" i="1"/>
  <c r="Q29" i="1"/>
  <c r="Q30" i="1"/>
  <c r="Q31" i="1"/>
  <c r="Q32" i="1"/>
  <c r="Q33" i="1"/>
  <c r="Q34" i="1"/>
  <c r="Q35" i="1"/>
  <c r="Q36" i="1"/>
  <c r="Q25" i="1"/>
  <c r="I26" i="1"/>
  <c r="I27" i="1"/>
  <c r="I28" i="1"/>
  <c r="I29" i="1"/>
  <c r="I30" i="1"/>
  <c r="I31" i="1"/>
  <c r="I32" i="1"/>
  <c r="I33" i="1"/>
  <c r="I34" i="1"/>
  <c r="I35" i="1"/>
  <c r="I36" i="1"/>
  <c r="I25" i="1"/>
  <c r="A26" i="1"/>
  <c r="A27" i="1"/>
  <c r="A28" i="1"/>
  <c r="A29" i="1"/>
  <c r="A30" i="1"/>
  <c r="A31" i="1"/>
  <c r="A32" i="1"/>
  <c r="A33" i="1"/>
  <c r="A34" i="1"/>
  <c r="A35" i="1"/>
  <c r="A36" i="1"/>
  <c r="A25" i="1"/>
  <c r="J40" i="5"/>
  <c r="K40" i="5"/>
  <c r="B40" i="5"/>
  <c r="A40" i="5"/>
  <c r="Q40" i="5" s="1"/>
  <c r="B39" i="7"/>
  <c r="B40" i="7"/>
  <c r="D40" i="7" s="1"/>
  <c r="B25" i="7"/>
  <c r="A40" i="7"/>
  <c r="C40" i="7"/>
  <c r="I40" i="7"/>
  <c r="J40" i="7"/>
  <c r="L40" i="7" s="1"/>
  <c r="K40" i="7"/>
  <c r="R40" i="7" s="1"/>
  <c r="Q40" i="7"/>
  <c r="L40" i="5" l="1"/>
  <c r="Q38" i="1"/>
  <c r="I40" i="5"/>
  <c r="K41" i="7"/>
  <c r="J41" i="7"/>
  <c r="B41" i="7"/>
  <c r="A41" i="7"/>
  <c r="Q41" i="7" s="1"/>
  <c r="K39" i="7"/>
  <c r="J39" i="7"/>
  <c r="A39" i="7"/>
  <c r="Q39" i="7" s="1"/>
  <c r="K38" i="7"/>
  <c r="J38" i="7"/>
  <c r="B38" i="7"/>
  <c r="A38" i="7"/>
  <c r="Q38" i="7" s="1"/>
  <c r="K37" i="7"/>
  <c r="J37" i="7"/>
  <c r="B37" i="7"/>
  <c r="A37" i="7"/>
  <c r="Q37" i="7" s="1"/>
  <c r="K36" i="7"/>
  <c r="J36" i="7"/>
  <c r="L36" i="7" s="1"/>
  <c r="B36" i="7"/>
  <c r="A36" i="7"/>
  <c r="Q36" i="7" s="1"/>
  <c r="K35" i="7"/>
  <c r="J35" i="7"/>
  <c r="B35" i="7"/>
  <c r="A35" i="7"/>
  <c r="Q35" i="7" s="1"/>
  <c r="K34" i="7"/>
  <c r="J34" i="7"/>
  <c r="B34" i="7"/>
  <c r="A34" i="7"/>
  <c r="Q34" i="7" s="1"/>
  <c r="K33" i="7"/>
  <c r="J33" i="7"/>
  <c r="B33" i="7"/>
  <c r="A33" i="7"/>
  <c r="Q33" i="7" s="1"/>
  <c r="K32" i="7"/>
  <c r="J32" i="7"/>
  <c r="B32" i="7"/>
  <c r="A32" i="7"/>
  <c r="Q32" i="7" s="1"/>
  <c r="K31" i="7"/>
  <c r="J31" i="7"/>
  <c r="B31" i="7"/>
  <c r="A31" i="7"/>
  <c r="I31" i="7" s="1"/>
  <c r="K30" i="7"/>
  <c r="J30" i="7"/>
  <c r="B30" i="7"/>
  <c r="A30" i="7"/>
  <c r="I30" i="7" s="1"/>
  <c r="K29" i="7"/>
  <c r="J29" i="7"/>
  <c r="B29" i="7"/>
  <c r="A29" i="7"/>
  <c r="I29" i="7" s="1"/>
  <c r="K28" i="7"/>
  <c r="J28" i="7"/>
  <c r="B28" i="7"/>
  <c r="A28" i="7"/>
  <c r="I28" i="7" s="1"/>
  <c r="K27" i="7"/>
  <c r="J27" i="7"/>
  <c r="B27" i="7"/>
  <c r="A27" i="7"/>
  <c r="I27" i="7" s="1"/>
  <c r="K26" i="7"/>
  <c r="J26" i="7"/>
  <c r="B26" i="7"/>
  <c r="A26" i="7"/>
  <c r="I26" i="7" s="1"/>
  <c r="K25" i="7"/>
  <c r="J25" i="7"/>
  <c r="A25" i="7"/>
  <c r="Q25" i="7" s="1"/>
  <c r="Y1" i="7"/>
  <c r="X1" i="7"/>
  <c r="W1" i="7"/>
  <c r="C39" i="7" s="1"/>
  <c r="J39" i="5"/>
  <c r="B39" i="5"/>
  <c r="A39" i="5"/>
  <c r="I39" i="5"/>
  <c r="K39" i="5"/>
  <c r="Q39" i="5"/>
  <c r="Q37" i="5"/>
  <c r="Q36" i="5"/>
  <c r="Q32" i="5"/>
  <c r="Q29" i="5"/>
  <c r="Q28" i="5"/>
  <c r="Q25" i="5"/>
  <c r="I41" i="5"/>
  <c r="I36" i="5"/>
  <c r="I35" i="5"/>
  <c r="I32" i="5"/>
  <c r="I31" i="5"/>
  <c r="I28" i="5"/>
  <c r="I27" i="5"/>
  <c r="I25" i="5"/>
  <c r="A41" i="5"/>
  <c r="Q41" i="5" s="1"/>
  <c r="A38" i="5"/>
  <c r="I38" i="5" s="1"/>
  <c r="A37" i="5"/>
  <c r="I37" i="5" s="1"/>
  <c r="A36" i="5"/>
  <c r="A35" i="5"/>
  <c r="Q35" i="5" s="1"/>
  <c r="A34" i="5"/>
  <c r="I34" i="5" s="1"/>
  <c r="A33" i="5"/>
  <c r="I33" i="5" s="1"/>
  <c r="A32" i="5"/>
  <c r="A31" i="5"/>
  <c r="Q31" i="5" s="1"/>
  <c r="A30" i="5"/>
  <c r="I30" i="5" s="1"/>
  <c r="A29" i="5"/>
  <c r="I29" i="5" s="1"/>
  <c r="A28" i="5"/>
  <c r="A27" i="5"/>
  <c r="Q27" i="5" s="1"/>
  <c r="A26" i="5"/>
  <c r="I26" i="5" s="1"/>
  <c r="A25" i="5"/>
  <c r="B41" i="5"/>
  <c r="K41" i="5"/>
  <c r="J41" i="5"/>
  <c r="K38" i="5"/>
  <c r="J38" i="5"/>
  <c r="B38" i="5"/>
  <c r="K37" i="5"/>
  <c r="J37" i="5"/>
  <c r="B37" i="5"/>
  <c r="K36" i="5"/>
  <c r="J36" i="5"/>
  <c r="B36" i="5"/>
  <c r="K35" i="5"/>
  <c r="J35" i="5"/>
  <c r="B35" i="5"/>
  <c r="K34" i="5"/>
  <c r="J34" i="5"/>
  <c r="B34" i="5"/>
  <c r="K33" i="5"/>
  <c r="J33" i="5"/>
  <c r="B33" i="5"/>
  <c r="K32" i="5"/>
  <c r="J32" i="5"/>
  <c r="B32" i="5"/>
  <c r="K31" i="5"/>
  <c r="J31" i="5"/>
  <c r="B31" i="5"/>
  <c r="K30" i="5"/>
  <c r="J30" i="5"/>
  <c r="B30" i="5"/>
  <c r="K29" i="5"/>
  <c r="J29" i="5"/>
  <c r="B29" i="5"/>
  <c r="K28" i="5"/>
  <c r="J28" i="5"/>
  <c r="B28" i="5"/>
  <c r="K27" i="5"/>
  <c r="J27" i="5"/>
  <c r="B27" i="5"/>
  <c r="K26" i="5"/>
  <c r="J26" i="5"/>
  <c r="B26" i="5"/>
  <c r="K25" i="5"/>
  <c r="J25" i="5"/>
  <c r="Y1" i="5"/>
  <c r="X1" i="5"/>
  <c r="W1" i="5"/>
  <c r="G34" i="5" s="1"/>
  <c r="C39" i="5" l="1"/>
  <c r="D39" i="5" s="1"/>
  <c r="C38" i="5"/>
  <c r="R38" i="5" s="1"/>
  <c r="C36" i="5"/>
  <c r="D36" i="5" s="1"/>
  <c r="C40" i="5"/>
  <c r="C41" i="5"/>
  <c r="R41" i="5" s="1"/>
  <c r="Q33" i="5"/>
  <c r="L37" i="7"/>
  <c r="L38" i="7"/>
  <c r="L39" i="7"/>
  <c r="L41" i="7"/>
  <c r="L29" i="7"/>
  <c r="L32" i="7"/>
  <c r="L33" i="7"/>
  <c r="L34" i="7"/>
  <c r="L35" i="7"/>
  <c r="L26" i="7"/>
  <c r="L30" i="7"/>
  <c r="L28" i="7"/>
  <c r="L25" i="7"/>
  <c r="D39" i="7"/>
  <c r="R39" i="7"/>
  <c r="L27" i="7"/>
  <c r="L31" i="7"/>
  <c r="I32" i="7"/>
  <c r="C33" i="7"/>
  <c r="I34" i="7"/>
  <c r="C37" i="7"/>
  <c r="I38" i="7"/>
  <c r="I41" i="7"/>
  <c r="I25" i="7"/>
  <c r="C26" i="7"/>
  <c r="D26" i="7" s="1"/>
  <c r="Q26" i="7"/>
  <c r="C27" i="7"/>
  <c r="D27" i="7" s="1"/>
  <c r="Q27" i="7"/>
  <c r="C28" i="7"/>
  <c r="D28" i="7" s="1"/>
  <c r="Q28" i="7"/>
  <c r="C29" i="7"/>
  <c r="D29" i="7" s="1"/>
  <c r="Q29" i="7"/>
  <c r="C30" i="7"/>
  <c r="D30" i="7" s="1"/>
  <c r="Q30" i="7"/>
  <c r="C31" i="7"/>
  <c r="D31" i="7" s="1"/>
  <c r="Q31" i="7"/>
  <c r="C32" i="7"/>
  <c r="I33" i="7"/>
  <c r="C34" i="7"/>
  <c r="I35" i="7"/>
  <c r="C36" i="7"/>
  <c r="I37" i="7"/>
  <c r="C38" i="7"/>
  <c r="I39" i="7"/>
  <c r="C41" i="7"/>
  <c r="D41" i="7" s="1"/>
  <c r="C25" i="7"/>
  <c r="C35" i="7"/>
  <c r="I36" i="7"/>
  <c r="L39" i="5"/>
  <c r="Q26" i="5"/>
  <c r="Q30" i="5"/>
  <c r="Q34" i="5"/>
  <c r="Q38" i="5"/>
  <c r="L41" i="5"/>
  <c r="C37" i="5"/>
  <c r="D37" i="5" s="1"/>
  <c r="L29" i="5"/>
  <c r="L26" i="5"/>
  <c r="L34" i="5"/>
  <c r="L35" i="5"/>
  <c r="L36" i="5"/>
  <c r="L33" i="5"/>
  <c r="L25" i="5"/>
  <c r="L30" i="5"/>
  <c r="L37" i="5"/>
  <c r="L27" i="5"/>
  <c r="L31" i="5"/>
  <c r="L32" i="5"/>
  <c r="C28" i="5"/>
  <c r="D28" i="5" s="1"/>
  <c r="C32" i="5"/>
  <c r="L28" i="5"/>
  <c r="C29" i="5"/>
  <c r="C35" i="5"/>
  <c r="L38" i="5"/>
  <c r="C26" i="5"/>
  <c r="D26" i="5" s="1"/>
  <c r="C30" i="5"/>
  <c r="D30" i="5" s="1"/>
  <c r="C34" i="5"/>
  <c r="D34" i="5" s="1"/>
  <c r="C25" i="5"/>
  <c r="D25" i="5" s="1"/>
  <c r="C27" i="5"/>
  <c r="C31" i="5"/>
  <c r="C33" i="5"/>
  <c r="D33" i="5" s="1"/>
  <c r="G31" i="1"/>
  <c r="Y1" i="1"/>
  <c r="X1" i="1"/>
  <c r="W1" i="1"/>
  <c r="V1" i="1"/>
  <c r="L1" i="1"/>
  <c r="K1" i="1"/>
  <c r="J1" i="1"/>
  <c r="M1" i="1"/>
  <c r="R39" i="5" l="1"/>
  <c r="R36" i="5"/>
  <c r="D38" i="5"/>
  <c r="R40" i="5"/>
  <c r="D40" i="5"/>
  <c r="D41" i="5"/>
  <c r="R27" i="7"/>
  <c r="R29" i="7"/>
  <c r="R30" i="7"/>
  <c r="R36" i="7"/>
  <c r="D36" i="7"/>
  <c r="R32" i="7"/>
  <c r="D32" i="7"/>
  <c r="D37" i="7"/>
  <c r="R37" i="7"/>
  <c r="R28" i="7"/>
  <c r="R31" i="7"/>
  <c r="D35" i="7"/>
  <c r="R35" i="7"/>
  <c r="R26" i="7"/>
  <c r="D25" i="7"/>
  <c r="R25" i="7"/>
  <c r="R38" i="7"/>
  <c r="D38" i="7"/>
  <c r="R34" i="7"/>
  <c r="D34" i="7"/>
  <c r="D33" i="7"/>
  <c r="R33" i="7"/>
  <c r="R41" i="7"/>
  <c r="R37" i="5"/>
  <c r="R25" i="5"/>
  <c r="R27" i="5"/>
  <c r="D27" i="5"/>
  <c r="R30" i="5"/>
  <c r="R33" i="5"/>
  <c r="D29" i="5"/>
  <c r="R29" i="5"/>
  <c r="R32" i="5"/>
  <c r="D32" i="5"/>
  <c r="R34" i="5"/>
  <c r="R26" i="5"/>
  <c r="R31" i="5"/>
  <c r="D31" i="5"/>
  <c r="R35" i="5"/>
  <c r="D35" i="5"/>
  <c r="R28" i="5"/>
  <c r="O31" i="1"/>
  <c r="O30" i="1"/>
  <c r="O29" i="1"/>
  <c r="O28" i="1"/>
  <c r="O27" i="1"/>
  <c r="O26" i="1"/>
  <c r="K26" i="1"/>
  <c r="K27" i="1"/>
  <c r="K28" i="1"/>
  <c r="K29" i="1"/>
  <c r="K30" i="1"/>
  <c r="L30" i="1" s="1"/>
  <c r="K31" i="1"/>
  <c r="K32" i="1"/>
  <c r="K33" i="1"/>
  <c r="K34" i="1"/>
  <c r="L34" i="1" s="1"/>
  <c r="K35" i="1"/>
  <c r="K36" i="1"/>
  <c r="K25" i="1"/>
  <c r="J25" i="1"/>
  <c r="J36" i="1"/>
  <c r="J35" i="1"/>
  <c r="J34" i="1"/>
  <c r="J33" i="1"/>
  <c r="J32" i="1"/>
  <c r="J31" i="1"/>
  <c r="J30" i="1"/>
  <c r="J29" i="1"/>
  <c r="J28" i="1"/>
  <c r="J27" i="1"/>
  <c r="J26" i="1"/>
  <c r="B36" i="1"/>
  <c r="B35" i="1"/>
  <c r="B34" i="1"/>
  <c r="B33" i="1"/>
  <c r="B32" i="1"/>
  <c r="B31" i="1"/>
  <c r="B30" i="1"/>
  <c r="B29" i="1"/>
  <c r="B28" i="1"/>
  <c r="B27" i="1"/>
  <c r="B26" i="1"/>
  <c r="C25" i="1"/>
  <c r="B25" i="1"/>
  <c r="C26" i="1"/>
  <c r="C27" i="1"/>
  <c r="D27" i="1" s="1"/>
  <c r="C28" i="1"/>
  <c r="C29" i="1"/>
  <c r="C30" i="1"/>
  <c r="C31" i="1"/>
  <c r="C32" i="1"/>
  <c r="C33" i="1"/>
  <c r="C34" i="1"/>
  <c r="C35" i="1"/>
  <c r="D35" i="1" s="1"/>
  <c r="C36" i="1"/>
  <c r="G30" i="1"/>
  <c r="G29" i="1"/>
  <c r="G28" i="1"/>
  <c r="G27" i="1"/>
  <c r="G26" i="1"/>
  <c r="L36" i="1" l="1"/>
  <c r="L32" i="1"/>
  <c r="L28" i="1"/>
  <c r="D36" i="1"/>
  <c r="D32" i="1"/>
  <c r="D28" i="1"/>
  <c r="L25" i="1"/>
  <c r="L31" i="1"/>
  <c r="L27" i="1"/>
  <c r="D34" i="1"/>
  <c r="L33" i="1"/>
  <c r="R26" i="1"/>
  <c r="R35" i="1"/>
  <c r="R29" i="1"/>
  <c r="L26" i="1"/>
  <c r="R33" i="1"/>
  <c r="R36" i="1"/>
  <c r="R32" i="1"/>
  <c r="R28" i="1"/>
  <c r="R25" i="1"/>
  <c r="R31" i="1"/>
  <c r="R27" i="1"/>
  <c r="R34" i="1"/>
  <c r="R30" i="1"/>
  <c r="L35" i="1"/>
  <c r="L29" i="1"/>
  <c r="D31" i="1"/>
  <c r="D29" i="1"/>
  <c r="D33" i="1"/>
  <c r="D26" i="1"/>
  <c r="D30" i="1"/>
  <c r="D25" i="1"/>
</calcChain>
</file>

<file path=xl/sharedStrings.xml><?xml version="1.0" encoding="utf-8"?>
<sst xmlns="http://schemas.openxmlformats.org/spreadsheetml/2006/main" count="213" uniqueCount="83">
  <si>
    <t>Crit chance</t>
  </si>
  <si>
    <t>Crit dam</t>
  </si>
  <si>
    <t>Armor</t>
  </si>
  <si>
    <t>Dodge</t>
  </si>
  <si>
    <t>Health</t>
  </si>
  <si>
    <t>Attack speed</t>
  </si>
  <si>
    <t>Mana max</t>
  </si>
  <si>
    <t>Parry</t>
  </si>
  <si>
    <t>Health per basic</t>
  </si>
  <si>
    <t>Health per kill</t>
  </si>
  <si>
    <t>Defend</t>
  </si>
  <si>
    <t>Thorns</t>
  </si>
  <si>
    <t>Type</t>
  </si>
  <si>
    <t>New Talisman</t>
  </si>
  <si>
    <t>New Necklace</t>
  </si>
  <si>
    <t>New Ring 1</t>
  </si>
  <si>
    <t>New Ring 2</t>
  </si>
  <si>
    <t>New Charm 1</t>
  </si>
  <si>
    <t>New Charm 2</t>
  </si>
  <si>
    <t>New earing 1</t>
  </si>
  <si>
    <t>New earing 2</t>
  </si>
  <si>
    <t>Current Talisman</t>
  </si>
  <si>
    <t>Current Necklace</t>
  </si>
  <si>
    <t>Current Ring 1</t>
  </si>
  <si>
    <t>Current Ring 2</t>
  </si>
  <si>
    <t>Current Charm 1</t>
  </si>
  <si>
    <t>Current Charm 2</t>
  </si>
  <si>
    <t>Current earing 1</t>
  </si>
  <si>
    <t>Current earing 2</t>
  </si>
  <si>
    <t>Damage</t>
  </si>
  <si>
    <t>Health per sec</t>
  </si>
  <si>
    <t>New set bonus 3</t>
  </si>
  <si>
    <t>New set bonus 5</t>
  </si>
  <si>
    <t>New set bonus 7</t>
  </si>
  <si>
    <t>New set bonus 8</t>
  </si>
  <si>
    <t>Current set bonus 3</t>
  </si>
  <si>
    <t>Current set bonus 5</t>
  </si>
  <si>
    <t>Current set bonus 7</t>
  </si>
  <si>
    <t>Cureent set bonus 8</t>
  </si>
  <si>
    <t>Current</t>
  </si>
  <si>
    <t>Talisman</t>
  </si>
  <si>
    <t>Necklace</t>
  </si>
  <si>
    <t>Ring</t>
  </si>
  <si>
    <t>Charm</t>
  </si>
  <si>
    <t>Earing</t>
  </si>
  <si>
    <t>bonuses</t>
  </si>
  <si>
    <t>Mix 1</t>
  </si>
  <si>
    <t>Mix 2</t>
  </si>
  <si>
    <t>Mix 1/2</t>
  </si>
  <si>
    <t>Gap vs Current</t>
  </si>
  <si>
    <t>Gap 1/2</t>
  </si>
  <si>
    <t>New Bow</t>
  </si>
  <si>
    <t>New Quiver</t>
  </si>
  <si>
    <t>New Chest</t>
  </si>
  <si>
    <t>New Cape</t>
  </si>
  <si>
    <t>New Helm</t>
  </si>
  <si>
    <t>New Shoulders</t>
  </si>
  <si>
    <t>New Boots</t>
  </si>
  <si>
    <t>Current Bow</t>
  </si>
  <si>
    <t>Current Quiver</t>
  </si>
  <si>
    <t>Current Chest</t>
  </si>
  <si>
    <t>Current Cape</t>
  </si>
  <si>
    <t>Current Helm</t>
  </si>
  <si>
    <t>Current Shoulders</t>
  </si>
  <si>
    <t>Current Gloves</t>
  </si>
  <si>
    <t>Current Boots</t>
  </si>
  <si>
    <t>New Gloves</t>
  </si>
  <si>
    <t>Effect</t>
  </si>
  <si>
    <t>Move speed</t>
  </si>
  <si>
    <t>Life steal</t>
  </si>
  <si>
    <t>Dodge/esquive</t>
  </si>
  <si>
    <t>Parry/parade</t>
  </si>
  <si>
    <t>Thorns/dégats renvoyés</t>
  </si>
  <si>
    <t>Bow</t>
  </si>
  <si>
    <t>Quiver</t>
  </si>
  <si>
    <t>Chest</t>
  </si>
  <si>
    <t>Cape</t>
  </si>
  <si>
    <t>Helm</t>
  </si>
  <si>
    <t>Shoulders</t>
  </si>
  <si>
    <t>Gloves</t>
  </si>
  <si>
    <t>Boots</t>
  </si>
  <si>
    <t>Bonus</t>
  </si>
  <si>
    <t>Current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</si>
</sst>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/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3" borderId="0" xfId="0" applyFill="1"/>
    <xf numFmtId="1" fontId="0" fillId="3" borderId="0" xfId="1" applyNumberFormat="1" applyFont="1" applyFill="1"/>
    <xf numFmtId="0" fontId="0" fillId="0" borderId="0" xfId="0" applyAlignment="1">
      <alignment horizontal="center"/>
    </xf>
    <xf numFmtId="0" fontId="0" fillId="5" borderId="0" xfId="0" applyFill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 applyAlignment="1">
      <alignment wrapText="1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3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0" xfId="1" applyNumberFormat="1" applyFont="1" applyAlignment="1">
      <alignment horizontal="center"/>
    </xf>
    <xf numFmtId="3" fontId="0" fillId="0" borderId="2" xfId="1" applyNumberFormat="1" applyFont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4" borderId="3" xfId="0" applyFill="1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3" fontId="0" fillId="0" borderId="3" xfId="1" applyNumberFormat="1" applyFont="1" applyBorder="1" applyAlignment="1">
      <alignment horizontal="center"/>
    </xf>
    <xf numFmtId="0" fontId="0" fillId="0" borderId="0" xfId="0" applyBorder="1"/>
  </cellXfs>
  <cellStyles count="2">
    <cellStyle name="Normal" xfId="0" builtinId="0"/>
    <cellStyle name="Pourcentage" xfId="1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1"/>
  <sheetViews>
    <sheetView tabSelected="1" zoomScale="85" zoomScaleNormal="85" workbookViewId="0">
      <pane xSplit="1" ySplit="4" topLeftCell="B9" activePane="bottomRight" state="frozen"/>
      <selection pane="topRight" activeCell="B1" sqref="B1"/>
      <selection pane="bottomLeft" activeCell="A2" sqref="A2"/>
      <selection pane="bottomRight" activeCell="M1" sqref="M1:M21"/>
    </sheetView>
  </sheetViews>
  <sheetFormatPr baseColWidth="10" defaultRowHeight="15" x14ac:dyDescent="0.25"/>
  <cols>
    <col min="1" max="1" width="15.140625" bestFit="1" customWidth="1"/>
    <col min="2" max="6" width="9.42578125" customWidth="1"/>
    <col min="7" max="7" width="10.7109375" customWidth="1"/>
    <col min="8" max="16" width="9.42578125" customWidth="1"/>
    <col min="17" max="17" width="23.28515625" bestFit="1" customWidth="1"/>
    <col min="18" max="18" width="9.42578125" customWidth="1"/>
    <col min="19" max="19" width="10.42578125" bestFit="1" customWidth="1"/>
    <col min="20" max="25" width="9.42578125" customWidth="1"/>
    <col min="26" max="26" width="3.140625" bestFit="1" customWidth="1"/>
  </cols>
  <sheetData>
    <row r="1" spans="1:26" x14ac:dyDescent="0.25">
      <c r="A1" t="s">
        <v>46</v>
      </c>
      <c r="B1" s="5"/>
      <c r="C1" s="5"/>
      <c r="D1" s="5">
        <v>1</v>
      </c>
      <c r="E1" s="5">
        <v>1</v>
      </c>
      <c r="F1" s="5">
        <v>1</v>
      </c>
      <c r="G1" s="5">
        <v>1</v>
      </c>
      <c r="H1" s="5">
        <v>1</v>
      </c>
      <c r="I1" s="7">
        <v>1</v>
      </c>
      <c r="J1" s="5"/>
      <c r="K1" s="5">
        <v>1</v>
      </c>
      <c r="L1" s="5"/>
      <c r="M1" s="26"/>
      <c r="N1" s="5">
        <v>1</v>
      </c>
      <c r="O1" s="5">
        <v>1</v>
      </c>
      <c r="P1" s="5"/>
      <c r="Q1" s="5"/>
      <c r="R1" s="5"/>
      <c r="S1" s="5"/>
      <c r="T1" s="5"/>
      <c r="U1" s="7"/>
      <c r="V1" s="5"/>
      <c r="W1" s="5" t="str">
        <f>IF(SUM($N$1:$U$1)&lt;5,"",IF(SUM($N$1:$U$1)&lt;7,1,""))</f>
        <v/>
      </c>
      <c r="X1" s="5" t="str">
        <f>IF(SUM($N$1:$U$1)=7,1,"")</f>
        <v/>
      </c>
      <c r="Y1" s="8" t="str">
        <f>IF(SUM($N$1:$U$1)=8,1,"")</f>
        <v/>
      </c>
      <c r="Z1" s="3"/>
    </row>
    <row r="2" spans="1:26" x14ac:dyDescent="0.25">
      <c r="A2" t="s">
        <v>47</v>
      </c>
      <c r="B2" s="5"/>
      <c r="C2" s="5"/>
      <c r="D2" s="5">
        <v>1</v>
      </c>
      <c r="E2" s="5">
        <v>1</v>
      </c>
      <c r="F2" s="5"/>
      <c r="G2" s="5"/>
      <c r="H2" s="5">
        <v>1</v>
      </c>
      <c r="I2" s="7">
        <v>1</v>
      </c>
      <c r="J2" s="5">
        <v>1</v>
      </c>
      <c r="K2" s="5"/>
      <c r="L2" s="5"/>
      <c r="M2" s="26"/>
      <c r="N2" s="5">
        <v>1</v>
      </c>
      <c r="O2" s="5">
        <v>1</v>
      </c>
      <c r="P2" s="5"/>
      <c r="Q2" s="5"/>
      <c r="R2" s="5">
        <v>1</v>
      </c>
      <c r="S2" s="5">
        <v>1</v>
      </c>
      <c r="T2" s="5"/>
      <c r="U2" s="7"/>
      <c r="V2" s="5">
        <v>1</v>
      </c>
      <c r="W2" s="5"/>
      <c r="X2" s="5"/>
      <c r="Y2" s="5"/>
      <c r="Z2" s="3"/>
    </row>
    <row r="3" spans="1:26" x14ac:dyDescent="0.25">
      <c r="A3" t="s">
        <v>82</v>
      </c>
      <c r="B3" s="5"/>
      <c r="C3" s="5"/>
      <c r="D3" s="5"/>
      <c r="E3" s="5"/>
      <c r="F3" s="5"/>
      <c r="G3" s="5"/>
      <c r="H3" s="5"/>
      <c r="I3" s="7"/>
      <c r="J3" s="5"/>
      <c r="K3" s="5"/>
      <c r="L3" s="5"/>
      <c r="M3" s="26"/>
      <c r="N3" s="5"/>
      <c r="O3" s="5"/>
      <c r="P3" s="5"/>
      <c r="Q3" s="5"/>
      <c r="R3" s="5"/>
      <c r="S3" s="5"/>
      <c r="T3" s="5"/>
      <c r="U3" s="7"/>
      <c r="V3" s="5"/>
      <c r="W3" s="5"/>
      <c r="X3" s="5">
        <v>1</v>
      </c>
      <c r="Y3" s="5"/>
      <c r="Z3" s="3">
        <v>1</v>
      </c>
    </row>
    <row r="4" spans="1:26" ht="57" customHeight="1" x14ac:dyDescent="0.25">
      <c r="A4" s="1" t="s">
        <v>12</v>
      </c>
      <c r="B4" s="13" t="s">
        <v>51</v>
      </c>
      <c r="C4" s="13" t="s">
        <v>52</v>
      </c>
      <c r="D4" s="14" t="s">
        <v>53</v>
      </c>
      <c r="E4" s="14" t="s">
        <v>54</v>
      </c>
      <c r="F4" s="14" t="s">
        <v>55</v>
      </c>
      <c r="G4" s="14" t="s">
        <v>56</v>
      </c>
      <c r="H4" s="14" t="s">
        <v>66</v>
      </c>
      <c r="I4" s="15" t="s">
        <v>57</v>
      </c>
      <c r="J4" s="16" t="s">
        <v>31</v>
      </c>
      <c r="K4" s="16" t="s">
        <v>32</v>
      </c>
      <c r="L4" s="16" t="s">
        <v>33</v>
      </c>
      <c r="M4" s="27" t="s">
        <v>34</v>
      </c>
      <c r="N4" s="17" t="s">
        <v>58</v>
      </c>
      <c r="O4" s="17" t="s">
        <v>59</v>
      </c>
      <c r="P4" s="17" t="s">
        <v>60</v>
      </c>
      <c r="Q4" s="17" t="s">
        <v>61</v>
      </c>
      <c r="R4" s="17" t="s">
        <v>62</v>
      </c>
      <c r="S4" s="17" t="s">
        <v>63</v>
      </c>
      <c r="T4" s="17" t="s">
        <v>64</v>
      </c>
      <c r="U4" s="18" t="s">
        <v>65</v>
      </c>
      <c r="V4" s="16" t="s">
        <v>35</v>
      </c>
      <c r="W4" s="16" t="s">
        <v>36</v>
      </c>
      <c r="X4" s="16" t="s">
        <v>37</v>
      </c>
      <c r="Y4" s="16" t="s">
        <v>38</v>
      </c>
      <c r="Z4" s="3">
        <v>2</v>
      </c>
    </row>
    <row r="5" spans="1:26" x14ac:dyDescent="0.25">
      <c r="A5" t="s">
        <v>29</v>
      </c>
      <c r="B5" s="19">
        <f>727+259</f>
        <v>986</v>
      </c>
      <c r="C5" s="19">
        <v>212</v>
      </c>
      <c r="D5" s="19">
        <v>200</v>
      </c>
      <c r="E5" s="19">
        <v>200</v>
      </c>
      <c r="F5" s="19">
        <v>200</v>
      </c>
      <c r="G5" s="19">
        <v>170</v>
      </c>
      <c r="H5" s="19">
        <v>170</v>
      </c>
      <c r="I5" s="20">
        <v>170</v>
      </c>
      <c r="J5" s="19"/>
      <c r="K5" s="19"/>
      <c r="L5" s="19"/>
      <c r="M5" s="28"/>
      <c r="N5" s="19">
        <f>690+237</f>
        <v>927</v>
      </c>
      <c r="O5" s="19">
        <v>136</v>
      </c>
      <c r="P5" s="19">
        <v>183</v>
      </c>
      <c r="Q5" s="19">
        <v>183</v>
      </c>
      <c r="R5" s="19">
        <v>183</v>
      </c>
      <c r="S5" s="19">
        <v>156</v>
      </c>
      <c r="T5" s="19">
        <v>156</v>
      </c>
      <c r="U5" s="20">
        <v>156</v>
      </c>
      <c r="V5" s="19"/>
      <c r="W5" s="19"/>
      <c r="X5" s="19"/>
      <c r="Y5" s="19"/>
      <c r="Z5" s="3">
        <v>3</v>
      </c>
    </row>
    <row r="6" spans="1:26" x14ac:dyDescent="0.25">
      <c r="A6" t="s">
        <v>0</v>
      </c>
      <c r="B6" s="21">
        <v>68.45</v>
      </c>
      <c r="C6" s="21"/>
      <c r="D6" s="21"/>
      <c r="E6" s="21"/>
      <c r="F6" s="21">
        <v>61.05</v>
      </c>
      <c r="G6" s="21">
        <v>55.5</v>
      </c>
      <c r="H6" s="21"/>
      <c r="I6" s="22"/>
      <c r="J6" s="21"/>
      <c r="K6" s="21">
        <v>85.5</v>
      </c>
      <c r="L6" s="21">
        <v>85.5</v>
      </c>
      <c r="M6" s="29">
        <v>85.5</v>
      </c>
      <c r="N6" s="21">
        <v>61.05</v>
      </c>
      <c r="O6" s="21"/>
      <c r="P6" s="21"/>
      <c r="Q6" s="21"/>
      <c r="R6" s="21">
        <v>54.45</v>
      </c>
      <c r="S6" s="21">
        <v>49.5</v>
      </c>
      <c r="T6" s="21"/>
      <c r="U6" s="20"/>
      <c r="V6" s="21"/>
      <c r="W6" s="21"/>
      <c r="X6" s="21">
        <v>76.5</v>
      </c>
      <c r="Y6" s="21">
        <v>77</v>
      </c>
      <c r="Z6" s="3">
        <v>4</v>
      </c>
    </row>
    <row r="7" spans="1:26" x14ac:dyDescent="0.25">
      <c r="A7" t="s">
        <v>1</v>
      </c>
      <c r="B7" s="21">
        <v>90.65</v>
      </c>
      <c r="C7" s="21"/>
      <c r="D7" s="21">
        <v>80.849999999999994</v>
      </c>
      <c r="E7" s="21"/>
      <c r="F7" s="21"/>
      <c r="G7" s="21"/>
      <c r="H7" s="21">
        <v>73.5</v>
      </c>
      <c r="I7" s="22"/>
      <c r="J7" s="21"/>
      <c r="K7" s="21"/>
      <c r="L7" s="21"/>
      <c r="M7" s="29"/>
      <c r="N7" s="21">
        <v>80.78</v>
      </c>
      <c r="O7" s="21"/>
      <c r="P7" s="21">
        <v>72.05</v>
      </c>
      <c r="Q7" s="21"/>
      <c r="R7" s="21"/>
      <c r="S7" s="21"/>
      <c r="T7" s="21"/>
      <c r="U7" s="20">
        <v>65.5</v>
      </c>
      <c r="V7" s="21"/>
      <c r="W7" s="21"/>
      <c r="X7" s="21"/>
      <c r="Y7" s="21"/>
      <c r="Z7" s="3">
        <v>5</v>
      </c>
    </row>
    <row r="8" spans="1:26" x14ac:dyDescent="0.25">
      <c r="A8" t="s">
        <v>2</v>
      </c>
      <c r="B8" s="19"/>
      <c r="C8" s="19">
        <f>2085+4274</f>
        <v>6359</v>
      </c>
      <c r="D8" s="19">
        <v>3337</v>
      </c>
      <c r="E8" s="19">
        <f>2642+3455</f>
        <v>6097</v>
      </c>
      <c r="F8" s="19">
        <f>3059+3455</f>
        <v>6514</v>
      </c>
      <c r="G8" s="19">
        <f>2781+2783</f>
        <v>5564</v>
      </c>
      <c r="H8" s="19">
        <f>2226+2783</f>
        <v>5009</v>
      </c>
      <c r="I8" s="20">
        <v>2503</v>
      </c>
      <c r="J8" s="19">
        <v>5350</v>
      </c>
      <c r="K8" s="19">
        <v>5350</v>
      </c>
      <c r="L8" s="19">
        <v>5350</v>
      </c>
      <c r="M8" s="28">
        <v>5350</v>
      </c>
      <c r="N8" s="19"/>
      <c r="O8" s="19">
        <f>1689+3190</f>
        <v>4879</v>
      </c>
      <c r="P8" s="19">
        <v>3168</v>
      </c>
      <c r="Q8" s="19">
        <f>2508+3248</f>
        <v>5756</v>
      </c>
      <c r="R8" s="19">
        <f>2905+3248</f>
        <v>6153</v>
      </c>
      <c r="S8" s="19">
        <f>2640+2617</f>
        <v>5257</v>
      </c>
      <c r="T8" s="19">
        <f>2113+2617</f>
        <v>4730</v>
      </c>
      <c r="U8" s="20">
        <v>2376</v>
      </c>
      <c r="V8" s="19"/>
      <c r="W8" s="19"/>
      <c r="X8" s="19"/>
      <c r="Y8" s="19"/>
      <c r="Z8" s="3">
        <v>6</v>
      </c>
    </row>
    <row r="9" spans="1:26" x14ac:dyDescent="0.25">
      <c r="A9" t="s">
        <v>4</v>
      </c>
      <c r="B9" s="19"/>
      <c r="C9" s="19">
        <v>5699</v>
      </c>
      <c r="D9" s="19">
        <v>4606</v>
      </c>
      <c r="E9" s="19">
        <v>4606</v>
      </c>
      <c r="F9" s="19"/>
      <c r="G9" s="19"/>
      <c r="H9" s="19">
        <v>3711</v>
      </c>
      <c r="I9" s="20">
        <v>3711</v>
      </c>
      <c r="J9" s="19"/>
      <c r="K9" s="19"/>
      <c r="L9" s="19"/>
      <c r="M9" s="28"/>
      <c r="N9" s="19"/>
      <c r="O9" s="19">
        <v>4253</v>
      </c>
      <c r="P9" s="19">
        <v>4331</v>
      </c>
      <c r="Q9" s="19"/>
      <c r="R9" s="19">
        <v>4331</v>
      </c>
      <c r="S9" s="19">
        <v>3489</v>
      </c>
      <c r="T9" s="19"/>
      <c r="U9" s="20">
        <v>3489</v>
      </c>
      <c r="V9" s="19">
        <v>6700</v>
      </c>
      <c r="W9" s="19">
        <v>6700</v>
      </c>
      <c r="X9" s="19">
        <v>6700</v>
      </c>
      <c r="Y9" s="19">
        <v>6700</v>
      </c>
      <c r="Z9" s="3">
        <v>7</v>
      </c>
    </row>
    <row r="10" spans="1:26" x14ac:dyDescent="0.25">
      <c r="A10" t="s">
        <v>70</v>
      </c>
      <c r="B10" s="21"/>
      <c r="C10" s="21">
        <v>28.98</v>
      </c>
      <c r="D10" s="21"/>
      <c r="E10" s="21"/>
      <c r="F10" s="21">
        <v>25.85</v>
      </c>
      <c r="G10" s="21"/>
      <c r="H10" s="21">
        <v>23.5</v>
      </c>
      <c r="I10" s="22"/>
      <c r="J10" s="21"/>
      <c r="K10" s="21"/>
      <c r="L10" s="21"/>
      <c r="M10" s="29"/>
      <c r="N10" s="21"/>
      <c r="O10" s="21">
        <v>18.5</v>
      </c>
      <c r="P10" s="21"/>
      <c r="Q10" s="21">
        <v>23.65</v>
      </c>
      <c r="R10" s="21"/>
      <c r="S10" s="21"/>
      <c r="T10" s="21"/>
      <c r="U10" s="20">
        <v>21.5</v>
      </c>
      <c r="V10" s="21"/>
      <c r="W10" s="21"/>
      <c r="X10" s="21"/>
      <c r="Y10" s="21"/>
      <c r="Z10" s="3">
        <v>8</v>
      </c>
    </row>
    <row r="11" spans="1:26" x14ac:dyDescent="0.25">
      <c r="A11" t="s">
        <v>5</v>
      </c>
      <c r="B11" s="21">
        <v>47.48</v>
      </c>
      <c r="C11" s="21"/>
      <c r="D11" s="21"/>
      <c r="E11" s="21">
        <v>42.35</v>
      </c>
      <c r="F11" s="21"/>
      <c r="G11" s="21"/>
      <c r="H11" s="21"/>
      <c r="I11" s="22">
        <v>38.5</v>
      </c>
      <c r="J11" s="21"/>
      <c r="K11" s="21"/>
      <c r="L11" s="21">
        <v>59</v>
      </c>
      <c r="M11" s="29">
        <v>59</v>
      </c>
      <c r="N11" s="21">
        <v>42.55</v>
      </c>
      <c r="O11" s="21"/>
      <c r="P11" s="21"/>
      <c r="Q11" s="21">
        <v>37.950000000000003</v>
      </c>
      <c r="R11" s="21"/>
      <c r="S11" s="21"/>
      <c r="T11" s="21">
        <v>34.5</v>
      </c>
      <c r="U11" s="20"/>
      <c r="V11" s="21"/>
      <c r="W11" s="21">
        <v>53</v>
      </c>
      <c r="X11" s="21">
        <v>53</v>
      </c>
      <c r="Y11" s="21">
        <v>53</v>
      </c>
      <c r="Z11" s="3">
        <v>9</v>
      </c>
    </row>
    <row r="12" spans="1:26" x14ac:dyDescent="0.25">
      <c r="A12" t="s">
        <v>6</v>
      </c>
      <c r="B12" s="19"/>
      <c r="C12" s="19"/>
      <c r="D12" s="19"/>
      <c r="E12" s="19"/>
      <c r="F12" s="19"/>
      <c r="G12" s="19"/>
      <c r="H12" s="19"/>
      <c r="I12" s="20"/>
      <c r="J12" s="19"/>
      <c r="K12" s="19"/>
      <c r="L12" s="19"/>
      <c r="M12" s="28"/>
      <c r="N12" s="19">
        <v>20</v>
      </c>
      <c r="O12" s="19"/>
      <c r="P12" s="19"/>
      <c r="Q12" s="19"/>
      <c r="R12" s="19"/>
      <c r="S12" s="19"/>
      <c r="T12" s="19"/>
      <c r="U12" s="20"/>
      <c r="V12" s="19"/>
      <c r="W12" s="19"/>
      <c r="X12" s="19"/>
      <c r="Y12" s="19"/>
      <c r="Z12" s="3">
        <v>10</v>
      </c>
    </row>
    <row r="13" spans="1:26" x14ac:dyDescent="0.25">
      <c r="A13" t="s">
        <v>71</v>
      </c>
      <c r="B13" s="21"/>
      <c r="C13" s="21"/>
      <c r="D13" s="21"/>
      <c r="E13" s="21">
        <v>25.85</v>
      </c>
      <c r="F13" s="21"/>
      <c r="G13" s="21">
        <v>23.5</v>
      </c>
      <c r="H13" s="21"/>
      <c r="I13" s="22"/>
      <c r="J13" s="21"/>
      <c r="K13" s="21"/>
      <c r="L13" s="21"/>
      <c r="M13" s="29"/>
      <c r="N13" s="21"/>
      <c r="O13" s="21"/>
      <c r="P13" s="21"/>
      <c r="Q13" s="21"/>
      <c r="R13" s="21">
        <v>23.65</v>
      </c>
      <c r="S13" s="21">
        <v>21.5</v>
      </c>
      <c r="T13" s="21"/>
      <c r="U13" s="20"/>
      <c r="V13" s="21"/>
      <c r="W13" s="21"/>
      <c r="X13" s="21"/>
      <c r="Y13" s="21"/>
      <c r="Z13" s="3">
        <v>11</v>
      </c>
    </row>
    <row r="14" spans="1:26" x14ac:dyDescent="0.25">
      <c r="A14" t="s">
        <v>30</v>
      </c>
      <c r="B14" s="21"/>
      <c r="C14" s="21"/>
      <c r="D14" s="21"/>
      <c r="E14" s="21"/>
      <c r="F14" s="21">
        <v>157</v>
      </c>
      <c r="G14" s="21"/>
      <c r="H14" s="21"/>
      <c r="I14" s="22"/>
      <c r="J14" s="21"/>
      <c r="K14" s="21"/>
      <c r="L14" s="21"/>
      <c r="M14" s="29"/>
      <c r="N14" s="21"/>
      <c r="O14" s="21"/>
      <c r="P14" s="21"/>
      <c r="Q14" s="21"/>
      <c r="R14" s="21"/>
      <c r="S14" s="21"/>
      <c r="T14" s="21"/>
      <c r="U14" s="20"/>
      <c r="V14" s="21"/>
      <c r="W14" s="21"/>
      <c r="X14" s="21"/>
      <c r="Y14" s="21"/>
      <c r="Z14" s="3">
        <v>12</v>
      </c>
    </row>
    <row r="15" spans="1:26" x14ac:dyDescent="0.25">
      <c r="A15" t="s">
        <v>8</v>
      </c>
      <c r="B15" s="19"/>
      <c r="C15" s="19"/>
      <c r="D15" s="19"/>
      <c r="E15" s="19"/>
      <c r="F15" s="19"/>
      <c r="G15" s="19"/>
      <c r="H15" s="19"/>
      <c r="I15" s="20"/>
      <c r="J15" s="19"/>
      <c r="K15" s="19"/>
      <c r="L15" s="19"/>
      <c r="M15" s="28"/>
      <c r="N15" s="19"/>
      <c r="O15" s="19"/>
      <c r="P15" s="19"/>
      <c r="Q15" s="19"/>
      <c r="R15" s="19"/>
      <c r="S15" s="19"/>
      <c r="T15" s="19">
        <v>72</v>
      </c>
      <c r="U15" s="20"/>
      <c r="V15" s="19"/>
      <c r="W15" s="19"/>
      <c r="X15" s="19"/>
      <c r="Y15" s="19"/>
      <c r="Z15" s="3">
        <v>13</v>
      </c>
    </row>
    <row r="16" spans="1:26" x14ac:dyDescent="0.25">
      <c r="A16" t="s">
        <v>9</v>
      </c>
      <c r="B16" s="19"/>
      <c r="C16" s="19"/>
      <c r="D16" s="19"/>
      <c r="E16" s="19"/>
      <c r="F16" s="19"/>
      <c r="G16" s="19">
        <v>190</v>
      </c>
      <c r="H16" s="19"/>
      <c r="I16" s="20"/>
      <c r="J16" s="19"/>
      <c r="K16" s="19"/>
      <c r="L16" s="19"/>
      <c r="M16" s="28"/>
      <c r="N16" s="19"/>
      <c r="O16" s="19"/>
      <c r="P16" s="19"/>
      <c r="Q16" s="19">
        <v>177</v>
      </c>
      <c r="R16" s="19"/>
      <c r="S16" s="19"/>
      <c r="T16" s="19"/>
      <c r="U16" s="20"/>
      <c r="V16" s="19"/>
      <c r="W16" s="19"/>
      <c r="X16" s="19"/>
      <c r="Y16" s="19"/>
      <c r="Z16" s="3">
        <v>14</v>
      </c>
    </row>
    <row r="17" spans="1:26" x14ac:dyDescent="0.25">
      <c r="A17" t="s">
        <v>10</v>
      </c>
      <c r="B17" s="21"/>
      <c r="C17" s="21">
        <v>28.98</v>
      </c>
      <c r="D17" s="21">
        <v>25.85</v>
      </c>
      <c r="E17" s="21"/>
      <c r="F17" s="21"/>
      <c r="G17" s="21"/>
      <c r="H17" s="21"/>
      <c r="I17" s="22">
        <v>23.5</v>
      </c>
      <c r="J17" s="21"/>
      <c r="K17" s="21"/>
      <c r="L17" s="21"/>
      <c r="M17" s="29"/>
      <c r="N17" s="21"/>
      <c r="O17" s="21">
        <v>18.5</v>
      </c>
      <c r="P17" s="21">
        <v>23.65</v>
      </c>
      <c r="Q17" s="21"/>
      <c r="R17" s="21"/>
      <c r="S17" s="21"/>
      <c r="T17" s="21">
        <v>21.5</v>
      </c>
      <c r="U17" s="20"/>
      <c r="V17" s="21"/>
      <c r="W17" s="21"/>
      <c r="X17" s="21"/>
      <c r="Y17" s="21"/>
      <c r="Z17" s="4">
        <v>15</v>
      </c>
    </row>
    <row r="18" spans="1:26" x14ac:dyDescent="0.25">
      <c r="A18" t="s">
        <v>72</v>
      </c>
      <c r="B18" s="19"/>
      <c r="C18" s="19"/>
      <c r="D18" s="19">
        <v>190</v>
      </c>
      <c r="E18" s="19"/>
      <c r="F18" s="19"/>
      <c r="G18" s="19"/>
      <c r="H18" s="19"/>
      <c r="I18" s="20"/>
      <c r="J18" s="19"/>
      <c r="K18" s="19"/>
      <c r="L18" s="19"/>
      <c r="M18" s="28"/>
      <c r="N18" s="19"/>
      <c r="O18" s="19"/>
      <c r="P18" s="19">
        <v>177</v>
      </c>
      <c r="Q18" s="19"/>
      <c r="R18" s="19"/>
      <c r="S18" s="19"/>
      <c r="T18" s="19"/>
      <c r="U18" s="20"/>
      <c r="V18" s="19"/>
      <c r="W18" s="19"/>
      <c r="X18" s="19"/>
      <c r="Y18" s="19"/>
      <c r="Z18" s="3">
        <v>16</v>
      </c>
    </row>
    <row r="19" spans="1:26" x14ac:dyDescent="0.25">
      <c r="A19" t="s">
        <v>68</v>
      </c>
      <c r="B19" s="19"/>
      <c r="C19" s="19"/>
      <c r="D19" s="19"/>
      <c r="E19" s="19"/>
      <c r="F19" s="19"/>
      <c r="G19" s="19"/>
      <c r="H19" s="19"/>
      <c r="I19" s="20">
        <v>5</v>
      </c>
      <c r="J19" s="19"/>
      <c r="K19" s="19"/>
      <c r="L19" s="19"/>
      <c r="M19" s="28"/>
      <c r="N19" s="19"/>
      <c r="O19" s="19"/>
      <c r="P19" s="19"/>
      <c r="Q19" s="19"/>
      <c r="R19" s="19"/>
      <c r="S19" s="19"/>
      <c r="T19" s="19"/>
      <c r="U19" s="20">
        <v>5</v>
      </c>
      <c r="V19" s="19"/>
      <c r="W19" s="19"/>
      <c r="X19" s="19"/>
      <c r="Y19" s="19"/>
      <c r="Z19" s="3">
        <v>17</v>
      </c>
    </row>
    <row r="20" spans="1:26" x14ac:dyDescent="0.25">
      <c r="A20" t="s">
        <v>69</v>
      </c>
      <c r="B20" s="19"/>
      <c r="C20" s="19"/>
      <c r="D20" s="19"/>
      <c r="E20" s="19"/>
      <c r="F20" s="19"/>
      <c r="G20" s="19"/>
      <c r="H20" s="19"/>
      <c r="I20" s="20"/>
      <c r="J20" s="19"/>
      <c r="K20" s="19"/>
      <c r="L20" s="19"/>
      <c r="M20" s="28"/>
      <c r="N20" s="19"/>
      <c r="O20" s="19"/>
      <c r="P20" s="19"/>
      <c r="Q20" s="19"/>
      <c r="R20" s="19"/>
      <c r="S20" s="19"/>
      <c r="T20" s="19"/>
      <c r="U20" s="20"/>
      <c r="V20" s="19"/>
      <c r="W20" s="19"/>
      <c r="X20" s="19"/>
      <c r="Y20" s="19"/>
      <c r="Z20" s="3">
        <v>18</v>
      </c>
    </row>
    <row r="21" spans="1:26" x14ac:dyDescent="0.25">
      <c r="A21" t="s">
        <v>67</v>
      </c>
      <c r="B21" s="19"/>
      <c r="C21" s="19"/>
      <c r="D21" s="19"/>
      <c r="E21" s="19"/>
      <c r="F21" s="19"/>
      <c r="G21" s="19"/>
      <c r="H21" s="19"/>
      <c r="I21" s="20"/>
      <c r="J21" s="19"/>
      <c r="K21" s="19"/>
      <c r="L21" s="19"/>
      <c r="M21" s="28">
        <v>1</v>
      </c>
      <c r="N21" s="19"/>
      <c r="O21" s="19"/>
      <c r="P21" s="19"/>
      <c r="Q21" s="19"/>
      <c r="R21" s="19"/>
      <c r="S21" s="19"/>
      <c r="T21" s="19"/>
      <c r="U21" s="20"/>
      <c r="V21" s="19"/>
      <c r="W21" s="19"/>
      <c r="X21" s="19"/>
      <c r="Y21" s="19">
        <v>1</v>
      </c>
      <c r="Z21" s="3">
        <v>19</v>
      </c>
    </row>
    <row r="22" spans="1:26" x14ac:dyDescent="0.25">
      <c r="M22" s="2"/>
    </row>
    <row r="23" spans="1:26" x14ac:dyDescent="0.25">
      <c r="M23" s="2"/>
    </row>
    <row r="24" spans="1:26" ht="29.25" customHeight="1" x14ac:dyDescent="0.25">
      <c r="A24" s="9" t="s">
        <v>46</v>
      </c>
      <c r="B24" s="10" t="s">
        <v>39</v>
      </c>
      <c r="C24" s="10" t="s">
        <v>46</v>
      </c>
      <c r="D24" s="10" t="s">
        <v>49</v>
      </c>
      <c r="E24" s="11"/>
      <c r="F24" s="11"/>
      <c r="G24" s="11"/>
      <c r="H24" s="1"/>
      <c r="I24" s="9" t="s">
        <v>47</v>
      </c>
      <c r="J24" s="10" t="s">
        <v>39</v>
      </c>
      <c r="K24" s="10" t="s">
        <v>47</v>
      </c>
      <c r="L24" s="10" t="s">
        <v>49</v>
      </c>
      <c r="M24" s="11"/>
      <c r="N24" s="11"/>
      <c r="O24" s="11"/>
      <c r="P24" s="1"/>
      <c r="Q24" s="12" t="s">
        <v>48</v>
      </c>
      <c r="R24" s="10" t="s">
        <v>50</v>
      </c>
    </row>
    <row r="25" spans="1:26" x14ac:dyDescent="0.25">
      <c r="A25" s="6" t="str">
        <f t="shared" ref="A25:A40" si="0">+A5</f>
        <v>Damage</v>
      </c>
      <c r="B25" s="23">
        <f>+SUM($N5:$U5)+IF(ISNA(HLOOKUP(1,$V$3:$Y$22,$Z5,0)),0,HLOOKUP(1,$V$3:$Y$22,$Z5,0))</f>
        <v>2080</v>
      </c>
      <c r="C25" s="23">
        <f t="shared" ref="C25:C41" si="1">SUMIF($B$1:$Y$1,1,$B5:$Y5)</f>
        <v>2173</v>
      </c>
      <c r="D25" s="23">
        <f>+C25-B25</f>
        <v>93</v>
      </c>
      <c r="E25" s="6"/>
      <c r="F25" s="6"/>
      <c r="G25" s="6"/>
      <c r="I25" s="6" t="str">
        <f>+A25</f>
        <v>Damage</v>
      </c>
      <c r="J25" s="23">
        <f t="shared" ref="J25:J41" si="2">+SUM($N5:$U5)+IF(ISNA(HLOOKUP(1,$V$3:$Y$22,$Z5,0)),0,HLOOKUP(1,$V$3:$Y$22,$Z5,0))</f>
        <v>2080</v>
      </c>
      <c r="K25" s="23">
        <f t="shared" ref="K25:K41" si="3">SUMIF($B$2:$Y$2,1,$B5:$Y5)</f>
        <v>2142</v>
      </c>
      <c r="L25" s="23">
        <f>+K25-J25</f>
        <v>62</v>
      </c>
      <c r="M25" s="6"/>
      <c r="N25" s="6"/>
      <c r="O25" s="6"/>
      <c r="Q25" t="str">
        <f>+A25</f>
        <v>Damage</v>
      </c>
      <c r="R25" s="24">
        <f>+K25-C25</f>
        <v>-31</v>
      </c>
    </row>
    <row r="26" spans="1:26" x14ac:dyDescent="0.25">
      <c r="A26" s="6" t="str">
        <f t="shared" si="0"/>
        <v>Crit chance</v>
      </c>
      <c r="B26" s="23">
        <f t="shared" ref="B26:B40" si="4">+SUM($N6:$U6)+IF(ISNA(HLOOKUP(1,$V$3:$Y$22,$Z6,0)),0,HLOOKUP(1,$V$3:$Y$22,$Z6,0))</f>
        <v>241.5</v>
      </c>
      <c r="C26" s="23">
        <f t="shared" si="1"/>
        <v>263.10000000000002</v>
      </c>
      <c r="D26" s="23">
        <f t="shared" ref="D26:D38" si="5">+C26-B26</f>
        <v>21.600000000000023</v>
      </c>
      <c r="E26" s="6"/>
      <c r="F26" s="6" t="s">
        <v>73</v>
      </c>
      <c r="G26" s="6">
        <f>+B1+N1</f>
        <v>1</v>
      </c>
      <c r="I26" s="6" t="str">
        <f t="shared" ref="I26:I41" si="6">+A26</f>
        <v>Crit chance</v>
      </c>
      <c r="J26" s="23">
        <f t="shared" si="2"/>
        <v>241.5</v>
      </c>
      <c r="K26" s="23">
        <f t="shared" si="3"/>
        <v>165</v>
      </c>
      <c r="L26" s="23">
        <f t="shared" ref="L26:L38" si="7">+K26-J26</f>
        <v>-76.5</v>
      </c>
      <c r="M26" s="6"/>
      <c r="N26" s="6" t="s">
        <v>73</v>
      </c>
      <c r="O26" s="6">
        <f>+B2+N2</f>
        <v>1</v>
      </c>
      <c r="Q26" t="str">
        <f t="shared" ref="Q26:Q41" si="8">+A26</f>
        <v>Crit chance</v>
      </c>
      <c r="R26" s="24">
        <f t="shared" ref="R26:R38" si="9">+K26-C26</f>
        <v>-98.100000000000023</v>
      </c>
    </row>
    <row r="27" spans="1:26" x14ac:dyDescent="0.25">
      <c r="A27" s="6" t="str">
        <f t="shared" si="0"/>
        <v>Crit dam</v>
      </c>
      <c r="B27" s="23">
        <f t="shared" si="4"/>
        <v>218.32999999999998</v>
      </c>
      <c r="C27" s="23">
        <f t="shared" si="1"/>
        <v>235.13</v>
      </c>
      <c r="D27" s="23">
        <f t="shared" si="5"/>
        <v>16.800000000000011</v>
      </c>
      <c r="E27" s="6"/>
      <c r="F27" s="6" t="s">
        <v>74</v>
      </c>
      <c r="G27" s="6">
        <f>+C1+O1</f>
        <v>1</v>
      </c>
      <c r="I27" s="6" t="str">
        <f t="shared" si="6"/>
        <v>Crit dam</v>
      </c>
      <c r="J27" s="23">
        <f t="shared" si="2"/>
        <v>218.32999999999998</v>
      </c>
      <c r="K27" s="23">
        <f t="shared" si="3"/>
        <v>235.13</v>
      </c>
      <c r="L27" s="23">
        <f t="shared" si="7"/>
        <v>16.800000000000011</v>
      </c>
      <c r="M27" s="6"/>
      <c r="N27" s="6" t="s">
        <v>74</v>
      </c>
      <c r="O27" s="6">
        <f>+C2+O2</f>
        <v>1</v>
      </c>
      <c r="Q27" t="str">
        <f t="shared" si="8"/>
        <v>Crit dam</v>
      </c>
      <c r="R27" s="24">
        <f t="shared" si="9"/>
        <v>0</v>
      </c>
    </row>
    <row r="28" spans="1:26" x14ac:dyDescent="0.25">
      <c r="A28" s="6" t="str">
        <f t="shared" si="0"/>
        <v>Armor</v>
      </c>
      <c r="B28" s="23">
        <f t="shared" si="4"/>
        <v>32319</v>
      </c>
      <c r="C28" s="23">
        <f t="shared" si="1"/>
        <v>39253</v>
      </c>
      <c r="D28" s="23">
        <f t="shared" si="5"/>
        <v>6934</v>
      </c>
      <c r="E28" s="6"/>
      <c r="F28" s="6" t="s">
        <v>75</v>
      </c>
      <c r="G28" s="6">
        <f>+D1+P1</f>
        <v>1</v>
      </c>
      <c r="I28" s="6" t="str">
        <f t="shared" si="6"/>
        <v>Armor</v>
      </c>
      <c r="J28" s="23">
        <f t="shared" si="2"/>
        <v>32319</v>
      </c>
      <c r="K28" s="23">
        <f t="shared" si="3"/>
        <v>38585</v>
      </c>
      <c r="L28" s="23">
        <f t="shared" si="7"/>
        <v>6266</v>
      </c>
      <c r="M28" s="6"/>
      <c r="N28" s="6" t="s">
        <v>75</v>
      </c>
      <c r="O28" s="6">
        <f>+D2+P2</f>
        <v>1</v>
      </c>
      <c r="Q28" t="str">
        <f t="shared" si="8"/>
        <v>Armor</v>
      </c>
      <c r="R28" s="24">
        <f t="shared" si="9"/>
        <v>-668</v>
      </c>
    </row>
    <row r="29" spans="1:26" x14ac:dyDescent="0.25">
      <c r="A29" s="6" t="str">
        <f t="shared" si="0"/>
        <v>Health</v>
      </c>
      <c r="B29" s="23">
        <f t="shared" si="4"/>
        <v>26593</v>
      </c>
      <c r="C29" s="23">
        <f t="shared" si="1"/>
        <v>20887</v>
      </c>
      <c r="D29" s="23">
        <f t="shared" si="5"/>
        <v>-5706</v>
      </c>
      <c r="E29" s="6"/>
      <c r="F29" s="6" t="s">
        <v>76</v>
      </c>
      <c r="G29" s="6">
        <f>+E1+Q1</f>
        <v>1</v>
      </c>
      <c r="I29" s="6" t="str">
        <f t="shared" si="6"/>
        <v>Health</v>
      </c>
      <c r="J29" s="23">
        <f t="shared" si="2"/>
        <v>26593</v>
      </c>
      <c r="K29" s="23">
        <f t="shared" si="3"/>
        <v>35407</v>
      </c>
      <c r="L29" s="23">
        <f t="shared" si="7"/>
        <v>8814</v>
      </c>
      <c r="M29" s="6"/>
      <c r="N29" s="6" t="s">
        <v>76</v>
      </c>
      <c r="O29" s="6">
        <f>+E2+Q2</f>
        <v>1</v>
      </c>
      <c r="Q29" t="str">
        <f t="shared" si="8"/>
        <v>Health</v>
      </c>
      <c r="R29" s="24">
        <f t="shared" si="9"/>
        <v>14520</v>
      </c>
    </row>
    <row r="30" spans="1:26" x14ac:dyDescent="0.25">
      <c r="A30" s="6" t="str">
        <f t="shared" si="0"/>
        <v>Dodge/esquive</v>
      </c>
      <c r="B30" s="23">
        <f t="shared" si="4"/>
        <v>63.65</v>
      </c>
      <c r="C30" s="23">
        <f t="shared" si="1"/>
        <v>67.849999999999994</v>
      </c>
      <c r="D30" s="23">
        <f t="shared" si="5"/>
        <v>4.1999999999999957</v>
      </c>
      <c r="E30" s="6"/>
      <c r="F30" s="6" t="s">
        <v>77</v>
      </c>
      <c r="G30" s="6">
        <f>+F1+R1</f>
        <v>1</v>
      </c>
      <c r="I30" s="6" t="str">
        <f t="shared" si="6"/>
        <v>Dodge/esquive</v>
      </c>
      <c r="J30" s="23">
        <f t="shared" si="2"/>
        <v>63.65</v>
      </c>
      <c r="K30" s="23">
        <f t="shared" si="3"/>
        <v>42</v>
      </c>
      <c r="L30" s="23">
        <f t="shared" si="7"/>
        <v>-21.65</v>
      </c>
      <c r="M30" s="6"/>
      <c r="N30" s="6" t="s">
        <v>77</v>
      </c>
      <c r="O30" s="6">
        <f>+F2+R2</f>
        <v>1</v>
      </c>
      <c r="Q30" t="str">
        <f t="shared" si="8"/>
        <v>Dodge/esquive</v>
      </c>
      <c r="R30" s="24">
        <f t="shared" si="9"/>
        <v>-25.849999999999994</v>
      </c>
    </row>
    <row r="31" spans="1:26" x14ac:dyDescent="0.25">
      <c r="A31" s="6" t="str">
        <f t="shared" si="0"/>
        <v>Attack speed</v>
      </c>
      <c r="B31" s="23">
        <f t="shared" si="4"/>
        <v>168</v>
      </c>
      <c r="C31" s="23">
        <f t="shared" si="1"/>
        <v>123.39999999999999</v>
      </c>
      <c r="D31" s="23">
        <f t="shared" si="5"/>
        <v>-44.600000000000009</v>
      </c>
      <c r="E31" s="6"/>
      <c r="F31" s="6" t="s">
        <v>78</v>
      </c>
      <c r="G31" s="6">
        <f>+G1+S1</f>
        <v>1</v>
      </c>
      <c r="I31" s="6" t="str">
        <f t="shared" si="6"/>
        <v>Attack speed</v>
      </c>
      <c r="J31" s="23">
        <f t="shared" si="2"/>
        <v>168</v>
      </c>
      <c r="K31" s="23">
        <f t="shared" si="3"/>
        <v>123.39999999999999</v>
      </c>
      <c r="L31" s="23">
        <f t="shared" si="7"/>
        <v>-44.600000000000009</v>
      </c>
      <c r="M31" s="6"/>
      <c r="N31" s="6" t="s">
        <v>78</v>
      </c>
      <c r="O31" s="6">
        <f>+G2+S2</f>
        <v>1</v>
      </c>
      <c r="Q31" t="str">
        <f t="shared" si="8"/>
        <v>Attack speed</v>
      </c>
      <c r="R31" s="24">
        <f t="shared" si="9"/>
        <v>0</v>
      </c>
    </row>
    <row r="32" spans="1:26" x14ac:dyDescent="0.25">
      <c r="A32" s="6" t="str">
        <f t="shared" si="0"/>
        <v>Mana max</v>
      </c>
      <c r="B32" s="23">
        <f t="shared" si="4"/>
        <v>20</v>
      </c>
      <c r="C32" s="23">
        <f t="shared" si="1"/>
        <v>20</v>
      </c>
      <c r="D32" s="23">
        <f t="shared" si="5"/>
        <v>0</v>
      </c>
      <c r="E32" s="6"/>
      <c r="F32" s="6" t="s">
        <v>79</v>
      </c>
      <c r="G32" s="6">
        <f>+H1+T1</f>
        <v>1</v>
      </c>
      <c r="I32" s="6" t="str">
        <f t="shared" si="6"/>
        <v>Mana max</v>
      </c>
      <c r="J32" s="23">
        <f t="shared" si="2"/>
        <v>20</v>
      </c>
      <c r="K32" s="23">
        <f t="shared" si="3"/>
        <v>20</v>
      </c>
      <c r="L32" s="23">
        <f t="shared" si="7"/>
        <v>0</v>
      </c>
      <c r="M32" s="6"/>
      <c r="N32" s="6" t="s">
        <v>79</v>
      </c>
      <c r="O32" s="6">
        <f>+H2+T2</f>
        <v>1</v>
      </c>
      <c r="Q32" t="str">
        <f t="shared" si="8"/>
        <v>Mana max</v>
      </c>
      <c r="R32" s="24">
        <f t="shared" si="9"/>
        <v>0</v>
      </c>
    </row>
    <row r="33" spans="1:18" x14ac:dyDescent="0.25">
      <c r="A33" s="6" t="str">
        <f t="shared" si="0"/>
        <v>Parry/parade</v>
      </c>
      <c r="B33" s="23">
        <f t="shared" si="4"/>
        <v>45.15</v>
      </c>
      <c r="C33" s="23">
        <f t="shared" si="1"/>
        <v>49.35</v>
      </c>
      <c r="D33" s="23">
        <f t="shared" si="5"/>
        <v>4.2000000000000028</v>
      </c>
      <c r="E33" s="6"/>
      <c r="F33" s="6" t="s">
        <v>80</v>
      </c>
      <c r="G33" s="6">
        <f>+I1+U1</f>
        <v>1</v>
      </c>
      <c r="I33" s="6" t="str">
        <f t="shared" si="6"/>
        <v>Parry/parade</v>
      </c>
      <c r="J33" s="23">
        <f t="shared" si="2"/>
        <v>45.15</v>
      </c>
      <c r="K33" s="23">
        <f t="shared" si="3"/>
        <v>71</v>
      </c>
      <c r="L33" s="23">
        <f t="shared" si="7"/>
        <v>25.85</v>
      </c>
      <c r="M33" s="6"/>
      <c r="N33" s="6" t="s">
        <v>80</v>
      </c>
      <c r="O33" s="6">
        <f>+I2+U2</f>
        <v>1</v>
      </c>
      <c r="Q33" t="str">
        <f t="shared" si="8"/>
        <v>Parry/parade</v>
      </c>
      <c r="R33" s="24">
        <f t="shared" si="9"/>
        <v>21.65</v>
      </c>
    </row>
    <row r="34" spans="1:18" x14ac:dyDescent="0.25">
      <c r="A34" s="6" t="str">
        <f t="shared" si="0"/>
        <v>Health per sec</v>
      </c>
      <c r="B34" s="23">
        <f t="shared" si="4"/>
        <v>0</v>
      </c>
      <c r="C34" s="23">
        <f t="shared" si="1"/>
        <v>157</v>
      </c>
      <c r="D34" s="23">
        <f t="shared" si="5"/>
        <v>157</v>
      </c>
      <c r="E34" s="6"/>
      <c r="F34" s="6" t="s">
        <v>81</v>
      </c>
      <c r="G34" s="6">
        <f>+SUM(J1:M1,V1:Y1)</f>
        <v>1</v>
      </c>
      <c r="I34" s="6" t="str">
        <f t="shared" si="6"/>
        <v>Health per sec</v>
      </c>
      <c r="J34" s="23">
        <f t="shared" si="2"/>
        <v>0</v>
      </c>
      <c r="K34" s="23">
        <f t="shared" si="3"/>
        <v>0</v>
      </c>
      <c r="L34" s="23">
        <f t="shared" si="7"/>
        <v>0</v>
      </c>
      <c r="M34" s="6"/>
      <c r="N34" s="6" t="s">
        <v>81</v>
      </c>
      <c r="O34" s="6">
        <f>+SUM(J2:M2,V2:Y2)</f>
        <v>2</v>
      </c>
      <c r="Q34" t="str">
        <f t="shared" si="8"/>
        <v>Health per sec</v>
      </c>
      <c r="R34" s="24">
        <f t="shared" si="9"/>
        <v>-157</v>
      </c>
    </row>
    <row r="35" spans="1:18" x14ac:dyDescent="0.25">
      <c r="A35" s="6" t="str">
        <f t="shared" si="0"/>
        <v>Health per basic</v>
      </c>
      <c r="B35" s="23">
        <f t="shared" si="4"/>
        <v>72</v>
      </c>
      <c r="C35" s="23">
        <f t="shared" si="1"/>
        <v>0</v>
      </c>
      <c r="D35" s="23">
        <f t="shared" si="5"/>
        <v>-72</v>
      </c>
      <c r="E35" s="6"/>
      <c r="F35" s="6"/>
      <c r="G35" s="6"/>
      <c r="I35" s="6" t="str">
        <f t="shared" si="6"/>
        <v>Health per basic</v>
      </c>
      <c r="J35" s="23">
        <f t="shared" si="2"/>
        <v>72</v>
      </c>
      <c r="K35" s="23">
        <f t="shared" si="3"/>
        <v>0</v>
      </c>
      <c r="L35" s="23">
        <f t="shared" si="7"/>
        <v>-72</v>
      </c>
      <c r="M35" s="6"/>
      <c r="N35" s="6"/>
      <c r="O35" s="6"/>
      <c r="Q35" t="str">
        <f t="shared" si="8"/>
        <v>Health per basic</v>
      </c>
      <c r="R35" s="24">
        <f t="shared" si="9"/>
        <v>0</v>
      </c>
    </row>
    <row r="36" spans="1:18" x14ac:dyDescent="0.25">
      <c r="A36" s="6" t="str">
        <f t="shared" si="0"/>
        <v>Health per kill</v>
      </c>
      <c r="B36" s="23">
        <f t="shared" si="4"/>
        <v>177</v>
      </c>
      <c r="C36" s="23">
        <f t="shared" si="1"/>
        <v>190</v>
      </c>
      <c r="D36" s="23">
        <f t="shared" si="5"/>
        <v>13</v>
      </c>
      <c r="E36" s="6"/>
      <c r="F36" s="6"/>
      <c r="G36" s="6"/>
      <c r="I36" s="6" t="str">
        <f t="shared" si="6"/>
        <v>Health per kill</v>
      </c>
      <c r="J36" s="23">
        <f t="shared" si="2"/>
        <v>177</v>
      </c>
      <c r="K36" s="23">
        <f t="shared" si="3"/>
        <v>0</v>
      </c>
      <c r="L36" s="23">
        <f t="shared" si="7"/>
        <v>-177</v>
      </c>
      <c r="M36" s="6"/>
      <c r="N36" s="6"/>
      <c r="O36" s="6"/>
      <c r="Q36" t="str">
        <f t="shared" si="8"/>
        <v>Health per kill</v>
      </c>
      <c r="R36" s="24">
        <f t="shared" si="9"/>
        <v>-190</v>
      </c>
    </row>
    <row r="37" spans="1:18" x14ac:dyDescent="0.25">
      <c r="A37" s="6" t="str">
        <f t="shared" si="0"/>
        <v>Defend</v>
      </c>
      <c r="B37" s="23">
        <f t="shared" si="4"/>
        <v>63.65</v>
      </c>
      <c r="C37" s="23">
        <f t="shared" si="1"/>
        <v>67.849999999999994</v>
      </c>
      <c r="D37" s="23">
        <f t="shared" si="5"/>
        <v>4.1999999999999957</v>
      </c>
      <c r="E37" s="6"/>
      <c r="F37" s="6"/>
      <c r="G37" s="6"/>
      <c r="I37" s="6" t="str">
        <f t="shared" si="6"/>
        <v>Defend</v>
      </c>
      <c r="J37" s="23">
        <f t="shared" si="2"/>
        <v>63.65</v>
      </c>
      <c r="K37" s="23">
        <f t="shared" si="3"/>
        <v>67.849999999999994</v>
      </c>
      <c r="L37" s="23">
        <f t="shared" si="7"/>
        <v>4.1999999999999957</v>
      </c>
      <c r="M37" s="6"/>
      <c r="N37" s="6"/>
      <c r="O37" s="6"/>
      <c r="Q37" t="str">
        <f t="shared" si="8"/>
        <v>Defend</v>
      </c>
      <c r="R37" s="24">
        <f t="shared" si="9"/>
        <v>0</v>
      </c>
    </row>
    <row r="38" spans="1:18" x14ac:dyDescent="0.25">
      <c r="A38" s="6" t="str">
        <f t="shared" si="0"/>
        <v>Thorns/dégats renvoyés</v>
      </c>
      <c r="B38" s="23">
        <f t="shared" si="4"/>
        <v>177</v>
      </c>
      <c r="C38" s="23">
        <f t="shared" si="1"/>
        <v>190</v>
      </c>
      <c r="D38" s="23">
        <f t="shared" si="5"/>
        <v>13</v>
      </c>
      <c r="E38" s="6"/>
      <c r="F38" s="6"/>
      <c r="G38" s="6"/>
      <c r="I38" s="6" t="str">
        <f t="shared" si="6"/>
        <v>Thorns/dégats renvoyés</v>
      </c>
      <c r="J38" s="23">
        <f t="shared" si="2"/>
        <v>177</v>
      </c>
      <c r="K38" s="23">
        <f t="shared" si="3"/>
        <v>190</v>
      </c>
      <c r="L38" s="23">
        <f t="shared" si="7"/>
        <v>13</v>
      </c>
      <c r="M38" s="6"/>
      <c r="N38" s="6"/>
      <c r="O38" s="6"/>
      <c r="Q38" t="str">
        <f t="shared" si="8"/>
        <v>Thorns/dégats renvoyés</v>
      </c>
      <c r="R38" s="24">
        <f t="shared" si="9"/>
        <v>0</v>
      </c>
    </row>
    <row r="39" spans="1:18" x14ac:dyDescent="0.25">
      <c r="A39" s="6" t="str">
        <f t="shared" si="0"/>
        <v>Move speed</v>
      </c>
      <c r="B39" s="23">
        <f t="shared" si="4"/>
        <v>5</v>
      </c>
      <c r="C39" s="23">
        <f t="shared" si="1"/>
        <v>5</v>
      </c>
      <c r="D39" s="23">
        <f t="shared" ref="D39" si="10">+C39-B39</f>
        <v>0</v>
      </c>
      <c r="E39" s="6"/>
      <c r="F39" s="6"/>
      <c r="G39" s="6"/>
      <c r="I39" s="6" t="str">
        <f t="shared" ref="I39" si="11">+A39</f>
        <v>Move speed</v>
      </c>
      <c r="J39" s="23">
        <f t="shared" si="2"/>
        <v>5</v>
      </c>
      <c r="K39" s="23">
        <f t="shared" si="3"/>
        <v>5</v>
      </c>
      <c r="L39" s="23">
        <f t="shared" ref="L39" si="12">+K39-J39</f>
        <v>0</v>
      </c>
      <c r="M39" s="6"/>
      <c r="N39" s="6"/>
      <c r="O39" s="6"/>
      <c r="Q39" t="str">
        <f t="shared" ref="Q39" si="13">+A39</f>
        <v>Move speed</v>
      </c>
      <c r="R39" s="24">
        <f t="shared" ref="R39" si="14">+K39-C39</f>
        <v>0</v>
      </c>
    </row>
    <row r="40" spans="1:18" x14ac:dyDescent="0.25">
      <c r="A40" s="6" t="str">
        <f t="shared" si="0"/>
        <v>Life steal</v>
      </c>
      <c r="B40" s="23">
        <f t="shared" si="4"/>
        <v>0</v>
      </c>
      <c r="C40" s="23">
        <f t="shared" si="1"/>
        <v>0</v>
      </c>
      <c r="D40" s="23">
        <f t="shared" ref="D40" si="15">+C40-B40</f>
        <v>0</v>
      </c>
      <c r="E40" s="6"/>
      <c r="F40" s="6"/>
      <c r="G40" s="6"/>
      <c r="I40" s="6" t="str">
        <f t="shared" ref="I40" si="16">+A40</f>
        <v>Life steal</v>
      </c>
      <c r="J40" s="23">
        <f t="shared" si="2"/>
        <v>0</v>
      </c>
      <c r="K40" s="23">
        <f t="shared" si="3"/>
        <v>0</v>
      </c>
      <c r="L40" s="23">
        <f t="shared" ref="L40" si="17">+K40-J40</f>
        <v>0</v>
      </c>
      <c r="M40" s="6"/>
      <c r="N40" s="6"/>
      <c r="O40" s="6"/>
      <c r="Q40" t="str">
        <f t="shared" ref="Q40" si="18">+A40</f>
        <v>Life steal</v>
      </c>
      <c r="R40" s="24">
        <f t="shared" ref="R40" si="19">+K40-C40</f>
        <v>0</v>
      </c>
    </row>
    <row r="41" spans="1:18" x14ac:dyDescent="0.25">
      <c r="A41" s="6" t="str">
        <f t="shared" ref="A41" si="20">+A21</f>
        <v>Effect</v>
      </c>
      <c r="B41" s="23">
        <f>+SUM($N22:$U22)+IF(ISNA(HLOOKUP(1,$V$3:$Y$22,$Z21,0)),0,HLOOKUP(1,$V$3:$Y$22,$Z21,0))</f>
        <v>0</v>
      </c>
      <c r="C41" s="23">
        <f t="shared" si="1"/>
        <v>0</v>
      </c>
      <c r="D41" s="23">
        <f>+C41-B41</f>
        <v>0</v>
      </c>
      <c r="E41" s="6"/>
      <c r="F41" s="6"/>
      <c r="G41" s="6"/>
      <c r="I41" s="6" t="str">
        <f t="shared" si="6"/>
        <v>Effect</v>
      </c>
      <c r="J41" s="23">
        <f t="shared" si="2"/>
        <v>0</v>
      </c>
      <c r="K41" s="23">
        <f t="shared" si="3"/>
        <v>0</v>
      </c>
      <c r="L41" s="23">
        <f t="shared" ref="L41" si="21">+K41-J41</f>
        <v>0</v>
      </c>
      <c r="M41" s="6"/>
      <c r="N41" s="6"/>
      <c r="O41" s="6"/>
      <c r="Q41" t="str">
        <f t="shared" si="8"/>
        <v>Effect</v>
      </c>
      <c r="R41" s="24">
        <f t="shared" ref="R41" si="22">+K41-C41</f>
        <v>0</v>
      </c>
    </row>
  </sheetData>
  <conditionalFormatting sqref="B1:Y2">
    <cfRule type="cellIs" dxfId="5" priority="2" operator="equal">
      <formula>1</formula>
    </cfRule>
  </conditionalFormatting>
  <conditionalFormatting sqref="B2:Y2">
    <cfRule type="cellIs" dxfId="4" priority="1" operator="equal">
      <formula>1</formula>
    </cfRule>
  </conditionalFormatting>
  <pageMargins left="0.25" right="0.25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1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M23" sqref="M22:M23"/>
    </sheetView>
  </sheetViews>
  <sheetFormatPr baseColWidth="10" defaultRowHeight="15" x14ac:dyDescent="0.25"/>
  <cols>
    <col min="1" max="1" width="15.140625" bestFit="1" customWidth="1"/>
    <col min="2" max="6" width="9.42578125" customWidth="1"/>
    <col min="7" max="7" width="10.7109375" customWidth="1"/>
    <col min="8" max="18" width="9.42578125" customWidth="1"/>
    <col min="19" max="19" width="10.42578125" bestFit="1" customWidth="1"/>
    <col min="20" max="25" width="9.42578125" customWidth="1"/>
    <col min="26" max="26" width="3.140625" bestFit="1" customWidth="1"/>
  </cols>
  <sheetData>
    <row r="1" spans="1:26" x14ac:dyDescent="0.25">
      <c r="A1" t="s">
        <v>46</v>
      </c>
      <c r="B1" s="5"/>
      <c r="C1" s="5"/>
      <c r="D1" s="5"/>
      <c r="E1" s="5"/>
      <c r="F1" s="5"/>
      <c r="G1" s="5"/>
      <c r="H1" s="5"/>
      <c r="I1" s="7"/>
      <c r="J1" s="5"/>
      <c r="K1" s="5"/>
      <c r="L1" s="5"/>
      <c r="M1" s="26"/>
      <c r="N1" s="5"/>
      <c r="O1" s="5"/>
      <c r="P1" s="5"/>
      <c r="Q1" s="5"/>
      <c r="R1" s="5"/>
      <c r="S1" s="5"/>
      <c r="T1" s="5"/>
      <c r="U1" s="7"/>
      <c r="V1" s="5"/>
      <c r="W1" s="5" t="str">
        <f>IF(SUM($N$1:$U$1)&lt;5,"",IF(SUM($N$1:$U$1)&lt;7,1,""))</f>
        <v/>
      </c>
      <c r="X1" s="5" t="str">
        <f>IF(SUM($N$1:$U$1)=7,1,"")</f>
        <v/>
      </c>
      <c r="Y1" s="8" t="str">
        <f>IF(SUM($N$1:$U$1)=8,1,"")</f>
        <v/>
      </c>
      <c r="Z1" s="3"/>
    </row>
    <row r="2" spans="1:26" x14ac:dyDescent="0.25">
      <c r="A2" t="s">
        <v>47</v>
      </c>
      <c r="B2" s="5"/>
      <c r="C2" s="5"/>
      <c r="D2" s="5"/>
      <c r="E2" s="5"/>
      <c r="F2" s="5"/>
      <c r="G2" s="5"/>
      <c r="H2" s="5"/>
      <c r="I2" s="7"/>
      <c r="J2" s="5"/>
      <c r="K2" s="5"/>
      <c r="L2" s="5"/>
      <c r="M2" s="26"/>
      <c r="N2" s="5"/>
      <c r="O2" s="5"/>
      <c r="P2" s="5"/>
      <c r="Q2" s="5"/>
      <c r="R2" s="5"/>
      <c r="S2" s="5"/>
      <c r="T2" s="5"/>
      <c r="U2" s="7"/>
      <c r="V2" s="5"/>
      <c r="W2" s="5"/>
      <c r="X2" s="5"/>
      <c r="Y2" s="5"/>
      <c r="Z2" s="3"/>
    </row>
    <row r="3" spans="1:26" x14ac:dyDescent="0.25">
      <c r="A3" t="s">
        <v>82</v>
      </c>
      <c r="B3" s="5"/>
      <c r="C3" s="5"/>
      <c r="D3" s="5"/>
      <c r="E3" s="5"/>
      <c r="F3" s="5"/>
      <c r="G3" s="5"/>
      <c r="H3" s="5"/>
      <c r="I3" s="7"/>
      <c r="J3" s="5"/>
      <c r="K3" s="5"/>
      <c r="L3" s="5"/>
      <c r="M3" s="26"/>
      <c r="N3" s="5"/>
      <c r="O3" s="5"/>
      <c r="P3" s="5"/>
      <c r="Q3" s="5"/>
      <c r="R3" s="5"/>
      <c r="S3" s="5"/>
      <c r="T3" s="5"/>
      <c r="U3" s="7"/>
      <c r="V3" s="5"/>
      <c r="W3" s="5"/>
      <c r="X3" s="5"/>
      <c r="Y3" s="5">
        <v>1</v>
      </c>
      <c r="Z3" s="3">
        <v>1</v>
      </c>
    </row>
    <row r="4" spans="1:26" ht="57" customHeight="1" x14ac:dyDescent="0.25">
      <c r="A4" s="1" t="s">
        <v>12</v>
      </c>
      <c r="B4" s="13" t="s">
        <v>51</v>
      </c>
      <c r="C4" s="13" t="s">
        <v>52</v>
      </c>
      <c r="D4" s="13" t="s">
        <v>53</v>
      </c>
      <c r="E4" s="13" t="s">
        <v>54</v>
      </c>
      <c r="F4" s="13" t="s">
        <v>55</v>
      </c>
      <c r="G4" s="13" t="s">
        <v>56</v>
      </c>
      <c r="H4" s="13" t="s">
        <v>66</v>
      </c>
      <c r="I4" s="25" t="s">
        <v>57</v>
      </c>
      <c r="J4" s="16" t="s">
        <v>31</v>
      </c>
      <c r="K4" s="16" t="s">
        <v>32</v>
      </c>
      <c r="L4" s="16" t="s">
        <v>33</v>
      </c>
      <c r="M4" s="27" t="s">
        <v>34</v>
      </c>
      <c r="N4" s="17" t="s">
        <v>58</v>
      </c>
      <c r="O4" s="17" t="s">
        <v>59</v>
      </c>
      <c r="P4" s="17" t="s">
        <v>60</v>
      </c>
      <c r="Q4" s="17" t="s">
        <v>61</v>
      </c>
      <c r="R4" s="17" t="s">
        <v>62</v>
      </c>
      <c r="S4" s="17" t="s">
        <v>63</v>
      </c>
      <c r="T4" s="17" t="s">
        <v>64</v>
      </c>
      <c r="U4" s="18" t="s">
        <v>65</v>
      </c>
      <c r="V4" s="16" t="s">
        <v>35</v>
      </c>
      <c r="W4" s="16" t="s">
        <v>36</v>
      </c>
      <c r="X4" s="16" t="s">
        <v>37</v>
      </c>
      <c r="Y4" s="16" t="s">
        <v>38</v>
      </c>
      <c r="Z4" s="3">
        <v>2</v>
      </c>
    </row>
    <row r="5" spans="1:26" x14ac:dyDescent="0.25">
      <c r="A5" t="s">
        <v>29</v>
      </c>
      <c r="B5" s="19"/>
      <c r="C5" s="19"/>
      <c r="D5" s="19"/>
      <c r="E5" s="19"/>
      <c r="F5" s="19"/>
      <c r="G5" s="19"/>
      <c r="H5" s="19"/>
      <c r="I5" s="20"/>
      <c r="J5" s="19"/>
      <c r="K5" s="19"/>
      <c r="L5" s="19"/>
      <c r="M5" s="28"/>
      <c r="N5" s="19">
        <v>215</v>
      </c>
      <c r="O5" s="19">
        <v>215</v>
      </c>
      <c r="P5" s="19">
        <v>183</v>
      </c>
      <c r="Q5" s="19">
        <v>183</v>
      </c>
      <c r="R5" s="19">
        <v>183</v>
      </c>
      <c r="S5" s="19">
        <v>156</v>
      </c>
      <c r="T5" s="19">
        <v>156</v>
      </c>
      <c r="U5" s="20">
        <v>156</v>
      </c>
      <c r="V5" s="19"/>
      <c r="W5" s="19"/>
      <c r="X5" s="19">
        <v>270</v>
      </c>
      <c r="Y5" s="19">
        <v>270</v>
      </c>
      <c r="Z5" s="3">
        <v>3</v>
      </c>
    </row>
    <row r="6" spans="1:26" x14ac:dyDescent="0.25">
      <c r="A6" t="s">
        <v>0</v>
      </c>
      <c r="B6" s="21"/>
      <c r="C6" s="21"/>
      <c r="D6" s="21"/>
      <c r="E6" s="21"/>
      <c r="F6" s="21"/>
      <c r="G6" s="21"/>
      <c r="H6" s="21"/>
      <c r="I6" s="22"/>
      <c r="J6" s="21"/>
      <c r="K6" s="21"/>
      <c r="L6" s="21"/>
      <c r="M6" s="29"/>
      <c r="N6" s="21">
        <v>61.05</v>
      </c>
      <c r="O6" s="21"/>
      <c r="P6" s="21">
        <v>54.45</v>
      </c>
      <c r="Q6" s="21"/>
      <c r="R6" s="21"/>
      <c r="S6" s="21"/>
      <c r="T6" s="19">
        <v>49.5</v>
      </c>
      <c r="U6" s="20"/>
      <c r="V6" s="21"/>
      <c r="W6" s="21"/>
      <c r="X6" s="21"/>
      <c r="Y6" s="21"/>
      <c r="Z6" s="3">
        <v>4</v>
      </c>
    </row>
    <row r="7" spans="1:26" x14ac:dyDescent="0.25">
      <c r="A7" t="s">
        <v>1</v>
      </c>
      <c r="B7" s="21"/>
      <c r="C7" s="21"/>
      <c r="D7" s="21"/>
      <c r="E7" s="21"/>
      <c r="F7" s="21"/>
      <c r="G7" s="21"/>
      <c r="H7" s="21"/>
      <c r="I7" s="22"/>
      <c r="J7" s="21"/>
      <c r="K7" s="21"/>
      <c r="L7" s="21"/>
      <c r="M7" s="29"/>
      <c r="N7" s="21">
        <v>80.78</v>
      </c>
      <c r="O7" s="21"/>
      <c r="P7" s="21"/>
      <c r="Q7" s="21"/>
      <c r="R7" s="21">
        <v>72.05</v>
      </c>
      <c r="S7" s="21">
        <v>65.5</v>
      </c>
      <c r="T7" s="19"/>
      <c r="U7" s="20"/>
      <c r="V7" s="21"/>
      <c r="W7" s="21"/>
      <c r="X7" s="21"/>
      <c r="Y7" s="21">
        <v>100</v>
      </c>
      <c r="Z7" s="3">
        <v>5</v>
      </c>
    </row>
    <row r="8" spans="1:26" x14ac:dyDescent="0.25">
      <c r="A8" t="s">
        <v>2</v>
      </c>
      <c r="B8" s="19"/>
      <c r="C8" s="19"/>
      <c r="D8" s="19"/>
      <c r="E8" s="19"/>
      <c r="F8" s="19"/>
      <c r="G8" s="19"/>
      <c r="H8" s="19"/>
      <c r="I8" s="20"/>
      <c r="J8" s="19"/>
      <c r="K8" s="19"/>
      <c r="L8" s="19"/>
      <c r="M8" s="28"/>
      <c r="N8" s="19"/>
      <c r="O8" s="19">
        <v>4019</v>
      </c>
      <c r="P8" s="19">
        <v>3248</v>
      </c>
      <c r="Q8" s="19">
        <v>3248</v>
      </c>
      <c r="R8" s="19"/>
      <c r="S8" s="19">
        <v>2617</v>
      </c>
      <c r="T8" s="19">
        <v>2617</v>
      </c>
      <c r="U8" s="20"/>
      <c r="V8" s="19">
        <v>12500</v>
      </c>
      <c r="W8" s="19">
        <v>12500</v>
      </c>
      <c r="X8" s="19">
        <v>12500</v>
      </c>
      <c r="Y8" s="19">
        <v>12500</v>
      </c>
      <c r="Z8" s="3">
        <v>6</v>
      </c>
    </row>
    <row r="9" spans="1:26" x14ac:dyDescent="0.25">
      <c r="A9" t="s">
        <v>4</v>
      </c>
      <c r="B9" s="19"/>
      <c r="C9" s="19"/>
      <c r="D9" s="19"/>
      <c r="E9" s="19"/>
      <c r="F9" s="19"/>
      <c r="G9" s="19"/>
      <c r="H9" s="19"/>
      <c r="I9" s="20"/>
      <c r="J9" s="19"/>
      <c r="K9" s="19"/>
      <c r="L9" s="19"/>
      <c r="M9" s="28"/>
      <c r="N9" s="19"/>
      <c r="O9" s="19">
        <v>5359</v>
      </c>
      <c r="P9" s="19">
        <v>4331</v>
      </c>
      <c r="Q9" s="19"/>
      <c r="R9" s="19">
        <v>4331</v>
      </c>
      <c r="S9" s="19"/>
      <c r="T9" s="19">
        <v>3489</v>
      </c>
      <c r="U9" s="20">
        <v>3489</v>
      </c>
      <c r="V9" s="19"/>
      <c r="W9" s="19"/>
      <c r="X9" s="19"/>
      <c r="Y9" s="19"/>
      <c r="Z9" s="3">
        <v>7</v>
      </c>
    </row>
    <row r="10" spans="1:26" x14ac:dyDescent="0.25">
      <c r="A10" t="s">
        <v>3</v>
      </c>
      <c r="B10" s="21"/>
      <c r="C10" s="21"/>
      <c r="D10" s="21"/>
      <c r="E10" s="21"/>
      <c r="F10" s="21"/>
      <c r="G10" s="21"/>
      <c r="H10" s="21"/>
      <c r="I10" s="22"/>
      <c r="J10" s="21"/>
      <c r="K10" s="21"/>
      <c r="L10" s="21"/>
      <c r="M10" s="29"/>
      <c r="N10" s="21"/>
      <c r="O10" s="21">
        <v>26.52</v>
      </c>
      <c r="P10" s="21"/>
      <c r="Q10" s="21"/>
      <c r="R10" s="21">
        <v>23.65</v>
      </c>
      <c r="S10" s="21"/>
      <c r="T10" s="19">
        <v>21.5</v>
      </c>
      <c r="U10" s="20"/>
      <c r="V10" s="21"/>
      <c r="W10" s="21"/>
      <c r="X10" s="21"/>
      <c r="Y10" s="21"/>
      <c r="Z10" s="3">
        <v>8</v>
      </c>
    </row>
    <row r="11" spans="1:26" x14ac:dyDescent="0.25">
      <c r="A11" t="s">
        <v>5</v>
      </c>
      <c r="B11" s="21"/>
      <c r="C11" s="21"/>
      <c r="D11" s="21"/>
      <c r="E11" s="21"/>
      <c r="F11" s="21"/>
      <c r="G11" s="21"/>
      <c r="H11" s="21"/>
      <c r="I11" s="22"/>
      <c r="J11" s="21"/>
      <c r="K11" s="21"/>
      <c r="L11" s="21"/>
      <c r="M11" s="29"/>
      <c r="N11" s="21">
        <v>42.55</v>
      </c>
      <c r="O11" s="21"/>
      <c r="P11" s="21"/>
      <c r="Q11" s="21">
        <v>37.950000000000003</v>
      </c>
      <c r="R11" s="21"/>
      <c r="S11" s="21"/>
      <c r="T11" s="19"/>
      <c r="U11" s="20">
        <v>34.5</v>
      </c>
      <c r="V11" s="21"/>
      <c r="W11" s="21"/>
      <c r="X11" s="21"/>
      <c r="Y11" s="21"/>
      <c r="Z11" s="3">
        <v>9</v>
      </c>
    </row>
    <row r="12" spans="1:26" x14ac:dyDescent="0.25">
      <c r="A12" t="s">
        <v>6</v>
      </c>
      <c r="B12" s="19"/>
      <c r="C12" s="19"/>
      <c r="D12" s="19"/>
      <c r="E12" s="19"/>
      <c r="F12" s="19"/>
      <c r="G12" s="19"/>
      <c r="H12" s="19"/>
      <c r="I12" s="20"/>
      <c r="J12" s="19"/>
      <c r="K12" s="19"/>
      <c r="L12" s="19"/>
      <c r="M12" s="28"/>
      <c r="N12" s="19"/>
      <c r="O12" s="19"/>
      <c r="P12" s="19"/>
      <c r="Q12" s="19"/>
      <c r="R12" s="19">
        <v>20</v>
      </c>
      <c r="S12" s="19"/>
      <c r="T12" s="19"/>
      <c r="U12" s="20"/>
      <c r="V12" s="19"/>
      <c r="W12" s="19"/>
      <c r="X12" s="19"/>
      <c r="Y12" s="19"/>
      <c r="Z12" s="3">
        <v>10</v>
      </c>
    </row>
    <row r="13" spans="1:26" x14ac:dyDescent="0.25">
      <c r="A13" t="s">
        <v>7</v>
      </c>
      <c r="B13" s="21"/>
      <c r="C13" s="21"/>
      <c r="D13" s="21"/>
      <c r="E13" s="21"/>
      <c r="F13" s="21"/>
      <c r="G13" s="21"/>
      <c r="H13" s="21"/>
      <c r="I13" s="22"/>
      <c r="J13" s="21"/>
      <c r="K13" s="21"/>
      <c r="L13" s="21"/>
      <c r="M13" s="29"/>
      <c r="N13" s="21"/>
      <c r="O13" s="21"/>
      <c r="P13" s="21">
        <v>23.65</v>
      </c>
      <c r="Q13" s="21"/>
      <c r="R13" s="21"/>
      <c r="S13" s="21">
        <v>21.5</v>
      </c>
      <c r="T13" s="19"/>
      <c r="U13" s="20"/>
      <c r="V13" s="21"/>
      <c r="W13" s="21">
        <v>39</v>
      </c>
      <c r="X13" s="21">
        <v>39</v>
      </c>
      <c r="Y13" s="21">
        <v>39</v>
      </c>
      <c r="Z13" s="3">
        <v>11</v>
      </c>
    </row>
    <row r="14" spans="1:26" x14ac:dyDescent="0.25">
      <c r="A14" t="s">
        <v>30</v>
      </c>
      <c r="B14" s="21"/>
      <c r="C14" s="21"/>
      <c r="D14" s="21"/>
      <c r="E14" s="21"/>
      <c r="F14" s="21"/>
      <c r="G14" s="21"/>
      <c r="H14" s="21"/>
      <c r="I14" s="22"/>
      <c r="J14" s="21"/>
      <c r="K14" s="21"/>
      <c r="L14" s="21"/>
      <c r="M14" s="29"/>
      <c r="N14" s="21"/>
      <c r="O14" s="21"/>
      <c r="P14" s="21"/>
      <c r="Q14" s="21">
        <v>143</v>
      </c>
      <c r="R14" s="21"/>
      <c r="S14" s="21"/>
      <c r="T14" s="19"/>
      <c r="U14" s="20"/>
      <c r="V14" s="21"/>
      <c r="W14" s="21"/>
      <c r="X14" s="21"/>
      <c r="Y14" s="21"/>
      <c r="Z14" s="3">
        <v>12</v>
      </c>
    </row>
    <row r="15" spans="1:26" x14ac:dyDescent="0.25">
      <c r="A15" t="s">
        <v>8</v>
      </c>
      <c r="B15" s="19"/>
      <c r="C15" s="19"/>
      <c r="D15" s="19"/>
      <c r="E15" s="19"/>
      <c r="F15" s="19"/>
      <c r="G15" s="19"/>
      <c r="H15" s="19"/>
      <c r="I15" s="20"/>
      <c r="J15" s="19"/>
      <c r="K15" s="19"/>
      <c r="L15" s="19"/>
      <c r="M15" s="28"/>
      <c r="N15" s="19"/>
      <c r="O15" s="19"/>
      <c r="P15" s="19"/>
      <c r="Q15" s="19"/>
      <c r="R15" s="19"/>
      <c r="S15" s="19"/>
      <c r="T15" s="19"/>
      <c r="U15" s="20"/>
      <c r="V15" s="19"/>
      <c r="W15" s="19"/>
      <c r="X15" s="19"/>
      <c r="Y15" s="19"/>
      <c r="Z15" s="3">
        <v>13</v>
      </c>
    </row>
    <row r="16" spans="1:26" x14ac:dyDescent="0.25">
      <c r="A16" t="s">
        <v>9</v>
      </c>
      <c r="B16" s="19"/>
      <c r="C16" s="19"/>
      <c r="D16" s="19"/>
      <c r="E16" s="19"/>
      <c r="F16" s="19"/>
      <c r="G16" s="19"/>
      <c r="H16" s="19"/>
      <c r="I16" s="20"/>
      <c r="J16" s="19"/>
      <c r="K16" s="19"/>
      <c r="L16" s="19"/>
      <c r="M16" s="28"/>
      <c r="N16" s="19">
        <v>177</v>
      </c>
      <c r="O16" s="19"/>
      <c r="P16" s="19"/>
      <c r="Q16" s="19"/>
      <c r="R16" s="19"/>
      <c r="S16" s="19"/>
      <c r="T16" s="19"/>
      <c r="U16" s="20"/>
      <c r="V16" s="19"/>
      <c r="W16" s="19"/>
      <c r="X16" s="19"/>
      <c r="Y16" s="19"/>
      <c r="Z16" s="3">
        <v>14</v>
      </c>
    </row>
    <row r="17" spans="1:26" x14ac:dyDescent="0.25">
      <c r="A17" t="s">
        <v>10</v>
      </c>
      <c r="B17" s="21"/>
      <c r="C17" s="21"/>
      <c r="D17" s="21"/>
      <c r="E17" s="21"/>
      <c r="F17" s="21"/>
      <c r="G17" s="21"/>
      <c r="H17" s="21"/>
      <c r="I17" s="22"/>
      <c r="J17" s="21"/>
      <c r="K17" s="21"/>
      <c r="L17" s="21"/>
      <c r="M17" s="29"/>
      <c r="N17" s="21"/>
      <c r="O17" s="21">
        <v>26.52</v>
      </c>
      <c r="P17" s="21"/>
      <c r="Q17" s="21">
        <v>23.65</v>
      </c>
      <c r="R17" s="21"/>
      <c r="S17" s="21"/>
      <c r="T17" s="19"/>
      <c r="U17" s="20">
        <v>21.5</v>
      </c>
      <c r="V17" s="21"/>
      <c r="W17" s="21"/>
      <c r="X17" s="21"/>
      <c r="Y17" s="21"/>
      <c r="Z17" s="4">
        <v>15</v>
      </c>
    </row>
    <row r="18" spans="1:26" x14ac:dyDescent="0.25">
      <c r="A18" t="s">
        <v>11</v>
      </c>
      <c r="B18" s="19"/>
      <c r="C18" s="19"/>
      <c r="D18" s="19"/>
      <c r="E18" s="19"/>
      <c r="F18" s="19"/>
      <c r="G18" s="19"/>
      <c r="H18" s="19"/>
      <c r="I18" s="20"/>
      <c r="J18" s="19"/>
      <c r="K18" s="19"/>
      <c r="L18" s="19"/>
      <c r="M18" s="28"/>
      <c r="N18" s="19"/>
      <c r="O18" s="19"/>
      <c r="P18" s="19"/>
      <c r="Q18" s="19"/>
      <c r="R18" s="19"/>
      <c r="S18" s="19">
        <v>177</v>
      </c>
      <c r="T18" s="19"/>
      <c r="U18" s="20"/>
      <c r="V18" s="19"/>
      <c r="W18" s="19"/>
      <c r="X18" s="19"/>
      <c r="Y18" s="19"/>
      <c r="Z18" s="3">
        <v>16</v>
      </c>
    </row>
    <row r="19" spans="1:26" x14ac:dyDescent="0.25">
      <c r="A19" t="s">
        <v>68</v>
      </c>
      <c r="B19" s="19"/>
      <c r="C19" s="19"/>
      <c r="D19" s="19"/>
      <c r="E19" s="19"/>
      <c r="F19" s="19"/>
      <c r="G19" s="19"/>
      <c r="H19" s="19"/>
      <c r="I19" s="20"/>
      <c r="J19" s="19"/>
      <c r="K19" s="19"/>
      <c r="L19" s="19"/>
      <c r="M19" s="28"/>
      <c r="N19" s="19"/>
      <c r="O19" s="19"/>
      <c r="P19" s="19"/>
      <c r="Q19" s="19"/>
      <c r="R19" s="19"/>
      <c r="S19" s="19"/>
      <c r="T19" s="19"/>
      <c r="U19" s="20">
        <v>5</v>
      </c>
      <c r="V19" s="19"/>
      <c r="W19" s="19"/>
      <c r="X19" s="19"/>
      <c r="Y19" s="19"/>
      <c r="Z19" s="3">
        <v>17</v>
      </c>
    </row>
    <row r="20" spans="1:26" x14ac:dyDescent="0.25">
      <c r="A20" t="s">
        <v>69</v>
      </c>
      <c r="B20" s="19"/>
      <c r="C20" s="19"/>
      <c r="D20" s="19"/>
      <c r="E20" s="19"/>
      <c r="F20" s="19"/>
      <c r="G20" s="19"/>
      <c r="H20" s="19"/>
      <c r="I20" s="20"/>
      <c r="J20" s="19"/>
      <c r="K20" s="19"/>
      <c r="L20" s="19"/>
      <c r="M20" s="28"/>
      <c r="N20" s="19"/>
      <c r="O20" s="19"/>
      <c r="P20" s="19"/>
      <c r="Q20" s="19"/>
      <c r="R20" s="19"/>
      <c r="S20" s="19"/>
      <c r="T20" s="19"/>
      <c r="U20" s="20"/>
      <c r="V20" s="19"/>
      <c r="W20" s="19"/>
      <c r="X20" s="19"/>
      <c r="Y20" s="19"/>
      <c r="Z20" s="3">
        <v>18</v>
      </c>
    </row>
    <row r="21" spans="1:26" x14ac:dyDescent="0.25">
      <c r="A21" t="s">
        <v>67</v>
      </c>
      <c r="B21" s="19"/>
      <c r="C21" s="19"/>
      <c r="D21" s="19"/>
      <c r="E21" s="19"/>
      <c r="F21" s="19"/>
      <c r="G21" s="19"/>
      <c r="H21" s="19"/>
      <c r="I21" s="20"/>
      <c r="J21" s="19"/>
      <c r="K21" s="19"/>
      <c r="L21" s="19"/>
      <c r="M21" s="28"/>
      <c r="N21" s="19"/>
      <c r="O21" s="19"/>
      <c r="P21" s="19"/>
      <c r="Q21" s="19"/>
      <c r="R21" s="19"/>
      <c r="S21" s="19"/>
      <c r="T21" s="19"/>
      <c r="U21" s="20"/>
      <c r="V21" s="19"/>
      <c r="W21" s="19"/>
      <c r="X21" s="19"/>
      <c r="Y21" s="19"/>
      <c r="Z21" s="3">
        <v>19</v>
      </c>
    </row>
    <row r="22" spans="1:26" x14ac:dyDescent="0.25">
      <c r="M22" s="30"/>
    </row>
    <row r="23" spans="1:26" x14ac:dyDescent="0.25">
      <c r="M23" s="30"/>
    </row>
    <row r="24" spans="1:26" ht="29.25" customHeight="1" x14ac:dyDescent="0.25">
      <c r="A24" s="9" t="s">
        <v>46</v>
      </c>
      <c r="B24" s="10" t="s">
        <v>39</v>
      </c>
      <c r="C24" s="10" t="s">
        <v>46</v>
      </c>
      <c r="D24" s="10" t="s">
        <v>49</v>
      </c>
      <c r="E24" s="11"/>
      <c r="F24" s="11"/>
      <c r="G24" s="11"/>
      <c r="H24" s="1"/>
      <c r="I24" s="9" t="s">
        <v>47</v>
      </c>
      <c r="J24" s="10" t="s">
        <v>39</v>
      </c>
      <c r="K24" s="10" t="s">
        <v>47</v>
      </c>
      <c r="L24" s="10" t="s">
        <v>49</v>
      </c>
      <c r="M24" s="11"/>
      <c r="N24" s="11"/>
      <c r="O24" s="11"/>
      <c r="P24" s="1"/>
      <c r="Q24" s="12" t="s">
        <v>48</v>
      </c>
      <c r="R24" s="10" t="s">
        <v>50</v>
      </c>
    </row>
    <row r="25" spans="1:26" x14ac:dyDescent="0.25">
      <c r="A25" s="6" t="str">
        <f t="shared" ref="A25:A40" si="0">+A5</f>
        <v>Damage</v>
      </c>
      <c r="B25" s="23">
        <f t="shared" ref="B25:B40" si="1">+SUM($N5:$U5)+IF(ISNA(HLOOKUP(1,$V$3:$Y$22,$Z5,0)),0,HLOOKUP(1,$V$3:$Y$22,$Z5,0))</f>
        <v>1717</v>
      </c>
      <c r="C25" s="23">
        <f t="shared" ref="C25:C41" si="2">SUMIF($B$1:$Y$1,1,$B5:$Y5)</f>
        <v>0</v>
      </c>
      <c r="D25" s="23">
        <f>+C25-B25</f>
        <v>-1717</v>
      </c>
      <c r="E25" s="6"/>
      <c r="F25" s="6"/>
      <c r="G25" s="6"/>
      <c r="I25" s="6" t="str">
        <f>+A25</f>
        <v>Damage</v>
      </c>
      <c r="J25" s="23">
        <f t="shared" ref="J25:J41" si="3">+SUM($N5:$U5)+IF(ISNA(HLOOKUP(1,$V$3:$Y$22,$Z5,0)),0,HLOOKUP(1,$V$3:$Y$22,$Z5,0))</f>
        <v>1717</v>
      </c>
      <c r="K25" s="23">
        <f t="shared" ref="K25:K41" si="4">SUMIF($B$2:$Y$2,1,$B5:$Y5)</f>
        <v>0</v>
      </c>
      <c r="L25" s="23">
        <f>+K25-J25</f>
        <v>-1717</v>
      </c>
      <c r="M25" s="6"/>
      <c r="N25" s="6"/>
      <c r="O25" s="6"/>
      <c r="Q25" t="str">
        <f>+A25</f>
        <v>Damage</v>
      </c>
      <c r="R25" s="24">
        <f>+K25-C25</f>
        <v>0</v>
      </c>
    </row>
    <row r="26" spans="1:26" x14ac:dyDescent="0.25">
      <c r="A26" s="6" t="str">
        <f t="shared" si="0"/>
        <v>Crit chance</v>
      </c>
      <c r="B26" s="23">
        <f t="shared" si="1"/>
        <v>165</v>
      </c>
      <c r="C26" s="23">
        <f t="shared" si="2"/>
        <v>0</v>
      </c>
      <c r="D26" s="23">
        <f t="shared" ref="D26:D39" si="5">+C26-B26</f>
        <v>-165</v>
      </c>
      <c r="E26" s="6"/>
      <c r="F26" s="6" t="s">
        <v>73</v>
      </c>
      <c r="G26" s="6">
        <f>+B1+N1</f>
        <v>0</v>
      </c>
      <c r="I26" s="6" t="str">
        <f t="shared" ref="I26:I41" si="6">+A26</f>
        <v>Crit chance</v>
      </c>
      <c r="J26" s="23">
        <f t="shared" si="3"/>
        <v>165</v>
      </c>
      <c r="K26" s="23">
        <f t="shared" si="4"/>
        <v>0</v>
      </c>
      <c r="L26" s="23">
        <f t="shared" ref="L26:L41" si="7">+K26-J26</f>
        <v>-165</v>
      </c>
      <c r="M26" s="6"/>
      <c r="N26" s="6" t="s">
        <v>73</v>
      </c>
      <c r="O26" s="6">
        <f>+B2+N2</f>
        <v>0</v>
      </c>
      <c r="Q26" t="str">
        <f t="shared" ref="Q26:Q41" si="8">+A26</f>
        <v>Crit chance</v>
      </c>
      <c r="R26" s="24">
        <f t="shared" ref="R26:R41" si="9">+K26-C26</f>
        <v>0</v>
      </c>
    </row>
    <row r="27" spans="1:26" x14ac:dyDescent="0.25">
      <c r="A27" s="6" t="str">
        <f t="shared" si="0"/>
        <v>Crit dam</v>
      </c>
      <c r="B27" s="23">
        <f t="shared" si="1"/>
        <v>318.33</v>
      </c>
      <c r="C27" s="23">
        <f t="shared" si="2"/>
        <v>0</v>
      </c>
      <c r="D27" s="23">
        <f t="shared" si="5"/>
        <v>-318.33</v>
      </c>
      <c r="E27" s="6"/>
      <c r="F27" s="6" t="s">
        <v>74</v>
      </c>
      <c r="G27" s="6">
        <f>+C1+O1</f>
        <v>0</v>
      </c>
      <c r="I27" s="6" t="str">
        <f t="shared" si="6"/>
        <v>Crit dam</v>
      </c>
      <c r="J27" s="23">
        <f t="shared" si="3"/>
        <v>318.33</v>
      </c>
      <c r="K27" s="23">
        <f t="shared" si="4"/>
        <v>0</v>
      </c>
      <c r="L27" s="23">
        <f t="shared" si="7"/>
        <v>-318.33</v>
      </c>
      <c r="M27" s="6"/>
      <c r="N27" s="6" t="s">
        <v>74</v>
      </c>
      <c r="O27" s="6">
        <f>+C2+O2</f>
        <v>0</v>
      </c>
      <c r="Q27" t="str">
        <f t="shared" si="8"/>
        <v>Crit dam</v>
      </c>
      <c r="R27" s="24">
        <f t="shared" si="9"/>
        <v>0</v>
      </c>
    </row>
    <row r="28" spans="1:26" x14ac:dyDescent="0.25">
      <c r="A28" s="6" t="str">
        <f t="shared" si="0"/>
        <v>Armor</v>
      </c>
      <c r="B28" s="23">
        <f t="shared" si="1"/>
        <v>28249</v>
      </c>
      <c r="C28" s="23">
        <f t="shared" si="2"/>
        <v>0</v>
      </c>
      <c r="D28" s="23">
        <f t="shared" si="5"/>
        <v>-28249</v>
      </c>
      <c r="E28" s="6"/>
      <c r="F28" s="6" t="s">
        <v>75</v>
      </c>
      <c r="G28" s="6">
        <f>+D1+P1</f>
        <v>0</v>
      </c>
      <c r="I28" s="6" t="str">
        <f t="shared" si="6"/>
        <v>Armor</v>
      </c>
      <c r="J28" s="23">
        <f t="shared" si="3"/>
        <v>28249</v>
      </c>
      <c r="K28" s="23">
        <f t="shared" si="4"/>
        <v>0</v>
      </c>
      <c r="L28" s="23">
        <f t="shared" si="7"/>
        <v>-28249</v>
      </c>
      <c r="M28" s="6"/>
      <c r="N28" s="6" t="s">
        <v>75</v>
      </c>
      <c r="O28" s="6">
        <f>+D2+P2</f>
        <v>0</v>
      </c>
      <c r="Q28" t="str">
        <f t="shared" si="8"/>
        <v>Armor</v>
      </c>
      <c r="R28" s="24">
        <f t="shared" si="9"/>
        <v>0</v>
      </c>
    </row>
    <row r="29" spans="1:26" x14ac:dyDescent="0.25">
      <c r="A29" s="6" t="str">
        <f t="shared" si="0"/>
        <v>Health</v>
      </c>
      <c r="B29" s="23">
        <f t="shared" si="1"/>
        <v>20999</v>
      </c>
      <c r="C29" s="23">
        <f t="shared" si="2"/>
        <v>0</v>
      </c>
      <c r="D29" s="23">
        <f t="shared" si="5"/>
        <v>-20999</v>
      </c>
      <c r="E29" s="6"/>
      <c r="F29" s="6" t="s">
        <v>76</v>
      </c>
      <c r="G29" s="6">
        <f>+E1+Q1</f>
        <v>0</v>
      </c>
      <c r="I29" s="6" t="str">
        <f t="shared" si="6"/>
        <v>Health</v>
      </c>
      <c r="J29" s="23">
        <f t="shared" si="3"/>
        <v>20999</v>
      </c>
      <c r="K29" s="23">
        <f t="shared" si="4"/>
        <v>0</v>
      </c>
      <c r="L29" s="23">
        <f t="shared" si="7"/>
        <v>-20999</v>
      </c>
      <c r="M29" s="6"/>
      <c r="N29" s="6" t="s">
        <v>76</v>
      </c>
      <c r="O29" s="6">
        <f>+E2+Q2</f>
        <v>0</v>
      </c>
      <c r="Q29" t="str">
        <f t="shared" si="8"/>
        <v>Health</v>
      </c>
      <c r="R29" s="24">
        <f t="shared" si="9"/>
        <v>0</v>
      </c>
    </row>
    <row r="30" spans="1:26" x14ac:dyDescent="0.25">
      <c r="A30" s="6" t="str">
        <f t="shared" si="0"/>
        <v>Dodge</v>
      </c>
      <c r="B30" s="23">
        <f t="shared" si="1"/>
        <v>71.67</v>
      </c>
      <c r="C30" s="23">
        <f t="shared" si="2"/>
        <v>0</v>
      </c>
      <c r="D30" s="23">
        <f t="shared" si="5"/>
        <v>-71.67</v>
      </c>
      <c r="E30" s="6"/>
      <c r="F30" s="6" t="s">
        <v>77</v>
      </c>
      <c r="G30" s="6">
        <f>+F1+R1</f>
        <v>0</v>
      </c>
      <c r="I30" s="6" t="str">
        <f t="shared" si="6"/>
        <v>Dodge</v>
      </c>
      <c r="J30" s="23">
        <f t="shared" si="3"/>
        <v>71.67</v>
      </c>
      <c r="K30" s="23">
        <f t="shared" si="4"/>
        <v>0</v>
      </c>
      <c r="L30" s="23">
        <f t="shared" si="7"/>
        <v>-71.67</v>
      </c>
      <c r="M30" s="6"/>
      <c r="N30" s="6" t="s">
        <v>77</v>
      </c>
      <c r="O30" s="6">
        <f>+F2+R2</f>
        <v>0</v>
      </c>
      <c r="Q30" t="str">
        <f t="shared" si="8"/>
        <v>Dodge</v>
      </c>
      <c r="R30" s="24">
        <f t="shared" si="9"/>
        <v>0</v>
      </c>
    </row>
    <row r="31" spans="1:26" x14ac:dyDescent="0.25">
      <c r="A31" s="6" t="str">
        <f t="shared" si="0"/>
        <v>Attack speed</v>
      </c>
      <c r="B31" s="23">
        <f t="shared" si="1"/>
        <v>115</v>
      </c>
      <c r="C31" s="23">
        <f t="shared" si="2"/>
        <v>0</v>
      </c>
      <c r="D31" s="23">
        <f t="shared" si="5"/>
        <v>-115</v>
      </c>
      <c r="E31" s="6"/>
      <c r="F31" s="6" t="s">
        <v>78</v>
      </c>
      <c r="G31" s="6">
        <f>+G1+S1</f>
        <v>0</v>
      </c>
      <c r="I31" s="6" t="str">
        <f t="shared" si="6"/>
        <v>Attack speed</v>
      </c>
      <c r="J31" s="23">
        <f t="shared" si="3"/>
        <v>115</v>
      </c>
      <c r="K31" s="23">
        <f t="shared" si="4"/>
        <v>0</v>
      </c>
      <c r="L31" s="23">
        <f t="shared" si="7"/>
        <v>-115</v>
      </c>
      <c r="M31" s="6"/>
      <c r="N31" s="6" t="s">
        <v>78</v>
      </c>
      <c r="O31" s="6">
        <f>+G2+S2</f>
        <v>0</v>
      </c>
      <c r="Q31" t="str">
        <f t="shared" si="8"/>
        <v>Attack speed</v>
      </c>
      <c r="R31" s="24">
        <f t="shared" si="9"/>
        <v>0</v>
      </c>
    </row>
    <row r="32" spans="1:26" x14ac:dyDescent="0.25">
      <c r="A32" s="6" t="str">
        <f t="shared" si="0"/>
        <v>Mana max</v>
      </c>
      <c r="B32" s="23">
        <f t="shared" si="1"/>
        <v>20</v>
      </c>
      <c r="C32" s="23">
        <f t="shared" si="2"/>
        <v>0</v>
      </c>
      <c r="D32" s="23">
        <f t="shared" si="5"/>
        <v>-20</v>
      </c>
      <c r="E32" s="6"/>
      <c r="F32" s="6" t="s">
        <v>79</v>
      </c>
      <c r="G32" s="6">
        <f>+H1+T1</f>
        <v>0</v>
      </c>
      <c r="I32" s="6" t="str">
        <f t="shared" si="6"/>
        <v>Mana max</v>
      </c>
      <c r="J32" s="23">
        <f t="shared" si="3"/>
        <v>20</v>
      </c>
      <c r="K32" s="23">
        <f t="shared" si="4"/>
        <v>0</v>
      </c>
      <c r="L32" s="23">
        <f t="shared" si="7"/>
        <v>-20</v>
      </c>
      <c r="M32" s="6"/>
      <c r="N32" s="6" t="s">
        <v>79</v>
      </c>
      <c r="O32" s="6">
        <f>+H2+T2</f>
        <v>0</v>
      </c>
      <c r="Q32" t="str">
        <f t="shared" si="8"/>
        <v>Mana max</v>
      </c>
      <c r="R32" s="24">
        <f t="shared" si="9"/>
        <v>0</v>
      </c>
    </row>
    <row r="33" spans="1:18" x14ac:dyDescent="0.25">
      <c r="A33" s="6" t="str">
        <f t="shared" si="0"/>
        <v>Parry</v>
      </c>
      <c r="B33" s="23">
        <f t="shared" si="1"/>
        <v>84.15</v>
      </c>
      <c r="C33" s="23">
        <f t="shared" si="2"/>
        <v>0</v>
      </c>
      <c r="D33" s="23">
        <f t="shared" si="5"/>
        <v>-84.15</v>
      </c>
      <c r="E33" s="6"/>
      <c r="F33" s="6" t="s">
        <v>80</v>
      </c>
      <c r="G33" s="6">
        <f>+I1+U1</f>
        <v>0</v>
      </c>
      <c r="I33" s="6" t="str">
        <f t="shared" si="6"/>
        <v>Parry</v>
      </c>
      <c r="J33" s="23">
        <f t="shared" si="3"/>
        <v>84.15</v>
      </c>
      <c r="K33" s="23">
        <f t="shared" si="4"/>
        <v>0</v>
      </c>
      <c r="L33" s="23">
        <f t="shared" si="7"/>
        <v>-84.15</v>
      </c>
      <c r="M33" s="6"/>
      <c r="N33" s="6" t="s">
        <v>80</v>
      </c>
      <c r="O33" s="6">
        <f>+I2+U2</f>
        <v>0</v>
      </c>
      <c r="Q33" t="str">
        <f t="shared" si="8"/>
        <v>Parry</v>
      </c>
      <c r="R33" s="24">
        <f t="shared" si="9"/>
        <v>0</v>
      </c>
    </row>
    <row r="34" spans="1:18" x14ac:dyDescent="0.25">
      <c r="A34" s="6" t="str">
        <f t="shared" si="0"/>
        <v>Health per sec</v>
      </c>
      <c r="B34" s="23">
        <f t="shared" si="1"/>
        <v>143</v>
      </c>
      <c r="C34" s="23">
        <f t="shared" si="2"/>
        <v>0</v>
      </c>
      <c r="D34" s="23">
        <f t="shared" si="5"/>
        <v>-143</v>
      </c>
      <c r="E34" s="6"/>
      <c r="F34" s="6" t="s">
        <v>81</v>
      </c>
      <c r="G34" s="6">
        <f>+SUM(J1:M1,V1:Y1)</f>
        <v>0</v>
      </c>
      <c r="I34" s="6" t="str">
        <f t="shared" si="6"/>
        <v>Health per sec</v>
      </c>
      <c r="J34" s="23">
        <f t="shared" si="3"/>
        <v>143</v>
      </c>
      <c r="K34" s="23">
        <f t="shared" si="4"/>
        <v>0</v>
      </c>
      <c r="L34" s="23">
        <f t="shared" si="7"/>
        <v>-143</v>
      </c>
      <c r="M34" s="6"/>
      <c r="N34" s="6" t="s">
        <v>81</v>
      </c>
      <c r="O34" s="6">
        <f>+SUM(J2:M2,V2:Y2)</f>
        <v>0</v>
      </c>
      <c r="Q34" t="str">
        <f t="shared" si="8"/>
        <v>Health per sec</v>
      </c>
      <c r="R34" s="24">
        <f t="shared" si="9"/>
        <v>0</v>
      </c>
    </row>
    <row r="35" spans="1:18" x14ac:dyDescent="0.25">
      <c r="A35" s="6" t="str">
        <f t="shared" si="0"/>
        <v>Health per basic</v>
      </c>
      <c r="B35" s="23">
        <f t="shared" si="1"/>
        <v>0</v>
      </c>
      <c r="C35" s="23">
        <f t="shared" si="2"/>
        <v>0</v>
      </c>
      <c r="D35" s="23">
        <f t="shared" si="5"/>
        <v>0</v>
      </c>
      <c r="E35" s="6"/>
      <c r="F35" s="6"/>
      <c r="G35" s="6"/>
      <c r="I35" s="6" t="str">
        <f t="shared" si="6"/>
        <v>Health per basic</v>
      </c>
      <c r="J35" s="23">
        <f t="shared" si="3"/>
        <v>0</v>
      </c>
      <c r="K35" s="23">
        <f t="shared" si="4"/>
        <v>0</v>
      </c>
      <c r="L35" s="23">
        <f t="shared" si="7"/>
        <v>0</v>
      </c>
      <c r="M35" s="6"/>
      <c r="N35" s="6"/>
      <c r="O35" s="6"/>
      <c r="Q35" t="str">
        <f t="shared" si="8"/>
        <v>Health per basic</v>
      </c>
      <c r="R35" s="24">
        <f t="shared" si="9"/>
        <v>0</v>
      </c>
    </row>
    <row r="36" spans="1:18" x14ac:dyDescent="0.25">
      <c r="A36" s="6" t="str">
        <f t="shared" si="0"/>
        <v>Health per kill</v>
      </c>
      <c r="B36" s="23">
        <f t="shared" si="1"/>
        <v>177</v>
      </c>
      <c r="C36" s="23">
        <f t="shared" si="2"/>
        <v>0</v>
      </c>
      <c r="D36" s="23">
        <f t="shared" si="5"/>
        <v>-177</v>
      </c>
      <c r="E36" s="6"/>
      <c r="F36" s="6"/>
      <c r="G36" s="6"/>
      <c r="I36" s="6" t="str">
        <f t="shared" si="6"/>
        <v>Health per kill</v>
      </c>
      <c r="J36" s="23">
        <f t="shared" si="3"/>
        <v>177</v>
      </c>
      <c r="K36" s="23">
        <f t="shared" si="4"/>
        <v>0</v>
      </c>
      <c r="L36" s="23">
        <f t="shared" si="7"/>
        <v>-177</v>
      </c>
      <c r="M36" s="6"/>
      <c r="N36" s="6"/>
      <c r="O36" s="6"/>
      <c r="Q36" t="str">
        <f t="shared" si="8"/>
        <v>Health per kill</v>
      </c>
      <c r="R36" s="24">
        <f t="shared" si="9"/>
        <v>0</v>
      </c>
    </row>
    <row r="37" spans="1:18" x14ac:dyDescent="0.25">
      <c r="A37" s="6" t="str">
        <f t="shared" si="0"/>
        <v>Defend</v>
      </c>
      <c r="B37" s="23">
        <f t="shared" si="1"/>
        <v>71.67</v>
      </c>
      <c r="C37" s="23">
        <f t="shared" si="2"/>
        <v>0</v>
      </c>
      <c r="D37" s="23">
        <f t="shared" si="5"/>
        <v>-71.67</v>
      </c>
      <c r="E37" s="6"/>
      <c r="F37" s="6"/>
      <c r="G37" s="6"/>
      <c r="I37" s="6" t="str">
        <f t="shared" si="6"/>
        <v>Defend</v>
      </c>
      <c r="J37" s="23">
        <f t="shared" si="3"/>
        <v>71.67</v>
      </c>
      <c r="K37" s="23">
        <f t="shared" si="4"/>
        <v>0</v>
      </c>
      <c r="L37" s="23">
        <f t="shared" si="7"/>
        <v>-71.67</v>
      </c>
      <c r="M37" s="6"/>
      <c r="N37" s="6"/>
      <c r="O37" s="6"/>
      <c r="Q37" t="str">
        <f t="shared" si="8"/>
        <v>Defend</v>
      </c>
      <c r="R37" s="24">
        <f t="shared" si="9"/>
        <v>0</v>
      </c>
    </row>
    <row r="38" spans="1:18" x14ac:dyDescent="0.25">
      <c r="A38" s="6" t="str">
        <f t="shared" si="0"/>
        <v>Thorns</v>
      </c>
      <c r="B38" s="23">
        <f t="shared" si="1"/>
        <v>177</v>
      </c>
      <c r="C38" s="23">
        <f t="shared" si="2"/>
        <v>0</v>
      </c>
      <c r="D38" s="23">
        <f t="shared" si="5"/>
        <v>-177</v>
      </c>
      <c r="E38" s="6"/>
      <c r="F38" s="6"/>
      <c r="G38" s="6"/>
      <c r="I38" s="6" t="str">
        <f t="shared" si="6"/>
        <v>Thorns</v>
      </c>
      <c r="J38" s="23">
        <f t="shared" si="3"/>
        <v>177</v>
      </c>
      <c r="K38" s="23">
        <f t="shared" si="4"/>
        <v>0</v>
      </c>
      <c r="L38" s="23">
        <f t="shared" si="7"/>
        <v>-177</v>
      </c>
      <c r="M38" s="6"/>
      <c r="N38" s="6"/>
      <c r="O38" s="6"/>
      <c r="Q38" t="str">
        <f t="shared" si="8"/>
        <v>Thorns</v>
      </c>
      <c r="R38" s="24">
        <f t="shared" si="9"/>
        <v>0</v>
      </c>
    </row>
    <row r="39" spans="1:18" x14ac:dyDescent="0.25">
      <c r="A39" s="6" t="str">
        <f t="shared" si="0"/>
        <v>Move speed</v>
      </c>
      <c r="B39" s="23">
        <f t="shared" si="1"/>
        <v>5</v>
      </c>
      <c r="C39" s="23">
        <f t="shared" si="2"/>
        <v>0</v>
      </c>
      <c r="D39" s="23">
        <f t="shared" si="5"/>
        <v>-5</v>
      </c>
      <c r="E39" s="6"/>
      <c r="F39" s="6"/>
      <c r="G39" s="6"/>
      <c r="I39" s="6" t="str">
        <f t="shared" si="6"/>
        <v>Move speed</v>
      </c>
      <c r="J39" s="23">
        <f t="shared" si="3"/>
        <v>5</v>
      </c>
      <c r="K39" s="23">
        <f t="shared" si="4"/>
        <v>0</v>
      </c>
      <c r="L39" s="23">
        <f t="shared" si="7"/>
        <v>-5</v>
      </c>
      <c r="M39" s="6"/>
      <c r="N39" s="6"/>
      <c r="O39" s="6"/>
      <c r="Q39" t="str">
        <f t="shared" si="8"/>
        <v>Move speed</v>
      </c>
      <c r="R39" s="24">
        <f t="shared" si="9"/>
        <v>0</v>
      </c>
    </row>
    <row r="40" spans="1:18" x14ac:dyDescent="0.25">
      <c r="A40" s="6" t="str">
        <f t="shared" si="0"/>
        <v>Life steal</v>
      </c>
      <c r="B40" s="23">
        <f t="shared" si="1"/>
        <v>0</v>
      </c>
      <c r="C40" s="23">
        <f t="shared" si="2"/>
        <v>0</v>
      </c>
      <c r="D40" s="23">
        <f t="shared" ref="D40" si="10">+C40-B40</f>
        <v>0</v>
      </c>
      <c r="E40" s="6"/>
      <c r="F40" s="6"/>
      <c r="G40" s="6"/>
      <c r="I40" s="6" t="str">
        <f t="shared" ref="I40" si="11">+A40</f>
        <v>Life steal</v>
      </c>
      <c r="J40" s="23">
        <f t="shared" si="3"/>
        <v>0</v>
      </c>
      <c r="K40" s="23">
        <f t="shared" si="4"/>
        <v>0</v>
      </c>
      <c r="L40" s="23">
        <f t="shared" ref="L40" si="12">+K40-J40</f>
        <v>0</v>
      </c>
      <c r="M40" s="6"/>
      <c r="N40" s="6"/>
      <c r="O40" s="6"/>
      <c r="Q40" t="str">
        <f t="shared" ref="Q40" si="13">+A40</f>
        <v>Life steal</v>
      </c>
      <c r="R40" s="24">
        <f t="shared" ref="R40" si="14">+K40-C40</f>
        <v>0</v>
      </c>
    </row>
    <row r="41" spans="1:18" x14ac:dyDescent="0.25">
      <c r="A41" s="6" t="str">
        <f t="shared" ref="A41" si="15">+A21</f>
        <v>Effect</v>
      </c>
      <c r="B41" s="23">
        <f>+SUM($N22:$U22)+IF(ISNA(HLOOKUP(1,$V$3:$Y$22,$Z21,0)),0,HLOOKUP(1,$V$3:$Y$22,$Z21,0))</f>
        <v>0</v>
      </c>
      <c r="C41" s="23">
        <f t="shared" si="2"/>
        <v>0</v>
      </c>
      <c r="D41" s="23">
        <f>+C41-B41</f>
        <v>0</v>
      </c>
      <c r="E41" s="6"/>
      <c r="F41" s="6"/>
      <c r="G41" s="6"/>
      <c r="I41" s="6" t="str">
        <f t="shared" si="6"/>
        <v>Effect</v>
      </c>
      <c r="J41" s="23">
        <f t="shared" si="3"/>
        <v>0</v>
      </c>
      <c r="K41" s="23">
        <f t="shared" si="4"/>
        <v>0</v>
      </c>
      <c r="L41" s="23">
        <f t="shared" si="7"/>
        <v>0</v>
      </c>
      <c r="M41" s="6"/>
      <c r="N41" s="6"/>
      <c r="O41" s="6"/>
      <c r="Q41" t="str">
        <f t="shared" si="8"/>
        <v>Effect</v>
      </c>
      <c r="R41" s="24">
        <f t="shared" si="9"/>
        <v>0</v>
      </c>
    </row>
  </sheetData>
  <conditionalFormatting sqref="B1:Y2">
    <cfRule type="cellIs" dxfId="3" priority="2" operator="equal">
      <formula>1</formula>
    </cfRule>
  </conditionalFormatting>
  <conditionalFormatting sqref="B2:Y2">
    <cfRule type="cellIs" dxfId="2" priority="1" operator="equal">
      <formula>1</formula>
    </cfRule>
  </conditionalFormatting>
  <pageMargins left="0.25" right="0.25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1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M22" sqref="M22:M23"/>
    </sheetView>
  </sheetViews>
  <sheetFormatPr baseColWidth="10" defaultRowHeight="15" x14ac:dyDescent="0.25"/>
  <cols>
    <col min="1" max="1" width="15.140625" bestFit="1" customWidth="1"/>
    <col min="2" max="25" width="9.42578125" customWidth="1"/>
    <col min="26" max="26" width="3.140625" bestFit="1" customWidth="1"/>
  </cols>
  <sheetData>
    <row r="1" spans="1:26" x14ac:dyDescent="0.25">
      <c r="A1" t="s">
        <v>46</v>
      </c>
      <c r="B1" s="5">
        <v>1</v>
      </c>
      <c r="C1" s="5"/>
      <c r="D1" s="5">
        <v>1</v>
      </c>
      <c r="E1" s="5">
        <v>1</v>
      </c>
      <c r="F1" s="5"/>
      <c r="G1" s="5">
        <v>1</v>
      </c>
      <c r="H1" s="5">
        <v>1</v>
      </c>
      <c r="I1" s="7">
        <v>1</v>
      </c>
      <c r="J1" s="5" t="str">
        <f>IF(SUM($B$1:$I$1)&lt;3,"",IF(SUM($B$1:$I$1)&lt;5,1,""))</f>
        <v/>
      </c>
      <c r="K1" s="5">
        <f>IF(SUM($B$1:$I$1)&lt;5,"",IF(SUM($B$1:$I$1)&lt;7,1,""))</f>
        <v>1</v>
      </c>
      <c r="L1" s="5" t="str">
        <f>IF(SUM($B$1:$I$1)=7,1,"")</f>
        <v/>
      </c>
      <c r="M1" s="26" t="str">
        <f>IF(SUM($B$1:$I$1)=8,1,"")</f>
        <v/>
      </c>
      <c r="N1" s="5"/>
      <c r="O1" s="5">
        <v>1</v>
      </c>
      <c r="P1" s="5"/>
      <c r="Q1" s="5"/>
      <c r="R1" s="5">
        <v>1</v>
      </c>
      <c r="S1" s="5"/>
      <c r="T1" s="5"/>
      <c r="U1" s="7"/>
      <c r="V1" s="5" t="str">
        <f>IF(SUM($N$1:$U$1)&lt;3,"",IF(SUM($N$1:$U$1)&lt;5,1,""))</f>
        <v/>
      </c>
      <c r="W1" s="5" t="str">
        <f>IF(SUM($N$1:$U$1)&lt;5,"",IF(SUM($N$1:$U$1)&lt;7,1,""))</f>
        <v/>
      </c>
      <c r="X1" s="5" t="str">
        <f>IF(SUM($N$1:$U$1)=7,1,"")</f>
        <v/>
      </c>
      <c r="Y1" s="8" t="str">
        <f>IF(SUM($N$1:$U$1)=8,1,"")</f>
        <v/>
      </c>
      <c r="Z1" s="3"/>
    </row>
    <row r="2" spans="1:26" x14ac:dyDescent="0.25">
      <c r="A2" t="s">
        <v>47</v>
      </c>
      <c r="B2" s="5">
        <v>1</v>
      </c>
      <c r="C2" s="5"/>
      <c r="D2" s="5">
        <v>1</v>
      </c>
      <c r="E2" s="5">
        <v>1</v>
      </c>
      <c r="F2" s="5"/>
      <c r="G2" s="5">
        <v>1</v>
      </c>
      <c r="H2" s="5"/>
      <c r="I2" s="7">
        <v>1</v>
      </c>
      <c r="J2" s="5"/>
      <c r="K2" s="5">
        <v>1</v>
      </c>
      <c r="L2" s="5"/>
      <c r="M2" s="26"/>
      <c r="N2" s="5"/>
      <c r="O2" s="5">
        <v>1</v>
      </c>
      <c r="P2" s="5"/>
      <c r="Q2" s="5"/>
      <c r="R2" s="5">
        <v>1</v>
      </c>
      <c r="S2" s="5"/>
      <c r="T2" s="5"/>
      <c r="U2" s="7">
        <v>1</v>
      </c>
      <c r="V2" s="5">
        <v>1</v>
      </c>
      <c r="W2" s="5"/>
      <c r="X2" s="5"/>
      <c r="Y2" s="5"/>
      <c r="Z2" s="3"/>
    </row>
    <row r="3" spans="1:26" x14ac:dyDescent="0.25">
      <c r="A3" t="s">
        <v>82</v>
      </c>
      <c r="B3" s="5"/>
      <c r="C3" s="5"/>
      <c r="D3" s="5"/>
      <c r="E3" s="5"/>
      <c r="F3" s="5"/>
      <c r="G3" s="5"/>
      <c r="H3" s="5"/>
      <c r="I3" s="7"/>
      <c r="J3" s="5"/>
      <c r="K3" s="5"/>
      <c r="L3" s="5"/>
      <c r="M3" s="26"/>
      <c r="N3" s="5"/>
      <c r="O3" s="5"/>
      <c r="P3" s="5"/>
      <c r="Q3" s="5"/>
      <c r="R3" s="5"/>
      <c r="S3" s="5"/>
      <c r="T3" s="5"/>
      <c r="U3" s="7"/>
      <c r="V3" s="5"/>
      <c r="W3" s="5"/>
      <c r="X3" s="5"/>
      <c r="Y3" s="5">
        <v>1</v>
      </c>
      <c r="Z3" s="3">
        <v>1</v>
      </c>
    </row>
    <row r="4" spans="1:26" ht="67.5" customHeight="1" x14ac:dyDescent="0.25">
      <c r="A4" s="1" t="s">
        <v>12</v>
      </c>
      <c r="B4" s="14" t="s">
        <v>13</v>
      </c>
      <c r="C4" s="17" t="s">
        <v>14</v>
      </c>
      <c r="D4" s="14" t="s">
        <v>15</v>
      </c>
      <c r="E4" s="14" t="s">
        <v>16</v>
      </c>
      <c r="F4" s="17" t="s">
        <v>17</v>
      </c>
      <c r="G4" s="14" t="s">
        <v>18</v>
      </c>
      <c r="H4" s="14" t="s">
        <v>19</v>
      </c>
      <c r="I4" s="15" t="s">
        <v>20</v>
      </c>
      <c r="J4" s="16" t="s">
        <v>31</v>
      </c>
      <c r="K4" s="16" t="s">
        <v>32</v>
      </c>
      <c r="L4" s="16" t="s">
        <v>33</v>
      </c>
      <c r="M4" s="27" t="s">
        <v>34</v>
      </c>
      <c r="N4" s="17" t="s">
        <v>21</v>
      </c>
      <c r="O4" s="17" t="s">
        <v>22</v>
      </c>
      <c r="P4" s="17" t="s">
        <v>23</v>
      </c>
      <c r="Q4" s="17" t="s">
        <v>24</v>
      </c>
      <c r="R4" s="17" t="s">
        <v>25</v>
      </c>
      <c r="S4" s="17" t="s">
        <v>26</v>
      </c>
      <c r="T4" s="17" t="s">
        <v>27</v>
      </c>
      <c r="U4" s="18" t="s">
        <v>28</v>
      </c>
      <c r="V4" s="16" t="s">
        <v>35</v>
      </c>
      <c r="W4" s="16" t="s">
        <v>36</v>
      </c>
      <c r="X4" s="16" t="s">
        <v>37</v>
      </c>
      <c r="Y4" s="16" t="s">
        <v>38</v>
      </c>
      <c r="Z4" s="3">
        <v>2</v>
      </c>
    </row>
    <row r="5" spans="1:26" x14ac:dyDescent="0.25">
      <c r="A5" t="s">
        <v>29</v>
      </c>
      <c r="B5" s="19">
        <v>230</v>
      </c>
      <c r="C5" s="19">
        <v>230</v>
      </c>
      <c r="D5" s="19">
        <v>196</v>
      </c>
      <c r="E5" s="19">
        <v>167</v>
      </c>
      <c r="F5" s="19">
        <v>196</v>
      </c>
      <c r="G5" s="19">
        <v>167</v>
      </c>
      <c r="H5" s="19">
        <v>167</v>
      </c>
      <c r="I5" s="20">
        <v>196</v>
      </c>
      <c r="J5" s="19"/>
      <c r="K5" s="19"/>
      <c r="L5" s="19"/>
      <c r="M5" s="28"/>
      <c r="N5" s="19">
        <v>176</v>
      </c>
      <c r="O5" s="19">
        <v>176</v>
      </c>
      <c r="P5" s="19">
        <v>150</v>
      </c>
      <c r="Q5" s="19">
        <v>150</v>
      </c>
      <c r="R5" s="19">
        <v>150</v>
      </c>
      <c r="S5" s="19">
        <v>127</v>
      </c>
      <c r="T5" s="19">
        <v>150</v>
      </c>
      <c r="U5" s="20">
        <v>153</v>
      </c>
      <c r="V5" s="19"/>
      <c r="W5" s="19"/>
      <c r="X5" s="19"/>
      <c r="Y5" s="19"/>
      <c r="Z5" s="3">
        <v>3</v>
      </c>
    </row>
    <row r="6" spans="1:26" x14ac:dyDescent="0.25">
      <c r="A6" t="s">
        <v>0</v>
      </c>
      <c r="B6" s="21"/>
      <c r="C6" s="21">
        <v>66.599999999999994</v>
      </c>
      <c r="D6" s="21"/>
      <c r="E6" s="21"/>
      <c r="F6" s="21"/>
      <c r="G6" s="21"/>
      <c r="H6" s="21">
        <v>54</v>
      </c>
      <c r="I6" s="22">
        <v>59.4</v>
      </c>
      <c r="J6" s="21"/>
      <c r="K6" s="21"/>
      <c r="L6" s="21"/>
      <c r="M6" s="29">
        <v>83</v>
      </c>
      <c r="N6" s="21"/>
      <c r="O6" s="21">
        <v>46.25</v>
      </c>
      <c r="P6" s="21"/>
      <c r="Q6" s="21"/>
      <c r="R6" s="21"/>
      <c r="S6" s="21"/>
      <c r="T6" s="19">
        <v>41.25</v>
      </c>
      <c r="U6" s="20">
        <v>42.57</v>
      </c>
      <c r="V6" s="21"/>
      <c r="W6" s="21"/>
      <c r="X6" s="21"/>
      <c r="Y6" s="21">
        <v>58</v>
      </c>
      <c r="Z6" s="3">
        <v>4</v>
      </c>
    </row>
    <row r="7" spans="1:26" x14ac:dyDescent="0.25">
      <c r="A7" t="s">
        <v>1</v>
      </c>
      <c r="B7" s="21"/>
      <c r="C7" s="21">
        <v>88.18</v>
      </c>
      <c r="D7" s="21"/>
      <c r="E7" s="21"/>
      <c r="F7" s="21">
        <v>78.650000000000006</v>
      </c>
      <c r="G7" s="21">
        <v>71.5</v>
      </c>
      <c r="H7" s="21"/>
      <c r="I7" s="22"/>
      <c r="J7" s="21"/>
      <c r="K7" s="21"/>
      <c r="L7" s="21"/>
      <c r="M7" s="29"/>
      <c r="N7" s="21"/>
      <c r="O7" s="21">
        <v>61.05</v>
      </c>
      <c r="P7" s="21"/>
      <c r="Q7" s="21"/>
      <c r="R7" s="21">
        <v>54.45</v>
      </c>
      <c r="S7" s="21">
        <v>49.5</v>
      </c>
      <c r="T7" s="19"/>
      <c r="U7" s="20"/>
      <c r="V7" s="21"/>
      <c r="W7" s="21"/>
      <c r="X7" s="21"/>
      <c r="Y7" s="21"/>
      <c r="Z7" s="3">
        <v>5</v>
      </c>
    </row>
    <row r="8" spans="1:26" x14ac:dyDescent="0.25">
      <c r="A8" t="s">
        <v>2</v>
      </c>
      <c r="B8" s="19">
        <v>4210</v>
      </c>
      <c r="C8" s="19"/>
      <c r="D8" s="19"/>
      <c r="E8" s="19">
        <v>2742</v>
      </c>
      <c r="F8" s="19"/>
      <c r="G8" s="19">
        <v>2742</v>
      </c>
      <c r="H8" s="19"/>
      <c r="I8" s="20">
        <v>3403</v>
      </c>
      <c r="J8" s="19"/>
      <c r="K8" s="19"/>
      <c r="L8" s="19"/>
      <c r="M8" s="28"/>
      <c r="N8" s="19"/>
      <c r="O8" s="19">
        <v>3509</v>
      </c>
      <c r="P8" s="19">
        <v>2836</v>
      </c>
      <c r="Q8" s="19">
        <v>2836</v>
      </c>
      <c r="R8" s="19"/>
      <c r="S8" s="19">
        <v>2285</v>
      </c>
      <c r="T8" s="19">
        <v>2836</v>
      </c>
      <c r="U8" s="20">
        <v>2877</v>
      </c>
      <c r="V8" s="19">
        <v>4400</v>
      </c>
      <c r="W8" s="19">
        <v>4400</v>
      </c>
      <c r="X8" s="19">
        <v>4400</v>
      </c>
      <c r="Y8" s="19">
        <v>4400</v>
      </c>
      <c r="Z8" s="3">
        <v>6</v>
      </c>
    </row>
    <row r="9" spans="1:26" x14ac:dyDescent="0.25">
      <c r="A9" t="s">
        <v>4</v>
      </c>
      <c r="B9" s="19"/>
      <c r="C9" s="19">
        <v>5614</v>
      </c>
      <c r="D9" s="19">
        <v>4538</v>
      </c>
      <c r="E9" s="19">
        <v>3655</v>
      </c>
      <c r="F9" s="19">
        <v>4538</v>
      </c>
      <c r="G9" s="19"/>
      <c r="H9" s="19">
        <v>3655</v>
      </c>
      <c r="I9" s="20">
        <v>4538</v>
      </c>
      <c r="J9" s="19">
        <v>7000</v>
      </c>
      <c r="K9" s="19">
        <v>7000</v>
      </c>
      <c r="L9" s="19">
        <v>7000</v>
      </c>
      <c r="M9" s="28">
        <v>7000</v>
      </c>
      <c r="N9" s="19">
        <v>4678</v>
      </c>
      <c r="O9" s="19"/>
      <c r="P9" s="19"/>
      <c r="Q9" s="19"/>
      <c r="R9" s="19">
        <v>3781</v>
      </c>
      <c r="S9" s="19"/>
      <c r="T9" s="19">
        <v>3681</v>
      </c>
      <c r="U9" s="20">
        <v>3836</v>
      </c>
      <c r="V9" s="19"/>
      <c r="W9" s="19"/>
      <c r="X9" s="19">
        <v>5850</v>
      </c>
      <c r="Y9" s="19">
        <v>5850</v>
      </c>
      <c r="Z9" s="3">
        <v>7</v>
      </c>
    </row>
    <row r="10" spans="1:26" x14ac:dyDescent="0.25">
      <c r="A10" t="s">
        <v>3</v>
      </c>
      <c r="B10" s="21">
        <v>28.37</v>
      </c>
      <c r="C10" s="21"/>
      <c r="D10" s="21"/>
      <c r="E10" s="21">
        <v>23</v>
      </c>
      <c r="F10" s="21"/>
      <c r="G10" s="21"/>
      <c r="H10" s="21"/>
      <c r="I10" s="22">
        <v>25.3</v>
      </c>
      <c r="J10" s="21"/>
      <c r="K10" s="21"/>
      <c r="L10" s="21"/>
      <c r="M10" s="29"/>
      <c r="N10" s="21"/>
      <c r="O10" s="21">
        <v>21.58</v>
      </c>
      <c r="P10" s="21"/>
      <c r="Q10" s="21"/>
      <c r="R10" s="21">
        <v>19.25</v>
      </c>
      <c r="S10" s="21"/>
      <c r="T10" s="19"/>
      <c r="U10" s="20"/>
      <c r="V10" s="21"/>
      <c r="W10" s="21"/>
      <c r="X10" s="21"/>
      <c r="Y10" s="21"/>
      <c r="Z10" s="3">
        <v>8</v>
      </c>
    </row>
    <row r="11" spans="1:26" x14ac:dyDescent="0.25">
      <c r="A11" t="s">
        <v>5</v>
      </c>
      <c r="B11" s="21">
        <v>46.25</v>
      </c>
      <c r="C11" s="21"/>
      <c r="D11" s="21">
        <v>41.25</v>
      </c>
      <c r="E11" s="21">
        <v>37.5</v>
      </c>
      <c r="F11" s="21"/>
      <c r="G11" s="21"/>
      <c r="H11" s="21"/>
      <c r="I11" s="22"/>
      <c r="J11" s="21"/>
      <c r="K11" s="21"/>
      <c r="L11" s="21"/>
      <c r="M11" s="29"/>
      <c r="N11" s="21">
        <v>32.68</v>
      </c>
      <c r="O11" s="21"/>
      <c r="P11" s="21">
        <v>29.15</v>
      </c>
      <c r="Q11" s="21">
        <v>29.15</v>
      </c>
      <c r="R11" s="21"/>
      <c r="S11" s="21"/>
      <c r="T11" s="19"/>
      <c r="U11" s="20"/>
      <c r="V11" s="21"/>
      <c r="W11" s="21"/>
      <c r="X11" s="21"/>
      <c r="Y11" s="21"/>
      <c r="Z11" s="3">
        <v>9</v>
      </c>
    </row>
    <row r="12" spans="1:26" x14ac:dyDescent="0.25">
      <c r="A12" t="s">
        <v>6</v>
      </c>
      <c r="B12" s="19"/>
      <c r="C12" s="19"/>
      <c r="D12" s="19"/>
      <c r="E12" s="19"/>
      <c r="F12" s="19"/>
      <c r="G12" s="19">
        <v>20</v>
      </c>
      <c r="H12" s="19"/>
      <c r="I12" s="20"/>
      <c r="J12" s="19"/>
      <c r="K12" s="19"/>
      <c r="L12" s="19"/>
      <c r="M12" s="28"/>
      <c r="N12" s="19"/>
      <c r="O12" s="19"/>
      <c r="P12" s="19">
        <v>20</v>
      </c>
      <c r="Q12" s="19">
        <v>20</v>
      </c>
      <c r="R12" s="19"/>
      <c r="S12" s="19"/>
      <c r="T12" s="19"/>
      <c r="U12" s="20"/>
      <c r="V12" s="19"/>
      <c r="W12" s="19"/>
      <c r="X12" s="19"/>
      <c r="Y12" s="19"/>
      <c r="Z12" s="3">
        <v>10</v>
      </c>
    </row>
    <row r="13" spans="1:26" x14ac:dyDescent="0.25">
      <c r="A13" t="s">
        <v>7</v>
      </c>
      <c r="B13" s="21"/>
      <c r="C13" s="21">
        <v>28.37</v>
      </c>
      <c r="D13" s="21">
        <v>25.3</v>
      </c>
      <c r="E13" s="21"/>
      <c r="F13" s="21"/>
      <c r="G13" s="21">
        <v>23</v>
      </c>
      <c r="H13" s="21"/>
      <c r="I13" s="22"/>
      <c r="J13" s="21"/>
      <c r="K13" s="21"/>
      <c r="L13" s="21">
        <v>35.5</v>
      </c>
      <c r="M13" s="29">
        <v>35.5</v>
      </c>
      <c r="N13" s="21">
        <v>21.58</v>
      </c>
      <c r="O13" s="21"/>
      <c r="P13" s="21">
        <v>19.25</v>
      </c>
      <c r="Q13" s="21">
        <v>19.25</v>
      </c>
      <c r="R13" s="21"/>
      <c r="S13" s="21">
        <v>17.5</v>
      </c>
      <c r="T13" s="19"/>
      <c r="U13" s="20"/>
      <c r="V13" s="21"/>
      <c r="W13" s="21"/>
      <c r="X13" s="21"/>
      <c r="Y13" s="21"/>
      <c r="Z13" s="3">
        <v>11</v>
      </c>
    </row>
    <row r="14" spans="1:26" x14ac:dyDescent="0.25">
      <c r="A14" t="s">
        <v>30</v>
      </c>
      <c r="B14" s="21"/>
      <c r="C14" s="21"/>
      <c r="D14" s="21"/>
      <c r="E14" s="21"/>
      <c r="F14" s="21">
        <v>153</v>
      </c>
      <c r="G14" s="21"/>
      <c r="H14" s="21"/>
      <c r="I14" s="22"/>
      <c r="J14" s="21"/>
      <c r="K14" s="21"/>
      <c r="L14" s="21"/>
      <c r="M14" s="29"/>
      <c r="N14" s="21"/>
      <c r="O14" s="21"/>
      <c r="P14" s="21"/>
      <c r="Q14" s="21"/>
      <c r="R14" s="21"/>
      <c r="S14" s="21"/>
      <c r="T14" s="19"/>
      <c r="U14" s="20"/>
      <c r="V14" s="21"/>
      <c r="W14" s="21"/>
      <c r="X14" s="21"/>
      <c r="Y14" s="21"/>
      <c r="Z14" s="3">
        <v>12</v>
      </c>
    </row>
    <row r="15" spans="1:26" x14ac:dyDescent="0.25">
      <c r="A15" t="s">
        <v>8</v>
      </c>
      <c r="B15" s="19"/>
      <c r="C15" s="19"/>
      <c r="D15" s="19">
        <v>77</v>
      </c>
      <c r="E15" s="19"/>
      <c r="F15" s="19"/>
      <c r="G15" s="19"/>
      <c r="H15" s="19"/>
      <c r="I15" s="20"/>
      <c r="J15" s="19"/>
      <c r="K15" s="19"/>
      <c r="L15" s="19"/>
      <c r="M15" s="28"/>
      <c r="N15" s="19"/>
      <c r="O15" s="19"/>
      <c r="P15" s="19"/>
      <c r="Q15" s="19"/>
      <c r="R15" s="19">
        <v>58</v>
      </c>
      <c r="S15" s="19"/>
      <c r="T15" s="19"/>
      <c r="U15" s="20"/>
      <c r="V15" s="19"/>
      <c r="W15" s="19"/>
      <c r="X15" s="19"/>
      <c r="Y15" s="19"/>
      <c r="Z15" s="3">
        <v>13</v>
      </c>
    </row>
    <row r="16" spans="1:26" x14ac:dyDescent="0.25">
      <c r="A16" t="s">
        <v>9</v>
      </c>
      <c r="B16" s="19"/>
      <c r="C16" s="19"/>
      <c r="D16" s="19"/>
      <c r="E16" s="19"/>
      <c r="F16" s="19"/>
      <c r="G16" s="19"/>
      <c r="H16" s="19"/>
      <c r="I16" s="20"/>
      <c r="J16" s="19"/>
      <c r="K16" s="19">
        <v>233</v>
      </c>
      <c r="L16" s="19">
        <v>233</v>
      </c>
      <c r="M16" s="28">
        <v>233</v>
      </c>
      <c r="N16" s="19"/>
      <c r="O16" s="19"/>
      <c r="P16" s="19"/>
      <c r="Q16" s="19"/>
      <c r="R16" s="19"/>
      <c r="S16" s="19">
        <v>150</v>
      </c>
      <c r="T16" s="19"/>
      <c r="U16" s="20"/>
      <c r="V16" s="19"/>
      <c r="W16" s="19"/>
      <c r="X16" s="19"/>
      <c r="Y16" s="19"/>
      <c r="Z16" s="3">
        <v>14</v>
      </c>
    </row>
    <row r="17" spans="1:26" x14ac:dyDescent="0.25">
      <c r="A17" t="s">
        <v>10</v>
      </c>
      <c r="B17" s="21">
        <v>28.37</v>
      </c>
      <c r="C17" s="21"/>
      <c r="D17" s="21"/>
      <c r="E17" s="21"/>
      <c r="F17" s="21">
        <v>25.3</v>
      </c>
      <c r="G17" s="21"/>
      <c r="H17" s="21">
        <v>23</v>
      </c>
      <c r="I17" s="22"/>
      <c r="J17" s="21"/>
      <c r="K17" s="21"/>
      <c r="L17" s="21"/>
      <c r="M17" s="29"/>
      <c r="N17" s="21">
        <v>21.58</v>
      </c>
      <c r="O17" s="21"/>
      <c r="P17" s="21"/>
      <c r="Q17" s="21"/>
      <c r="R17" s="21"/>
      <c r="S17" s="21"/>
      <c r="T17" s="19">
        <v>19.25</v>
      </c>
      <c r="U17" s="20">
        <v>19.690000000000001</v>
      </c>
      <c r="V17" s="21"/>
      <c r="W17" s="21">
        <v>27</v>
      </c>
      <c r="X17" s="21">
        <v>27</v>
      </c>
      <c r="Y17" s="21">
        <v>27</v>
      </c>
      <c r="Z17" s="4">
        <v>15</v>
      </c>
    </row>
    <row r="18" spans="1:26" x14ac:dyDescent="0.25">
      <c r="A18" t="s">
        <v>11</v>
      </c>
      <c r="B18" s="21"/>
      <c r="C18" s="21"/>
      <c r="D18" s="21"/>
      <c r="E18" s="21"/>
      <c r="F18" s="21"/>
      <c r="G18" s="21"/>
      <c r="H18" s="21">
        <v>187</v>
      </c>
      <c r="I18" s="22"/>
      <c r="J18" s="21"/>
      <c r="K18" s="21"/>
      <c r="L18" s="21"/>
      <c r="M18" s="29"/>
      <c r="N18" s="21"/>
      <c r="O18" s="21"/>
      <c r="P18" s="21"/>
      <c r="Q18" s="21"/>
      <c r="R18" s="21"/>
      <c r="S18" s="21"/>
      <c r="T18" s="19"/>
      <c r="U18" s="20"/>
      <c r="V18" s="21"/>
      <c r="W18" s="21"/>
      <c r="X18" s="21"/>
      <c r="Y18" s="21"/>
      <c r="Z18" s="4">
        <v>16</v>
      </c>
    </row>
    <row r="19" spans="1:26" x14ac:dyDescent="0.25">
      <c r="A19" t="s">
        <v>68</v>
      </c>
      <c r="B19" s="21"/>
      <c r="C19" s="21"/>
      <c r="D19" s="21"/>
      <c r="E19" s="21"/>
      <c r="F19" s="21"/>
      <c r="G19" s="21"/>
      <c r="H19" s="21"/>
      <c r="I19" s="22"/>
      <c r="J19" s="21"/>
      <c r="K19" s="21"/>
      <c r="L19" s="21"/>
      <c r="M19" s="29"/>
      <c r="N19" s="21"/>
      <c r="O19" s="21"/>
      <c r="P19" s="21"/>
      <c r="Q19" s="21"/>
      <c r="R19" s="21"/>
      <c r="S19" s="21"/>
      <c r="T19" s="19"/>
      <c r="U19" s="20"/>
      <c r="V19" s="21"/>
      <c r="W19" s="21"/>
      <c r="X19" s="21"/>
      <c r="Y19" s="21"/>
      <c r="Z19" s="4">
        <v>17</v>
      </c>
    </row>
    <row r="20" spans="1:26" x14ac:dyDescent="0.25">
      <c r="A20" t="s">
        <v>69</v>
      </c>
      <c r="B20" s="21"/>
      <c r="C20" s="21"/>
      <c r="D20" s="21"/>
      <c r="E20" s="21"/>
      <c r="F20" s="21"/>
      <c r="G20" s="21"/>
      <c r="H20" s="21"/>
      <c r="I20" s="22"/>
      <c r="J20" s="21"/>
      <c r="K20" s="21"/>
      <c r="L20" s="21"/>
      <c r="M20" s="29"/>
      <c r="N20" s="21"/>
      <c r="O20" s="21"/>
      <c r="P20" s="21"/>
      <c r="Q20" s="21"/>
      <c r="R20" s="21"/>
      <c r="S20" s="21"/>
      <c r="T20" s="19"/>
      <c r="U20" s="20"/>
      <c r="V20" s="21"/>
      <c r="W20" s="21"/>
      <c r="X20" s="21"/>
      <c r="Y20" s="21"/>
      <c r="Z20" s="4">
        <v>18</v>
      </c>
    </row>
    <row r="21" spans="1:26" x14ac:dyDescent="0.25">
      <c r="A21" t="s">
        <v>67</v>
      </c>
      <c r="B21" s="19"/>
      <c r="C21" s="19"/>
      <c r="D21" s="19"/>
      <c r="E21" s="19"/>
      <c r="F21" s="19"/>
      <c r="G21" s="19"/>
      <c r="H21" s="19"/>
      <c r="I21" s="20"/>
      <c r="J21" s="19"/>
      <c r="K21" s="19"/>
      <c r="L21" s="19"/>
      <c r="M21" s="28"/>
      <c r="N21" s="19"/>
      <c r="O21" s="19"/>
      <c r="P21" s="19"/>
      <c r="Q21" s="19"/>
      <c r="R21" s="19"/>
      <c r="S21" s="19"/>
      <c r="T21" s="19"/>
      <c r="U21" s="20"/>
      <c r="V21" s="19"/>
      <c r="W21" s="19"/>
      <c r="X21" s="19"/>
      <c r="Y21" s="19"/>
      <c r="Z21" s="3">
        <v>19</v>
      </c>
    </row>
    <row r="22" spans="1:26" x14ac:dyDescent="0.25">
      <c r="M22" s="30"/>
    </row>
    <row r="23" spans="1:26" x14ac:dyDescent="0.25">
      <c r="M23" s="30"/>
    </row>
    <row r="24" spans="1:26" ht="29.25" customHeight="1" x14ac:dyDescent="0.25">
      <c r="A24" s="9" t="s">
        <v>46</v>
      </c>
      <c r="B24" s="10" t="s">
        <v>39</v>
      </c>
      <c r="C24" s="10" t="s">
        <v>46</v>
      </c>
      <c r="D24" s="10" t="s">
        <v>49</v>
      </c>
      <c r="E24" s="11"/>
      <c r="F24" s="11"/>
      <c r="G24" s="11"/>
      <c r="H24" s="1"/>
      <c r="I24" s="9" t="s">
        <v>47</v>
      </c>
      <c r="J24" s="10" t="s">
        <v>39</v>
      </c>
      <c r="K24" s="10" t="s">
        <v>47</v>
      </c>
      <c r="L24" s="10" t="s">
        <v>49</v>
      </c>
      <c r="M24" s="11"/>
      <c r="N24" s="11"/>
      <c r="O24" s="11"/>
      <c r="P24" s="1"/>
      <c r="Q24" s="12" t="s">
        <v>48</v>
      </c>
      <c r="R24" s="10" t="s">
        <v>50</v>
      </c>
    </row>
    <row r="25" spans="1:26" x14ac:dyDescent="0.25">
      <c r="A25" s="6" t="str">
        <f>+A5</f>
        <v>Damage</v>
      </c>
      <c r="B25" s="23">
        <f t="shared" ref="B25:B36" si="0">+SUM($N5:$U5)+IF(ISNA(HLOOKUP(1,$V$3:$Y$22,$Z5,0)),0,HLOOKUP(1,$V$3:$Y$22,$Z5,0))</f>
        <v>1232</v>
      </c>
      <c r="C25" s="23">
        <f t="shared" ref="C25:C36" si="1">SUMIF($B$1:$Y$1,1,$B5:$Y5)</f>
        <v>1449</v>
      </c>
      <c r="D25" s="23">
        <f>+C25-B25</f>
        <v>217</v>
      </c>
      <c r="E25" s="6"/>
      <c r="F25" s="6"/>
      <c r="G25" s="6"/>
      <c r="I25" s="6" t="str">
        <f>+A25</f>
        <v>Damage</v>
      </c>
      <c r="J25" s="23">
        <f t="shared" ref="J25:J36" si="2">+SUM($N5:$U5)+IF(ISNA(HLOOKUP(1,$V$3:$Y$22,$Z5,0)),0,HLOOKUP(1,$V$3:$Y$22,$Z5,0))</f>
        <v>1232</v>
      </c>
      <c r="K25" s="23">
        <f t="shared" ref="K25:K36" si="3">SUMIF($B$2:$Y$2,1,$B5:$Y5)</f>
        <v>1435</v>
      </c>
      <c r="L25" s="23">
        <f>+K25-J25</f>
        <v>203</v>
      </c>
      <c r="M25" s="6"/>
      <c r="N25" s="6"/>
      <c r="O25" s="6"/>
      <c r="Q25" t="str">
        <f>+A25</f>
        <v>Damage</v>
      </c>
      <c r="R25" s="24">
        <f>+K25-C25</f>
        <v>-14</v>
      </c>
    </row>
    <row r="26" spans="1:26" x14ac:dyDescent="0.25">
      <c r="A26" s="6" t="str">
        <f t="shared" ref="A26:A41" si="4">+A6</f>
        <v>Crit chance</v>
      </c>
      <c r="B26" s="23">
        <f t="shared" si="0"/>
        <v>188.07</v>
      </c>
      <c r="C26" s="23">
        <f t="shared" si="1"/>
        <v>159.65</v>
      </c>
      <c r="D26" s="23">
        <f t="shared" ref="D26:D36" si="5">+C26-B26</f>
        <v>-28.419999999999987</v>
      </c>
      <c r="E26" s="6"/>
      <c r="F26" s="6" t="s">
        <v>40</v>
      </c>
      <c r="G26" s="6">
        <f>+B1+N1</f>
        <v>1</v>
      </c>
      <c r="I26" s="6" t="str">
        <f t="shared" ref="I26:I36" si="6">+A26</f>
        <v>Crit chance</v>
      </c>
      <c r="J26" s="23">
        <f t="shared" si="2"/>
        <v>188.07</v>
      </c>
      <c r="K26" s="23">
        <f t="shared" si="3"/>
        <v>148.22</v>
      </c>
      <c r="L26" s="23">
        <f t="shared" ref="L26:L36" si="7">+K26-J26</f>
        <v>-39.849999999999994</v>
      </c>
      <c r="M26" s="6"/>
      <c r="N26" s="6" t="s">
        <v>40</v>
      </c>
      <c r="O26" s="6">
        <f>+B2+N2</f>
        <v>1</v>
      </c>
      <c r="Q26" t="str">
        <f t="shared" ref="Q26:Q36" si="8">+A26</f>
        <v>Crit chance</v>
      </c>
      <c r="R26" s="24">
        <f t="shared" ref="R26:R36" si="9">+K26-C26</f>
        <v>-11.430000000000007</v>
      </c>
    </row>
    <row r="27" spans="1:26" x14ac:dyDescent="0.25">
      <c r="A27" s="6" t="str">
        <f t="shared" si="4"/>
        <v>Crit dam</v>
      </c>
      <c r="B27" s="23">
        <f t="shared" si="0"/>
        <v>165</v>
      </c>
      <c r="C27" s="23">
        <f t="shared" si="1"/>
        <v>187</v>
      </c>
      <c r="D27" s="23">
        <f t="shared" si="5"/>
        <v>22</v>
      </c>
      <c r="E27" s="6"/>
      <c r="F27" s="6" t="s">
        <v>41</v>
      </c>
      <c r="G27" s="6">
        <f>+C1+O1</f>
        <v>1</v>
      </c>
      <c r="I27" s="6" t="str">
        <f t="shared" si="6"/>
        <v>Crit dam</v>
      </c>
      <c r="J27" s="23">
        <f t="shared" si="2"/>
        <v>165</v>
      </c>
      <c r="K27" s="23">
        <f t="shared" si="3"/>
        <v>187</v>
      </c>
      <c r="L27" s="23">
        <f t="shared" si="7"/>
        <v>22</v>
      </c>
      <c r="M27" s="6"/>
      <c r="N27" s="6" t="s">
        <v>41</v>
      </c>
      <c r="O27" s="6">
        <f>+C2+O2</f>
        <v>1</v>
      </c>
      <c r="Q27" t="str">
        <f t="shared" si="8"/>
        <v>Crit dam</v>
      </c>
      <c r="R27" s="24">
        <f t="shared" si="9"/>
        <v>0</v>
      </c>
    </row>
    <row r="28" spans="1:26" x14ac:dyDescent="0.25">
      <c r="A28" s="6" t="str">
        <f t="shared" si="4"/>
        <v>Armor</v>
      </c>
      <c r="B28" s="23">
        <f t="shared" si="0"/>
        <v>21579</v>
      </c>
      <c r="C28" s="23">
        <f t="shared" si="1"/>
        <v>16606</v>
      </c>
      <c r="D28" s="23">
        <f t="shared" si="5"/>
        <v>-4973</v>
      </c>
      <c r="E28" s="6"/>
      <c r="F28" s="6" t="s">
        <v>42</v>
      </c>
      <c r="G28" s="6">
        <f>+SUM(D1:E1,P1:Q1)</f>
        <v>2</v>
      </c>
      <c r="I28" s="6" t="str">
        <f t="shared" si="6"/>
        <v>Armor</v>
      </c>
      <c r="J28" s="23">
        <f t="shared" si="2"/>
        <v>21579</v>
      </c>
      <c r="K28" s="23">
        <f t="shared" si="3"/>
        <v>23883</v>
      </c>
      <c r="L28" s="23">
        <f t="shared" si="7"/>
        <v>2304</v>
      </c>
      <c r="M28" s="6"/>
      <c r="N28" s="6" t="s">
        <v>42</v>
      </c>
      <c r="O28" s="6">
        <f>+SUM(D2:E2,P2:Q2)</f>
        <v>2</v>
      </c>
      <c r="Q28" t="str">
        <f t="shared" si="8"/>
        <v>Armor</v>
      </c>
      <c r="R28" s="24">
        <f t="shared" si="9"/>
        <v>7277</v>
      </c>
    </row>
    <row r="29" spans="1:26" x14ac:dyDescent="0.25">
      <c r="A29" s="6" t="str">
        <f t="shared" si="4"/>
        <v>Health</v>
      </c>
      <c r="B29" s="23">
        <f t="shared" si="0"/>
        <v>21826</v>
      </c>
      <c r="C29" s="23">
        <f t="shared" si="1"/>
        <v>27167</v>
      </c>
      <c r="D29" s="23">
        <f t="shared" si="5"/>
        <v>5341</v>
      </c>
      <c r="E29" s="6"/>
      <c r="F29" s="6" t="s">
        <v>43</v>
      </c>
      <c r="G29" s="6">
        <f>+SUM(F1:G1,R1:S1)</f>
        <v>2</v>
      </c>
      <c r="I29" s="6" t="str">
        <f t="shared" si="6"/>
        <v>Health</v>
      </c>
      <c r="J29" s="23">
        <f t="shared" si="2"/>
        <v>21826</v>
      </c>
      <c r="K29" s="23">
        <f t="shared" si="3"/>
        <v>27348</v>
      </c>
      <c r="L29" s="23">
        <f t="shared" si="7"/>
        <v>5522</v>
      </c>
      <c r="M29" s="6"/>
      <c r="N29" s="6" t="s">
        <v>43</v>
      </c>
      <c r="O29" s="6">
        <f>+SUM(F2:G2,R2:S2)</f>
        <v>2</v>
      </c>
      <c r="Q29" t="str">
        <f t="shared" si="8"/>
        <v>Health</v>
      </c>
      <c r="R29" s="24">
        <f t="shared" si="9"/>
        <v>181</v>
      </c>
    </row>
    <row r="30" spans="1:26" x14ac:dyDescent="0.25">
      <c r="A30" s="6" t="str">
        <f t="shared" si="4"/>
        <v>Dodge</v>
      </c>
      <c r="B30" s="23">
        <f t="shared" si="0"/>
        <v>40.83</v>
      </c>
      <c r="C30" s="23">
        <f t="shared" si="1"/>
        <v>117.5</v>
      </c>
      <c r="D30" s="23">
        <f t="shared" si="5"/>
        <v>76.67</v>
      </c>
      <c r="E30" s="6"/>
      <c r="F30" s="6" t="s">
        <v>44</v>
      </c>
      <c r="G30" s="6">
        <f>+SUM(H1:I1,T1:U1)</f>
        <v>2</v>
      </c>
      <c r="I30" s="6" t="str">
        <f t="shared" si="6"/>
        <v>Dodge</v>
      </c>
      <c r="J30" s="23">
        <f t="shared" si="2"/>
        <v>40.83</v>
      </c>
      <c r="K30" s="23">
        <f t="shared" si="3"/>
        <v>117.5</v>
      </c>
      <c r="L30" s="23">
        <f t="shared" si="7"/>
        <v>76.67</v>
      </c>
      <c r="M30" s="6"/>
      <c r="N30" s="6" t="s">
        <v>44</v>
      </c>
      <c r="O30" s="6">
        <f>+SUM(H2:I2,T2:U2)</f>
        <v>2</v>
      </c>
      <c r="Q30" t="str">
        <f t="shared" si="8"/>
        <v>Dodge</v>
      </c>
      <c r="R30" s="24">
        <f t="shared" si="9"/>
        <v>0</v>
      </c>
    </row>
    <row r="31" spans="1:26" x14ac:dyDescent="0.25">
      <c r="A31" s="6" t="str">
        <f t="shared" si="4"/>
        <v>Attack speed</v>
      </c>
      <c r="B31" s="23">
        <f t="shared" si="0"/>
        <v>90.97999999999999</v>
      </c>
      <c r="C31" s="23">
        <f t="shared" si="1"/>
        <v>125</v>
      </c>
      <c r="D31" s="23">
        <f t="shared" si="5"/>
        <v>34.02000000000001</v>
      </c>
      <c r="E31" s="6"/>
      <c r="F31" s="6" t="s">
        <v>45</v>
      </c>
      <c r="G31" s="6">
        <f>+SUM(J1:M1,V1:Y1)</f>
        <v>1</v>
      </c>
      <c r="I31" s="6" t="str">
        <f t="shared" si="6"/>
        <v>Attack speed</v>
      </c>
      <c r="J31" s="23">
        <f t="shared" si="2"/>
        <v>90.97999999999999</v>
      </c>
      <c r="K31" s="23">
        <f t="shared" si="3"/>
        <v>125</v>
      </c>
      <c r="L31" s="23">
        <f t="shared" si="7"/>
        <v>34.02000000000001</v>
      </c>
      <c r="M31" s="6"/>
      <c r="N31" s="6" t="s">
        <v>45</v>
      </c>
      <c r="O31" s="6">
        <f>+SUM(J2:M2,V2:Y2)</f>
        <v>2</v>
      </c>
      <c r="Q31" t="str">
        <f t="shared" si="8"/>
        <v>Attack speed</v>
      </c>
      <c r="R31" s="24">
        <f t="shared" si="9"/>
        <v>0</v>
      </c>
    </row>
    <row r="32" spans="1:26" x14ac:dyDescent="0.25">
      <c r="A32" s="6" t="str">
        <f t="shared" si="4"/>
        <v>Mana max</v>
      </c>
      <c r="B32" s="23">
        <f t="shared" si="0"/>
        <v>40</v>
      </c>
      <c r="C32" s="23">
        <f t="shared" si="1"/>
        <v>20</v>
      </c>
      <c r="D32" s="23">
        <f t="shared" si="5"/>
        <v>-20</v>
      </c>
      <c r="E32" s="6"/>
      <c r="F32" s="6"/>
      <c r="G32" s="6"/>
      <c r="I32" s="6" t="str">
        <f t="shared" si="6"/>
        <v>Mana max</v>
      </c>
      <c r="J32" s="23">
        <f t="shared" si="2"/>
        <v>40</v>
      </c>
      <c r="K32" s="23">
        <f t="shared" si="3"/>
        <v>20</v>
      </c>
      <c r="L32" s="23">
        <f t="shared" si="7"/>
        <v>-20</v>
      </c>
      <c r="M32" s="6"/>
      <c r="N32" s="6"/>
      <c r="O32" s="6"/>
      <c r="Q32" t="str">
        <f t="shared" si="8"/>
        <v>Mana max</v>
      </c>
      <c r="R32" s="24">
        <f t="shared" si="9"/>
        <v>0</v>
      </c>
    </row>
    <row r="33" spans="1:18" x14ac:dyDescent="0.25">
      <c r="A33" s="6" t="str">
        <f t="shared" si="4"/>
        <v>Parry</v>
      </c>
      <c r="B33" s="23">
        <f t="shared" si="0"/>
        <v>77.58</v>
      </c>
      <c r="C33" s="23">
        <f t="shared" si="1"/>
        <v>48.3</v>
      </c>
      <c r="D33" s="23">
        <f t="shared" si="5"/>
        <v>-29.28</v>
      </c>
      <c r="E33" s="6"/>
      <c r="F33" s="6"/>
      <c r="G33" s="6"/>
      <c r="I33" s="6" t="str">
        <f t="shared" si="6"/>
        <v>Parry</v>
      </c>
      <c r="J33" s="23">
        <f t="shared" si="2"/>
        <v>77.58</v>
      </c>
      <c r="K33" s="23">
        <f t="shared" si="3"/>
        <v>48.3</v>
      </c>
      <c r="L33" s="23">
        <f t="shared" si="7"/>
        <v>-29.28</v>
      </c>
      <c r="M33" s="6"/>
      <c r="N33" s="6"/>
      <c r="O33" s="6"/>
      <c r="Q33" t="str">
        <f t="shared" si="8"/>
        <v>Parry</v>
      </c>
      <c r="R33" s="24">
        <f t="shared" si="9"/>
        <v>0</v>
      </c>
    </row>
    <row r="34" spans="1:18" x14ac:dyDescent="0.25">
      <c r="A34" s="6" t="str">
        <f t="shared" si="4"/>
        <v>Health per sec</v>
      </c>
      <c r="B34" s="23">
        <f t="shared" si="0"/>
        <v>0</v>
      </c>
      <c r="C34" s="23">
        <f t="shared" si="1"/>
        <v>0</v>
      </c>
      <c r="D34" s="23">
        <f t="shared" si="5"/>
        <v>0</v>
      </c>
      <c r="E34" s="6"/>
      <c r="F34" s="6"/>
      <c r="G34" s="6"/>
      <c r="I34" s="6" t="str">
        <f t="shared" si="6"/>
        <v>Health per sec</v>
      </c>
      <c r="J34" s="23">
        <f t="shared" si="2"/>
        <v>0</v>
      </c>
      <c r="K34" s="23">
        <f t="shared" si="3"/>
        <v>0</v>
      </c>
      <c r="L34" s="23">
        <f t="shared" si="7"/>
        <v>0</v>
      </c>
      <c r="M34" s="6"/>
      <c r="N34" s="6"/>
      <c r="O34" s="6"/>
      <c r="Q34" t="str">
        <f t="shared" si="8"/>
        <v>Health per sec</v>
      </c>
      <c r="R34" s="24">
        <f t="shared" si="9"/>
        <v>0</v>
      </c>
    </row>
    <row r="35" spans="1:18" x14ac:dyDescent="0.25">
      <c r="A35" s="6" t="str">
        <f t="shared" si="4"/>
        <v>Health per basic</v>
      </c>
      <c r="B35" s="23">
        <f t="shared" si="0"/>
        <v>58</v>
      </c>
      <c r="C35" s="23">
        <f t="shared" si="1"/>
        <v>135</v>
      </c>
      <c r="D35" s="23">
        <f t="shared" si="5"/>
        <v>77</v>
      </c>
      <c r="E35" s="6"/>
      <c r="F35" s="6"/>
      <c r="G35" s="6"/>
      <c r="I35" s="6" t="str">
        <f t="shared" si="6"/>
        <v>Health per basic</v>
      </c>
      <c r="J35" s="23">
        <f t="shared" si="2"/>
        <v>58</v>
      </c>
      <c r="K35" s="23">
        <f t="shared" si="3"/>
        <v>135</v>
      </c>
      <c r="L35" s="23">
        <f t="shared" si="7"/>
        <v>77</v>
      </c>
      <c r="M35" s="6"/>
      <c r="N35" s="6"/>
      <c r="O35" s="6"/>
      <c r="Q35" t="str">
        <f t="shared" si="8"/>
        <v>Health per basic</v>
      </c>
      <c r="R35" s="24">
        <f t="shared" si="9"/>
        <v>0</v>
      </c>
    </row>
    <row r="36" spans="1:18" x14ac:dyDescent="0.25">
      <c r="A36" s="6" t="str">
        <f t="shared" si="4"/>
        <v>Health per kill</v>
      </c>
      <c r="B36" s="23">
        <f t="shared" si="0"/>
        <v>150</v>
      </c>
      <c r="C36" s="23">
        <f t="shared" si="1"/>
        <v>233</v>
      </c>
      <c r="D36" s="23">
        <f t="shared" si="5"/>
        <v>83</v>
      </c>
      <c r="E36" s="6"/>
      <c r="F36" s="6"/>
      <c r="G36" s="6"/>
      <c r="I36" s="6" t="str">
        <f t="shared" si="6"/>
        <v>Health per kill</v>
      </c>
      <c r="J36" s="23">
        <f t="shared" si="2"/>
        <v>150</v>
      </c>
      <c r="K36" s="23">
        <f t="shared" si="3"/>
        <v>233</v>
      </c>
      <c r="L36" s="23">
        <f t="shared" si="7"/>
        <v>83</v>
      </c>
      <c r="M36" s="6"/>
      <c r="N36" s="6"/>
      <c r="O36" s="6"/>
      <c r="Q36" t="str">
        <f t="shared" si="8"/>
        <v>Health per kill</v>
      </c>
      <c r="R36" s="24">
        <f t="shared" si="9"/>
        <v>0</v>
      </c>
    </row>
    <row r="37" spans="1:18" x14ac:dyDescent="0.25">
      <c r="A37" s="6" t="str">
        <f t="shared" si="4"/>
        <v>Defend</v>
      </c>
      <c r="B37" s="23">
        <f t="shared" ref="B37:B41" si="10">+SUM($N17:$U17)+IF(ISNA(HLOOKUP(1,$V$3:$Y$22,$Z17,0)),0,HLOOKUP(1,$V$3:$Y$22,$Z17,0))</f>
        <v>87.52</v>
      </c>
      <c r="C37" s="23">
        <f t="shared" ref="C37:C41" si="11">SUMIF($B$1:$Y$1,1,$B17:$Y17)</f>
        <v>51.370000000000005</v>
      </c>
      <c r="D37" s="23">
        <f t="shared" ref="D37:D41" si="12">+C37-B37</f>
        <v>-36.149999999999991</v>
      </c>
      <c r="E37" s="6"/>
      <c r="F37" s="6"/>
      <c r="G37" s="6"/>
      <c r="I37" s="6" t="str">
        <f t="shared" ref="I37:I41" si="13">+A37</f>
        <v>Defend</v>
      </c>
      <c r="J37" s="23">
        <f t="shared" ref="J37:J41" si="14">+SUM($N17:$U17)+IF(ISNA(HLOOKUP(1,$V$3:$Y$22,$Z17,0)),0,HLOOKUP(1,$V$3:$Y$22,$Z17,0))</f>
        <v>87.52</v>
      </c>
      <c r="K37" s="23">
        <f t="shared" ref="K37:K41" si="15">SUMIF($B$2:$Y$2,1,$B17:$Y17)</f>
        <v>48.06</v>
      </c>
      <c r="L37" s="23">
        <f t="shared" ref="L37:L41" si="16">+K37-J37</f>
        <v>-39.459999999999994</v>
      </c>
      <c r="M37" s="6"/>
      <c r="N37" s="6"/>
      <c r="O37" s="6"/>
      <c r="Q37" t="str">
        <f t="shared" ref="Q37:Q41" si="17">+A37</f>
        <v>Defend</v>
      </c>
      <c r="R37" s="24">
        <f t="shared" ref="R37:R41" si="18">+K37-C37</f>
        <v>-3.3100000000000023</v>
      </c>
    </row>
    <row r="38" spans="1:18" x14ac:dyDescent="0.25">
      <c r="A38" s="6" t="str">
        <f t="shared" si="4"/>
        <v>Thorns</v>
      </c>
      <c r="B38" s="23">
        <f t="shared" si="10"/>
        <v>0</v>
      </c>
      <c r="C38" s="23">
        <f t="shared" si="11"/>
        <v>187</v>
      </c>
      <c r="D38" s="23">
        <f t="shared" si="12"/>
        <v>187</v>
      </c>
      <c r="E38" s="6"/>
      <c r="F38" s="6"/>
      <c r="G38" s="6"/>
      <c r="I38" s="6" t="str">
        <f t="shared" si="13"/>
        <v>Thorns</v>
      </c>
      <c r="J38" s="23">
        <f t="shared" si="14"/>
        <v>0</v>
      </c>
      <c r="K38" s="23">
        <f t="shared" si="15"/>
        <v>0</v>
      </c>
      <c r="L38" s="23">
        <f t="shared" si="16"/>
        <v>0</v>
      </c>
      <c r="M38" s="6"/>
      <c r="N38" s="6"/>
      <c r="O38" s="6"/>
      <c r="Q38" t="str">
        <f t="shared" si="17"/>
        <v>Thorns</v>
      </c>
      <c r="R38" s="24">
        <f t="shared" si="18"/>
        <v>-187</v>
      </c>
    </row>
    <row r="39" spans="1:18" x14ac:dyDescent="0.25">
      <c r="A39" s="6" t="str">
        <f t="shared" si="4"/>
        <v>Move speed</v>
      </c>
      <c r="B39" s="23">
        <f t="shared" si="10"/>
        <v>0</v>
      </c>
      <c r="C39" s="23">
        <f t="shared" si="11"/>
        <v>0</v>
      </c>
      <c r="D39" s="23">
        <f t="shared" si="12"/>
        <v>0</v>
      </c>
      <c r="E39" s="6"/>
      <c r="F39" s="6"/>
      <c r="G39" s="6"/>
      <c r="I39" s="6" t="str">
        <f t="shared" si="13"/>
        <v>Move speed</v>
      </c>
      <c r="J39" s="23">
        <f t="shared" si="14"/>
        <v>0</v>
      </c>
      <c r="K39" s="23">
        <f t="shared" si="15"/>
        <v>0</v>
      </c>
      <c r="L39" s="23">
        <f t="shared" si="16"/>
        <v>0</v>
      </c>
      <c r="M39" s="6"/>
      <c r="N39" s="6"/>
      <c r="O39" s="6"/>
      <c r="Q39" t="str">
        <f t="shared" si="17"/>
        <v>Move speed</v>
      </c>
      <c r="R39" s="24">
        <f t="shared" si="18"/>
        <v>0</v>
      </c>
    </row>
    <row r="40" spans="1:18" x14ac:dyDescent="0.25">
      <c r="A40" s="6" t="str">
        <f t="shared" si="4"/>
        <v>Life steal</v>
      </c>
      <c r="B40" s="23">
        <f t="shared" si="10"/>
        <v>0</v>
      </c>
      <c r="C40" s="23">
        <f>SUMIF($B$1:$Y$1,1,$B20:$Y20)</f>
        <v>0</v>
      </c>
      <c r="D40" s="23">
        <f t="shared" si="12"/>
        <v>0</v>
      </c>
      <c r="E40" s="6"/>
      <c r="F40" s="6"/>
      <c r="G40" s="6"/>
      <c r="I40" s="6" t="str">
        <f t="shared" si="13"/>
        <v>Life steal</v>
      </c>
      <c r="J40" s="23">
        <f t="shared" si="14"/>
        <v>0</v>
      </c>
      <c r="K40" s="23">
        <f t="shared" si="15"/>
        <v>0</v>
      </c>
      <c r="L40" s="23">
        <f t="shared" si="16"/>
        <v>0</v>
      </c>
      <c r="M40" s="6"/>
      <c r="N40" s="6"/>
      <c r="O40" s="6"/>
      <c r="Q40" t="str">
        <f t="shared" si="17"/>
        <v>Life steal</v>
      </c>
      <c r="R40" s="24">
        <f t="shared" si="18"/>
        <v>0</v>
      </c>
    </row>
    <row r="41" spans="1:18" x14ac:dyDescent="0.25">
      <c r="A41" s="6" t="str">
        <f t="shared" si="4"/>
        <v>Effect</v>
      </c>
      <c r="B41" s="23">
        <f t="shared" si="10"/>
        <v>0</v>
      </c>
      <c r="C41" s="23">
        <f t="shared" si="11"/>
        <v>0</v>
      </c>
      <c r="D41" s="23">
        <f t="shared" si="12"/>
        <v>0</v>
      </c>
      <c r="E41" s="6"/>
      <c r="F41" s="6"/>
      <c r="G41" s="6"/>
      <c r="I41" s="6" t="str">
        <f t="shared" si="13"/>
        <v>Effect</v>
      </c>
      <c r="J41" s="23">
        <f t="shared" si="14"/>
        <v>0</v>
      </c>
      <c r="K41" s="23">
        <f t="shared" si="15"/>
        <v>0</v>
      </c>
      <c r="L41" s="23">
        <f t="shared" si="16"/>
        <v>0</v>
      </c>
      <c r="M41" s="6"/>
      <c r="N41" s="6"/>
      <c r="O41" s="6"/>
      <c r="Q41" t="str">
        <f t="shared" si="17"/>
        <v>Effect</v>
      </c>
      <c r="R41" s="24">
        <f t="shared" si="18"/>
        <v>0</v>
      </c>
    </row>
  </sheetData>
  <conditionalFormatting sqref="B1:Y2">
    <cfRule type="cellIs" dxfId="1" priority="2" operator="equal">
      <formula>1</formula>
    </cfRule>
  </conditionalFormatting>
  <conditionalFormatting sqref="B2:Y2">
    <cfRule type="cellIs" dxfId="0" priority="1" operator="equal">
      <formula>1</formula>
    </cfRule>
  </conditionalFormatting>
  <pageMargins left="0.25" right="0.25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Equipment</vt:lpstr>
      <vt:lpstr>Apparence</vt:lpstr>
      <vt:lpstr>Trinkets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FORTIN Thomas</dc:creator>
  <cp:lastModifiedBy>FORTIN Thomas</cp:lastModifiedBy>
  <cp:lastPrinted>2015-09-03T12:06:05Z</cp:lastPrinted>
  <dcterms:created xsi:type="dcterms:W3CDTF">2015-05-21T11:33:25Z</dcterms:created>
  <dcterms:modified xsi:type="dcterms:W3CDTF">2015-09-12T17:00:45Z</dcterms:modified>
</cp:coreProperties>
</file>