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bookViews>
    <workbookView xWindow="0" yWindow="0" windowWidth="16488" windowHeight="9048" tabRatio="796" activeTab="15"/>
  </bookViews>
  <sheets>
    <sheet name="Classement général" sheetId="8" r:id="rId1"/>
    <sheet name="Lest" sheetId="23" r:id="rId2"/>
    <sheet name="Manche 1" sheetId="9" r:id="rId3"/>
    <sheet name="Manche 2" sheetId="10" r:id="rId4"/>
    <sheet name="Manche 3" sheetId="11" r:id="rId5"/>
    <sheet name="Manche 4" sheetId="12" r:id="rId6"/>
    <sheet name="Manche 5" sheetId="13" r:id="rId7"/>
    <sheet name="Manche 6" sheetId="15" r:id="rId8"/>
    <sheet name="Manche 7" sheetId="17" r:id="rId9"/>
    <sheet name="Manche 8" sheetId="19" r:id="rId10"/>
    <sheet name="Manche 9" sheetId="20" r:id="rId11"/>
    <sheet name="Manche 10" sheetId="22" r:id="rId12"/>
    <sheet name="Modèle 1 groupe" sheetId="1" r:id="rId13"/>
    <sheet name="Modèle 2 groupes" sheetId="5" r:id="rId14"/>
    <sheet name="Modèle 1 gr. spéciale" sheetId="6" r:id="rId15"/>
    <sheet name="Modèle 2 gr. spéciale" sheetId="7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3" i="1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3" i="19"/>
  <c r="C4" i="19"/>
  <c r="C5" i="19"/>
  <c r="C6" i="19"/>
  <c r="C7" i="19"/>
  <c r="C8" i="19"/>
  <c r="C9" i="19"/>
  <c r="C10" i="19"/>
  <c r="C11" i="19"/>
  <c r="C12" i="19"/>
  <c r="C13" i="19"/>
  <c r="C14" i="19"/>
  <c r="C15" i="19"/>
  <c r="C16" i="19"/>
  <c r="C17" i="19"/>
  <c r="C18" i="19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3" i="9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D21" i="8" l="1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Y3" i="8"/>
  <c r="Y4" i="8"/>
  <c r="Y5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X3" i="8"/>
  <c r="X4" i="8"/>
  <c r="X5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W3" i="8"/>
  <c r="W4" i="8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V3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U3" i="8"/>
  <c r="U4" i="8"/>
  <c r="U5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T3" i="8"/>
  <c r="T4" i="8"/>
  <c r="T5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P5" i="8"/>
  <c r="P6" i="8"/>
  <c r="P7" i="8"/>
  <c r="P8" i="8"/>
  <c r="P9" i="8"/>
  <c r="P10" i="8"/>
  <c r="P11" i="8"/>
  <c r="P13" i="8"/>
  <c r="D13" i="8" s="1"/>
  <c r="P14" i="8"/>
  <c r="P15" i="8"/>
  <c r="D15" i="8" s="1"/>
  <c r="P16" i="8"/>
  <c r="P17" i="8"/>
  <c r="D17" i="8" s="1"/>
  <c r="P18" i="8"/>
  <c r="P19" i="8"/>
  <c r="D19" i="8" s="1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D20" i="8" l="1"/>
  <c r="D18" i="8"/>
  <c r="D16" i="8"/>
  <c r="D14" i="8"/>
  <c r="D11" i="8"/>
  <c r="D9" i="8"/>
  <c r="H9" i="8" s="1"/>
  <c r="D7" i="8"/>
  <c r="H7" i="8" s="1"/>
  <c r="D5" i="8"/>
  <c r="H5" i="8" s="1"/>
  <c r="D10" i="8"/>
  <c r="D8" i="8"/>
  <c r="H8" i="8" s="1"/>
  <c r="D6" i="8"/>
  <c r="H6" i="8" s="1"/>
  <c r="A3" i="23"/>
  <c r="A4" i="23" s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H10" i="8" l="1"/>
  <c r="O23" i="13"/>
  <c r="L18" i="22"/>
  <c r="M18" i="22" s="1"/>
  <c r="M17" i="22"/>
  <c r="L17" i="22"/>
  <c r="L16" i="22"/>
  <c r="M16" i="22" s="1"/>
  <c r="M15" i="22"/>
  <c r="L15" i="22"/>
  <c r="L14" i="22"/>
  <c r="M14" i="22" s="1"/>
  <c r="M13" i="22"/>
  <c r="L13" i="22"/>
  <c r="L12" i="22"/>
  <c r="M12" i="22" s="1"/>
  <c r="M11" i="22"/>
  <c r="L11" i="22"/>
  <c r="L10" i="22"/>
  <c r="M10" i="22" s="1"/>
  <c r="M9" i="22"/>
  <c r="L9" i="22"/>
  <c r="L8" i="22"/>
  <c r="M8" i="22" s="1"/>
  <c r="M7" i="22"/>
  <c r="L7" i="22"/>
  <c r="L6" i="22"/>
  <c r="M6" i="22" s="1"/>
  <c r="M5" i="22"/>
  <c r="L5" i="22"/>
  <c r="J5" i="22"/>
  <c r="J6" i="22" s="1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L4" i="22"/>
  <c r="M4" i="22" s="1"/>
  <c r="J4" i="22"/>
  <c r="A4" i="22"/>
  <c r="M3" i="22"/>
  <c r="M18" i="20"/>
  <c r="L18" i="20"/>
  <c r="L17" i="20"/>
  <c r="M17" i="20" s="1"/>
  <c r="M16" i="20"/>
  <c r="L16" i="20"/>
  <c r="L15" i="20"/>
  <c r="M15" i="20" s="1"/>
  <c r="M14" i="20"/>
  <c r="L14" i="20"/>
  <c r="L13" i="20"/>
  <c r="M13" i="20" s="1"/>
  <c r="M12" i="20"/>
  <c r="L12" i="20"/>
  <c r="L11" i="20"/>
  <c r="M11" i="20" s="1"/>
  <c r="M10" i="20"/>
  <c r="L10" i="20"/>
  <c r="L9" i="20"/>
  <c r="M9" i="20" s="1"/>
  <c r="M8" i="20"/>
  <c r="L8" i="20"/>
  <c r="L7" i="20"/>
  <c r="M7" i="20" s="1"/>
  <c r="M6" i="20"/>
  <c r="L6" i="20"/>
  <c r="L5" i="20"/>
  <c r="M5" i="20" s="1"/>
  <c r="M4" i="20"/>
  <c r="L4" i="20"/>
  <c r="J4" i="2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M3" i="20"/>
  <c r="M18" i="19"/>
  <c r="L18" i="19"/>
  <c r="L17" i="19"/>
  <c r="M17" i="19" s="1"/>
  <c r="M16" i="19"/>
  <c r="L16" i="19"/>
  <c r="L15" i="19"/>
  <c r="M15" i="19" s="1"/>
  <c r="M14" i="19"/>
  <c r="L14" i="19"/>
  <c r="L13" i="19"/>
  <c r="M13" i="19" s="1"/>
  <c r="M12" i="19"/>
  <c r="L12" i="19"/>
  <c r="L11" i="19"/>
  <c r="M11" i="19" s="1"/>
  <c r="M10" i="19"/>
  <c r="L10" i="19"/>
  <c r="L9" i="19"/>
  <c r="M9" i="19" s="1"/>
  <c r="M8" i="19"/>
  <c r="L8" i="19"/>
  <c r="L7" i="19"/>
  <c r="M7" i="19" s="1"/>
  <c r="M6" i="19"/>
  <c r="L6" i="19"/>
  <c r="L5" i="19"/>
  <c r="M5" i="19" s="1"/>
  <c r="M4" i="19"/>
  <c r="L4" i="19"/>
  <c r="J4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M3" i="19"/>
  <c r="L18" i="17"/>
  <c r="M18" i="17" s="1"/>
  <c r="M17" i="17"/>
  <c r="L17" i="17"/>
  <c r="L16" i="17"/>
  <c r="M16" i="17" s="1"/>
  <c r="M15" i="17"/>
  <c r="L15" i="17"/>
  <c r="L14" i="17"/>
  <c r="M14" i="17" s="1"/>
  <c r="M13" i="17"/>
  <c r="L13" i="17"/>
  <c r="L12" i="17"/>
  <c r="M12" i="17" s="1"/>
  <c r="M11" i="17"/>
  <c r="L11" i="17"/>
  <c r="L10" i="17"/>
  <c r="M10" i="17" s="1"/>
  <c r="M9" i="17"/>
  <c r="L9" i="17"/>
  <c r="L8" i="17"/>
  <c r="M8" i="17" s="1"/>
  <c r="M7" i="17"/>
  <c r="L7" i="17"/>
  <c r="L6" i="17"/>
  <c r="M6" i="17" s="1"/>
  <c r="M5" i="17"/>
  <c r="L5" i="17"/>
  <c r="J5" i="17"/>
  <c r="J6" i="17" s="1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L4" i="17"/>
  <c r="M4" i="17" s="1"/>
  <c r="J4" i="17"/>
  <c r="A4" i="17"/>
  <c r="M3" i="17"/>
  <c r="L18" i="15"/>
  <c r="M18" i="15" s="1"/>
  <c r="M17" i="15"/>
  <c r="L17" i="15"/>
  <c r="L16" i="15"/>
  <c r="M16" i="15" s="1"/>
  <c r="M15" i="15"/>
  <c r="L15" i="15"/>
  <c r="L14" i="15"/>
  <c r="M14" i="15" s="1"/>
  <c r="M13" i="15"/>
  <c r="L13" i="15"/>
  <c r="L12" i="15"/>
  <c r="M12" i="15" s="1"/>
  <c r="M11" i="15"/>
  <c r="L11" i="15"/>
  <c r="L10" i="15"/>
  <c r="M10" i="15" s="1"/>
  <c r="M9" i="15"/>
  <c r="L9" i="15"/>
  <c r="L8" i="15"/>
  <c r="M8" i="15" s="1"/>
  <c r="M7" i="15"/>
  <c r="L7" i="15"/>
  <c r="L6" i="15"/>
  <c r="M6" i="15" s="1"/>
  <c r="M5" i="15"/>
  <c r="L5" i="15"/>
  <c r="J5" i="15"/>
  <c r="J6" i="15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L4" i="15"/>
  <c r="M4" i="15" s="1"/>
  <c r="J4" i="15"/>
  <c r="A4" i="15"/>
  <c r="M3" i="15"/>
  <c r="L18" i="13"/>
  <c r="M18" i="13" s="1"/>
  <c r="L17" i="13"/>
  <c r="M17" i="13" s="1"/>
  <c r="L16" i="13"/>
  <c r="M16" i="13" s="1"/>
  <c r="L15" i="13"/>
  <c r="M15" i="13" s="1"/>
  <c r="L14" i="13"/>
  <c r="M14" i="13" s="1"/>
  <c r="L13" i="13"/>
  <c r="M13" i="13" s="1"/>
  <c r="M12" i="13"/>
  <c r="L12" i="13"/>
  <c r="L11" i="13"/>
  <c r="M11" i="13" s="1"/>
  <c r="L10" i="13"/>
  <c r="M10" i="13" s="1"/>
  <c r="L9" i="13"/>
  <c r="M9" i="13" s="1"/>
  <c r="L8" i="13"/>
  <c r="M8" i="13" s="1"/>
  <c r="L7" i="13"/>
  <c r="M7" i="13" s="1"/>
  <c r="L6" i="13"/>
  <c r="M6" i="13" s="1"/>
  <c r="L5" i="13"/>
  <c r="M5" i="13" s="1"/>
  <c r="L4" i="13"/>
  <c r="M4" i="13" s="1"/>
  <c r="J4" i="13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M3" i="13"/>
  <c r="L18" i="12"/>
  <c r="M18" i="12" s="1"/>
  <c r="M17" i="12"/>
  <c r="L17" i="12"/>
  <c r="L16" i="12"/>
  <c r="M16" i="12" s="1"/>
  <c r="M15" i="12"/>
  <c r="L15" i="12"/>
  <c r="L14" i="12"/>
  <c r="M14" i="12" s="1"/>
  <c r="M13" i="12"/>
  <c r="L13" i="12"/>
  <c r="L12" i="12"/>
  <c r="M12" i="12" s="1"/>
  <c r="M11" i="12"/>
  <c r="L11" i="12"/>
  <c r="L10" i="12"/>
  <c r="M10" i="12" s="1"/>
  <c r="M9" i="12"/>
  <c r="L9" i="12"/>
  <c r="L8" i="12"/>
  <c r="M8" i="12" s="1"/>
  <c r="M7" i="12"/>
  <c r="L7" i="12"/>
  <c r="L6" i="12"/>
  <c r="M6" i="12" s="1"/>
  <c r="M5" i="12"/>
  <c r="L5" i="12"/>
  <c r="J5" i="12"/>
  <c r="J6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L4" i="12"/>
  <c r="M4" i="12" s="1"/>
  <c r="J4" i="12"/>
  <c r="A4" i="12"/>
  <c r="M3" i="12"/>
  <c r="L18" i="11"/>
  <c r="M18" i="11" s="1"/>
  <c r="M17" i="11"/>
  <c r="L17" i="11"/>
  <c r="L16" i="11"/>
  <c r="M16" i="11" s="1"/>
  <c r="M15" i="11"/>
  <c r="L15" i="11"/>
  <c r="L14" i="11"/>
  <c r="M14" i="11" s="1"/>
  <c r="M13" i="11"/>
  <c r="L13" i="11"/>
  <c r="L12" i="11"/>
  <c r="M12" i="11" s="1"/>
  <c r="M11" i="11"/>
  <c r="L11" i="11"/>
  <c r="L10" i="11"/>
  <c r="M10" i="11" s="1"/>
  <c r="M9" i="11"/>
  <c r="L9" i="11"/>
  <c r="L8" i="11"/>
  <c r="M8" i="11" s="1"/>
  <c r="M7" i="11"/>
  <c r="L7" i="11"/>
  <c r="L6" i="11"/>
  <c r="M6" i="11" s="1"/>
  <c r="M5" i="11"/>
  <c r="L5" i="11"/>
  <c r="J5" i="11"/>
  <c r="J6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L4" i="11"/>
  <c r="M4" i="11" s="1"/>
  <c r="J4" i="11"/>
  <c r="A4" i="11"/>
  <c r="M3" i="11"/>
  <c r="M18" i="10"/>
  <c r="L18" i="10"/>
  <c r="L17" i="10"/>
  <c r="M17" i="10" s="1"/>
  <c r="M16" i="10"/>
  <c r="L16" i="10"/>
  <c r="L15" i="10"/>
  <c r="M15" i="10" s="1"/>
  <c r="M14" i="10"/>
  <c r="L14" i="10"/>
  <c r="L13" i="10"/>
  <c r="M13" i="10" s="1"/>
  <c r="M12" i="10"/>
  <c r="L12" i="10"/>
  <c r="L11" i="10"/>
  <c r="M11" i="10" s="1"/>
  <c r="M10" i="10"/>
  <c r="L10" i="10"/>
  <c r="L9" i="10"/>
  <c r="M9" i="10" s="1"/>
  <c r="M8" i="10"/>
  <c r="L8" i="10"/>
  <c r="L7" i="10"/>
  <c r="M7" i="10" s="1"/>
  <c r="M6" i="10"/>
  <c r="L6" i="10"/>
  <c r="L5" i="10"/>
  <c r="M5" i="10" s="1"/>
  <c r="M4" i="10"/>
  <c r="L4" i="10"/>
  <c r="J4" i="10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M3" i="10"/>
  <c r="M18" i="9"/>
  <c r="L18" i="9"/>
  <c r="L17" i="9"/>
  <c r="M17" i="9" s="1"/>
  <c r="M16" i="9"/>
  <c r="L16" i="9"/>
  <c r="L15" i="9"/>
  <c r="M15" i="9" s="1"/>
  <c r="M14" i="9"/>
  <c r="L14" i="9"/>
  <c r="L13" i="9"/>
  <c r="M13" i="9" s="1"/>
  <c r="M12" i="9"/>
  <c r="L12" i="9"/>
  <c r="L11" i="9"/>
  <c r="M11" i="9" s="1"/>
  <c r="M10" i="9"/>
  <c r="L10" i="9"/>
  <c r="L9" i="9"/>
  <c r="M9" i="9" s="1"/>
  <c r="M8" i="9"/>
  <c r="L8" i="9"/>
  <c r="L7" i="9"/>
  <c r="M7" i="9" s="1"/>
  <c r="M6" i="9"/>
  <c r="L6" i="9"/>
  <c r="L5" i="9"/>
  <c r="M5" i="9" s="1"/>
  <c r="M4" i="9"/>
  <c r="L4" i="9"/>
  <c r="J4" i="9"/>
  <c r="G4" i="9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M3" i="9"/>
  <c r="E3" i="9"/>
  <c r="F4" i="8"/>
  <c r="F5" i="8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5" i="6"/>
  <c r="A4" i="6"/>
  <c r="A5" i="1"/>
  <c r="A4" i="1"/>
  <c r="J7" i="22" l="1"/>
  <c r="J8" i="22" s="1"/>
  <c r="J9" i="22" s="1"/>
  <c r="J10" i="22" s="1"/>
  <c r="J11" i="22" s="1"/>
  <c r="J12" i="22" s="1"/>
  <c r="J13" i="22" s="1"/>
  <c r="J14" i="22" s="1"/>
  <c r="J15" i="22" s="1"/>
  <c r="J16" i="22" s="1"/>
  <c r="J17" i="22" s="1"/>
  <c r="J18" i="22" s="1"/>
  <c r="E4" i="22"/>
  <c r="G18" i="22"/>
  <c r="G7" i="22"/>
  <c r="G9" i="22"/>
  <c r="G11" i="22"/>
  <c r="G13" i="22"/>
  <c r="G15" i="22"/>
  <c r="G17" i="22"/>
  <c r="E3" i="22"/>
  <c r="E5" i="22"/>
  <c r="E7" i="22"/>
  <c r="H7" i="22" s="1"/>
  <c r="E9" i="22"/>
  <c r="H9" i="22" s="1"/>
  <c r="E11" i="22"/>
  <c r="H11" i="22" s="1"/>
  <c r="E13" i="22"/>
  <c r="H13" i="22" s="1"/>
  <c r="E15" i="22"/>
  <c r="H15" i="22" s="1"/>
  <c r="E17" i="22"/>
  <c r="H17" i="22" s="1"/>
  <c r="J5" i="20"/>
  <c r="J5" i="19"/>
  <c r="G18" i="17"/>
  <c r="J7" i="17"/>
  <c r="J8" i="17" s="1"/>
  <c r="J9" i="17" s="1"/>
  <c r="J10" i="17" s="1"/>
  <c r="J11" i="17" s="1"/>
  <c r="J12" i="17" s="1"/>
  <c r="J13" i="17" s="1"/>
  <c r="J14" i="17" s="1"/>
  <c r="J15" i="17" s="1"/>
  <c r="J16" i="17" s="1"/>
  <c r="J17" i="17" s="1"/>
  <c r="J18" i="17" s="1"/>
  <c r="G5" i="17"/>
  <c r="E4" i="17"/>
  <c r="G3" i="17"/>
  <c r="E6" i="17"/>
  <c r="G7" i="17"/>
  <c r="E8" i="17"/>
  <c r="G9" i="17"/>
  <c r="E10" i="17"/>
  <c r="G11" i="17"/>
  <c r="E12" i="17"/>
  <c r="G13" i="17"/>
  <c r="E14" i="17"/>
  <c r="G15" i="17"/>
  <c r="E16" i="17"/>
  <c r="G17" i="17"/>
  <c r="E18" i="17"/>
  <c r="E3" i="17"/>
  <c r="H3" i="17" s="1"/>
  <c r="G4" i="17"/>
  <c r="E5" i="17"/>
  <c r="H5" i="17" s="1"/>
  <c r="G6" i="17"/>
  <c r="E7" i="17"/>
  <c r="H7" i="17" s="1"/>
  <c r="G8" i="17"/>
  <c r="E9" i="17"/>
  <c r="H9" i="17" s="1"/>
  <c r="G10" i="17"/>
  <c r="E11" i="17"/>
  <c r="H11" i="17" s="1"/>
  <c r="G12" i="17"/>
  <c r="E13" i="17"/>
  <c r="H13" i="17" s="1"/>
  <c r="G14" i="17"/>
  <c r="E15" i="17"/>
  <c r="H15" i="17" s="1"/>
  <c r="G16" i="17"/>
  <c r="E17" i="17"/>
  <c r="H17" i="17" s="1"/>
  <c r="J7" i="15"/>
  <c r="J8" i="15" s="1"/>
  <c r="J9" i="15" s="1"/>
  <c r="J10" i="15" s="1"/>
  <c r="J11" i="15" s="1"/>
  <c r="J12" i="15" s="1"/>
  <c r="J13" i="15" s="1"/>
  <c r="J14" i="15" s="1"/>
  <c r="J15" i="15" s="1"/>
  <c r="J16" i="15" s="1"/>
  <c r="J17" i="15" s="1"/>
  <c r="J18" i="15" s="1"/>
  <c r="E4" i="15"/>
  <c r="E6" i="15"/>
  <c r="E8" i="15"/>
  <c r="E10" i="15"/>
  <c r="E12" i="15"/>
  <c r="E14" i="15"/>
  <c r="E16" i="15"/>
  <c r="E18" i="15"/>
  <c r="G4" i="15"/>
  <c r="G6" i="15"/>
  <c r="G8" i="15"/>
  <c r="G10" i="15"/>
  <c r="G12" i="15"/>
  <c r="G14" i="15"/>
  <c r="G16" i="15"/>
  <c r="J5" i="13"/>
  <c r="G18" i="12"/>
  <c r="J7" i="12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G5" i="12"/>
  <c r="E4" i="12"/>
  <c r="G3" i="12"/>
  <c r="E6" i="12"/>
  <c r="G7" i="12"/>
  <c r="E8" i="12"/>
  <c r="G9" i="12"/>
  <c r="E10" i="12"/>
  <c r="G11" i="12"/>
  <c r="E12" i="12"/>
  <c r="G13" i="12"/>
  <c r="E14" i="12"/>
  <c r="G15" i="12"/>
  <c r="E16" i="12"/>
  <c r="G17" i="12"/>
  <c r="E18" i="12"/>
  <c r="E3" i="12"/>
  <c r="H3" i="12" s="1"/>
  <c r="G4" i="12"/>
  <c r="E5" i="12"/>
  <c r="H5" i="12" s="1"/>
  <c r="G6" i="12"/>
  <c r="E7" i="12"/>
  <c r="H7" i="12" s="1"/>
  <c r="G8" i="12"/>
  <c r="E9" i="12"/>
  <c r="H9" i="12" s="1"/>
  <c r="G10" i="12"/>
  <c r="E11" i="12"/>
  <c r="H11" i="12" s="1"/>
  <c r="G12" i="12"/>
  <c r="E13" i="12"/>
  <c r="H13" i="12" s="1"/>
  <c r="G14" i="12"/>
  <c r="E15" i="12"/>
  <c r="H15" i="12" s="1"/>
  <c r="G16" i="12"/>
  <c r="E17" i="12"/>
  <c r="H17" i="12" s="1"/>
  <c r="G18" i="11"/>
  <c r="J7" i="1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G5" i="11"/>
  <c r="E4" i="11"/>
  <c r="G3" i="11"/>
  <c r="E6" i="11"/>
  <c r="G7" i="11"/>
  <c r="E8" i="11"/>
  <c r="G9" i="11"/>
  <c r="E10" i="11"/>
  <c r="G11" i="11"/>
  <c r="E12" i="11"/>
  <c r="G13" i="11"/>
  <c r="E14" i="11"/>
  <c r="G15" i="11"/>
  <c r="E16" i="11"/>
  <c r="G17" i="11"/>
  <c r="E18" i="11"/>
  <c r="E3" i="11"/>
  <c r="H3" i="11" s="1"/>
  <c r="G4" i="11"/>
  <c r="E5" i="11"/>
  <c r="H5" i="11" s="1"/>
  <c r="G6" i="11"/>
  <c r="E7" i="11"/>
  <c r="H7" i="11" s="1"/>
  <c r="G8" i="11"/>
  <c r="E9" i="11"/>
  <c r="H9" i="11" s="1"/>
  <c r="G10" i="11"/>
  <c r="E11" i="11"/>
  <c r="H11" i="11" s="1"/>
  <c r="G12" i="11"/>
  <c r="E13" i="11"/>
  <c r="H13" i="11" s="1"/>
  <c r="G14" i="11"/>
  <c r="E15" i="11"/>
  <c r="H15" i="11" s="1"/>
  <c r="G16" i="11"/>
  <c r="E17" i="11"/>
  <c r="H17" i="11" s="1"/>
  <c r="J5" i="10"/>
  <c r="E5" i="9"/>
  <c r="G3" i="9"/>
  <c r="H3" i="9" s="1"/>
  <c r="P3" i="8" s="1"/>
  <c r="D3" i="8" s="1"/>
  <c r="J5" i="9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G7" i="9"/>
  <c r="G9" i="9"/>
  <c r="G11" i="9"/>
  <c r="G13" i="9"/>
  <c r="G15" i="9"/>
  <c r="G17" i="9"/>
  <c r="G16" i="22" l="1"/>
  <c r="G14" i="22"/>
  <c r="G12" i="22"/>
  <c r="G10" i="22"/>
  <c r="G8" i="22"/>
  <c r="G6" i="22"/>
  <c r="G4" i="22"/>
  <c r="H4" i="22" s="1"/>
  <c r="E18" i="22"/>
  <c r="H18" i="22" s="1"/>
  <c r="E16" i="22"/>
  <c r="H16" i="22" s="1"/>
  <c r="E14" i="22"/>
  <c r="H14" i="22" s="1"/>
  <c r="E12" i="22"/>
  <c r="H12" i="22" s="1"/>
  <c r="E10" i="22"/>
  <c r="H10" i="22" s="1"/>
  <c r="E8" i="22"/>
  <c r="H8" i="22" s="1"/>
  <c r="E6" i="22"/>
  <c r="H6" i="22" s="1"/>
  <c r="G3" i="22"/>
  <c r="H3" i="22" s="1"/>
  <c r="O23" i="22" s="1"/>
  <c r="G5" i="22"/>
  <c r="H5" i="22" s="1"/>
  <c r="J6" i="20"/>
  <c r="J6" i="19"/>
  <c r="H18" i="17"/>
  <c r="H16" i="17"/>
  <c r="H14" i="17"/>
  <c r="H12" i="17"/>
  <c r="H10" i="17"/>
  <c r="H8" i="17"/>
  <c r="H6" i="17"/>
  <c r="H4" i="17"/>
  <c r="O23" i="17" s="1"/>
  <c r="H16" i="15"/>
  <c r="H14" i="15"/>
  <c r="H12" i="15"/>
  <c r="H10" i="15"/>
  <c r="H8" i="15"/>
  <c r="H6" i="15"/>
  <c r="H4" i="15"/>
  <c r="E17" i="15"/>
  <c r="E15" i="15"/>
  <c r="E13" i="15"/>
  <c r="E11" i="15"/>
  <c r="E9" i="15"/>
  <c r="E7" i="15"/>
  <c r="E5" i="15"/>
  <c r="H5" i="15" s="1"/>
  <c r="E3" i="15"/>
  <c r="G17" i="15"/>
  <c r="G15" i="15"/>
  <c r="G13" i="15"/>
  <c r="G11" i="15"/>
  <c r="G9" i="15"/>
  <c r="G7" i="15"/>
  <c r="G3" i="15"/>
  <c r="G5" i="15"/>
  <c r="G18" i="15"/>
  <c r="H18" i="15" s="1"/>
  <c r="J6" i="13"/>
  <c r="H18" i="12"/>
  <c r="H16" i="12"/>
  <c r="H14" i="12"/>
  <c r="H12" i="12"/>
  <c r="H10" i="12"/>
  <c r="H8" i="12"/>
  <c r="H6" i="12"/>
  <c r="H4" i="12"/>
  <c r="O23" i="12" s="1"/>
  <c r="H18" i="11"/>
  <c r="H16" i="11"/>
  <c r="H14" i="11"/>
  <c r="H12" i="11"/>
  <c r="H10" i="11"/>
  <c r="H8" i="11"/>
  <c r="H6" i="11"/>
  <c r="H4" i="11"/>
  <c r="O23" i="11" s="1"/>
  <c r="J6" i="10"/>
  <c r="E4" i="9"/>
  <c r="H4" i="9" s="1"/>
  <c r="P12" i="8" s="1"/>
  <c r="D12" i="8" s="1"/>
  <c r="H3" i="8" s="1"/>
  <c r="G18" i="9"/>
  <c r="G16" i="9"/>
  <c r="G14" i="9"/>
  <c r="G12" i="9"/>
  <c r="G10" i="9"/>
  <c r="G8" i="9"/>
  <c r="G6" i="9"/>
  <c r="E18" i="9"/>
  <c r="E16" i="9"/>
  <c r="E14" i="9"/>
  <c r="E12" i="9"/>
  <c r="E10" i="9"/>
  <c r="E8" i="9"/>
  <c r="E6" i="9"/>
  <c r="G5" i="9"/>
  <c r="H5" i="9" s="1"/>
  <c r="P4" i="8" s="1"/>
  <c r="D4" i="8" s="1"/>
  <c r="H4" i="8" s="1"/>
  <c r="E17" i="9"/>
  <c r="H17" i="9" s="1"/>
  <c r="E15" i="9"/>
  <c r="H15" i="9" s="1"/>
  <c r="E13" i="9"/>
  <c r="H13" i="9" s="1"/>
  <c r="E11" i="9"/>
  <c r="H11" i="9" s="1"/>
  <c r="E9" i="9"/>
  <c r="H9" i="9" s="1"/>
  <c r="E7" i="9"/>
  <c r="H7" i="9" s="1"/>
  <c r="O23" i="9" l="1"/>
  <c r="J7" i="20"/>
  <c r="J7" i="19"/>
  <c r="H9" i="15"/>
  <c r="H13" i="15"/>
  <c r="H17" i="15"/>
  <c r="H3" i="15"/>
  <c r="H7" i="15"/>
  <c r="H11" i="15"/>
  <c r="H15" i="15"/>
  <c r="J7" i="13"/>
  <c r="J7" i="10"/>
  <c r="H6" i="9"/>
  <c r="H10" i="9"/>
  <c r="H14" i="9"/>
  <c r="H18" i="9"/>
  <c r="H8" i="9"/>
  <c r="H12" i="9"/>
  <c r="H16" i="9"/>
  <c r="J8" i="20" l="1"/>
  <c r="J8" i="19"/>
  <c r="O23" i="15"/>
  <c r="J8" i="13"/>
  <c r="J8" i="10"/>
  <c r="J9" i="20" l="1"/>
  <c r="J9" i="19"/>
  <c r="J9" i="13"/>
  <c r="J9" i="10"/>
  <c r="E3" i="7"/>
  <c r="O23" i="7" s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Q21" i="7"/>
  <c r="Q18" i="7"/>
  <c r="Q17" i="7"/>
  <c r="Q16" i="7"/>
  <c r="Q15" i="7"/>
  <c r="Q14" i="7"/>
  <c r="Q13" i="7"/>
  <c r="Q12" i="7"/>
  <c r="Q11" i="7"/>
  <c r="Q10" i="7"/>
  <c r="Q9" i="7"/>
  <c r="R9" i="7" s="1"/>
  <c r="Q8" i="7"/>
  <c r="R8" i="7" s="1"/>
  <c r="Q7" i="7"/>
  <c r="R7" i="7" s="1"/>
  <c r="Q6" i="7"/>
  <c r="R6" i="7" s="1"/>
  <c r="Q5" i="7"/>
  <c r="R5" i="7" s="1"/>
  <c r="Q4" i="7"/>
  <c r="R4" i="7" s="1"/>
  <c r="O4" i="7"/>
  <c r="O5" i="7" s="1"/>
  <c r="O6" i="7" s="1"/>
  <c r="O7" i="7" s="1"/>
  <c r="O8" i="7" s="1"/>
  <c r="O9" i="7" s="1"/>
  <c r="O10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R3" i="7"/>
  <c r="E3" i="6"/>
  <c r="E4" i="6"/>
  <c r="O23" i="6" s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L18" i="6"/>
  <c r="M18" i="6" s="1"/>
  <c r="L17" i="6"/>
  <c r="M17" i="6" s="1"/>
  <c r="M16" i="6"/>
  <c r="L16" i="6"/>
  <c r="L15" i="6"/>
  <c r="M15" i="6" s="1"/>
  <c r="L14" i="6"/>
  <c r="M14" i="6" s="1"/>
  <c r="L13" i="6"/>
  <c r="M13" i="6" s="1"/>
  <c r="M12" i="6"/>
  <c r="L12" i="6"/>
  <c r="L11" i="6"/>
  <c r="M11" i="6" s="1"/>
  <c r="L10" i="6"/>
  <c r="M10" i="6" s="1"/>
  <c r="L9" i="6"/>
  <c r="M9" i="6" s="1"/>
  <c r="L8" i="6"/>
  <c r="M8" i="6" s="1"/>
  <c r="L7" i="6"/>
  <c r="M7" i="6" s="1"/>
  <c r="M6" i="6"/>
  <c r="L6" i="6"/>
  <c r="L5" i="6"/>
  <c r="M5" i="6" s="1"/>
  <c r="L4" i="6"/>
  <c r="M4" i="6" s="1"/>
  <c r="J4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M3" i="6"/>
  <c r="H3" i="5"/>
  <c r="H5" i="5"/>
  <c r="H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" i="1"/>
  <c r="H5" i="1"/>
  <c r="H4" i="1"/>
  <c r="H6" i="1"/>
  <c r="H7" i="1"/>
  <c r="H8" i="1"/>
  <c r="H9" i="1"/>
  <c r="H10" i="1"/>
  <c r="H11" i="1"/>
  <c r="H12" i="1"/>
  <c r="H13" i="1"/>
  <c r="H14" i="1"/>
  <c r="H15" i="1"/>
  <c r="H16" i="1"/>
  <c r="H17" i="1"/>
  <c r="A4" i="5"/>
  <c r="A5" i="5" s="1"/>
  <c r="Q18" i="5"/>
  <c r="R18" i="5" s="1"/>
  <c r="Q17" i="5"/>
  <c r="Q16" i="5"/>
  <c r="R16" i="5" s="1"/>
  <c r="Q15" i="5"/>
  <c r="R14" i="5"/>
  <c r="Q14" i="5"/>
  <c r="Q13" i="5"/>
  <c r="Q12" i="5"/>
  <c r="R12" i="5" s="1"/>
  <c r="Q11" i="5"/>
  <c r="Q10" i="5"/>
  <c r="R10" i="5" s="1"/>
  <c r="Q9" i="5"/>
  <c r="Q8" i="5"/>
  <c r="R8" i="5" s="1"/>
  <c r="Q7" i="5"/>
  <c r="Q6" i="5"/>
  <c r="R6" i="5" s="1"/>
  <c r="Q5" i="5"/>
  <c r="Q4" i="5"/>
  <c r="R4" i="5" s="1"/>
  <c r="O4" i="5"/>
  <c r="O5" i="5" s="1"/>
  <c r="O6" i="5" s="1"/>
  <c r="O7" i="5" s="1"/>
  <c r="O8" i="5" s="1"/>
  <c r="O9" i="5" s="1"/>
  <c r="O10" i="5" s="1"/>
  <c r="Q21" i="5"/>
  <c r="R3" i="5"/>
  <c r="J10" i="20" l="1"/>
  <c r="J10" i="19"/>
  <c r="J10" i="13"/>
  <c r="J10" i="10"/>
  <c r="O11" i="7"/>
  <c r="O12" i="7" s="1"/>
  <c r="O13" i="7" s="1"/>
  <c r="O14" i="7" s="1"/>
  <c r="O15" i="7" s="1"/>
  <c r="O16" i="7" s="1"/>
  <c r="O17" i="7" s="1"/>
  <c r="O18" i="7" s="1"/>
  <c r="K27" i="7"/>
  <c r="L32" i="7"/>
  <c r="L28" i="7"/>
  <c r="L24" i="7"/>
  <c r="K21" i="7"/>
  <c r="K19" i="7"/>
  <c r="M25" i="7"/>
  <c r="L27" i="7"/>
  <c r="R11" i="7"/>
  <c r="R13" i="7"/>
  <c r="R15" i="7"/>
  <c r="L33" i="7"/>
  <c r="R17" i="7"/>
  <c r="K34" i="7"/>
  <c r="L21" i="7"/>
  <c r="R10" i="7"/>
  <c r="R12" i="7"/>
  <c r="R14" i="7"/>
  <c r="R16" i="7"/>
  <c r="R18" i="7"/>
  <c r="L26" i="7"/>
  <c r="L30" i="7"/>
  <c r="L34" i="7"/>
  <c r="K24" i="7"/>
  <c r="K28" i="7"/>
  <c r="K32" i="7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O23" i="5"/>
  <c r="H18" i="1"/>
  <c r="O23" i="1" s="1"/>
  <c r="O11" i="5"/>
  <c r="O12" i="5" s="1"/>
  <c r="O13" i="5" s="1"/>
  <c r="O14" i="5" s="1"/>
  <c r="O15" i="5" s="1"/>
  <c r="O16" i="5" s="1"/>
  <c r="O17" i="5" s="1"/>
  <c r="O18" i="5" s="1"/>
  <c r="K27" i="5"/>
  <c r="K23" i="5"/>
  <c r="K19" i="5"/>
  <c r="L21" i="5"/>
  <c r="R5" i="5"/>
  <c r="R7" i="5"/>
  <c r="R9" i="5"/>
  <c r="R11" i="5"/>
  <c r="L29" i="5"/>
  <c r="R13" i="5"/>
  <c r="R15" i="5"/>
  <c r="R17" i="5"/>
  <c r="K22" i="5"/>
  <c r="K30" i="5"/>
  <c r="J11" i="20" l="1"/>
  <c r="J11" i="19"/>
  <c r="J11" i="13"/>
  <c r="J11" i="10"/>
  <c r="M19" i="7"/>
  <c r="K30" i="7"/>
  <c r="K26" i="7"/>
  <c r="K23" i="7"/>
  <c r="L25" i="7"/>
  <c r="L22" i="7"/>
  <c r="L31" i="7"/>
  <c r="L29" i="7"/>
  <c r="M23" i="7"/>
  <c r="M21" i="7"/>
  <c r="L20" i="7"/>
  <c r="K22" i="7"/>
  <c r="K25" i="7"/>
  <c r="K29" i="7"/>
  <c r="K33" i="7"/>
  <c r="K31" i="7"/>
  <c r="L19" i="7"/>
  <c r="M33" i="7"/>
  <c r="M17" i="7"/>
  <c r="M29" i="7"/>
  <c r="M13" i="7"/>
  <c r="L9" i="7"/>
  <c r="L7" i="7"/>
  <c r="L5" i="7"/>
  <c r="L3" i="7"/>
  <c r="M34" i="7"/>
  <c r="M18" i="7"/>
  <c r="M32" i="7"/>
  <c r="M16" i="7"/>
  <c r="M30" i="7"/>
  <c r="M14" i="7"/>
  <c r="M28" i="7"/>
  <c r="M12" i="7"/>
  <c r="M26" i="7"/>
  <c r="M10" i="7"/>
  <c r="M9" i="7"/>
  <c r="M7" i="7"/>
  <c r="M6" i="7"/>
  <c r="M5" i="7"/>
  <c r="M15" i="7"/>
  <c r="M31" i="7"/>
  <c r="L13" i="7"/>
  <c r="M11" i="7"/>
  <c r="M27" i="7"/>
  <c r="M24" i="7"/>
  <c r="M20" i="7"/>
  <c r="M22" i="7"/>
  <c r="K18" i="7"/>
  <c r="K16" i="7"/>
  <c r="K14" i="7"/>
  <c r="K12" i="7"/>
  <c r="K10" i="7"/>
  <c r="K9" i="7"/>
  <c r="K8" i="7"/>
  <c r="K7" i="7"/>
  <c r="K6" i="7"/>
  <c r="K5" i="7"/>
  <c r="K4" i="7"/>
  <c r="K3" i="7"/>
  <c r="K17" i="7"/>
  <c r="K15" i="7"/>
  <c r="K13" i="7"/>
  <c r="K11" i="7"/>
  <c r="K20" i="7"/>
  <c r="L23" i="7"/>
  <c r="K26" i="5"/>
  <c r="L19" i="5"/>
  <c r="L33" i="5"/>
  <c r="M20" i="5"/>
  <c r="L25" i="5"/>
  <c r="K32" i="5"/>
  <c r="K21" i="5"/>
  <c r="K25" i="5"/>
  <c r="K29" i="5"/>
  <c r="K31" i="5"/>
  <c r="K33" i="5"/>
  <c r="L16" i="5"/>
  <c r="M33" i="5"/>
  <c r="M29" i="5"/>
  <c r="M25" i="5"/>
  <c r="M21" i="5"/>
  <c r="K16" i="5"/>
  <c r="K14" i="5"/>
  <c r="K12" i="5"/>
  <c r="K10" i="5"/>
  <c r="K8" i="5"/>
  <c r="K6" i="5"/>
  <c r="K4" i="5"/>
  <c r="K3" i="5"/>
  <c r="K18" i="5"/>
  <c r="K17" i="5"/>
  <c r="K15" i="5"/>
  <c r="K13" i="5"/>
  <c r="K11" i="5"/>
  <c r="K9" i="5"/>
  <c r="K7" i="5"/>
  <c r="K5" i="5"/>
  <c r="K28" i="5"/>
  <c r="K24" i="5"/>
  <c r="K20" i="5"/>
  <c r="L34" i="5"/>
  <c r="L17" i="5"/>
  <c r="M31" i="5"/>
  <c r="L31" i="5"/>
  <c r="M27" i="5"/>
  <c r="L27" i="5"/>
  <c r="M23" i="5"/>
  <c r="L23" i="5"/>
  <c r="M34" i="5"/>
  <c r="M32" i="5"/>
  <c r="M30" i="5"/>
  <c r="M28" i="5"/>
  <c r="M26" i="5"/>
  <c r="M24" i="5"/>
  <c r="M22" i="5"/>
  <c r="M19" i="5"/>
  <c r="L20" i="5"/>
  <c r="L22" i="5"/>
  <c r="L24" i="5"/>
  <c r="L26" i="5"/>
  <c r="L28" i="5"/>
  <c r="L30" i="5"/>
  <c r="L32" i="5"/>
  <c r="K34" i="5"/>
  <c r="J12" i="20" l="1"/>
  <c r="J12" i="19"/>
  <c r="J12" i="13"/>
  <c r="J12" i="10"/>
  <c r="L17" i="7"/>
  <c r="L4" i="7"/>
  <c r="L6" i="7"/>
  <c r="L8" i="7"/>
  <c r="L15" i="7"/>
  <c r="L10" i="7"/>
  <c r="L12" i="7"/>
  <c r="L14" i="7"/>
  <c r="L16" i="7"/>
  <c r="L18" i="7"/>
  <c r="L11" i="7"/>
  <c r="M3" i="7"/>
  <c r="M4" i="7"/>
  <c r="M8" i="7"/>
  <c r="L8" i="5"/>
  <c r="L9" i="5"/>
  <c r="L4" i="5"/>
  <c r="L12" i="5"/>
  <c r="L5" i="5"/>
  <c r="L13" i="5"/>
  <c r="L18" i="5"/>
  <c r="L7" i="5"/>
  <c r="L11" i="5"/>
  <c r="L15" i="5"/>
  <c r="L3" i="5"/>
  <c r="L6" i="5"/>
  <c r="L10" i="5"/>
  <c r="L14" i="5"/>
  <c r="M3" i="5"/>
  <c r="M4" i="5"/>
  <c r="M6" i="5"/>
  <c r="M8" i="5"/>
  <c r="M10" i="5"/>
  <c r="M12" i="5"/>
  <c r="M14" i="5"/>
  <c r="M16" i="5"/>
  <c r="M18" i="5"/>
  <c r="M7" i="5"/>
  <c r="M11" i="5"/>
  <c r="M15" i="5"/>
  <c r="M5" i="5"/>
  <c r="M13" i="5"/>
  <c r="M9" i="5"/>
  <c r="M17" i="5"/>
  <c r="J13" i="20" l="1"/>
  <c r="J13" i="19"/>
  <c r="J13" i="13"/>
  <c r="J13" i="10"/>
  <c r="J14" i="10" s="1"/>
  <c r="J15" i="10" s="1"/>
  <c r="J16" i="10" s="1"/>
  <c r="J17" i="10" s="1"/>
  <c r="J18" i="10" s="1"/>
  <c r="E7" i="10"/>
  <c r="H7" i="10" s="1"/>
  <c r="E6" i="10"/>
  <c r="G11" i="10"/>
  <c r="E13" i="10"/>
  <c r="E12" i="10"/>
  <c r="G17" i="10"/>
  <c r="G3" i="10"/>
  <c r="G7" i="10"/>
  <c r="E9" i="10"/>
  <c r="H9" i="10" s="1"/>
  <c r="E8" i="10"/>
  <c r="G13" i="10"/>
  <c r="E15" i="10"/>
  <c r="E14" i="10"/>
  <c r="E5" i="10"/>
  <c r="G5" i="10"/>
  <c r="G9" i="10"/>
  <c r="E11" i="10"/>
  <c r="H11" i="10" s="1"/>
  <c r="E10" i="10"/>
  <c r="G15" i="10"/>
  <c r="E17" i="10"/>
  <c r="H17" i="10" s="1"/>
  <c r="E16" i="10"/>
  <c r="G4" i="10"/>
  <c r="E3" i="10"/>
  <c r="H3" i="10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J4" i="1"/>
  <c r="M3" i="1"/>
  <c r="J14" i="20" l="1"/>
  <c r="J15" i="20" s="1"/>
  <c r="J16" i="20" s="1"/>
  <c r="J17" i="20" s="1"/>
  <c r="J18" i="20" s="1"/>
  <c r="E3" i="20"/>
  <c r="G4" i="20"/>
  <c r="J14" i="19"/>
  <c r="J15" i="19" s="1"/>
  <c r="J16" i="19" s="1"/>
  <c r="J17" i="19" s="1"/>
  <c r="J18" i="19" s="1"/>
  <c r="E3" i="19"/>
  <c r="G4" i="19"/>
  <c r="J14" i="13"/>
  <c r="J15" i="13" s="1"/>
  <c r="J16" i="13" s="1"/>
  <c r="J17" i="13" s="1"/>
  <c r="J18" i="13" s="1"/>
  <c r="H5" i="10"/>
  <c r="H15" i="10"/>
  <c r="H13" i="10"/>
  <c r="E18" i="10"/>
  <c r="G10" i="10"/>
  <c r="H10" i="10" s="1"/>
  <c r="G12" i="10"/>
  <c r="H12" i="10" s="1"/>
  <c r="G14" i="10"/>
  <c r="H14" i="10" s="1"/>
  <c r="G16" i="10"/>
  <c r="H16" i="10" s="1"/>
  <c r="G6" i="10"/>
  <c r="H6" i="10" s="1"/>
  <c r="G18" i="10"/>
  <c r="G8" i="10"/>
  <c r="H8" i="10" s="1"/>
  <c r="E4" i="10"/>
  <c r="H4" i="10" s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E3" i="13" l="1"/>
  <c r="E17" i="13"/>
  <c r="E13" i="13"/>
  <c r="E11" i="13"/>
  <c r="E8" i="13"/>
  <c r="E15" i="13"/>
  <c r="E5" i="13"/>
  <c r="E9" i="13"/>
  <c r="E10" i="13"/>
  <c r="E7" i="13"/>
  <c r="E4" i="13"/>
  <c r="E14" i="13"/>
  <c r="E12" i="13"/>
  <c r="E6" i="13"/>
  <c r="E16" i="13"/>
  <c r="E18" i="13"/>
  <c r="E18" i="20"/>
  <c r="H18" i="20" s="1"/>
  <c r="G16" i="20"/>
  <c r="G6" i="20"/>
  <c r="G18" i="20"/>
  <c r="G8" i="20"/>
  <c r="E4" i="20"/>
  <c r="H4" i="20" s="1"/>
  <c r="G10" i="20"/>
  <c r="G12" i="20"/>
  <c r="G14" i="20"/>
  <c r="E6" i="20"/>
  <c r="E13" i="20"/>
  <c r="G17" i="20"/>
  <c r="G7" i="20"/>
  <c r="E8" i="20"/>
  <c r="E15" i="20"/>
  <c r="E5" i="20"/>
  <c r="G9" i="20"/>
  <c r="E10" i="20"/>
  <c r="E17" i="20"/>
  <c r="H17" i="20" s="1"/>
  <c r="E7" i="20"/>
  <c r="G11" i="20"/>
  <c r="E12" i="20"/>
  <c r="H12" i="20" s="1"/>
  <c r="G3" i="20"/>
  <c r="H3" i="20" s="1"/>
  <c r="E9" i="20"/>
  <c r="G13" i="20"/>
  <c r="E14" i="20"/>
  <c r="G5" i="20"/>
  <c r="E11" i="20"/>
  <c r="G15" i="20"/>
  <c r="E16" i="20"/>
  <c r="H16" i="20" s="1"/>
  <c r="E18" i="19"/>
  <c r="H18" i="19" s="1"/>
  <c r="G16" i="19"/>
  <c r="G6" i="19"/>
  <c r="G18" i="19"/>
  <c r="G8" i="19"/>
  <c r="E4" i="19"/>
  <c r="H4" i="19" s="1"/>
  <c r="G10" i="19"/>
  <c r="G12" i="19"/>
  <c r="G14" i="19"/>
  <c r="E6" i="19"/>
  <c r="E13" i="19"/>
  <c r="G17" i="19"/>
  <c r="G7" i="19"/>
  <c r="E8" i="19"/>
  <c r="E15" i="19"/>
  <c r="E5" i="19"/>
  <c r="G9" i="19"/>
  <c r="E10" i="19"/>
  <c r="E17" i="19"/>
  <c r="H17" i="19" s="1"/>
  <c r="E7" i="19"/>
  <c r="G11" i="19"/>
  <c r="E12" i="19"/>
  <c r="H12" i="19" s="1"/>
  <c r="G3" i="19"/>
  <c r="H3" i="19" s="1"/>
  <c r="E9" i="19"/>
  <c r="G13" i="19"/>
  <c r="E14" i="19"/>
  <c r="G5" i="19"/>
  <c r="E11" i="19"/>
  <c r="G15" i="19"/>
  <c r="E16" i="19"/>
  <c r="H16" i="19" s="1"/>
  <c r="O23" i="10"/>
  <c r="H18" i="10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H15" i="20" l="1"/>
  <c r="H13" i="20"/>
  <c r="H11" i="20"/>
  <c r="H14" i="20"/>
  <c r="H9" i="20"/>
  <c r="H7" i="20"/>
  <c r="H10" i="20"/>
  <c r="H5" i="20"/>
  <c r="O23" i="20" s="1"/>
  <c r="H8" i="20"/>
  <c r="H6" i="20"/>
  <c r="H15" i="19"/>
  <c r="H13" i="19"/>
  <c r="H11" i="19"/>
  <c r="H14" i="19"/>
  <c r="H9" i="19"/>
  <c r="H7" i="19"/>
  <c r="H10" i="19"/>
  <c r="H5" i="19"/>
  <c r="O23" i="19" s="1"/>
  <c r="F13" i="8" s="1"/>
  <c r="H8" i="19"/>
  <c r="H6" i="19"/>
  <c r="D3" i="23" l="1"/>
  <c r="E3" i="23" s="1"/>
  <c r="D5" i="23"/>
  <c r="E5" i="23" s="1"/>
  <c r="D7" i="23"/>
  <c r="E7" i="23" s="1"/>
  <c r="D9" i="23"/>
  <c r="E9" i="23" s="1"/>
  <c r="D11" i="23"/>
  <c r="E11" i="23" s="1"/>
  <c r="D13" i="23"/>
  <c r="E13" i="23" s="1"/>
  <c r="D15" i="23"/>
  <c r="E15" i="23" s="1"/>
  <c r="D17" i="23"/>
  <c r="E17" i="23" s="1"/>
  <c r="D19" i="23"/>
  <c r="E19" i="23" s="1"/>
  <c r="D21" i="23"/>
  <c r="E21" i="23" s="1"/>
  <c r="D23" i="23"/>
  <c r="E23" i="23" s="1"/>
  <c r="D25" i="23"/>
  <c r="E25" i="23" s="1"/>
  <c r="D27" i="23"/>
  <c r="E27" i="23" s="1"/>
  <c r="D29" i="23"/>
  <c r="E29" i="23" s="1"/>
  <c r="D31" i="23"/>
  <c r="E31" i="23" s="1"/>
  <c r="D33" i="23"/>
  <c r="E33" i="23" s="1"/>
  <c r="D4" i="23"/>
  <c r="E4" i="23" s="1"/>
  <c r="D6" i="23"/>
  <c r="E6" i="23" s="1"/>
  <c r="D8" i="23"/>
  <c r="E8" i="23" s="1"/>
  <c r="D10" i="23"/>
  <c r="E10" i="23" s="1"/>
  <c r="D12" i="23"/>
  <c r="E12" i="23" s="1"/>
  <c r="D14" i="23"/>
  <c r="E14" i="23" s="1"/>
  <c r="D16" i="23"/>
  <c r="E16" i="23" s="1"/>
  <c r="D18" i="23"/>
  <c r="E18" i="23" s="1"/>
  <c r="D20" i="23"/>
  <c r="E20" i="23" s="1"/>
  <c r="D22" i="23"/>
  <c r="E22" i="23" s="1"/>
  <c r="D24" i="23"/>
  <c r="E24" i="23" s="1"/>
  <c r="D26" i="23"/>
  <c r="E26" i="23" s="1"/>
  <c r="D28" i="23"/>
  <c r="E28" i="23" s="1"/>
  <c r="D30" i="23"/>
  <c r="E30" i="23" s="1"/>
  <c r="D32" i="23"/>
  <c r="E32" i="23" s="1"/>
  <c r="D2" i="23"/>
  <c r="E2" i="23" s="1"/>
</calcChain>
</file>

<file path=xl/sharedStrings.xml><?xml version="1.0" encoding="utf-8"?>
<sst xmlns="http://schemas.openxmlformats.org/spreadsheetml/2006/main" count="537" uniqueCount="119">
  <si>
    <t>Sprint</t>
  </si>
  <si>
    <t>Enduro</t>
  </si>
  <si>
    <t>Final</t>
  </si>
  <si>
    <t>Pos.</t>
  </si>
  <si>
    <t>Pts.</t>
  </si>
  <si>
    <t>Pilote</t>
  </si>
  <si>
    <t>Voiture</t>
  </si>
  <si>
    <t>GT-Alex74</t>
  </si>
  <si>
    <t>Suzuki</t>
  </si>
  <si>
    <t>Aweoob</t>
  </si>
  <si>
    <t>Mazda</t>
  </si>
  <si>
    <t>Ailef</t>
  </si>
  <si>
    <t>Nissan</t>
  </si>
  <si>
    <t>alainv-du-69</t>
  </si>
  <si>
    <t>Abarth</t>
  </si>
  <si>
    <t>t45y6</t>
  </si>
  <si>
    <t>Honda</t>
  </si>
  <si>
    <t>adrien007sco</t>
  </si>
  <si>
    <t>Toyota</t>
  </si>
  <si>
    <t>ThePsykoPat</t>
  </si>
  <si>
    <t>Alfa Romeo</t>
  </si>
  <si>
    <t>CHATsuffit</t>
  </si>
  <si>
    <t>Mini</t>
  </si>
  <si>
    <t>Siberg</t>
  </si>
  <si>
    <t>Valgar74</t>
  </si>
  <si>
    <t>Crazy_Kia</t>
  </si>
  <si>
    <t>jarno63100</t>
  </si>
  <si>
    <t>ricket42</t>
  </si>
  <si>
    <t>iaka59</t>
  </si>
  <si>
    <t>crachtest</t>
  </si>
  <si>
    <t>meuhsli</t>
  </si>
  <si>
    <t>shenron</t>
  </si>
  <si>
    <t>gégé42</t>
  </si>
  <si>
    <t>Spéciale</t>
  </si>
  <si>
    <t>Système de points</t>
  </si>
  <si>
    <t>Pilotes / salon</t>
  </si>
  <si>
    <t>1 A</t>
  </si>
  <si>
    <t>2 A</t>
  </si>
  <si>
    <t>3 A</t>
  </si>
  <si>
    <t>4 A</t>
  </si>
  <si>
    <t>5 A</t>
  </si>
  <si>
    <t>6 A</t>
  </si>
  <si>
    <t>7 A</t>
  </si>
  <si>
    <t>8 A</t>
  </si>
  <si>
    <t>9 A</t>
  </si>
  <si>
    <t>1 B</t>
  </si>
  <si>
    <t>2 B</t>
  </si>
  <si>
    <t>3 B</t>
  </si>
  <si>
    <t>4 B</t>
  </si>
  <si>
    <t>5 B</t>
  </si>
  <si>
    <t>6 B</t>
  </si>
  <si>
    <t>7 B</t>
  </si>
  <si>
    <t>8 B</t>
  </si>
  <si>
    <t>9 B</t>
  </si>
  <si>
    <t>10 A</t>
  </si>
  <si>
    <t>11 A</t>
  </si>
  <si>
    <t>12 A</t>
  </si>
  <si>
    <t>13 A</t>
  </si>
  <si>
    <t>14 A</t>
  </si>
  <si>
    <t>15 A</t>
  </si>
  <si>
    <t>16 A</t>
  </si>
  <si>
    <t>10 B</t>
  </si>
  <si>
    <t>11 B</t>
  </si>
  <si>
    <t>12 B</t>
  </si>
  <si>
    <t>13 B</t>
  </si>
  <si>
    <t>14 B</t>
  </si>
  <si>
    <t>15 B</t>
  </si>
  <si>
    <t>16 B</t>
  </si>
  <si>
    <t>Système de points de base</t>
  </si>
  <si>
    <t>Nombre inscrits</t>
  </si>
  <si>
    <t>Pos.          Sprint</t>
  </si>
  <si>
    <t>Pts.        Sprint</t>
  </si>
  <si>
    <t>Pos.        Enduro</t>
  </si>
  <si>
    <t>Pts.              Enduro</t>
  </si>
  <si>
    <t>Points Groupes A et B</t>
  </si>
  <si>
    <t>Moyenne points attribués</t>
  </si>
  <si>
    <t>Pos. Sprint</t>
  </si>
  <si>
    <t>Pts. Sprint</t>
  </si>
  <si>
    <t>Pos. Enduro</t>
  </si>
  <si>
    <t>Pts. Enduro</t>
  </si>
  <si>
    <t>Moy. points attribués</t>
  </si>
  <si>
    <t>Classement après</t>
  </si>
  <si>
    <t>manches</t>
  </si>
  <si>
    <t>Classement constructeurs</t>
  </si>
  <si>
    <t>Constructeur</t>
  </si>
  <si>
    <t>Lest additionnel</t>
  </si>
  <si>
    <t xml:space="preserve">Lest </t>
  </si>
  <si>
    <t>Poids total</t>
  </si>
  <si>
    <t>Poids de base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</si>
  <si>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</si>
  <si>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</si>
  <si>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</si>
  <si>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</si>
  <si>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</si>
  <si>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</si>
  <si>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</si>
  <si>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</si>
  <si>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</si>
  <si>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</si>
  <si>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Lettre</t>
  </si>
  <si>
    <t>Ordre</t>
  </si>
  <si>
    <t>B</t>
  </si>
  <si>
    <t>E</t>
  </si>
  <si>
    <t>H</t>
  </si>
  <si>
    <t>C</t>
  </si>
  <si>
    <t>F</t>
  </si>
  <si>
    <t>D</t>
  </si>
  <si>
    <t>G</t>
  </si>
  <si>
    <t>A</t>
  </si>
  <si>
    <t>K</t>
  </si>
  <si>
    <t>M</t>
  </si>
  <si>
    <t>P</t>
  </si>
  <si>
    <t>L</t>
  </si>
  <si>
    <t>N</t>
  </si>
  <si>
    <t>I</t>
  </si>
  <si>
    <t>O</t>
  </si>
  <si>
    <t>J</t>
  </si>
  <si>
    <t>NE PAS MODIFIER CES COLONNES</t>
  </si>
  <si>
    <t>Tirage au sort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</si>
</sst>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;;"/>
    <numFmt numFmtId="165" formatCode="0;\-0;;@"/>
    <numFmt numFmtId="166" formatCode="0.0"/>
    <numFmt numFmtId="167" formatCode="0&quot; kg&quot;"/>
    <numFmt numFmtId="168" formatCode="&quot;+ &quot;0&quot; kg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9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7558519241921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ont="1" applyFill="1" applyBorder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49" fontId="1" fillId="3" borderId="0" xfId="0" applyNumberFormat="1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4" fillId="2" borderId="0" xfId="0" applyNumberFormat="1" applyFont="1" applyFill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/>
    <xf numFmtId="49" fontId="1" fillId="3" borderId="0" xfId="0" applyNumberFormat="1" applyFont="1" applyFill="1" applyBorder="1" applyAlignment="1">
      <alignment horizontal="center"/>
    </xf>
    <xf numFmtId="49" fontId="1" fillId="4" borderId="0" xfId="0" applyNumberFormat="1" applyFont="1" applyFill="1" applyBorder="1" applyAlignment="1">
      <alignment horizontal="center"/>
    </xf>
    <xf numFmtId="49" fontId="1" fillId="5" borderId="0" xfId="0" applyNumberFormat="1" applyFont="1" applyFill="1" applyBorder="1" applyAlignment="1">
      <alignment horizontal="center"/>
    </xf>
    <xf numFmtId="49" fontId="1" fillId="12" borderId="0" xfId="0" applyNumberFormat="1" applyFont="1" applyFill="1" applyBorder="1" applyAlignment="1">
      <alignment horizontal="center"/>
    </xf>
    <xf numFmtId="49" fontId="6" fillId="15" borderId="0" xfId="0" applyNumberFormat="1" applyFont="1" applyFill="1" applyAlignment="1">
      <alignment horizontal="center"/>
    </xf>
    <xf numFmtId="49" fontId="7" fillId="15" borderId="0" xfId="0" applyNumberFormat="1" applyFont="1" applyFill="1" applyAlignment="1">
      <alignment horizontal="center"/>
    </xf>
    <xf numFmtId="49" fontId="8" fillId="15" borderId="0" xfId="0" applyNumberFormat="1" applyFont="1" applyFill="1" applyAlignment="1">
      <alignment horizontal="center"/>
    </xf>
    <xf numFmtId="0" fontId="1" fillId="9" borderId="0" xfId="0" applyFont="1" applyFill="1"/>
    <xf numFmtId="0" fontId="1" fillId="13" borderId="0" xfId="0" applyFont="1" applyFill="1"/>
    <xf numFmtId="0" fontId="1" fillId="13" borderId="0" xfId="0" applyFont="1" applyFill="1" applyAlignment="1"/>
    <xf numFmtId="0" fontId="0" fillId="0" borderId="7" xfId="0" applyBorder="1"/>
    <xf numFmtId="0" fontId="0" fillId="0" borderId="8" xfId="0" applyBorder="1"/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13" borderId="10" xfId="0" applyFont="1" applyFill="1" applyBorder="1" applyAlignment="1"/>
    <xf numFmtId="0" fontId="2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horizontal="center"/>
    </xf>
    <xf numFmtId="165" fontId="2" fillId="0" borderId="11" xfId="0" applyNumberFormat="1" applyFont="1" applyBorder="1"/>
    <xf numFmtId="165" fontId="2" fillId="0" borderId="12" xfId="0" applyNumberFormat="1" applyFont="1" applyBorder="1"/>
    <xf numFmtId="165" fontId="0" fillId="0" borderId="0" xfId="0" applyNumberFormat="1"/>
    <xf numFmtId="165" fontId="0" fillId="0" borderId="0" xfId="0" applyNumberFormat="1" applyFill="1" applyBorder="1"/>
    <xf numFmtId="0" fontId="2" fillId="0" borderId="0" xfId="0" applyFont="1" applyBorder="1"/>
    <xf numFmtId="0" fontId="2" fillId="0" borderId="0" xfId="0" applyFont="1" applyFill="1" applyBorder="1"/>
    <xf numFmtId="49" fontId="0" fillId="0" borderId="0" xfId="0" applyNumberForma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Border="1" applyAlignment="1">
      <alignment horizontal="right"/>
    </xf>
    <xf numFmtId="0" fontId="1" fillId="9" borderId="19" xfId="0" applyFont="1" applyFill="1" applyBorder="1"/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18" xfId="0" applyFont="1" applyFill="1" applyBorder="1"/>
    <xf numFmtId="49" fontId="1" fillId="3" borderId="22" xfId="0" applyNumberFormat="1" applyFont="1" applyFill="1" applyBorder="1" applyAlignment="1">
      <alignment horizontal="center"/>
    </xf>
    <xf numFmtId="49" fontId="1" fillId="4" borderId="22" xfId="0" applyNumberFormat="1" applyFont="1" applyFill="1" applyBorder="1" applyAlignment="1">
      <alignment horizontal="center"/>
    </xf>
    <xf numFmtId="49" fontId="1" fillId="5" borderId="22" xfId="0" applyNumberFormat="1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1" fillId="2" borderId="23" xfId="0" applyFont="1" applyFill="1" applyBorder="1"/>
    <xf numFmtId="49" fontId="1" fillId="3" borderId="24" xfId="0" applyNumberFormat="1" applyFont="1" applyFill="1" applyBorder="1" applyAlignment="1">
      <alignment horizontal="center"/>
    </xf>
    <xf numFmtId="49" fontId="1" fillId="4" borderId="24" xfId="0" applyNumberFormat="1" applyFont="1" applyFill="1" applyBorder="1" applyAlignment="1">
      <alignment horizontal="center"/>
    </xf>
    <xf numFmtId="49" fontId="1" fillId="5" borderId="24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0" xfId="0" applyFont="1" applyFill="1" applyBorder="1"/>
    <xf numFmtId="0" fontId="0" fillId="20" borderId="28" xfId="0" applyFill="1" applyBorder="1" applyAlignment="1">
      <alignment horizontal="center"/>
    </xf>
    <xf numFmtId="0" fontId="0" fillId="20" borderId="29" xfId="0" applyFill="1" applyBorder="1" applyAlignment="1">
      <alignment horizontal="center"/>
    </xf>
    <xf numFmtId="0" fontId="0" fillId="20" borderId="30" xfId="0" applyFill="1" applyBorder="1" applyAlignment="1">
      <alignment horizontal="center"/>
    </xf>
    <xf numFmtId="0" fontId="0" fillId="18" borderId="31" xfId="0" applyFill="1" applyBorder="1" applyAlignment="1">
      <alignment horizontal="center"/>
    </xf>
    <xf numFmtId="0" fontId="0" fillId="18" borderId="32" xfId="0" applyFill="1" applyBorder="1" applyAlignment="1">
      <alignment horizontal="center"/>
    </xf>
    <xf numFmtId="0" fontId="0" fillId="18" borderId="33" xfId="0" applyFill="1" applyBorder="1" applyAlignment="1">
      <alignment horizontal="center"/>
    </xf>
    <xf numFmtId="0" fontId="0" fillId="20" borderId="31" xfId="0" applyFill="1" applyBorder="1" applyAlignment="1">
      <alignment horizontal="center"/>
    </xf>
    <xf numFmtId="0" fontId="0" fillId="20" borderId="32" xfId="0" applyFill="1" applyBorder="1" applyAlignment="1">
      <alignment horizontal="center"/>
    </xf>
    <xf numFmtId="0" fontId="0" fillId="20" borderId="33" xfId="0" applyFill="1" applyBorder="1" applyAlignment="1">
      <alignment horizontal="center"/>
    </xf>
    <xf numFmtId="0" fontId="0" fillId="21" borderId="31" xfId="0" applyFill="1" applyBorder="1" applyAlignment="1">
      <alignment horizontal="center"/>
    </xf>
    <xf numFmtId="0" fontId="0" fillId="21" borderId="32" xfId="0" applyFill="1" applyBorder="1" applyAlignment="1">
      <alignment horizontal="center"/>
    </xf>
    <xf numFmtId="0" fontId="0" fillId="21" borderId="33" xfId="0" applyFill="1" applyBorder="1" applyAlignment="1">
      <alignment horizontal="center"/>
    </xf>
    <xf numFmtId="0" fontId="0" fillId="18" borderId="34" xfId="0" applyFill="1" applyBorder="1" applyAlignment="1">
      <alignment horizontal="center"/>
    </xf>
    <xf numFmtId="0" fontId="0" fillId="18" borderId="35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19" borderId="31" xfId="0" applyFill="1" applyBorder="1" applyAlignment="1">
      <alignment horizontal="center"/>
    </xf>
    <xf numFmtId="0" fontId="0" fillId="19" borderId="32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1" fillId="11" borderId="25" xfId="0" applyFont="1" applyFill="1" applyBorder="1" applyAlignment="1">
      <alignment horizontal="left"/>
    </xf>
    <xf numFmtId="0" fontId="1" fillId="11" borderId="26" xfId="0" applyFont="1" applyFill="1" applyBorder="1" applyAlignment="1">
      <alignment horizontal="left"/>
    </xf>
    <xf numFmtId="0" fontId="1" fillId="11" borderId="27" xfId="0" applyFont="1" applyFill="1" applyBorder="1" applyAlignment="1">
      <alignment horizontal="left"/>
    </xf>
    <xf numFmtId="0" fontId="0" fillId="0" borderId="37" xfId="0" applyBorder="1" applyAlignment="1">
      <alignment horizontal="right"/>
    </xf>
    <xf numFmtId="0" fontId="0" fillId="0" borderId="37" xfId="0" applyBorder="1"/>
    <xf numFmtId="0" fontId="1" fillId="17" borderId="0" xfId="0" applyFont="1" applyFill="1" applyBorder="1" applyAlignment="1">
      <alignment horizontal="center"/>
    </xf>
    <xf numFmtId="0" fontId="1" fillId="22" borderId="0" xfId="0" applyFont="1" applyFill="1" applyBorder="1" applyAlignment="1">
      <alignment horizontal="center"/>
    </xf>
    <xf numFmtId="0" fontId="1" fillId="9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6" fontId="9" fillId="10" borderId="3" xfId="0" applyNumberFormat="1" applyFont="1" applyFill="1" applyBorder="1" applyAlignment="1">
      <alignment horizontal="center"/>
    </xf>
    <xf numFmtId="166" fontId="9" fillId="10" borderId="16" xfId="0" applyNumberFormat="1" applyFont="1" applyFill="1" applyBorder="1" applyAlignment="1">
      <alignment horizontal="center"/>
    </xf>
    <xf numFmtId="166" fontId="9" fillId="10" borderId="4" xfId="0" applyNumberFormat="1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15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166" fontId="9" fillId="8" borderId="3" xfId="0" applyNumberFormat="1" applyFont="1" applyFill="1" applyBorder="1" applyAlignment="1">
      <alignment horizontal="center"/>
    </xf>
    <xf numFmtId="166" fontId="9" fillId="8" borderId="4" xfId="0" applyNumberFormat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5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</cellXfs>
  <cellStyles count="1">
    <cellStyle name="Normal" xfId="0" builtinId="0"/>
  </cellStyles>
  <dxfs count="152">
    <dxf>
      <font>
        <b/>
      </font>
      <numFmt numFmtId="0" formatCode="General"/>
      <border diagonalUp="0" diagonalDown="0" outline="0">
        <left/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0" formatCode="General"/>
      <border diagonalUp="0" diagonalDown="0" outline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/>
      </font>
      <numFmt numFmtId="165" formatCode="0;\-0;;@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  <border diagonalUp="0" diagonalDown="0">
        <left/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0" formatCode="General"/>
    </dxf>
    <dxf>
      <numFmt numFmtId="164" formatCode="General;;"/>
    </dxf>
    <dxf>
      <numFmt numFmtId="164" formatCode="General;;"/>
    </dxf>
    <dxf>
      <numFmt numFmtId="164" formatCode="General;;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rgb="FF7030A0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outline="0"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</font>
      <numFmt numFmtId="0" formatCode="General"/>
      <border diagonalUp="0" diagonalDown="0" outline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5" formatCode="0;\-0;;@"/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numFmt numFmtId="0" formatCode="General"/>
      <border diagonalUp="0" diagonalDown="0">
        <left/>
        <right style="thin">
          <color theme="4" tint="-0.499984740745262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outline="0">
        <right style="thin">
          <color theme="4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67" formatCode="0&quot; kg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68" formatCode="&quot;+ &quot;0&quot; kg&quot;"/>
    </dxf>
    <dxf>
      <numFmt numFmtId="167" formatCode="0&quot; kg&quot;"/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Tableau2" displayName="Tableau2" ref="B2:D34" totalsRowShown="0">
  <autoFilter ref="B2:D34"/>
  <tableColumns count="3">
    <tableColumn id="1" name="Pilote"/>
    <tableColumn id="2" name="Voiture"/>
    <tableColumn id="3" name="Pts." dataDxfId="151">
      <calculatedColumnFormula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7" name="Tableau2468" displayName="Tableau2468" ref="B2:H18" totalsRowShown="0">
  <autoFilter ref="B2:H18"/>
  <sortState ref="B3:H18">
    <sortCondition descending="1" ref="H2:H18"/>
  </sortState>
  <tableColumns count="7">
    <tableColumn id="1" name="Pilote" dataDxfId="113"/>
    <tableColumn id="2" name="Voiture" dataDxfId="112">
      <calculatedColumnFormula>VLOOKUP(Tableau2468[[#This Row],[Pilote]],Tableau2[[Pilote]:[Voiture]],2,0)</calculatedColumnFormula>
    </tableColumn>
    <tableColumn id="3" name="Pos. Sprint" dataDxfId="111"/>
    <tableColumn id="4" name="Pts. Sprint" dataDxfId="110">
      <calculatedColumnFormula>IF(ISNA(VLOOKUP(D3,Tableau1257[[Pos.]:[Sprint]],2,0)),"",VLOOKUP(D3,Tableau1257[[Pos.]:[Sprint]],2,0))</calculatedColumnFormula>
    </tableColumn>
    <tableColumn id="5" name="Pos. Enduro" dataDxfId="109"/>
    <tableColumn id="6" name="Pts. Enduro" dataDxfId="108">
      <calculatedColumnFormula>IF(ISNA(VLOOKUP(F3,Tableau1257[[Pos.]:[Enduro]],3,0)),"",VLOOKUP(F3,Tableau1257[[Pos.]:[Enduro]],3,0))</calculatedColumnFormula>
    </tableColumn>
    <tableColumn id="7" name="Pts." dataDxfId="107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8" name="Tableau12579" displayName="Tableau12579" ref="J2:M18" totalsRowShown="0">
  <autoFilter ref="J2:M18"/>
  <tableColumns count="4">
    <tableColumn id="1" name="Pos." dataDxfId="106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05">
      <calculatedColumnFormula>2*Tableau12579[[#This Row],[Enduro]]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9" name="Tableau246810" displayName="Tableau246810" ref="B2:H18" totalsRowShown="0">
  <autoFilter ref="B2:H18"/>
  <sortState ref="B3:H18">
    <sortCondition descending="1" ref="H2:H18"/>
  </sortState>
  <tableColumns count="7">
    <tableColumn id="1" name="Pilote" dataDxfId="104"/>
    <tableColumn id="2" name="Voiture" dataDxfId="103">
      <calculatedColumnFormula>VLOOKUP(Tableau246810[[#This Row],[Pilote]],Tableau2[[Pilote]:[Voiture]],2,0)</calculatedColumnFormula>
    </tableColumn>
    <tableColumn id="3" name="Pos. Sprint" dataDxfId="102"/>
    <tableColumn id="4" name="Pts. Sprint" dataDxfId="101">
      <calculatedColumnFormula>IF(ISNA(VLOOKUP(D3,Tableau12579[[Pos.]:[Sprint]],2,0)),"",VLOOKUP(D3,Tableau12579[[Pos.]:[Sprint]],2,0))</calculatedColumnFormula>
    </tableColumn>
    <tableColumn id="5" name="Pos. Enduro" dataDxfId="100"/>
    <tableColumn id="6" name="Pts. Enduro" dataDxfId="99">
      <calculatedColumnFormula>IF(ISNA(VLOOKUP(F3,Tableau12579[[Pos.]:[Enduro]],3,0)),"",VLOOKUP(F3,Tableau12579[[Pos.]:[Enduro]],3,0))</calculatedColumnFormula>
    </tableColumn>
    <tableColumn id="7" name="Pts." dataDxfId="9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0" name="Tableau1257911" displayName="Tableau1257911" ref="J2:M18" totalsRowShown="0">
  <autoFilter ref="J2:M18"/>
  <tableColumns count="4">
    <tableColumn id="1" name="Pos." dataDxfId="9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96">
      <calculatedColumnFormula>2*Tableau1257911[[#This Row],[Enduro]]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1" name="Tableau24681012" displayName="Tableau24681012" ref="B2:H18" totalsRowShown="0">
  <autoFilter ref="B2:H18"/>
  <sortState ref="B3:H18">
    <sortCondition descending="1" ref="H2:H18"/>
  </sortState>
  <tableColumns count="7">
    <tableColumn id="1" name="Pilote" dataDxfId="95"/>
    <tableColumn id="2" name="Voiture" dataDxfId="94">
      <calculatedColumnFormula>VLOOKUP(Tableau24681012[[#This Row],[Pilote]],Tableau2[[Pilote]:[Voiture]],2,0)</calculatedColumnFormula>
    </tableColumn>
    <tableColumn id="3" name="Pos. Sprint" dataDxfId="93"/>
    <tableColumn id="4" name="Pts. Sprint" dataDxfId="92">
      <calculatedColumnFormula>IF(ISNA(VLOOKUP(D3,Tableau1257911[[Pos.]:[Sprint]],2,0)),"",VLOOKUP(D3,Tableau1257911[[Pos.]:[Sprint]],2,0))</calculatedColumnFormula>
    </tableColumn>
    <tableColumn id="5" name="Pos. Enduro" dataDxfId="91"/>
    <tableColumn id="6" name="Pts. Enduro" dataDxfId="90">
      <calculatedColumnFormula>IF(ISNA(VLOOKUP(F3,Tableau1257911[[Pos.]:[Enduro]],3,0)),"",VLOOKUP(F3,Tableau1257911[[Pos.]:[Enduro]],3,0))</calculatedColumnFormula>
    </tableColumn>
    <tableColumn id="7" name="Pts." dataDxfId="8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2" name="Tableau125791113" displayName="Tableau125791113" ref="J2:M18" totalsRowShown="0">
  <autoFilter ref="J2:M18"/>
  <tableColumns count="4">
    <tableColumn id="1" name="Pos." dataDxfId="88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87">
      <calculatedColumnFormula>2*Tableau125791113[[#This Row],[Enduro]]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3" name="Tableau2468101214" displayName="Tableau2468101214" ref="B2:E18" totalsRowShown="0">
  <autoFilter ref="B2:E18"/>
  <sortState ref="B3:H18">
    <sortCondition descending="1" ref="H2:H18"/>
  </sortState>
  <tableColumns count="4">
    <tableColumn id="1" name="Pilote" dataDxfId="86"/>
    <tableColumn id="2" name="Voiture" dataDxfId="85">
      <calculatedColumnFormula>VLOOKUP(Tableau2468101214[[#This Row],[Pilote]],Tableau2[[Pilote]:[Voiture]],2,0)</calculatedColumnFormula>
    </tableColumn>
    <tableColumn id="3" name="Pos. Sprint" dataDxfId="84"/>
    <tableColumn id="4" name="Pts. Sprint" dataDxfId="83">
      <calculatedColumnFormula>IF(ISNA(VLOOKUP(D3,Tableau125791113[[Pos.]:[Spéciale]],2,0)),"",VLOOKUP(D3,Tableau125791113[[Pos.]:[Spéciale]],2,0))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4" name="Tableau12579111315" displayName="Tableau12579111315" ref="J2:M18" totalsRowShown="0">
  <autoFilter ref="J2:M18"/>
  <tableColumns count="4">
    <tableColumn id="1" name="Pos." dataDxfId="82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81">
      <calculatedColumnFormula>2*Tableau12579111315[[#This Row],[Enduro]]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15" name="Tableau246810121416" displayName="Tableau246810121416" ref="B2:H18" totalsRowShown="0">
  <autoFilter ref="B2:H18"/>
  <sortState ref="B3:H18">
    <sortCondition descending="1" ref="H2:H18"/>
  </sortState>
  <tableColumns count="7">
    <tableColumn id="1" name="Pilote" dataDxfId="80"/>
    <tableColumn id="2" name="Voiture" dataDxfId="79">
      <calculatedColumnFormula>VLOOKUP(Tableau246810121416[[#This Row],[Pilote]],Tableau2[[Pilote]:[Voiture]],2,0)</calculatedColumnFormula>
    </tableColumn>
    <tableColumn id="3" name="Pos. Sprint" dataDxfId="78"/>
    <tableColumn id="4" name="Pts. Sprint" dataDxfId="77">
      <calculatedColumnFormula>IF(ISNA(VLOOKUP(D3,Tableau12579111315[[Pos.]:[Sprint]],2,0)),"",VLOOKUP(D3,Tableau12579111315[[Pos.]:[Sprint]],2,0))</calculatedColumnFormula>
    </tableColumn>
    <tableColumn id="5" name="Pos. Enduro" dataDxfId="76"/>
    <tableColumn id="6" name="Pts. Enduro" dataDxfId="75">
      <calculatedColumnFormula>IF(ISNA(VLOOKUP(F3,Tableau12579111315[[Pos.]:[Enduro]],3,0)),"",VLOOKUP(F3,Tableau12579111315[[Pos.]:[Enduro]],3,0))</calculatedColumnFormula>
    </tableColumn>
    <tableColumn id="7" name="Pts." dataDxfId="74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6" name="Tableau1257911131517" displayName="Tableau1257911131517" ref="J2:M18" totalsRowShown="0">
  <autoFilter ref="J2:M18"/>
  <tableColumns count="4">
    <tableColumn id="1" name="Pos." dataDxfId="73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72">
      <calculatedColumnFormula>2*Tableau1257911131517[[#This Row],[Enduro]]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G2:H10" totalsRowShown="0">
  <autoFilter ref="G2:H10"/>
  <tableColumns count="2">
    <tableColumn id="1" name="Constructeur"/>
    <tableColumn id="2" name="Pts." dataDxfId="150">
      <calculatedColumnFormula>SUMIF(Tableau2[Voiture],Tableau3[[#This Row],[Constructeur]],(Tableau2[Pts.]))</calculatedColumnFormula>
    </tableColumn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id="17" name="Tableau24681012141618" displayName="Tableau24681012141618" ref="B2:H18" totalsRowShown="0">
  <autoFilter ref="B2:H18"/>
  <sortState ref="B3:H18">
    <sortCondition descending="1" ref="H2:H18"/>
  </sortState>
  <tableColumns count="7">
    <tableColumn id="1" name="Pilote" dataDxfId="71"/>
    <tableColumn id="2" name="Voiture" dataDxfId="70">
      <calculatedColumnFormula>VLOOKUP(Tableau24681012141618[[#This Row],[Pilote]],Tableau2[[Pilote]:[Voiture]],2,0)</calculatedColumnFormula>
    </tableColumn>
    <tableColumn id="3" name="Pos. Sprint" dataDxfId="69"/>
    <tableColumn id="4" name="Pts. Sprint" dataDxfId="68">
      <calculatedColumnFormula>IF(ISNA(VLOOKUP(D3,Tableau1257911131517[[Pos.]:[Sprint]],2,0)),"",VLOOKUP(D3,Tableau1257911131517[[Pos.]:[Sprint]],2,0))</calculatedColumnFormula>
    </tableColumn>
    <tableColumn id="5" name="Pos. Enduro" dataDxfId="67"/>
    <tableColumn id="6" name="Pts. Enduro" dataDxfId="66">
      <calculatedColumnFormula>IF(ISNA(VLOOKUP(F3,Tableau1257911131517[[Pos.]:[Enduro]],3,0)),"",VLOOKUP(F3,Tableau1257911131517[[Pos.]:[Enduro]],3,0))</calculatedColumnFormula>
    </tableColumn>
    <tableColumn id="7" name="Pts." dataDxfId="65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18" name="Tableau125791113151719" displayName="Tableau125791113151719" ref="J2:M18" totalsRowShown="0">
  <autoFilter ref="J2:M18"/>
  <tableColumns count="4">
    <tableColumn id="1" name="Pos." dataDxfId="64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63">
      <calculatedColumnFormula>2*Tableau125791113151719[[#This Row],[Enduro]]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id="21" name="Tableau2468101214161822" displayName="Tableau2468101214161822" ref="B2:H18" totalsRowShown="0">
  <autoFilter ref="B2:H18"/>
  <sortState ref="B3:H18">
    <sortCondition descending="1" ref="H2:H18"/>
  </sortState>
  <tableColumns count="7">
    <tableColumn id="1" name="Pilote" dataDxfId="62"/>
    <tableColumn id="2" name="Voiture" dataDxfId="61">
      <calculatedColumnFormula>VLOOKUP(Tableau2468101214161822[[#This Row],[Pilote]],Tableau2[[Pilote]:[Voiture]],2,0)</calculatedColumnFormula>
    </tableColumn>
    <tableColumn id="3" name="Pos. Sprint" dataDxfId="60"/>
    <tableColumn id="4" name="Pts. Sprint" dataDxfId="59">
      <calculatedColumnFormula>IF(ISNA(VLOOKUP(D3,Tableau125791113151719[[Pos.]:[Sprint]],2,0)),"",VLOOKUP(D3,Tableau125791113151719[[Pos.]:[Sprint]],2,0))</calculatedColumnFormula>
    </tableColumn>
    <tableColumn id="5" name="Pos. Enduro" dataDxfId="58"/>
    <tableColumn id="6" name="Pts. Enduro" dataDxfId="57">
      <calculatedColumnFormula>IF(ISNA(VLOOKUP(F3,Tableau125791113151719[[Pos.]:[Enduro]],3,0)),"",VLOOKUP(F3,Tableau125791113151719[[Pos.]:[Enduro]],3,0))</calculatedColumnFormula>
    </tableColumn>
    <tableColumn id="7" name="Pts." dataDxfId="5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2" name="Tableau12579111315171923" displayName="Tableau12579111315171923" ref="J2:M18" totalsRowShown="0">
  <autoFilter ref="J2:M18"/>
  <tableColumns count="4">
    <tableColumn id="1" name="Pos." dataDxfId="5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54">
      <calculatedColumnFormula>2*Tableau12579111315171923[[#This Row],[Enduro]]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id="30" name="Tableau246810121416182231" displayName="Tableau246810121416182231" ref="B2:H18" totalsRowShown="0">
  <autoFilter ref="B2:H18"/>
  <sortState ref="B3:H18">
    <sortCondition descending="1" ref="H2:H18"/>
  </sortState>
  <tableColumns count="7">
    <tableColumn id="1" name="Pilote" dataDxfId="53"/>
    <tableColumn id="2" name="Voiture" dataDxfId="52">
      <calculatedColumnFormula>VLOOKUP(Tableau246810121416182231[[#This Row],[Pilote]],Tableau2[[Pilote]:[Voiture]],2,0)</calculatedColumnFormula>
    </tableColumn>
    <tableColumn id="3" name="Pos. Sprint" dataDxfId="51"/>
    <tableColumn id="4" name="Pts. Sprint" dataDxfId="50">
      <calculatedColumnFormula>IF(ISNA(VLOOKUP(D3,Tableau12579111315171923[[Pos.]:[Sprint]],2,0)),"",VLOOKUP(D3,Tableau12579111315171923[[Pos.]:[Sprint]],2,0))</calculatedColumnFormula>
    </tableColumn>
    <tableColumn id="5" name="Pos. Enduro" dataDxfId="49"/>
    <tableColumn id="6" name="Pts. Enduro" dataDxfId="48">
      <calculatedColumnFormula>IF(ISNA(VLOOKUP(F3,Tableau12579111315171923[[Pos.]:[Enduro]],3,0)),"",VLOOKUP(F3,Tableau12579111315171923[[Pos.]:[Enduro]],3,0))</calculatedColumnFormula>
    </tableColumn>
    <tableColumn id="7" name="Pts." dataDxfId="47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31" name="Tableau1257911131517192332" displayName="Tableau1257911131517192332" ref="J2:M18" totalsRowShown="0">
  <autoFilter ref="J2:M18"/>
  <tableColumns count="4">
    <tableColumn id="1" name="Pos." dataDxfId="46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45">
      <calculatedColumnFormula>2*Tableau1257911131517192332[[#This Row],[Enduro]]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id="32" name="Tableau24681012141618223133" displayName="Tableau24681012141618223133" ref="B2:H18" totalsRowShown="0">
  <autoFilter ref="B2:H18"/>
  <sortState ref="B3:H18">
    <sortCondition descending="1" ref="H2:H18"/>
  </sortState>
  <tableColumns count="7">
    <tableColumn id="1" name="Pilote" dataDxfId="44"/>
    <tableColumn id="2" name="Voiture" dataDxfId="43">
      <calculatedColumnFormula>VLOOKUP(Tableau24681012141618223133[[#This Row],[Pilote]],Tableau2[[Pilote]:[Voiture]],2,0)</calculatedColumnFormula>
    </tableColumn>
    <tableColumn id="3" name="Pos. Sprint" dataDxfId="42"/>
    <tableColumn id="4" name="Pts. Sprint" dataDxfId="41">
      <calculatedColumnFormula>IF(ISNA(VLOOKUP(D3,Tableau1257911131517192332[[Pos.]:[Sprint]],2,0)),"",VLOOKUP(D3,Tableau1257911131517192332[[Pos.]:[Sprint]],2,0))</calculatedColumnFormula>
    </tableColumn>
    <tableColumn id="5" name="Pos. Enduro" dataDxfId="40"/>
    <tableColumn id="6" name="Pts. Enduro" dataDxfId="39">
      <calculatedColumnFormula>IF(ISNA(VLOOKUP(F3,Tableau1257911131517192332[[Pos.]:[Enduro]],3,0)),"",VLOOKUP(F3,Tableau1257911131517192332[[Pos.]:[Enduro]],3,0))</calculatedColumnFormula>
    </tableColumn>
    <tableColumn id="7" name="Pts." dataDxfId="38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" name="Tableau12" displayName="Tableau12" ref="J2:M18" totalsRowShown="0">
  <autoFilter ref="J2:M18"/>
  <tableColumns count="4">
    <tableColumn id="1" name="Pos." dataDxfId="37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36">
      <calculatedColumnFormula>2*Tableau12[[#This Row],[Enduro]]</calculatedColumnFormula>
    </tableColumn>
  </tableColumns>
  <tableStyleInfo name="TableStyleMedium7" showFirstColumn="0" showLastColumn="0" showRowStripes="1" showColumnStripes="0"/>
</table>
</file>

<file path=xl/tables/table28.xml><?xml version="1.0" encoding="utf-8"?>
<table xmlns="http://schemas.openxmlformats.org/spreadsheetml/2006/main" id="24" name="Tableau24" displayName="Tableau24" ref="B2:H18" totalsRowShown="0">
  <autoFilter ref="B2:H18"/>
  <sortState ref="B3:H18">
    <sortCondition descending="1" ref="H2:H18"/>
  </sortState>
  <tableColumns count="7">
    <tableColumn id="1" name="Pilote" dataDxfId="35"/>
    <tableColumn id="2" name="Voiture" dataDxfId="34">
      <calculatedColumnFormula>VLOOKUP(Tableau24[[#This Row],[Pilote]],Tableau2[[Pilote]:[Voiture]],2,0)</calculatedColumnFormula>
    </tableColumn>
    <tableColumn id="3" name="Pos. Sprint" dataDxfId="33"/>
    <tableColumn id="4" name="Pts. Sprint" dataDxfId="32">
      <calculatedColumnFormula>IF(ISNA(VLOOKUP(Tableau24[[#This Row],[Pos. Sprint]],Tableau12[],2,0)),"",VLOOKUP(Tableau24[[#This Row],[Pos. Sprint]],Tableau12[],2,0))</calculatedColumnFormula>
    </tableColumn>
    <tableColumn id="5" name="Pos. Enduro" dataDxfId="31"/>
    <tableColumn id="6" name="Pts. Enduro" dataDxfId="30">
      <calculatedColumnFormula>IF(ISNA(VLOOKUP(Tableau24[[#This Row],[Pos. Sprint]],Tableau12[],3,0)),"",VLOOKUP(Tableau24[[#This Row],[Pos. Sprint]],Tableau12[],3,0))</calculatedColumnFormula>
    </tableColumn>
    <tableColumn id="7" name="Pts." dataDxfId="29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19" name="Tableau1220" displayName="Tableau1220" ref="O2:R18" totalsRowShown="0">
  <autoFilter ref="O2:R18"/>
  <tableColumns count="4">
    <tableColumn id="1" name="Pos." dataDxfId="28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27">
      <calculatedColumnFormula>2*Tableau1220[[#This Row],[Enduro]]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5" name="Tableau35" displayName="Tableau35" ref="O2:Y34" totalsRowShown="0" headerRowDxfId="149" dataDxfId="148">
  <autoFilter ref="O2:Y34"/>
  <tableColumns count="11">
    <tableColumn id="1" name="Pilote" dataDxfId="147"/>
    <tableColumn id="2" name="1" dataDxfId="146">
      <calculatedColumnFormula>IF(ISNA(VLOOKUP(Tableau35[[#This Row],[Pilote]],Tableau246[],7,0)),0,VLOOKUP(Tableau35[[#This Row],[Pilote]],Tableau246[],7,0))</calculatedColumnFormula>
    </tableColumn>
    <tableColumn id="3" name="2" dataDxfId="145">
      <calculatedColumnFormula>IF(ISNA(VLOOKUP(Tableau35[[#This Row],[Pilote]],Tableau2468[],7,0)),0,VLOOKUP(Tableau35[[#This Row],[Pilote]],Tableau2468[],7,0))</calculatedColumnFormula>
    </tableColumn>
    <tableColumn id="4" name="3" dataDxfId="144">
      <calculatedColumnFormula>IF(ISNA(VLOOKUP(Tableau35[[#This Row],[Pilote]],Tableau246810[],7,0)),0,VLOOKUP(Tableau35[[#This Row],[Pilote]],Tableau246810[],7,0))</calculatedColumnFormula>
    </tableColumn>
    <tableColumn id="5" name="4" dataDxfId="143">
      <calculatedColumnFormula>IF(ISNA(VLOOKUP(Tableau35[[#This Row],[Pilote]],Tableau24681012[],7,0)),0,VLOOKUP(Tableau35[[#This Row],[Pilote]],Tableau24681012[],7,0))</calculatedColumnFormula>
    </tableColumn>
    <tableColumn id="6" name="5" dataDxfId="142">
      <calculatedColumnFormula>IF(ISNA(VLOOKUP(Tableau35[[#This Row],[Pilote]],Tableau2468101214[],4,0)),0,VLOOKUP(Tableau35[[#This Row],[Pilote]],Tableau2468101214[],4,0))</calculatedColumnFormula>
    </tableColumn>
    <tableColumn id="7" name="6" dataDxfId="141">
      <calculatedColumnFormula>IF(ISNA(VLOOKUP(Tableau35[[#This Row],[Pilote]],Tableau246810121416[],7,0)),0,VLOOKUP(Tableau35[[#This Row],[Pilote]],Tableau246810121416[],7,0))</calculatedColumnFormula>
    </tableColumn>
    <tableColumn id="8" name="7" dataDxfId="140">
      <calculatedColumnFormula>IF(ISNA(VLOOKUP(Tableau35[[#This Row],[Pilote]],Tableau24681012141618[],7,0)),0,VLOOKUP(Tableau35[[#This Row],[Pilote]],Tableau24681012141618[],7,0))</calculatedColumnFormula>
    </tableColumn>
    <tableColumn id="9" name="8" dataDxfId="139">
      <calculatedColumnFormula>IF(ISNA(VLOOKUP(Tableau35[[#This Row],[Pilote]],Tableau2468101214161822[],7,0)),0,VLOOKUP(Tableau35[[#This Row],[Pilote]],Tableau2468101214161822[],7,0))</calculatedColumnFormula>
    </tableColumn>
    <tableColumn id="10" name="9" dataDxfId="138">
      <calculatedColumnFormula>IF(ISNA(VLOOKUP(Tableau35[[#This Row],[Pilote]],Tableau246810121416182231[],7,0)),0,VLOOKUP(Tableau35[[#This Row],[Pilote]],Tableau246810121416182231[],7,0))</calculatedColumnFormula>
    </tableColumn>
    <tableColumn id="11" name="10" dataDxfId="137">
      <calculatedColumnFormula>IF(ISNA(VLOOKUP(Tableau35[[#This Row],[Pilote]],Tableau24681012141618223133[],7,0)),0,VLOOKUP(Tableau35[[#This Row],[Pilote]],Tableau24681012141618223133[],7,0))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20" name="Tableau12221" displayName="Tableau12221" ref="J2:M34" totalsRowShown="0" headerRowDxfId="26">
  <autoFilter ref="J2:M34"/>
  <tableColumns count="4">
    <tableColumn id="1" name="Pos." dataDxfId="25">
      <calculatedColumnFormula>J2+1</calculatedColumnFormula>
    </tableColumn>
    <tableColumn id="2" name="Sprint" dataDxfId="24">
      <calculatedColumnFormula>IF((P3+K$19-(VLOOKUP((ROUNDUP($Q$21,0)),$O$3:$R$18,2)-1))&gt;K$19,P3+K$19-(VLOOKUP((ROUNDUP($Q$21,0)),$O$3:$R$18,2)-1),)</calculatedColumnFormula>
    </tableColumn>
    <tableColumn id="3" name="Enduro" dataDxfId="23">
      <calculatedColumnFormula>IF((Q3+L$19-(VLOOKUP((ROUNDUP($Q$21,0)),$O$3:$R$18,3)-1))&gt;L$19,Q3+L$19-(VLOOKUP((ROUNDUP($Q$21,0)),$O$3:$R$18,3)-1),)</calculatedColumnFormula>
    </tableColumn>
    <tableColumn id="4" name="Spéciale" dataDxfId="22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31.xml><?xml version="1.0" encoding="utf-8"?>
<table xmlns="http://schemas.openxmlformats.org/spreadsheetml/2006/main" id="23" name="Tableau23" displayName="Tableau23" ref="B2:H34" totalsRowShown="0">
  <autoFilter ref="B2:H34"/>
  <sortState ref="B3:H34">
    <sortCondition descending="1" ref="H2:H34"/>
  </sortState>
  <tableColumns count="7">
    <tableColumn id="1" name="Pilote"/>
    <tableColumn id="2" name="Voiture" dataDxfId="21">
      <calculatedColumnFormula>VLOOKUP(Tableau23[[#This Row],[Pilote]],Tableau2[[Pilote]:[Voiture]],2,0)</calculatedColumnFormula>
    </tableColumn>
    <tableColumn id="3" name="Pos.          Sprint" dataDxfId="20"/>
    <tableColumn id="4" name="Pts.        Sprint" dataDxfId="19">
      <calculatedColumnFormula>IF(ISNA(VLOOKUP(Tableau23[[#This Row],[Pos.          Sprint]],Tableau12221[],2,0)),"",VLOOKUP(Tableau23[[#This Row],[Pos.          Sprint]],Tableau12221[],2,0))</calculatedColumnFormula>
    </tableColumn>
    <tableColumn id="5" name="Pos.        Enduro" dataDxfId="18"/>
    <tableColumn id="6" name="Pts.              Enduro" dataDxfId="17">
      <calculatedColumnFormula>IF(ISNA(VLOOKUP(Tableau23[[#This Row],[Pos.        Enduro]],Tableau12221[],3,0)),"",VLOOKUP(Tableau23[[#This Row],[Pos.        Enduro]],Tableau12221[],3,0))</calculatedColumnFormula>
    </tableColumn>
    <tableColumn id="7" name="Pts." dataDxfId="1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25" name="Tableau1226" displayName="Tableau1226" ref="J2:M18" totalsRowShown="0">
  <autoFilter ref="J2:M18"/>
  <tableColumns count="4">
    <tableColumn id="1" name="Pos." dataDxfId="1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4">
      <calculatedColumnFormula>2*Tableau1226[[#This Row],[Enduro]]</calculatedColumnFormula>
    </tableColumn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id="26" name="Tableau2427" displayName="Tableau2427" ref="B2:E18" totalsRowShown="0">
  <autoFilter ref="B2:E18"/>
  <sortState ref="B3:H18">
    <sortCondition descending="1" ref="H2:H18"/>
  </sortState>
  <tableColumns count="4">
    <tableColumn id="1" name="Pilote" dataDxfId="13"/>
    <tableColumn id="2" name="Voiture" dataDxfId="12">
      <calculatedColumnFormula>VLOOKUP(Tableau2427[[#This Row],[Pilote]],Tableau2[[Pilote]:[Voiture]],2,0)</calculatedColumnFormula>
    </tableColumn>
    <tableColumn id="3" name="Pos. Sprint" dataDxfId="11"/>
    <tableColumn id="4" name="Pts. Sprint" dataDxfId="10">
      <calculatedColumnFormula>IF(ISNA(VLOOKUP(D3,Tableau1226[[Pos.]:[Spéciale]],4,0)),"",VLOOKUP(D3,Tableau1226[[Pos.]:[Spéciale]],4,0))</calculatedColumnFormula>
    </tableColumn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27" name="Tableau122028" displayName="Tableau122028" ref="O2:R18" totalsRowShown="0">
  <autoFilter ref="O2:R18"/>
  <tableColumns count="4">
    <tableColumn id="1" name="Pos." dataDxfId="9">
      <calculatedColumnFormula>O2+1</calculatedColumnFormula>
    </tableColumn>
    <tableColumn id="2" name="Sprint"/>
    <tableColumn id="3" name="Enduro">
      <calculatedColumnFormula>P2</calculatedColumnFormula>
    </tableColumn>
    <tableColumn id="4" name="Spéciale" dataDxfId="8">
      <calculatedColumnFormula>2*Tableau122028[[#This Row],[Enduro]]</calculatedColumnFormula>
    </tableColumn>
  </tableColumns>
  <tableStyleInfo name="TableStyleMedium7" showFirstColumn="0" showLastColumn="0" showRowStripes="1" showColumnStripes="0"/>
</table>
</file>

<file path=xl/tables/table35.xml><?xml version="1.0" encoding="utf-8"?>
<table xmlns="http://schemas.openxmlformats.org/spreadsheetml/2006/main" id="28" name="Tableau1222129" displayName="Tableau1222129" ref="J2:M34" totalsRowShown="0" headerRowDxfId="7">
  <autoFilter ref="J2:M34"/>
  <tableColumns count="4">
    <tableColumn id="1" name="Pos." dataDxfId="6">
      <calculatedColumnFormula>J2+1</calculatedColumnFormula>
    </tableColumn>
    <tableColumn id="2" name="Sprint" dataDxfId="5">
      <calculatedColumnFormula>IF((P3+K$19-(VLOOKUP((ROUNDUP($Q$21,0)),$O$3:$R$18,2)-1))&gt;K$19,P3+K$19-(VLOOKUP((ROUNDUP($Q$21,0)),$O$3:$R$18,2)-1),)</calculatedColumnFormula>
    </tableColumn>
    <tableColumn id="3" name="Enduro" dataDxfId="4">
      <calculatedColumnFormula>IF((Q3+L$19-(VLOOKUP((ROUNDUP($Q$21,0)),$O$3:$R$18,3)-1))&gt;L$19,Q3+L$19-(VLOOKUP((ROUNDUP($Q$21,0)),$O$3:$R$18,3)-1),)</calculatedColumnFormula>
    </tableColumn>
    <tableColumn id="4" name="Spéciale" dataDxfId="3">
      <calculatedColumnFormula>IF((R3+M$19-(VLOOKUP((ROUNDUP($Q$21,0)),$O$3:$R$18,4)-1))&gt;M$19,R3+M$19-(VLOOKUP((ROUNDUP($Q$21,0)),$O$3:$R$18,4)-1),)</calculatedColumnFormula>
    </tableColumn>
  </tableColumns>
  <tableStyleInfo name="TableStyleMedium7" showFirstColumn="0" showLastColumn="0" showRowStripes="1" showColumnStripes="0"/>
</table>
</file>

<file path=xl/tables/table36.xml><?xml version="1.0" encoding="utf-8"?>
<table xmlns="http://schemas.openxmlformats.org/spreadsheetml/2006/main" id="29" name="Tableau2330" displayName="Tableau2330" ref="B2:E34" totalsRowShown="0">
  <autoFilter ref="B2:E34"/>
  <sortState ref="B3:H34">
    <sortCondition descending="1" ref="H2:H34"/>
  </sortState>
  <tableColumns count="4">
    <tableColumn id="1" name="Pilote"/>
    <tableColumn id="2" name="Voiture" dataDxfId="2">
      <calculatedColumnFormula>VLOOKUP(Tableau2330[[#This Row],[Pilote]],Tableau2[[Pilote]:[Voiture]],2,0)</calculatedColumnFormula>
    </tableColumn>
    <tableColumn id="3" name="Pos.          Sprint" dataDxfId="1"/>
    <tableColumn id="4" name="Pts.        Sprint" dataDxfId="0">
      <calculatedColumnFormula>IF(ISNA(VLOOKUP(D3,Tableau1222129[[Pos.]:[Spéciale]],4,0)),"",VLOOKUP(D3,Tableau1222129[[Pos.]:[Spéciale]],4,0))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7" name="Tableau10" displayName="Tableau10" ref="J2:M34" totalsRowShown="0" headerRowDxfId="136" headerRowBorderDxfId="135" tableBorderDxfId="134">
  <autoFilter ref="J2:M34"/>
  <sortState ref="J3:M34">
    <sortCondition ref="K1:K33"/>
  </sortState>
  <tableColumns count="4">
    <tableColumn id="1" name="Lettre" dataDxfId="133"/>
    <tableColumn id="2" name="Ordre" dataDxfId="132">
      <calculatedColumnFormula>1+K2</calculatedColumnFormula>
    </tableColumn>
    <tableColumn id="3" name="Voiture" dataDxfId="131"/>
    <tableColumn id="4" name="Pilote" dataDxfId="1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3" name="Tableau33" displayName="Tableau33" ref="B1:F33" totalsRowShown="0">
  <autoFilter ref="B1:F33"/>
  <tableColumns count="5">
    <tableColumn id="1" name="Pilote"/>
    <tableColumn id="2" name="Voiture"/>
    <tableColumn id="3" name="Lest " dataDxfId="129">
      <calculatedColumnFormula>IF(VLOOKUP(Tableau33[[#This Row],[Pilote]],Tableau2[],3,0)&lt;'Classement général'!$F$13,Tableau33[[#This Row],[Lest additionnel]],VLOOKUP(Tableau33[[#This Row],[Pilote]],Tableau2[],3,0)-'Classement général'!$F$13+Tableau33[[#This Row],[Lest additionnel]])</calculatedColumnFormula>
    </tableColumn>
    <tableColumn id="4" name="Poids total" dataDxfId="128">
      <calculatedColumnFormula>VLOOKUP(Tableau33[[#This Row],[Voiture]],Tableau34[],2,0)+Tableau33[[#This Row],[Lest ]]</calculatedColumnFormula>
    </tableColumn>
    <tableColumn id="6" name="Lest additionnel" dataDxfId="1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4" name="Tableau34" displayName="Tableau34" ref="I1:J9" totalsRowShown="0">
  <autoFilter ref="I1:J9"/>
  <tableColumns count="2">
    <tableColumn id="1" name="Voiture" dataDxfId="126"/>
    <tableColumn id="2" name="Poids de base" dataDxfId="12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4" name="Tableau125" displayName="Tableau125" ref="J2:M18" totalsRowShown="0">
  <autoFilter ref="J2:M18"/>
  <tableColumns count="4">
    <tableColumn id="1" name="Pos." dataDxfId="124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23">
      <calculatedColumnFormula>2*Tableau125[[#This Row],[Enduro]]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5" name="Tableau246" displayName="Tableau246" ref="B2:H18" totalsRowShown="0">
  <autoFilter ref="B2:H18"/>
  <sortState ref="B3:H18">
    <sortCondition descending="1" ref="H2:H18"/>
  </sortState>
  <tableColumns count="7">
    <tableColumn id="1" name="Pilote" dataDxfId="122"/>
    <tableColumn id="2" name="Voiture" dataDxfId="121">
      <calculatedColumnFormula>VLOOKUP(Tableau246[[#This Row],[Pilote]],Tableau2[[Pilote]:[Voiture]],2,0)</calculatedColumnFormula>
    </tableColumn>
    <tableColumn id="3" name="Pos. Sprint" dataDxfId="120"/>
    <tableColumn id="4" name="Pts. Sprint" dataDxfId="119">
      <calculatedColumnFormula>IF(ISNA(VLOOKUP(D3,Tableau125[[Pos.]:[Sprint]],2,0)),"",VLOOKUP(D3,Tableau125[[Pos.]:[Sprint]],2,0))</calculatedColumnFormula>
    </tableColumn>
    <tableColumn id="5" name="Pos. Enduro" dataDxfId="118"/>
    <tableColumn id="6" name="Pts. Enduro" dataDxfId="117">
      <calculatedColumnFormula>IF(ISNA(VLOOKUP(F3,Tableau125[[Pos.]:[Enduro]],3,0)),"",VLOOKUP(F3,Tableau125[[Pos.]:[Enduro]],3,0))</calculatedColumnFormula>
    </tableColumn>
    <tableColumn id="7" name="Pts." dataDxfId="116">
      <calculatedColumnFormula>IF(ISERROR(E3+G3),0,E3+G3)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6" name="Tableau1257" displayName="Tableau1257" ref="J2:M18" totalsRowShown="0">
  <autoFilter ref="J2:M18"/>
  <tableColumns count="4">
    <tableColumn id="1" name="Pos." dataDxfId="115">
      <calculatedColumnFormula>J2+1</calculatedColumnFormula>
    </tableColumn>
    <tableColumn id="2" name="Sprint"/>
    <tableColumn id="3" name="Enduro">
      <calculatedColumnFormula>K2</calculatedColumnFormula>
    </tableColumn>
    <tableColumn id="4" name="Spéciale" dataDxfId="114">
      <calculatedColumnFormula>2*Tableau1257[[#This Row],[Enduro]]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table" Target="../tables/table2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table" Target="../tables/table2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table" Target="../tables/table2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table" Target="../tables/table2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1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table" Target="../tables/table3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table" Target="../tables/table1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selection activeCell="G15" sqref="G15"/>
    </sheetView>
  </sheetViews>
  <sheetFormatPr baseColWidth="10" defaultRowHeight="14.4" x14ac:dyDescent="0.3"/>
  <cols>
    <col min="1" max="1" width="4.44140625" customWidth="1"/>
    <col min="2" max="2" width="12" customWidth="1"/>
    <col min="5" max="5" width="2.21875" customWidth="1"/>
    <col min="6" max="6" width="4.5546875" customWidth="1"/>
    <col min="7" max="7" width="13.77734375" customWidth="1"/>
    <col min="8" max="8" width="6.44140625" customWidth="1"/>
    <col min="9" max="9" width="2.33203125" customWidth="1"/>
    <col min="10" max="10" width="8" style="1" customWidth="1"/>
    <col min="11" max="11" width="7.5546875" style="1" customWidth="1"/>
    <col min="12" max="12" width="10.44140625" style="1" customWidth="1"/>
    <col min="13" max="13" width="12" style="1" customWidth="1"/>
    <col min="14" max="14" width="4.44140625" style="1" customWidth="1"/>
    <col min="15" max="15" width="7.88671875" style="1" customWidth="1"/>
    <col min="16" max="20" width="2.33203125" style="1" customWidth="1"/>
    <col min="21" max="21" width="2.33203125" customWidth="1"/>
    <col min="22" max="24" width="2.44140625" customWidth="1"/>
    <col min="25" max="25" width="2.5546875" customWidth="1"/>
  </cols>
  <sheetData>
    <row r="1" spans="1:25" x14ac:dyDescent="0.3">
      <c r="A1" s="98" t="s">
        <v>81</v>
      </c>
      <c r="B1" s="98"/>
      <c r="C1" s="59">
        <v>0</v>
      </c>
      <c r="D1" s="28" t="s">
        <v>82</v>
      </c>
      <c r="F1" s="99" t="s">
        <v>83</v>
      </c>
      <c r="G1" s="99"/>
      <c r="H1" s="99"/>
      <c r="J1" s="97" t="s">
        <v>118</v>
      </c>
      <c r="K1" s="97"/>
      <c r="L1" s="97"/>
      <c r="M1" s="97"/>
      <c r="O1" s="96" t="s">
        <v>117</v>
      </c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 ht="15" thickBot="1" x14ac:dyDescent="0.35">
      <c r="A2" s="51" t="s">
        <v>3</v>
      </c>
      <c r="B2" t="s">
        <v>5</v>
      </c>
      <c r="C2" t="s">
        <v>6</v>
      </c>
      <c r="D2" t="s">
        <v>4</v>
      </c>
      <c r="F2" s="60" t="s">
        <v>3</v>
      </c>
      <c r="G2" t="s">
        <v>84</v>
      </c>
      <c r="H2" t="s">
        <v>4</v>
      </c>
      <c r="J2" s="91" t="s">
        <v>99</v>
      </c>
      <c r="K2" s="92" t="s">
        <v>100</v>
      </c>
      <c r="L2" s="92" t="s">
        <v>6</v>
      </c>
      <c r="M2" s="93" t="s">
        <v>5</v>
      </c>
      <c r="O2" s="69" t="s">
        <v>5</v>
      </c>
      <c r="P2" s="69" t="s">
        <v>89</v>
      </c>
      <c r="Q2" s="69" t="s">
        <v>90</v>
      </c>
      <c r="R2" s="69" t="s">
        <v>91</v>
      </c>
      <c r="S2" s="69" t="s">
        <v>92</v>
      </c>
      <c r="T2" s="69" t="s">
        <v>93</v>
      </c>
      <c r="U2" s="69" t="s">
        <v>94</v>
      </c>
      <c r="V2" s="69" t="s">
        <v>95</v>
      </c>
      <c r="W2" s="69" t="s">
        <v>96</v>
      </c>
      <c r="X2" s="69" t="s">
        <v>97</v>
      </c>
      <c r="Y2" s="69" t="s">
        <v>98</v>
      </c>
    </row>
    <row r="3" spans="1:25" x14ac:dyDescent="0.3">
      <c r="A3" s="55">
        <v>1</v>
      </c>
      <c r="B3" t="s">
        <v>7</v>
      </c>
      <c r="C3" t="s">
        <v>8</v>
      </c>
      <c r="D3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3" s="61">
        <v>1</v>
      </c>
      <c r="G3" t="s">
        <v>8</v>
      </c>
      <c r="H3">
        <f>SUMIF(Tableau2[Voiture],Tableau3[[#This Row],[Constructeur]],(Tableau2[Pts.]))</f>
        <v>0</v>
      </c>
      <c r="J3" s="70" t="s">
        <v>101</v>
      </c>
      <c r="K3" s="71">
        <v>1</v>
      </c>
      <c r="L3" s="71" t="s">
        <v>8</v>
      </c>
      <c r="M3" s="72" t="s">
        <v>7</v>
      </c>
      <c r="O3" s="1" t="s">
        <v>7</v>
      </c>
      <c r="P3" s="1">
        <f>IF(ISNA(VLOOKUP(Tableau35[[#This Row],[Pilote]],Tableau246[],7,0)),0,VLOOKUP(Tableau35[[#This Row],[Pilote]],Tableau246[],7,0))</f>
        <v>0</v>
      </c>
      <c r="Q3" s="1">
        <f>IF(ISNA(VLOOKUP(Tableau35[[#This Row],[Pilote]],Tableau2468[],7,0)),0,VLOOKUP(Tableau35[[#This Row],[Pilote]],Tableau2468[],7,0))</f>
        <v>0</v>
      </c>
      <c r="R3" s="1">
        <f>IF(ISNA(VLOOKUP(Tableau35[[#This Row],[Pilote]],Tableau246810[],7,0)),0,VLOOKUP(Tableau35[[#This Row],[Pilote]],Tableau246810[],7,0))</f>
        <v>0</v>
      </c>
      <c r="S3" s="1">
        <f>IF(ISNA(VLOOKUP(Tableau35[[#This Row],[Pilote]],Tableau24681012[],7,0)),0,VLOOKUP(Tableau35[[#This Row],[Pilote]],Tableau24681012[],7,0))</f>
        <v>0</v>
      </c>
      <c r="T3" s="1">
        <f>IF(ISNA(VLOOKUP(Tableau35[[#This Row],[Pilote]],Tableau2468101214[],4,0)),0,VLOOKUP(Tableau35[[#This Row],[Pilote]],Tableau2468101214[],4,0))</f>
        <v>0</v>
      </c>
      <c r="U3" s="1">
        <f>IF(ISNA(VLOOKUP(Tableau35[[#This Row],[Pilote]],Tableau246810121416[],7,0)),0,VLOOKUP(Tableau35[[#This Row],[Pilote]],Tableau246810121416[],7,0))</f>
        <v>0</v>
      </c>
      <c r="V3" s="1">
        <f>IF(ISNA(VLOOKUP(Tableau35[[#This Row],[Pilote]],Tableau24681012141618[],7,0)),0,VLOOKUP(Tableau35[[#This Row],[Pilote]],Tableau24681012141618[],7,0))</f>
        <v>0</v>
      </c>
      <c r="W3" s="1">
        <f>IF(ISNA(VLOOKUP(Tableau35[[#This Row],[Pilote]],Tableau2468101214161822[],7,0)),0,VLOOKUP(Tableau35[[#This Row],[Pilote]],Tableau2468101214161822[],7,0))</f>
        <v>0</v>
      </c>
      <c r="X3" s="1">
        <f>IF(ISNA(VLOOKUP(Tableau35[[#This Row],[Pilote]],Tableau246810121416182231[],7,0)),0,VLOOKUP(Tableau35[[#This Row],[Pilote]],Tableau246810121416182231[],7,0))</f>
        <v>0</v>
      </c>
      <c r="Y3" s="1">
        <f>IF(ISNA(VLOOKUP(Tableau35[[#This Row],[Pilote]],Tableau24681012141618223133[],7,0)),0,VLOOKUP(Tableau35[[#This Row],[Pilote]],Tableau24681012141618223133[],7,0))</f>
        <v>0</v>
      </c>
    </row>
    <row r="4" spans="1:25" x14ac:dyDescent="0.3">
      <c r="A4" s="56">
        <f t="shared" ref="A4:A5" si="0">A3+1</f>
        <v>2</v>
      </c>
      <c r="B4" t="s">
        <v>11</v>
      </c>
      <c r="C4" t="s">
        <v>12</v>
      </c>
      <c r="D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4" s="62">
        <f t="shared" ref="F4:F5" si="1">F3+1</f>
        <v>2</v>
      </c>
      <c r="G4" t="s">
        <v>12</v>
      </c>
      <c r="H4">
        <f>SUMIF(Tableau2[Voiture],Tableau3[[#This Row],[Constructeur]],(Tableau2[Pts.]))</f>
        <v>0</v>
      </c>
      <c r="J4" s="73" t="s">
        <v>102</v>
      </c>
      <c r="K4" s="74">
        <f t="shared" ref="K4:K34" si="2">1+K3</f>
        <v>2</v>
      </c>
      <c r="L4" s="74" t="s">
        <v>10</v>
      </c>
      <c r="M4" s="75" t="s">
        <v>9</v>
      </c>
      <c r="O4" s="1" t="s">
        <v>11</v>
      </c>
      <c r="P4" s="1">
        <f>IF(ISNA(VLOOKUP(Tableau35[[#This Row],[Pilote]],Tableau246[],7,0)),0,VLOOKUP(Tableau35[[#This Row],[Pilote]],Tableau246[],7,0))</f>
        <v>0</v>
      </c>
      <c r="Q4" s="1">
        <f>IF(ISNA(VLOOKUP(Tableau35[[#This Row],[Pilote]],Tableau2468[],7,0)),0,VLOOKUP(Tableau35[[#This Row],[Pilote]],Tableau2468[],7,0))</f>
        <v>0</v>
      </c>
      <c r="R4" s="1">
        <f>IF(ISNA(VLOOKUP(Tableau35[[#This Row],[Pilote]],Tableau246810[],7,0)),0,VLOOKUP(Tableau35[[#This Row],[Pilote]],Tableau246810[],7,0))</f>
        <v>0</v>
      </c>
      <c r="S4" s="1">
        <f>IF(ISNA(VLOOKUP(Tableau35[[#This Row],[Pilote]],Tableau24681012[],7,0)),0,VLOOKUP(Tableau35[[#This Row],[Pilote]],Tableau24681012[],7,0))</f>
        <v>0</v>
      </c>
      <c r="T4" s="1">
        <f>IF(ISNA(VLOOKUP(Tableau35[[#This Row],[Pilote]],Tableau2468101214[],4,0)),0,VLOOKUP(Tableau35[[#This Row],[Pilote]],Tableau2468101214[],4,0))</f>
        <v>0</v>
      </c>
      <c r="U4" s="1">
        <f>IF(ISNA(VLOOKUP(Tableau35[[#This Row],[Pilote]],Tableau246810121416[],7,0)),0,VLOOKUP(Tableau35[[#This Row],[Pilote]],Tableau246810121416[],7,0))</f>
        <v>0</v>
      </c>
      <c r="V4" s="1">
        <f>IF(ISNA(VLOOKUP(Tableau35[[#This Row],[Pilote]],Tableau24681012141618[],7,0)),0,VLOOKUP(Tableau35[[#This Row],[Pilote]],Tableau24681012141618[],7,0))</f>
        <v>0</v>
      </c>
      <c r="W4" s="1">
        <f>IF(ISNA(VLOOKUP(Tableau35[[#This Row],[Pilote]],Tableau2468101214161822[],7,0)),0,VLOOKUP(Tableau35[[#This Row],[Pilote]],Tableau2468101214161822[],7,0))</f>
        <v>0</v>
      </c>
      <c r="X4" s="1">
        <f>IF(ISNA(VLOOKUP(Tableau35[[#This Row],[Pilote]],Tableau246810121416182231[],7,0)),0,VLOOKUP(Tableau35[[#This Row],[Pilote]],Tableau246810121416182231[],7,0))</f>
        <v>0</v>
      </c>
      <c r="Y4" s="1">
        <f>IF(ISNA(VLOOKUP(Tableau35[[#This Row],[Pilote]],Tableau24681012141618223133[],7,0)),0,VLOOKUP(Tableau35[[#This Row],[Pilote]],Tableau24681012141618223133[],7,0))</f>
        <v>0</v>
      </c>
    </row>
    <row r="5" spans="1:25" x14ac:dyDescent="0.3">
      <c r="A5" s="57">
        <f t="shared" si="0"/>
        <v>3</v>
      </c>
      <c r="B5" t="s">
        <v>9</v>
      </c>
      <c r="C5" t="s">
        <v>10</v>
      </c>
      <c r="D5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5" s="63">
        <f t="shared" si="1"/>
        <v>3</v>
      </c>
      <c r="G5" t="s">
        <v>10</v>
      </c>
      <c r="H5">
        <f>SUMIF(Tableau2[Voiture],Tableau3[[#This Row],[Constructeur]],(Tableau2[Pts.]))</f>
        <v>0</v>
      </c>
      <c r="J5" s="76" t="s">
        <v>103</v>
      </c>
      <c r="K5" s="77">
        <f t="shared" si="2"/>
        <v>3</v>
      </c>
      <c r="L5" s="77" t="s">
        <v>12</v>
      </c>
      <c r="M5" s="78" t="s">
        <v>11</v>
      </c>
      <c r="O5" s="1" t="s">
        <v>9</v>
      </c>
      <c r="P5" s="1">
        <f>IF(ISNA(VLOOKUP(Tableau35[[#This Row],[Pilote]],Tableau246[],7,0)),0,VLOOKUP(Tableau35[[#This Row],[Pilote]],Tableau246[],7,0))</f>
        <v>0</v>
      </c>
      <c r="Q5" s="1">
        <f>IF(ISNA(VLOOKUP(Tableau35[[#This Row],[Pilote]],Tableau2468[],7,0)),0,VLOOKUP(Tableau35[[#This Row],[Pilote]],Tableau2468[],7,0))</f>
        <v>0</v>
      </c>
      <c r="R5" s="1">
        <f>IF(ISNA(VLOOKUP(Tableau35[[#This Row],[Pilote]],Tableau246810[],7,0)),0,VLOOKUP(Tableau35[[#This Row],[Pilote]],Tableau246810[],7,0))</f>
        <v>0</v>
      </c>
      <c r="S5" s="1">
        <f>IF(ISNA(VLOOKUP(Tableau35[[#This Row],[Pilote]],Tableau24681012[],7,0)),0,VLOOKUP(Tableau35[[#This Row],[Pilote]],Tableau24681012[],7,0))</f>
        <v>0</v>
      </c>
      <c r="T5" s="1">
        <f>IF(ISNA(VLOOKUP(Tableau35[[#This Row],[Pilote]],Tableau2468101214[],4,0)),0,VLOOKUP(Tableau35[[#This Row],[Pilote]],Tableau2468101214[],4,0))</f>
        <v>0</v>
      </c>
      <c r="U5" s="1">
        <f>IF(ISNA(VLOOKUP(Tableau35[[#This Row],[Pilote]],Tableau246810121416[],7,0)),0,VLOOKUP(Tableau35[[#This Row],[Pilote]],Tableau246810121416[],7,0))</f>
        <v>0</v>
      </c>
      <c r="V5" s="1">
        <f>IF(ISNA(VLOOKUP(Tableau35[[#This Row],[Pilote]],Tableau24681012141618[],7,0)),0,VLOOKUP(Tableau35[[#This Row],[Pilote]],Tableau24681012141618[],7,0))</f>
        <v>0</v>
      </c>
      <c r="W5" s="1">
        <f>IF(ISNA(VLOOKUP(Tableau35[[#This Row],[Pilote]],Tableau2468101214161822[],7,0)),0,VLOOKUP(Tableau35[[#This Row],[Pilote]],Tableau2468101214161822[],7,0))</f>
        <v>0</v>
      </c>
      <c r="X5" s="1">
        <f>IF(ISNA(VLOOKUP(Tableau35[[#This Row],[Pilote]],Tableau246810121416182231[],7,0)),0,VLOOKUP(Tableau35[[#This Row],[Pilote]],Tableau246810121416182231[],7,0))</f>
        <v>0</v>
      </c>
      <c r="Y5" s="1">
        <f>IF(ISNA(VLOOKUP(Tableau35[[#This Row],[Pilote]],Tableau24681012141618223133[],7,0)),0,VLOOKUP(Tableau35[[#This Row],[Pilote]],Tableau24681012141618223133[],7,0))</f>
        <v>0</v>
      </c>
    </row>
    <row r="6" spans="1:25" x14ac:dyDescent="0.3">
      <c r="A6" s="52">
        <f t="shared" ref="A6:A34" si="3">A5+1</f>
        <v>4</v>
      </c>
      <c r="B6" t="s">
        <v>13</v>
      </c>
      <c r="C6" t="s">
        <v>14</v>
      </c>
      <c r="D6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6" s="64">
        <v>4</v>
      </c>
      <c r="G6" t="s">
        <v>14</v>
      </c>
      <c r="H6">
        <f>SUMIF(Tableau2[Voiture],Tableau3[[#This Row],[Constructeur]],(Tableau2[Pts.]))</f>
        <v>0</v>
      </c>
      <c r="J6" s="73" t="s">
        <v>104</v>
      </c>
      <c r="K6" s="74">
        <f t="shared" si="2"/>
        <v>4</v>
      </c>
      <c r="L6" s="74" t="s">
        <v>14</v>
      </c>
      <c r="M6" s="75" t="s">
        <v>13</v>
      </c>
      <c r="O6" s="1" t="s">
        <v>13</v>
      </c>
      <c r="P6" s="1">
        <f>IF(ISNA(VLOOKUP(Tableau35[[#This Row],[Pilote]],Tableau246[],7,0)),0,VLOOKUP(Tableau35[[#This Row],[Pilote]],Tableau246[],7,0))</f>
        <v>0</v>
      </c>
      <c r="Q6" s="1">
        <f>IF(ISNA(VLOOKUP(Tableau35[[#This Row],[Pilote]],Tableau2468[],7,0)),0,VLOOKUP(Tableau35[[#This Row],[Pilote]],Tableau2468[],7,0))</f>
        <v>0</v>
      </c>
      <c r="R6" s="1">
        <f>IF(ISNA(VLOOKUP(Tableau35[[#This Row],[Pilote]],Tableau246810[],7,0)),0,VLOOKUP(Tableau35[[#This Row],[Pilote]],Tableau246810[],7,0))</f>
        <v>0</v>
      </c>
      <c r="S6" s="1">
        <f>IF(ISNA(VLOOKUP(Tableau35[[#This Row],[Pilote]],Tableau24681012[],7,0)),0,VLOOKUP(Tableau35[[#This Row],[Pilote]],Tableau24681012[],7,0))</f>
        <v>0</v>
      </c>
      <c r="T6" s="1">
        <f>IF(ISNA(VLOOKUP(Tableau35[[#This Row],[Pilote]],Tableau2468101214[],4,0)),0,VLOOKUP(Tableau35[[#This Row],[Pilote]],Tableau2468101214[],4,0))</f>
        <v>0</v>
      </c>
      <c r="U6" s="1">
        <f>IF(ISNA(VLOOKUP(Tableau35[[#This Row],[Pilote]],Tableau246810121416[],7,0)),0,VLOOKUP(Tableau35[[#This Row],[Pilote]],Tableau246810121416[],7,0))</f>
        <v>0</v>
      </c>
      <c r="V6" s="1">
        <f>IF(ISNA(VLOOKUP(Tableau35[[#This Row],[Pilote]],Tableau24681012141618[],7,0)),0,VLOOKUP(Tableau35[[#This Row],[Pilote]],Tableau24681012141618[],7,0))</f>
        <v>0</v>
      </c>
      <c r="W6" s="1">
        <f>IF(ISNA(VLOOKUP(Tableau35[[#This Row],[Pilote]],Tableau2468101214161822[],7,0)),0,VLOOKUP(Tableau35[[#This Row],[Pilote]],Tableau2468101214161822[],7,0))</f>
        <v>0</v>
      </c>
      <c r="X6" s="1">
        <f>IF(ISNA(VLOOKUP(Tableau35[[#This Row],[Pilote]],Tableau246810121416182231[],7,0)),0,VLOOKUP(Tableau35[[#This Row],[Pilote]],Tableau246810121416182231[],7,0))</f>
        <v>0</v>
      </c>
      <c r="Y6" s="1">
        <f>IF(ISNA(VLOOKUP(Tableau35[[#This Row],[Pilote]],Tableau24681012141618223133[],7,0)),0,VLOOKUP(Tableau35[[#This Row],[Pilote]],Tableau24681012141618223133[],7,0))</f>
        <v>0</v>
      </c>
    </row>
    <row r="7" spans="1:25" x14ac:dyDescent="0.3">
      <c r="A7" s="52">
        <f t="shared" si="3"/>
        <v>5</v>
      </c>
      <c r="B7" t="s">
        <v>15</v>
      </c>
      <c r="C7" t="s">
        <v>16</v>
      </c>
      <c r="D7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7" s="64">
        <v>5</v>
      </c>
      <c r="G7" t="s">
        <v>16</v>
      </c>
      <c r="H7">
        <f>SUMIF(Tableau2[Voiture],Tableau3[[#This Row],[Constructeur]],(Tableau2[Pts.]))</f>
        <v>0</v>
      </c>
      <c r="J7" s="76" t="s">
        <v>105</v>
      </c>
      <c r="K7" s="77">
        <f t="shared" si="2"/>
        <v>5</v>
      </c>
      <c r="L7" s="77" t="s">
        <v>16</v>
      </c>
      <c r="M7" s="78" t="s">
        <v>15</v>
      </c>
      <c r="O7" s="1" t="s">
        <v>15</v>
      </c>
      <c r="P7" s="1">
        <f>IF(ISNA(VLOOKUP(Tableau35[[#This Row],[Pilote]],Tableau246[],7,0)),0,VLOOKUP(Tableau35[[#This Row],[Pilote]],Tableau246[],7,0))</f>
        <v>0</v>
      </c>
      <c r="Q7" s="1">
        <f>IF(ISNA(VLOOKUP(Tableau35[[#This Row],[Pilote]],Tableau2468[],7,0)),0,VLOOKUP(Tableau35[[#This Row],[Pilote]],Tableau2468[],7,0))</f>
        <v>0</v>
      </c>
      <c r="R7" s="1">
        <f>IF(ISNA(VLOOKUP(Tableau35[[#This Row],[Pilote]],Tableau246810[],7,0)),0,VLOOKUP(Tableau35[[#This Row],[Pilote]],Tableau246810[],7,0))</f>
        <v>0</v>
      </c>
      <c r="S7" s="1">
        <f>IF(ISNA(VLOOKUP(Tableau35[[#This Row],[Pilote]],Tableau24681012[],7,0)),0,VLOOKUP(Tableau35[[#This Row],[Pilote]],Tableau24681012[],7,0))</f>
        <v>0</v>
      </c>
      <c r="T7" s="1">
        <f>IF(ISNA(VLOOKUP(Tableau35[[#This Row],[Pilote]],Tableau2468101214[],4,0)),0,VLOOKUP(Tableau35[[#This Row],[Pilote]],Tableau2468101214[],4,0))</f>
        <v>0</v>
      </c>
      <c r="U7" s="1">
        <f>IF(ISNA(VLOOKUP(Tableau35[[#This Row],[Pilote]],Tableau246810121416[],7,0)),0,VLOOKUP(Tableau35[[#This Row],[Pilote]],Tableau246810121416[],7,0))</f>
        <v>0</v>
      </c>
      <c r="V7" s="1">
        <f>IF(ISNA(VLOOKUP(Tableau35[[#This Row],[Pilote]],Tableau24681012141618[],7,0)),0,VLOOKUP(Tableau35[[#This Row],[Pilote]],Tableau24681012141618[],7,0))</f>
        <v>0</v>
      </c>
      <c r="W7" s="1">
        <f>IF(ISNA(VLOOKUP(Tableau35[[#This Row],[Pilote]],Tableau2468101214161822[],7,0)),0,VLOOKUP(Tableau35[[#This Row],[Pilote]],Tableau2468101214161822[],7,0))</f>
        <v>0</v>
      </c>
      <c r="X7" s="1">
        <f>IF(ISNA(VLOOKUP(Tableau35[[#This Row],[Pilote]],Tableau246810121416182231[],7,0)),0,VLOOKUP(Tableau35[[#This Row],[Pilote]],Tableau246810121416182231[],7,0))</f>
        <v>0</v>
      </c>
      <c r="Y7" s="1">
        <f>IF(ISNA(VLOOKUP(Tableau35[[#This Row],[Pilote]],Tableau24681012141618223133[],7,0)),0,VLOOKUP(Tableau35[[#This Row],[Pilote]],Tableau24681012141618223133[],7,0))</f>
        <v>0</v>
      </c>
    </row>
    <row r="8" spans="1:25" x14ac:dyDescent="0.3">
      <c r="A8" s="52">
        <f t="shared" si="3"/>
        <v>6</v>
      </c>
      <c r="B8" t="s">
        <v>17</v>
      </c>
      <c r="C8" t="s">
        <v>18</v>
      </c>
      <c r="D8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8" s="64">
        <v>6</v>
      </c>
      <c r="G8" t="s">
        <v>18</v>
      </c>
      <c r="H8">
        <f>SUMIF(Tableau2[Voiture],Tableau3[[#This Row],[Constructeur]],(Tableau2[Pts.]))</f>
        <v>0</v>
      </c>
      <c r="J8" s="73" t="s">
        <v>106</v>
      </c>
      <c r="K8" s="74">
        <f t="shared" si="2"/>
        <v>6</v>
      </c>
      <c r="L8" s="74" t="s">
        <v>18</v>
      </c>
      <c r="M8" s="75" t="s">
        <v>17</v>
      </c>
      <c r="O8" s="1" t="s">
        <v>17</v>
      </c>
      <c r="P8" s="1">
        <f>IF(ISNA(VLOOKUP(Tableau35[[#This Row],[Pilote]],Tableau246[],7,0)),0,VLOOKUP(Tableau35[[#This Row],[Pilote]],Tableau246[],7,0))</f>
        <v>0</v>
      </c>
      <c r="Q8" s="1">
        <f>IF(ISNA(VLOOKUP(Tableau35[[#This Row],[Pilote]],Tableau2468[],7,0)),0,VLOOKUP(Tableau35[[#This Row],[Pilote]],Tableau2468[],7,0))</f>
        <v>0</v>
      </c>
      <c r="R8" s="1">
        <f>IF(ISNA(VLOOKUP(Tableau35[[#This Row],[Pilote]],Tableau246810[],7,0)),0,VLOOKUP(Tableau35[[#This Row],[Pilote]],Tableau246810[],7,0))</f>
        <v>0</v>
      </c>
      <c r="S8" s="1">
        <f>IF(ISNA(VLOOKUP(Tableau35[[#This Row],[Pilote]],Tableau24681012[],7,0)),0,VLOOKUP(Tableau35[[#This Row],[Pilote]],Tableau24681012[],7,0))</f>
        <v>0</v>
      </c>
      <c r="T8" s="1">
        <f>IF(ISNA(VLOOKUP(Tableau35[[#This Row],[Pilote]],Tableau2468101214[],4,0)),0,VLOOKUP(Tableau35[[#This Row],[Pilote]],Tableau2468101214[],4,0))</f>
        <v>0</v>
      </c>
      <c r="U8" s="1">
        <f>IF(ISNA(VLOOKUP(Tableau35[[#This Row],[Pilote]],Tableau246810121416[],7,0)),0,VLOOKUP(Tableau35[[#This Row],[Pilote]],Tableau246810121416[],7,0))</f>
        <v>0</v>
      </c>
      <c r="V8" s="1">
        <f>IF(ISNA(VLOOKUP(Tableau35[[#This Row],[Pilote]],Tableau24681012141618[],7,0)),0,VLOOKUP(Tableau35[[#This Row],[Pilote]],Tableau24681012141618[],7,0))</f>
        <v>0</v>
      </c>
      <c r="W8" s="1">
        <f>IF(ISNA(VLOOKUP(Tableau35[[#This Row],[Pilote]],Tableau2468101214161822[],7,0)),0,VLOOKUP(Tableau35[[#This Row],[Pilote]],Tableau2468101214161822[],7,0))</f>
        <v>0</v>
      </c>
      <c r="X8" s="1">
        <f>IF(ISNA(VLOOKUP(Tableau35[[#This Row],[Pilote]],Tableau246810121416182231[],7,0)),0,VLOOKUP(Tableau35[[#This Row],[Pilote]],Tableau246810121416182231[],7,0))</f>
        <v>0</v>
      </c>
      <c r="Y8" s="1">
        <f>IF(ISNA(VLOOKUP(Tableau35[[#This Row],[Pilote]],Tableau24681012141618223133[],7,0)),0,VLOOKUP(Tableau35[[#This Row],[Pilote]],Tableau24681012141618223133[],7,0))</f>
        <v>0</v>
      </c>
    </row>
    <row r="9" spans="1:25" x14ac:dyDescent="0.3">
      <c r="A9" s="52">
        <f t="shared" si="3"/>
        <v>7</v>
      </c>
      <c r="B9" t="s">
        <v>19</v>
      </c>
      <c r="C9" t="s">
        <v>20</v>
      </c>
      <c r="D9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9" s="64">
        <v>7</v>
      </c>
      <c r="G9" t="s">
        <v>20</v>
      </c>
      <c r="H9">
        <f>SUMIF(Tableau2[Voiture],Tableau3[[#This Row],[Constructeur]],(Tableau2[Pts.]))</f>
        <v>0</v>
      </c>
      <c r="J9" s="76" t="s">
        <v>107</v>
      </c>
      <c r="K9" s="77">
        <f t="shared" si="2"/>
        <v>7</v>
      </c>
      <c r="L9" s="77" t="s">
        <v>20</v>
      </c>
      <c r="M9" s="78" t="s">
        <v>19</v>
      </c>
      <c r="O9" s="1" t="s">
        <v>19</v>
      </c>
      <c r="P9" s="1">
        <f>IF(ISNA(VLOOKUP(Tableau35[[#This Row],[Pilote]],Tableau246[],7,0)),0,VLOOKUP(Tableau35[[#This Row],[Pilote]],Tableau246[],7,0))</f>
        <v>0</v>
      </c>
      <c r="Q9" s="1">
        <f>IF(ISNA(VLOOKUP(Tableau35[[#This Row],[Pilote]],Tableau2468[],7,0)),0,VLOOKUP(Tableau35[[#This Row],[Pilote]],Tableau2468[],7,0))</f>
        <v>0</v>
      </c>
      <c r="R9" s="1">
        <f>IF(ISNA(VLOOKUP(Tableau35[[#This Row],[Pilote]],Tableau246810[],7,0)),0,VLOOKUP(Tableau35[[#This Row],[Pilote]],Tableau246810[],7,0))</f>
        <v>0</v>
      </c>
      <c r="S9" s="1">
        <f>IF(ISNA(VLOOKUP(Tableau35[[#This Row],[Pilote]],Tableau24681012[],7,0)),0,VLOOKUP(Tableau35[[#This Row],[Pilote]],Tableau24681012[],7,0))</f>
        <v>0</v>
      </c>
      <c r="T9" s="1">
        <f>IF(ISNA(VLOOKUP(Tableau35[[#This Row],[Pilote]],Tableau2468101214[],4,0)),0,VLOOKUP(Tableau35[[#This Row],[Pilote]],Tableau2468101214[],4,0))</f>
        <v>0</v>
      </c>
      <c r="U9" s="1">
        <f>IF(ISNA(VLOOKUP(Tableau35[[#This Row],[Pilote]],Tableau246810121416[],7,0)),0,VLOOKUP(Tableau35[[#This Row],[Pilote]],Tableau246810121416[],7,0))</f>
        <v>0</v>
      </c>
      <c r="V9" s="1">
        <f>IF(ISNA(VLOOKUP(Tableau35[[#This Row],[Pilote]],Tableau24681012141618[],7,0)),0,VLOOKUP(Tableau35[[#This Row],[Pilote]],Tableau24681012141618[],7,0))</f>
        <v>0</v>
      </c>
      <c r="W9" s="1">
        <f>IF(ISNA(VLOOKUP(Tableau35[[#This Row],[Pilote]],Tableau2468101214161822[],7,0)),0,VLOOKUP(Tableau35[[#This Row],[Pilote]],Tableau2468101214161822[],7,0))</f>
        <v>0</v>
      </c>
      <c r="X9" s="1">
        <f>IF(ISNA(VLOOKUP(Tableau35[[#This Row],[Pilote]],Tableau246810121416182231[],7,0)),0,VLOOKUP(Tableau35[[#This Row],[Pilote]],Tableau246810121416182231[],7,0))</f>
        <v>0</v>
      </c>
      <c r="Y9" s="1">
        <f>IF(ISNA(VLOOKUP(Tableau35[[#This Row],[Pilote]],Tableau24681012141618223133[],7,0)),0,VLOOKUP(Tableau35[[#This Row],[Pilote]],Tableau24681012141618223133[],7,0))</f>
        <v>0</v>
      </c>
    </row>
    <row r="10" spans="1:25" x14ac:dyDescent="0.3">
      <c r="A10" s="52">
        <f t="shared" si="3"/>
        <v>8</v>
      </c>
      <c r="B10" t="s">
        <v>21</v>
      </c>
      <c r="C10" t="s">
        <v>22</v>
      </c>
      <c r="D1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10" s="64">
        <v>8</v>
      </c>
      <c r="G10" t="s">
        <v>22</v>
      </c>
      <c r="H10">
        <f>SUMIF(Tableau2[Voiture],Tableau3[[#This Row],[Constructeur]],(Tableau2[Pts.]))</f>
        <v>0</v>
      </c>
      <c r="J10" s="73" t="s">
        <v>108</v>
      </c>
      <c r="K10" s="74">
        <f t="shared" si="2"/>
        <v>8</v>
      </c>
      <c r="L10" s="74" t="s">
        <v>22</v>
      </c>
      <c r="M10" s="75" t="s">
        <v>21</v>
      </c>
      <c r="O10" s="1" t="s">
        <v>21</v>
      </c>
      <c r="P10" s="1">
        <f>IF(ISNA(VLOOKUP(Tableau35[[#This Row],[Pilote]],Tableau246[],7,0)),0,VLOOKUP(Tableau35[[#This Row],[Pilote]],Tableau246[],7,0))</f>
        <v>0</v>
      </c>
      <c r="Q10" s="1">
        <f>IF(ISNA(VLOOKUP(Tableau35[[#This Row],[Pilote]],Tableau2468[],7,0)),0,VLOOKUP(Tableau35[[#This Row],[Pilote]],Tableau2468[],7,0))</f>
        <v>0</v>
      </c>
      <c r="R10" s="1">
        <f>IF(ISNA(VLOOKUP(Tableau35[[#This Row],[Pilote]],Tableau246810[],7,0)),0,VLOOKUP(Tableau35[[#This Row],[Pilote]],Tableau246810[],7,0))</f>
        <v>0</v>
      </c>
      <c r="S10" s="1">
        <f>IF(ISNA(VLOOKUP(Tableau35[[#This Row],[Pilote]],Tableau24681012[],7,0)),0,VLOOKUP(Tableau35[[#This Row],[Pilote]],Tableau24681012[],7,0))</f>
        <v>0</v>
      </c>
      <c r="T10" s="1">
        <f>IF(ISNA(VLOOKUP(Tableau35[[#This Row],[Pilote]],Tableau2468101214[],4,0)),0,VLOOKUP(Tableau35[[#This Row],[Pilote]],Tableau2468101214[],4,0))</f>
        <v>0</v>
      </c>
      <c r="U10" s="1">
        <f>IF(ISNA(VLOOKUP(Tableau35[[#This Row],[Pilote]],Tableau246810121416[],7,0)),0,VLOOKUP(Tableau35[[#This Row],[Pilote]],Tableau246810121416[],7,0))</f>
        <v>0</v>
      </c>
      <c r="V10" s="1">
        <f>IF(ISNA(VLOOKUP(Tableau35[[#This Row],[Pilote]],Tableau24681012141618[],7,0)),0,VLOOKUP(Tableau35[[#This Row],[Pilote]],Tableau24681012141618[],7,0))</f>
        <v>0</v>
      </c>
      <c r="W10" s="1">
        <f>IF(ISNA(VLOOKUP(Tableau35[[#This Row],[Pilote]],Tableau2468101214161822[],7,0)),0,VLOOKUP(Tableau35[[#This Row],[Pilote]],Tableau2468101214161822[],7,0))</f>
        <v>0</v>
      </c>
      <c r="X10" s="1">
        <f>IF(ISNA(VLOOKUP(Tableau35[[#This Row],[Pilote]],Tableau246810121416182231[],7,0)),0,VLOOKUP(Tableau35[[#This Row],[Pilote]],Tableau246810121416182231[],7,0))</f>
        <v>0</v>
      </c>
      <c r="Y10" s="1">
        <f>IF(ISNA(VLOOKUP(Tableau35[[#This Row],[Pilote]],Tableau24681012141618223133[],7,0)),0,VLOOKUP(Tableau35[[#This Row],[Pilote]],Tableau24681012141618223133[],7,0))</f>
        <v>0</v>
      </c>
    </row>
    <row r="11" spans="1:25" ht="15" thickBot="1" x14ac:dyDescent="0.35">
      <c r="A11" s="52">
        <f t="shared" si="3"/>
        <v>9</v>
      </c>
      <c r="B11" t="s">
        <v>23</v>
      </c>
      <c r="C11" t="s">
        <v>22</v>
      </c>
      <c r="D11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1" s="79" t="s">
        <v>109</v>
      </c>
      <c r="K11" s="80">
        <f t="shared" si="2"/>
        <v>9</v>
      </c>
      <c r="L11" s="80" t="s">
        <v>22</v>
      </c>
      <c r="M11" s="81" t="s">
        <v>23</v>
      </c>
      <c r="O11" s="1" t="s">
        <v>23</v>
      </c>
      <c r="P11" s="1">
        <f>IF(ISNA(VLOOKUP(Tableau35[[#This Row],[Pilote]],Tableau246[],7,0)),0,VLOOKUP(Tableau35[[#This Row],[Pilote]],Tableau246[],7,0))</f>
        <v>0</v>
      </c>
      <c r="Q11" s="1">
        <f>IF(ISNA(VLOOKUP(Tableau35[[#This Row],[Pilote]],Tableau2468[],7,0)),0,VLOOKUP(Tableau35[[#This Row],[Pilote]],Tableau2468[],7,0))</f>
        <v>0</v>
      </c>
      <c r="R11" s="1">
        <f>IF(ISNA(VLOOKUP(Tableau35[[#This Row],[Pilote]],Tableau246810[],7,0)),0,VLOOKUP(Tableau35[[#This Row],[Pilote]],Tableau246810[],7,0))</f>
        <v>0</v>
      </c>
      <c r="S11" s="1">
        <f>IF(ISNA(VLOOKUP(Tableau35[[#This Row],[Pilote]],Tableau24681012[],7,0)),0,VLOOKUP(Tableau35[[#This Row],[Pilote]],Tableau24681012[],7,0))</f>
        <v>0</v>
      </c>
      <c r="T11" s="1">
        <f>IF(ISNA(VLOOKUP(Tableau35[[#This Row],[Pilote]],Tableau2468101214[],4,0)),0,VLOOKUP(Tableau35[[#This Row],[Pilote]],Tableau2468101214[],4,0))</f>
        <v>0</v>
      </c>
      <c r="U11" s="1">
        <f>IF(ISNA(VLOOKUP(Tableau35[[#This Row],[Pilote]],Tableau246810121416[],7,0)),0,VLOOKUP(Tableau35[[#This Row],[Pilote]],Tableau246810121416[],7,0))</f>
        <v>0</v>
      </c>
      <c r="V11" s="1">
        <f>IF(ISNA(VLOOKUP(Tableau35[[#This Row],[Pilote]],Tableau24681012141618[],7,0)),0,VLOOKUP(Tableau35[[#This Row],[Pilote]],Tableau24681012141618[],7,0))</f>
        <v>0</v>
      </c>
      <c r="W11" s="1">
        <f>IF(ISNA(VLOOKUP(Tableau35[[#This Row],[Pilote]],Tableau2468101214161822[],7,0)),0,VLOOKUP(Tableau35[[#This Row],[Pilote]],Tableau2468101214161822[],7,0))</f>
        <v>0</v>
      </c>
      <c r="X11" s="1">
        <f>IF(ISNA(VLOOKUP(Tableau35[[#This Row],[Pilote]],Tableau246810121416182231[],7,0)),0,VLOOKUP(Tableau35[[#This Row],[Pilote]],Tableau246810121416182231[],7,0))</f>
        <v>0</v>
      </c>
      <c r="Y11" s="1">
        <f>IF(ISNA(VLOOKUP(Tableau35[[#This Row],[Pilote]],Tableau24681012141618223133[],7,0)),0,VLOOKUP(Tableau35[[#This Row],[Pilote]],Tableau24681012141618223133[],7,0))</f>
        <v>0</v>
      </c>
    </row>
    <row r="12" spans="1:25" ht="15" thickTop="1" x14ac:dyDescent="0.3">
      <c r="A12" s="52">
        <f t="shared" si="3"/>
        <v>10</v>
      </c>
      <c r="B12" t="s">
        <v>24</v>
      </c>
      <c r="C12" t="s">
        <v>8</v>
      </c>
      <c r="D12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12" s="100" t="s">
        <v>75</v>
      </c>
      <c r="G12" s="101"/>
      <c r="H12" s="102"/>
      <c r="J12" s="73" t="s">
        <v>110</v>
      </c>
      <c r="K12" s="74">
        <f t="shared" si="2"/>
        <v>10</v>
      </c>
      <c r="L12" s="74" t="s">
        <v>8</v>
      </c>
      <c r="M12" s="75" t="s">
        <v>24</v>
      </c>
      <c r="O12" s="1" t="s">
        <v>24</v>
      </c>
      <c r="P12" s="1">
        <f>IF(ISNA(VLOOKUP(Tableau35[[#This Row],[Pilote]],Tableau246[],7,0)),0,VLOOKUP(Tableau35[[#This Row],[Pilote]],Tableau246[],7,0))</f>
        <v>0</v>
      </c>
      <c r="Q12" s="1">
        <f>IF(ISNA(VLOOKUP(Tableau35[[#This Row],[Pilote]],Tableau2468[],7,0)),0,VLOOKUP(Tableau35[[#This Row],[Pilote]],Tableau2468[],7,0))</f>
        <v>0</v>
      </c>
      <c r="R12" s="1">
        <f>IF(ISNA(VLOOKUP(Tableau35[[#This Row],[Pilote]],Tableau246810[],7,0)),0,VLOOKUP(Tableau35[[#This Row],[Pilote]],Tableau246810[],7,0))</f>
        <v>0</v>
      </c>
      <c r="S12" s="1">
        <f>IF(ISNA(VLOOKUP(Tableau35[[#This Row],[Pilote]],Tableau24681012[],7,0)),0,VLOOKUP(Tableau35[[#This Row],[Pilote]],Tableau24681012[],7,0))</f>
        <v>0</v>
      </c>
      <c r="T12" s="1">
        <f>IF(ISNA(VLOOKUP(Tableau35[[#This Row],[Pilote]],Tableau2468101214[],4,0)),0,VLOOKUP(Tableau35[[#This Row],[Pilote]],Tableau2468101214[],4,0))</f>
        <v>0</v>
      </c>
      <c r="U12" s="1">
        <f>IF(ISNA(VLOOKUP(Tableau35[[#This Row],[Pilote]],Tableau246810121416[],7,0)),0,VLOOKUP(Tableau35[[#This Row],[Pilote]],Tableau246810121416[],7,0))</f>
        <v>0</v>
      </c>
      <c r="V12" s="1">
        <f>IF(ISNA(VLOOKUP(Tableau35[[#This Row],[Pilote]],Tableau24681012141618[],7,0)),0,VLOOKUP(Tableau35[[#This Row],[Pilote]],Tableau24681012141618[],7,0))</f>
        <v>0</v>
      </c>
      <c r="W12" s="1">
        <f>IF(ISNA(VLOOKUP(Tableau35[[#This Row],[Pilote]],Tableau2468101214161822[],7,0)),0,VLOOKUP(Tableau35[[#This Row],[Pilote]],Tableau2468101214161822[],7,0))</f>
        <v>0</v>
      </c>
      <c r="X12" s="1">
        <f>IF(ISNA(VLOOKUP(Tableau35[[#This Row],[Pilote]],Tableau246810121416182231[],7,0)),0,VLOOKUP(Tableau35[[#This Row],[Pilote]],Tableau246810121416182231[],7,0))</f>
        <v>0</v>
      </c>
      <c r="Y12" s="1">
        <f>IF(ISNA(VLOOKUP(Tableau35[[#This Row],[Pilote]],Tableau24681012141618223133[],7,0)),0,VLOOKUP(Tableau35[[#This Row],[Pilote]],Tableau24681012141618223133[],7,0))</f>
        <v>0</v>
      </c>
    </row>
    <row r="13" spans="1:25" ht="15" thickBot="1" x14ac:dyDescent="0.35">
      <c r="A13" s="52">
        <f t="shared" si="3"/>
        <v>11</v>
      </c>
      <c r="B13" t="s">
        <v>25</v>
      </c>
      <c r="C13" t="s">
        <v>10</v>
      </c>
      <c r="D13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F13" s="103">
        <f>ROUND('Manche 1'!O23+'Manche 2'!O23+'Manche 3'!O23+'Manche 4'!O23+'Manche 5'!O23+'Manche 6'!O23+'Manche 7'!O23+'Manche 8'!O23+'Manche 9'!O23+'Manche 10'!O23,0)</f>
        <v>0</v>
      </c>
      <c r="G13" s="104"/>
      <c r="H13" s="105"/>
      <c r="J13" s="79" t="s">
        <v>111</v>
      </c>
      <c r="K13" s="80">
        <f t="shared" si="2"/>
        <v>11</v>
      </c>
      <c r="L13" s="80" t="s">
        <v>10</v>
      </c>
      <c r="M13" s="81" t="s">
        <v>25</v>
      </c>
      <c r="O13" s="1" t="s">
        <v>25</v>
      </c>
      <c r="P13" s="1">
        <f>IF(ISNA(VLOOKUP(Tableau35[[#This Row],[Pilote]],Tableau246[],7,0)),0,VLOOKUP(Tableau35[[#This Row],[Pilote]],Tableau246[],7,0))</f>
        <v>0</v>
      </c>
      <c r="Q13" s="1">
        <f>IF(ISNA(VLOOKUP(Tableau35[[#This Row],[Pilote]],Tableau2468[],7,0)),0,VLOOKUP(Tableau35[[#This Row],[Pilote]],Tableau2468[],7,0))</f>
        <v>0</v>
      </c>
      <c r="R13" s="1">
        <f>IF(ISNA(VLOOKUP(Tableau35[[#This Row],[Pilote]],Tableau246810[],7,0)),0,VLOOKUP(Tableau35[[#This Row],[Pilote]],Tableau246810[],7,0))</f>
        <v>0</v>
      </c>
      <c r="S13" s="1">
        <f>IF(ISNA(VLOOKUP(Tableau35[[#This Row],[Pilote]],Tableau24681012[],7,0)),0,VLOOKUP(Tableau35[[#This Row],[Pilote]],Tableau24681012[],7,0))</f>
        <v>0</v>
      </c>
      <c r="T13" s="1">
        <f>IF(ISNA(VLOOKUP(Tableau35[[#This Row],[Pilote]],Tableau2468101214[],4,0)),0,VLOOKUP(Tableau35[[#This Row],[Pilote]],Tableau2468101214[],4,0))</f>
        <v>0</v>
      </c>
      <c r="U13" s="1">
        <f>IF(ISNA(VLOOKUP(Tableau35[[#This Row],[Pilote]],Tableau246810121416[],7,0)),0,VLOOKUP(Tableau35[[#This Row],[Pilote]],Tableau246810121416[],7,0))</f>
        <v>0</v>
      </c>
      <c r="V13" s="1">
        <f>IF(ISNA(VLOOKUP(Tableau35[[#This Row],[Pilote]],Tableau24681012141618[],7,0)),0,VLOOKUP(Tableau35[[#This Row],[Pilote]],Tableau24681012141618[],7,0))</f>
        <v>0</v>
      </c>
      <c r="W13" s="1">
        <f>IF(ISNA(VLOOKUP(Tableau35[[#This Row],[Pilote]],Tableau2468101214161822[],7,0)),0,VLOOKUP(Tableau35[[#This Row],[Pilote]],Tableau2468101214161822[],7,0))</f>
        <v>0</v>
      </c>
      <c r="X13" s="1">
        <f>IF(ISNA(VLOOKUP(Tableau35[[#This Row],[Pilote]],Tableau246810121416182231[],7,0)),0,VLOOKUP(Tableau35[[#This Row],[Pilote]],Tableau246810121416182231[],7,0))</f>
        <v>0</v>
      </c>
      <c r="Y13" s="1">
        <f>IF(ISNA(VLOOKUP(Tableau35[[#This Row],[Pilote]],Tableau24681012141618223133[],7,0)),0,VLOOKUP(Tableau35[[#This Row],[Pilote]],Tableau24681012141618223133[],7,0))</f>
        <v>0</v>
      </c>
    </row>
    <row r="14" spans="1:25" ht="15" thickTop="1" x14ac:dyDescent="0.3">
      <c r="A14" s="52">
        <f t="shared" si="3"/>
        <v>12</v>
      </c>
      <c r="B14" t="s">
        <v>26</v>
      </c>
      <c r="C14" t="s">
        <v>20</v>
      </c>
      <c r="D14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4" s="73" t="s">
        <v>112</v>
      </c>
      <c r="K14" s="74">
        <f t="shared" si="2"/>
        <v>12</v>
      </c>
      <c r="L14" s="74" t="s">
        <v>20</v>
      </c>
      <c r="M14" s="75" t="s">
        <v>26</v>
      </c>
      <c r="O14" s="1" t="s">
        <v>26</v>
      </c>
      <c r="P14" s="1">
        <f>IF(ISNA(VLOOKUP(Tableau35[[#This Row],[Pilote]],Tableau246[],7,0)),0,VLOOKUP(Tableau35[[#This Row],[Pilote]],Tableau246[],7,0))</f>
        <v>0</v>
      </c>
      <c r="Q14" s="1">
        <f>IF(ISNA(VLOOKUP(Tableau35[[#This Row],[Pilote]],Tableau2468[],7,0)),0,VLOOKUP(Tableau35[[#This Row],[Pilote]],Tableau2468[],7,0))</f>
        <v>0</v>
      </c>
      <c r="R14" s="1">
        <f>IF(ISNA(VLOOKUP(Tableau35[[#This Row],[Pilote]],Tableau246810[],7,0)),0,VLOOKUP(Tableau35[[#This Row],[Pilote]],Tableau246810[],7,0))</f>
        <v>0</v>
      </c>
      <c r="S14" s="1">
        <f>IF(ISNA(VLOOKUP(Tableau35[[#This Row],[Pilote]],Tableau24681012[],7,0)),0,VLOOKUP(Tableau35[[#This Row],[Pilote]],Tableau24681012[],7,0))</f>
        <v>0</v>
      </c>
      <c r="T14" s="1">
        <f>IF(ISNA(VLOOKUP(Tableau35[[#This Row],[Pilote]],Tableau2468101214[],4,0)),0,VLOOKUP(Tableau35[[#This Row],[Pilote]],Tableau2468101214[],4,0))</f>
        <v>0</v>
      </c>
      <c r="U14" s="1">
        <f>IF(ISNA(VLOOKUP(Tableau35[[#This Row],[Pilote]],Tableau246810121416[],7,0)),0,VLOOKUP(Tableau35[[#This Row],[Pilote]],Tableau246810121416[],7,0))</f>
        <v>0</v>
      </c>
      <c r="V14" s="1">
        <f>IF(ISNA(VLOOKUP(Tableau35[[#This Row],[Pilote]],Tableau24681012141618[],7,0)),0,VLOOKUP(Tableau35[[#This Row],[Pilote]],Tableau24681012141618[],7,0))</f>
        <v>0</v>
      </c>
      <c r="W14" s="1">
        <f>IF(ISNA(VLOOKUP(Tableau35[[#This Row],[Pilote]],Tableau2468101214161822[],7,0)),0,VLOOKUP(Tableau35[[#This Row],[Pilote]],Tableau2468101214161822[],7,0))</f>
        <v>0</v>
      </c>
      <c r="X14" s="1">
        <f>IF(ISNA(VLOOKUP(Tableau35[[#This Row],[Pilote]],Tableau246810121416182231[],7,0)),0,VLOOKUP(Tableau35[[#This Row],[Pilote]],Tableau246810121416182231[],7,0))</f>
        <v>0</v>
      </c>
      <c r="Y14" s="1">
        <f>IF(ISNA(VLOOKUP(Tableau35[[#This Row],[Pilote]],Tableau24681012141618223133[],7,0)),0,VLOOKUP(Tableau35[[#This Row],[Pilote]],Tableau24681012141618223133[],7,0))</f>
        <v>0</v>
      </c>
    </row>
    <row r="15" spans="1:25" x14ac:dyDescent="0.3">
      <c r="A15" s="52">
        <f t="shared" si="3"/>
        <v>13</v>
      </c>
      <c r="B15" t="s">
        <v>27</v>
      </c>
      <c r="C15" t="s">
        <v>18</v>
      </c>
      <c r="D15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5" s="79" t="s">
        <v>113</v>
      </c>
      <c r="K15" s="80">
        <f t="shared" si="2"/>
        <v>13</v>
      </c>
      <c r="L15" s="80" t="s">
        <v>18</v>
      </c>
      <c r="M15" s="81" t="s">
        <v>27</v>
      </c>
      <c r="O15" s="1" t="s">
        <v>27</v>
      </c>
      <c r="P15" s="1">
        <f>IF(ISNA(VLOOKUP(Tableau35[[#This Row],[Pilote]],Tableau246[],7,0)),0,VLOOKUP(Tableau35[[#This Row],[Pilote]],Tableau246[],7,0))</f>
        <v>0</v>
      </c>
      <c r="Q15" s="1">
        <f>IF(ISNA(VLOOKUP(Tableau35[[#This Row],[Pilote]],Tableau2468[],7,0)),0,VLOOKUP(Tableau35[[#This Row],[Pilote]],Tableau2468[],7,0))</f>
        <v>0</v>
      </c>
      <c r="R15" s="1">
        <f>IF(ISNA(VLOOKUP(Tableau35[[#This Row],[Pilote]],Tableau246810[],7,0)),0,VLOOKUP(Tableau35[[#This Row],[Pilote]],Tableau246810[],7,0))</f>
        <v>0</v>
      </c>
      <c r="S15" s="1">
        <f>IF(ISNA(VLOOKUP(Tableau35[[#This Row],[Pilote]],Tableau24681012[],7,0)),0,VLOOKUP(Tableau35[[#This Row],[Pilote]],Tableau24681012[],7,0))</f>
        <v>0</v>
      </c>
      <c r="T15" s="1">
        <f>IF(ISNA(VLOOKUP(Tableau35[[#This Row],[Pilote]],Tableau2468101214[],4,0)),0,VLOOKUP(Tableau35[[#This Row],[Pilote]],Tableau2468101214[],4,0))</f>
        <v>0</v>
      </c>
      <c r="U15" s="1">
        <f>IF(ISNA(VLOOKUP(Tableau35[[#This Row],[Pilote]],Tableau246810121416[],7,0)),0,VLOOKUP(Tableau35[[#This Row],[Pilote]],Tableau246810121416[],7,0))</f>
        <v>0</v>
      </c>
      <c r="V15" s="1">
        <f>IF(ISNA(VLOOKUP(Tableau35[[#This Row],[Pilote]],Tableau24681012141618[],7,0)),0,VLOOKUP(Tableau35[[#This Row],[Pilote]],Tableau24681012141618[],7,0))</f>
        <v>0</v>
      </c>
      <c r="W15" s="1">
        <f>IF(ISNA(VLOOKUP(Tableau35[[#This Row],[Pilote]],Tableau2468101214161822[],7,0)),0,VLOOKUP(Tableau35[[#This Row],[Pilote]],Tableau2468101214161822[],7,0))</f>
        <v>0</v>
      </c>
      <c r="X15" s="1">
        <f>IF(ISNA(VLOOKUP(Tableau35[[#This Row],[Pilote]],Tableau246810121416182231[],7,0)),0,VLOOKUP(Tableau35[[#This Row],[Pilote]],Tableau246810121416182231[],7,0))</f>
        <v>0</v>
      </c>
      <c r="Y15" s="1">
        <f>IF(ISNA(VLOOKUP(Tableau35[[#This Row],[Pilote]],Tableau24681012141618223133[],7,0)),0,VLOOKUP(Tableau35[[#This Row],[Pilote]],Tableau24681012141618223133[],7,0))</f>
        <v>0</v>
      </c>
    </row>
    <row r="16" spans="1:25" x14ac:dyDescent="0.3">
      <c r="A16" s="52">
        <f t="shared" si="3"/>
        <v>14</v>
      </c>
      <c r="B16" t="s">
        <v>28</v>
      </c>
      <c r="C16" t="s">
        <v>16</v>
      </c>
      <c r="D16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6" s="73" t="s">
        <v>114</v>
      </c>
      <c r="K16" s="74">
        <f t="shared" si="2"/>
        <v>14</v>
      </c>
      <c r="L16" s="74" t="s">
        <v>16</v>
      </c>
      <c r="M16" s="75" t="s">
        <v>28</v>
      </c>
      <c r="O16" s="1" t="s">
        <v>28</v>
      </c>
      <c r="P16" s="1">
        <f>IF(ISNA(VLOOKUP(Tableau35[[#This Row],[Pilote]],Tableau246[],7,0)),0,VLOOKUP(Tableau35[[#This Row],[Pilote]],Tableau246[],7,0))</f>
        <v>0</v>
      </c>
      <c r="Q16" s="1">
        <f>IF(ISNA(VLOOKUP(Tableau35[[#This Row],[Pilote]],Tableau2468[],7,0)),0,VLOOKUP(Tableau35[[#This Row],[Pilote]],Tableau2468[],7,0))</f>
        <v>0</v>
      </c>
      <c r="R16" s="1">
        <f>IF(ISNA(VLOOKUP(Tableau35[[#This Row],[Pilote]],Tableau246810[],7,0)),0,VLOOKUP(Tableau35[[#This Row],[Pilote]],Tableau246810[],7,0))</f>
        <v>0</v>
      </c>
      <c r="S16" s="1">
        <f>IF(ISNA(VLOOKUP(Tableau35[[#This Row],[Pilote]],Tableau24681012[],7,0)),0,VLOOKUP(Tableau35[[#This Row],[Pilote]],Tableau24681012[],7,0))</f>
        <v>0</v>
      </c>
      <c r="T16" s="1">
        <f>IF(ISNA(VLOOKUP(Tableau35[[#This Row],[Pilote]],Tableau2468101214[],4,0)),0,VLOOKUP(Tableau35[[#This Row],[Pilote]],Tableau2468101214[],4,0))</f>
        <v>0</v>
      </c>
      <c r="U16" s="1">
        <f>IF(ISNA(VLOOKUP(Tableau35[[#This Row],[Pilote]],Tableau246810121416[],7,0)),0,VLOOKUP(Tableau35[[#This Row],[Pilote]],Tableau246810121416[],7,0))</f>
        <v>0</v>
      </c>
      <c r="V16" s="1">
        <f>IF(ISNA(VLOOKUP(Tableau35[[#This Row],[Pilote]],Tableau24681012141618[],7,0)),0,VLOOKUP(Tableau35[[#This Row],[Pilote]],Tableau24681012141618[],7,0))</f>
        <v>0</v>
      </c>
      <c r="W16" s="1">
        <f>IF(ISNA(VLOOKUP(Tableau35[[#This Row],[Pilote]],Tableau2468101214161822[],7,0)),0,VLOOKUP(Tableau35[[#This Row],[Pilote]],Tableau2468101214161822[],7,0))</f>
        <v>0</v>
      </c>
      <c r="X16" s="1">
        <f>IF(ISNA(VLOOKUP(Tableau35[[#This Row],[Pilote]],Tableau246810121416182231[],7,0)),0,VLOOKUP(Tableau35[[#This Row],[Pilote]],Tableau246810121416182231[],7,0))</f>
        <v>0</v>
      </c>
      <c r="Y16" s="1">
        <f>IF(ISNA(VLOOKUP(Tableau35[[#This Row],[Pilote]],Tableau24681012141618223133[],7,0)),0,VLOOKUP(Tableau35[[#This Row],[Pilote]],Tableau24681012141618223133[],7,0))</f>
        <v>0</v>
      </c>
    </row>
    <row r="17" spans="1:25" x14ac:dyDescent="0.3">
      <c r="A17" s="52">
        <f t="shared" si="3"/>
        <v>15</v>
      </c>
      <c r="B17" t="s">
        <v>29</v>
      </c>
      <c r="C17" t="s">
        <v>14</v>
      </c>
      <c r="D17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7" s="79" t="s">
        <v>115</v>
      </c>
      <c r="K17" s="80">
        <f t="shared" si="2"/>
        <v>15</v>
      </c>
      <c r="L17" s="80" t="s">
        <v>14</v>
      </c>
      <c r="M17" s="81" t="s">
        <v>29</v>
      </c>
      <c r="O17" s="1" t="s">
        <v>29</v>
      </c>
      <c r="P17" s="1">
        <f>IF(ISNA(VLOOKUP(Tableau35[[#This Row],[Pilote]],Tableau246[],7,0)),0,VLOOKUP(Tableau35[[#This Row],[Pilote]],Tableau246[],7,0))</f>
        <v>0</v>
      </c>
      <c r="Q17" s="1">
        <f>IF(ISNA(VLOOKUP(Tableau35[[#This Row],[Pilote]],Tableau2468[],7,0)),0,VLOOKUP(Tableau35[[#This Row],[Pilote]],Tableau2468[],7,0))</f>
        <v>0</v>
      </c>
      <c r="R17" s="1">
        <f>IF(ISNA(VLOOKUP(Tableau35[[#This Row],[Pilote]],Tableau246810[],7,0)),0,VLOOKUP(Tableau35[[#This Row],[Pilote]],Tableau246810[],7,0))</f>
        <v>0</v>
      </c>
      <c r="S17" s="1">
        <f>IF(ISNA(VLOOKUP(Tableau35[[#This Row],[Pilote]],Tableau24681012[],7,0)),0,VLOOKUP(Tableau35[[#This Row],[Pilote]],Tableau24681012[],7,0))</f>
        <v>0</v>
      </c>
      <c r="T17" s="1">
        <f>IF(ISNA(VLOOKUP(Tableau35[[#This Row],[Pilote]],Tableau2468101214[],4,0)),0,VLOOKUP(Tableau35[[#This Row],[Pilote]],Tableau2468101214[],4,0))</f>
        <v>0</v>
      </c>
      <c r="U17" s="1">
        <f>IF(ISNA(VLOOKUP(Tableau35[[#This Row],[Pilote]],Tableau246810121416[],7,0)),0,VLOOKUP(Tableau35[[#This Row],[Pilote]],Tableau246810121416[],7,0))</f>
        <v>0</v>
      </c>
      <c r="V17" s="1">
        <f>IF(ISNA(VLOOKUP(Tableau35[[#This Row],[Pilote]],Tableau24681012141618[],7,0)),0,VLOOKUP(Tableau35[[#This Row],[Pilote]],Tableau24681012141618[],7,0))</f>
        <v>0</v>
      </c>
      <c r="W17" s="1">
        <f>IF(ISNA(VLOOKUP(Tableau35[[#This Row],[Pilote]],Tableau2468101214161822[],7,0)),0,VLOOKUP(Tableau35[[#This Row],[Pilote]],Tableau2468101214161822[],7,0))</f>
        <v>0</v>
      </c>
      <c r="X17" s="1">
        <f>IF(ISNA(VLOOKUP(Tableau35[[#This Row],[Pilote]],Tableau246810121416182231[],7,0)),0,VLOOKUP(Tableau35[[#This Row],[Pilote]],Tableau246810121416182231[],7,0))</f>
        <v>0</v>
      </c>
      <c r="Y17" s="1">
        <f>IF(ISNA(VLOOKUP(Tableau35[[#This Row],[Pilote]],Tableau24681012141618223133[],7,0)),0,VLOOKUP(Tableau35[[#This Row],[Pilote]],Tableau24681012141618223133[],7,0))</f>
        <v>0</v>
      </c>
    </row>
    <row r="18" spans="1:25" x14ac:dyDescent="0.3">
      <c r="A18" s="52">
        <f t="shared" si="3"/>
        <v>16</v>
      </c>
      <c r="B18" t="s">
        <v>30</v>
      </c>
      <c r="C18" t="s">
        <v>12</v>
      </c>
      <c r="D18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8" s="82" t="s">
        <v>116</v>
      </c>
      <c r="K18" s="83">
        <f t="shared" si="2"/>
        <v>16</v>
      </c>
      <c r="L18" s="83" t="s">
        <v>12</v>
      </c>
      <c r="M18" s="84" t="s">
        <v>30</v>
      </c>
      <c r="O18" s="1" t="s">
        <v>30</v>
      </c>
      <c r="P18" s="1">
        <f>IF(ISNA(VLOOKUP(Tableau35[[#This Row],[Pilote]],Tableau246[],7,0)),0,VLOOKUP(Tableau35[[#This Row],[Pilote]],Tableau246[],7,0))</f>
        <v>0</v>
      </c>
      <c r="Q18" s="1">
        <f>IF(ISNA(VLOOKUP(Tableau35[[#This Row],[Pilote]],Tableau2468[],7,0)),0,VLOOKUP(Tableau35[[#This Row],[Pilote]],Tableau2468[],7,0))</f>
        <v>0</v>
      </c>
      <c r="R18" s="1">
        <f>IF(ISNA(VLOOKUP(Tableau35[[#This Row],[Pilote]],Tableau246810[],7,0)),0,VLOOKUP(Tableau35[[#This Row],[Pilote]],Tableau246810[],7,0))</f>
        <v>0</v>
      </c>
      <c r="S18" s="1">
        <f>IF(ISNA(VLOOKUP(Tableau35[[#This Row],[Pilote]],Tableau24681012[],7,0)),0,VLOOKUP(Tableau35[[#This Row],[Pilote]],Tableau24681012[],7,0))</f>
        <v>0</v>
      </c>
      <c r="T18" s="1">
        <f>IF(ISNA(VLOOKUP(Tableau35[[#This Row],[Pilote]],Tableau2468101214[],4,0)),0,VLOOKUP(Tableau35[[#This Row],[Pilote]],Tableau2468101214[],4,0))</f>
        <v>0</v>
      </c>
      <c r="U18" s="1">
        <f>IF(ISNA(VLOOKUP(Tableau35[[#This Row],[Pilote]],Tableau246810121416[],7,0)),0,VLOOKUP(Tableau35[[#This Row],[Pilote]],Tableau246810121416[],7,0))</f>
        <v>0</v>
      </c>
      <c r="V18" s="1">
        <f>IF(ISNA(VLOOKUP(Tableau35[[#This Row],[Pilote]],Tableau24681012141618[],7,0)),0,VLOOKUP(Tableau35[[#This Row],[Pilote]],Tableau24681012141618[],7,0))</f>
        <v>0</v>
      </c>
      <c r="W18" s="1">
        <f>IF(ISNA(VLOOKUP(Tableau35[[#This Row],[Pilote]],Tableau2468101214161822[],7,0)),0,VLOOKUP(Tableau35[[#This Row],[Pilote]],Tableau2468101214161822[],7,0))</f>
        <v>0</v>
      </c>
      <c r="X18" s="1">
        <f>IF(ISNA(VLOOKUP(Tableau35[[#This Row],[Pilote]],Tableau246810121416182231[],7,0)),0,VLOOKUP(Tableau35[[#This Row],[Pilote]],Tableau246810121416182231[],7,0))</f>
        <v>0</v>
      </c>
      <c r="Y18" s="1">
        <f>IF(ISNA(VLOOKUP(Tableau35[[#This Row],[Pilote]],Tableau24681012141618223133[],7,0)),0,VLOOKUP(Tableau35[[#This Row],[Pilote]],Tableau24681012141618223133[],7,0))</f>
        <v>0</v>
      </c>
    </row>
    <row r="19" spans="1:25" x14ac:dyDescent="0.3">
      <c r="A19" s="52">
        <f t="shared" si="3"/>
        <v>17</v>
      </c>
      <c r="B19" t="s">
        <v>31</v>
      </c>
      <c r="C19" t="s">
        <v>12</v>
      </c>
      <c r="D19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19" s="85" t="s">
        <v>103</v>
      </c>
      <c r="K19" s="86">
        <f t="shared" si="2"/>
        <v>17</v>
      </c>
      <c r="L19" s="86" t="s">
        <v>12</v>
      </c>
      <c r="M19" s="87" t="s">
        <v>31</v>
      </c>
      <c r="O19" s="1" t="s">
        <v>31</v>
      </c>
      <c r="P19" s="1">
        <f>IF(ISNA(VLOOKUP(Tableau35[[#This Row],[Pilote]],Tableau246[],7,0)),0,VLOOKUP(Tableau35[[#This Row],[Pilote]],Tableau246[],7,0))</f>
        <v>0</v>
      </c>
      <c r="Q19" s="1">
        <f>IF(ISNA(VLOOKUP(Tableau35[[#This Row],[Pilote]],Tableau2468[],7,0)),0,VLOOKUP(Tableau35[[#This Row],[Pilote]],Tableau2468[],7,0))</f>
        <v>0</v>
      </c>
      <c r="R19" s="1">
        <f>IF(ISNA(VLOOKUP(Tableau35[[#This Row],[Pilote]],Tableau246810[],7,0)),0,VLOOKUP(Tableau35[[#This Row],[Pilote]],Tableau246810[],7,0))</f>
        <v>0</v>
      </c>
      <c r="S19" s="1">
        <f>IF(ISNA(VLOOKUP(Tableau35[[#This Row],[Pilote]],Tableau24681012[],7,0)),0,VLOOKUP(Tableau35[[#This Row],[Pilote]],Tableau24681012[],7,0))</f>
        <v>0</v>
      </c>
      <c r="T19" s="1">
        <f>IF(ISNA(VLOOKUP(Tableau35[[#This Row],[Pilote]],Tableau2468101214[],4,0)),0,VLOOKUP(Tableau35[[#This Row],[Pilote]],Tableau2468101214[],4,0))</f>
        <v>0</v>
      </c>
      <c r="U19" s="1">
        <f>IF(ISNA(VLOOKUP(Tableau35[[#This Row],[Pilote]],Tableau246810121416[],7,0)),0,VLOOKUP(Tableau35[[#This Row],[Pilote]],Tableau246810121416[],7,0))</f>
        <v>0</v>
      </c>
      <c r="V19" s="1">
        <f>IF(ISNA(VLOOKUP(Tableau35[[#This Row],[Pilote]],Tableau24681012141618[],7,0)),0,VLOOKUP(Tableau35[[#This Row],[Pilote]],Tableau24681012141618[],7,0))</f>
        <v>0</v>
      </c>
      <c r="W19" s="1">
        <f>IF(ISNA(VLOOKUP(Tableau35[[#This Row],[Pilote]],Tableau2468101214161822[],7,0)),0,VLOOKUP(Tableau35[[#This Row],[Pilote]],Tableau2468101214161822[],7,0))</f>
        <v>0</v>
      </c>
      <c r="X19" s="1">
        <f>IF(ISNA(VLOOKUP(Tableau35[[#This Row],[Pilote]],Tableau246810121416182231[],7,0)),0,VLOOKUP(Tableau35[[#This Row],[Pilote]],Tableau246810121416182231[],7,0))</f>
        <v>0</v>
      </c>
      <c r="Y19" s="1">
        <f>IF(ISNA(VLOOKUP(Tableau35[[#This Row],[Pilote]],Tableau24681012141618223133[],7,0)),0,VLOOKUP(Tableau35[[#This Row],[Pilote]],Tableau24681012141618223133[],7,0))</f>
        <v>0</v>
      </c>
    </row>
    <row r="20" spans="1:25" x14ac:dyDescent="0.3">
      <c r="A20" s="52">
        <f t="shared" si="3"/>
        <v>18</v>
      </c>
      <c r="B20" t="s">
        <v>32</v>
      </c>
      <c r="C20" t="s">
        <v>20</v>
      </c>
      <c r="D20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>0</v>
      </c>
      <c r="J20" s="73" t="s">
        <v>107</v>
      </c>
      <c r="K20" s="74">
        <f t="shared" si="2"/>
        <v>18</v>
      </c>
      <c r="L20" s="74" t="s">
        <v>20</v>
      </c>
      <c r="M20" s="75" t="s">
        <v>32</v>
      </c>
      <c r="O20" s="1" t="s">
        <v>32</v>
      </c>
      <c r="P20" s="1">
        <f>IF(ISNA(VLOOKUP(Tableau35[[#This Row],[Pilote]],Tableau246[],7,0)),0,VLOOKUP(Tableau35[[#This Row],[Pilote]],Tableau246[],7,0))</f>
        <v>0</v>
      </c>
      <c r="Q20" s="1">
        <f>IF(ISNA(VLOOKUP(Tableau35[[#This Row],[Pilote]],Tableau2468[],7,0)),0,VLOOKUP(Tableau35[[#This Row],[Pilote]],Tableau2468[],7,0))</f>
        <v>0</v>
      </c>
      <c r="R20" s="1">
        <f>IF(ISNA(VLOOKUP(Tableau35[[#This Row],[Pilote]],Tableau246810[],7,0)),0,VLOOKUP(Tableau35[[#This Row],[Pilote]],Tableau246810[],7,0))</f>
        <v>0</v>
      </c>
      <c r="S20" s="1">
        <f>IF(ISNA(VLOOKUP(Tableau35[[#This Row],[Pilote]],Tableau24681012[],7,0)),0,VLOOKUP(Tableau35[[#This Row],[Pilote]],Tableau24681012[],7,0))</f>
        <v>0</v>
      </c>
      <c r="T20" s="1">
        <f>IF(ISNA(VLOOKUP(Tableau35[[#This Row],[Pilote]],Tableau2468101214[],4,0)),0,VLOOKUP(Tableau35[[#This Row],[Pilote]],Tableau2468101214[],4,0))</f>
        <v>0</v>
      </c>
      <c r="U20" s="1">
        <f>IF(ISNA(VLOOKUP(Tableau35[[#This Row],[Pilote]],Tableau246810121416[],7,0)),0,VLOOKUP(Tableau35[[#This Row],[Pilote]],Tableau246810121416[],7,0))</f>
        <v>0</v>
      </c>
      <c r="V20" s="1">
        <f>IF(ISNA(VLOOKUP(Tableau35[[#This Row],[Pilote]],Tableau24681012141618[],7,0)),0,VLOOKUP(Tableau35[[#This Row],[Pilote]],Tableau24681012141618[],7,0))</f>
        <v>0</v>
      </c>
      <c r="W20" s="1">
        <f>IF(ISNA(VLOOKUP(Tableau35[[#This Row],[Pilote]],Tableau2468101214161822[],7,0)),0,VLOOKUP(Tableau35[[#This Row],[Pilote]],Tableau2468101214161822[],7,0))</f>
        <v>0</v>
      </c>
      <c r="X20" s="1">
        <f>IF(ISNA(VLOOKUP(Tableau35[[#This Row],[Pilote]],Tableau246810121416182231[],7,0)),0,VLOOKUP(Tableau35[[#This Row],[Pilote]],Tableau246810121416182231[],7,0))</f>
        <v>0</v>
      </c>
      <c r="Y20" s="1">
        <f>IF(ISNA(VLOOKUP(Tableau35[[#This Row],[Pilote]],Tableau24681012141618223133[],7,0)),0,VLOOKUP(Tableau35[[#This Row],[Pilote]],Tableau24681012141618223133[],7,0))</f>
        <v>0</v>
      </c>
    </row>
    <row r="21" spans="1:25" x14ac:dyDescent="0.3">
      <c r="A21" s="52">
        <f t="shared" si="3"/>
        <v>19</v>
      </c>
      <c r="D21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1" s="85" t="s">
        <v>105</v>
      </c>
      <c r="K21" s="86">
        <f t="shared" si="2"/>
        <v>19</v>
      </c>
      <c r="L21" s="86" t="s">
        <v>16</v>
      </c>
      <c r="M21" s="87"/>
      <c r="P21" s="1">
        <f>IF(ISNA(VLOOKUP(Tableau35[[#This Row],[Pilote]],Tableau246[],7,0)),0,VLOOKUP(Tableau35[[#This Row],[Pilote]],Tableau246[],7,0))</f>
        <v>0</v>
      </c>
      <c r="Q21" s="1">
        <f>IF(ISNA(VLOOKUP(Tableau35[[#This Row],[Pilote]],Tableau2468[],7,0)),0,VLOOKUP(Tableau35[[#This Row],[Pilote]],Tableau2468[],7,0))</f>
        <v>0</v>
      </c>
      <c r="R21" s="1">
        <f>IF(ISNA(VLOOKUP(Tableau35[[#This Row],[Pilote]],Tableau246810[],7,0)),0,VLOOKUP(Tableau35[[#This Row],[Pilote]],Tableau246810[],7,0))</f>
        <v>0</v>
      </c>
      <c r="S21" s="1">
        <f>IF(ISNA(VLOOKUP(Tableau35[[#This Row],[Pilote]],Tableau24681012[],7,0)),0,VLOOKUP(Tableau35[[#This Row],[Pilote]],Tableau24681012[],7,0))</f>
        <v>0</v>
      </c>
      <c r="T21" s="1">
        <f>IF(ISNA(VLOOKUP(Tableau35[[#This Row],[Pilote]],Tableau2468101214[],4,0)),0,VLOOKUP(Tableau35[[#This Row],[Pilote]],Tableau2468101214[],4,0))</f>
        <v>0</v>
      </c>
      <c r="U21" s="1">
        <f>IF(ISNA(VLOOKUP(Tableau35[[#This Row],[Pilote]],Tableau246810121416[],7,0)),0,VLOOKUP(Tableau35[[#This Row],[Pilote]],Tableau246810121416[],7,0))</f>
        <v>0</v>
      </c>
      <c r="V21" s="1">
        <f>IF(ISNA(VLOOKUP(Tableau35[[#This Row],[Pilote]],Tableau24681012141618[],7,0)),0,VLOOKUP(Tableau35[[#This Row],[Pilote]],Tableau24681012141618[],7,0))</f>
        <v>0</v>
      </c>
      <c r="W21" s="1">
        <f>IF(ISNA(VLOOKUP(Tableau35[[#This Row],[Pilote]],Tableau2468101214161822[],7,0)),0,VLOOKUP(Tableau35[[#This Row],[Pilote]],Tableau2468101214161822[],7,0))</f>
        <v>0</v>
      </c>
      <c r="X21" s="1">
        <f>IF(ISNA(VLOOKUP(Tableau35[[#This Row],[Pilote]],Tableau246810121416182231[],7,0)),0,VLOOKUP(Tableau35[[#This Row],[Pilote]],Tableau246810121416182231[],7,0))</f>
        <v>0</v>
      </c>
      <c r="Y21" s="1">
        <f>IF(ISNA(VLOOKUP(Tableau35[[#This Row],[Pilote]],Tableau24681012141618223133[],7,0)),0,VLOOKUP(Tableau35[[#This Row],[Pilote]],Tableau24681012141618223133[],7,0))</f>
        <v>0</v>
      </c>
    </row>
    <row r="22" spans="1:25" x14ac:dyDescent="0.3">
      <c r="A22" s="52">
        <f t="shared" si="3"/>
        <v>20</v>
      </c>
      <c r="D22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2" s="73" t="s">
        <v>108</v>
      </c>
      <c r="K22" s="74">
        <f t="shared" si="2"/>
        <v>20</v>
      </c>
      <c r="L22" s="74" t="s">
        <v>22</v>
      </c>
      <c r="M22" s="75"/>
      <c r="P22" s="1">
        <f>IF(ISNA(VLOOKUP(Tableau35[[#This Row],[Pilote]],Tableau246[],7,0)),0,VLOOKUP(Tableau35[[#This Row],[Pilote]],Tableau246[],7,0))</f>
        <v>0</v>
      </c>
      <c r="Q22" s="1">
        <f>IF(ISNA(VLOOKUP(Tableau35[[#This Row],[Pilote]],Tableau2468[],7,0)),0,VLOOKUP(Tableau35[[#This Row],[Pilote]],Tableau2468[],7,0))</f>
        <v>0</v>
      </c>
      <c r="R22" s="1">
        <f>IF(ISNA(VLOOKUP(Tableau35[[#This Row],[Pilote]],Tableau246810[],7,0)),0,VLOOKUP(Tableau35[[#This Row],[Pilote]],Tableau246810[],7,0))</f>
        <v>0</v>
      </c>
      <c r="S22" s="1">
        <f>IF(ISNA(VLOOKUP(Tableau35[[#This Row],[Pilote]],Tableau24681012[],7,0)),0,VLOOKUP(Tableau35[[#This Row],[Pilote]],Tableau24681012[],7,0))</f>
        <v>0</v>
      </c>
      <c r="T22" s="1">
        <f>IF(ISNA(VLOOKUP(Tableau35[[#This Row],[Pilote]],Tableau2468101214[],4,0)),0,VLOOKUP(Tableau35[[#This Row],[Pilote]],Tableau2468101214[],4,0))</f>
        <v>0</v>
      </c>
      <c r="U22" s="1">
        <f>IF(ISNA(VLOOKUP(Tableau35[[#This Row],[Pilote]],Tableau246810121416[],7,0)),0,VLOOKUP(Tableau35[[#This Row],[Pilote]],Tableau246810121416[],7,0))</f>
        <v>0</v>
      </c>
      <c r="V22" s="1">
        <f>IF(ISNA(VLOOKUP(Tableau35[[#This Row],[Pilote]],Tableau24681012141618[],7,0)),0,VLOOKUP(Tableau35[[#This Row],[Pilote]],Tableau24681012141618[],7,0))</f>
        <v>0</v>
      </c>
      <c r="W22" s="1">
        <f>IF(ISNA(VLOOKUP(Tableau35[[#This Row],[Pilote]],Tableau2468101214161822[],7,0)),0,VLOOKUP(Tableau35[[#This Row],[Pilote]],Tableau2468101214161822[],7,0))</f>
        <v>0</v>
      </c>
      <c r="X22" s="1">
        <f>IF(ISNA(VLOOKUP(Tableau35[[#This Row],[Pilote]],Tableau246810121416182231[],7,0)),0,VLOOKUP(Tableau35[[#This Row],[Pilote]],Tableau246810121416182231[],7,0))</f>
        <v>0</v>
      </c>
      <c r="Y22" s="1">
        <f>IF(ISNA(VLOOKUP(Tableau35[[#This Row],[Pilote]],Tableau24681012141618223133[],7,0)),0,VLOOKUP(Tableau35[[#This Row],[Pilote]],Tableau24681012141618223133[],7,0))</f>
        <v>0</v>
      </c>
    </row>
    <row r="23" spans="1:25" x14ac:dyDescent="0.3">
      <c r="A23" s="52">
        <f t="shared" si="3"/>
        <v>21</v>
      </c>
      <c r="D23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3" s="85" t="s">
        <v>102</v>
      </c>
      <c r="K23" s="86">
        <f t="shared" si="2"/>
        <v>21</v>
      </c>
      <c r="L23" s="86" t="s">
        <v>10</v>
      </c>
      <c r="M23" s="87"/>
      <c r="P23" s="1">
        <f>IF(ISNA(VLOOKUP(Tableau35[[#This Row],[Pilote]],Tableau246[],7,0)),0,VLOOKUP(Tableau35[[#This Row],[Pilote]],Tableau246[],7,0))</f>
        <v>0</v>
      </c>
      <c r="Q23" s="1">
        <f>IF(ISNA(VLOOKUP(Tableau35[[#This Row],[Pilote]],Tableau2468[],7,0)),0,VLOOKUP(Tableau35[[#This Row],[Pilote]],Tableau2468[],7,0))</f>
        <v>0</v>
      </c>
      <c r="R23" s="1">
        <f>IF(ISNA(VLOOKUP(Tableau35[[#This Row],[Pilote]],Tableau246810[],7,0)),0,VLOOKUP(Tableau35[[#This Row],[Pilote]],Tableau246810[],7,0))</f>
        <v>0</v>
      </c>
      <c r="S23" s="1">
        <f>IF(ISNA(VLOOKUP(Tableau35[[#This Row],[Pilote]],Tableau24681012[],7,0)),0,VLOOKUP(Tableau35[[#This Row],[Pilote]],Tableau24681012[],7,0))</f>
        <v>0</v>
      </c>
      <c r="T23" s="1">
        <f>IF(ISNA(VLOOKUP(Tableau35[[#This Row],[Pilote]],Tableau2468101214[],4,0)),0,VLOOKUP(Tableau35[[#This Row],[Pilote]],Tableau2468101214[],4,0))</f>
        <v>0</v>
      </c>
      <c r="U23" s="1">
        <f>IF(ISNA(VLOOKUP(Tableau35[[#This Row],[Pilote]],Tableau246810121416[],7,0)),0,VLOOKUP(Tableau35[[#This Row],[Pilote]],Tableau246810121416[],7,0))</f>
        <v>0</v>
      </c>
      <c r="V23" s="1">
        <f>IF(ISNA(VLOOKUP(Tableau35[[#This Row],[Pilote]],Tableau24681012141618[],7,0)),0,VLOOKUP(Tableau35[[#This Row],[Pilote]],Tableau24681012141618[],7,0))</f>
        <v>0</v>
      </c>
      <c r="W23" s="1">
        <f>IF(ISNA(VLOOKUP(Tableau35[[#This Row],[Pilote]],Tableau2468101214161822[],7,0)),0,VLOOKUP(Tableau35[[#This Row],[Pilote]],Tableau2468101214161822[],7,0))</f>
        <v>0</v>
      </c>
      <c r="X23" s="1">
        <f>IF(ISNA(VLOOKUP(Tableau35[[#This Row],[Pilote]],Tableau246810121416182231[],7,0)),0,VLOOKUP(Tableau35[[#This Row],[Pilote]],Tableau246810121416182231[],7,0))</f>
        <v>0</v>
      </c>
      <c r="Y23" s="1">
        <f>IF(ISNA(VLOOKUP(Tableau35[[#This Row],[Pilote]],Tableau24681012141618223133[],7,0)),0,VLOOKUP(Tableau35[[#This Row],[Pilote]],Tableau24681012141618223133[],7,0))</f>
        <v>0</v>
      </c>
    </row>
    <row r="24" spans="1:25" x14ac:dyDescent="0.3">
      <c r="A24" s="52">
        <f t="shared" si="3"/>
        <v>22</v>
      </c>
      <c r="D24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4" s="73" t="s">
        <v>104</v>
      </c>
      <c r="K24" s="74">
        <f t="shared" si="2"/>
        <v>22</v>
      </c>
      <c r="L24" s="74" t="s">
        <v>14</v>
      </c>
      <c r="M24" s="75"/>
      <c r="P24" s="1">
        <f>IF(ISNA(VLOOKUP(Tableau35[[#This Row],[Pilote]],Tableau246[],7,0)),0,VLOOKUP(Tableau35[[#This Row],[Pilote]],Tableau246[],7,0))</f>
        <v>0</v>
      </c>
      <c r="Q24" s="1">
        <f>IF(ISNA(VLOOKUP(Tableau35[[#This Row],[Pilote]],Tableau2468[],7,0)),0,VLOOKUP(Tableau35[[#This Row],[Pilote]],Tableau2468[],7,0))</f>
        <v>0</v>
      </c>
      <c r="R24" s="1">
        <f>IF(ISNA(VLOOKUP(Tableau35[[#This Row],[Pilote]],Tableau246810[],7,0)),0,VLOOKUP(Tableau35[[#This Row],[Pilote]],Tableau246810[],7,0))</f>
        <v>0</v>
      </c>
      <c r="S24" s="1">
        <f>IF(ISNA(VLOOKUP(Tableau35[[#This Row],[Pilote]],Tableau24681012[],7,0)),0,VLOOKUP(Tableau35[[#This Row],[Pilote]],Tableau24681012[],7,0))</f>
        <v>0</v>
      </c>
      <c r="T24" s="1">
        <f>IF(ISNA(VLOOKUP(Tableau35[[#This Row],[Pilote]],Tableau2468101214[],4,0)),0,VLOOKUP(Tableau35[[#This Row],[Pilote]],Tableau2468101214[],4,0))</f>
        <v>0</v>
      </c>
      <c r="U24" s="1">
        <f>IF(ISNA(VLOOKUP(Tableau35[[#This Row],[Pilote]],Tableau246810121416[],7,0)),0,VLOOKUP(Tableau35[[#This Row],[Pilote]],Tableau246810121416[],7,0))</f>
        <v>0</v>
      </c>
      <c r="V24" s="1">
        <f>IF(ISNA(VLOOKUP(Tableau35[[#This Row],[Pilote]],Tableau24681012141618[],7,0)),0,VLOOKUP(Tableau35[[#This Row],[Pilote]],Tableau24681012141618[],7,0))</f>
        <v>0</v>
      </c>
      <c r="W24" s="1">
        <f>IF(ISNA(VLOOKUP(Tableau35[[#This Row],[Pilote]],Tableau2468101214161822[],7,0)),0,VLOOKUP(Tableau35[[#This Row],[Pilote]],Tableau2468101214161822[],7,0))</f>
        <v>0</v>
      </c>
      <c r="X24" s="1">
        <f>IF(ISNA(VLOOKUP(Tableau35[[#This Row],[Pilote]],Tableau246810121416182231[],7,0)),0,VLOOKUP(Tableau35[[#This Row],[Pilote]],Tableau246810121416182231[],7,0))</f>
        <v>0</v>
      </c>
      <c r="Y24" s="1">
        <f>IF(ISNA(VLOOKUP(Tableau35[[#This Row],[Pilote]],Tableau24681012141618223133[],7,0)),0,VLOOKUP(Tableau35[[#This Row],[Pilote]],Tableau24681012141618223133[],7,0))</f>
        <v>0</v>
      </c>
    </row>
    <row r="25" spans="1:25" x14ac:dyDescent="0.3">
      <c r="A25" s="52">
        <f t="shared" si="3"/>
        <v>23</v>
      </c>
      <c r="D25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5" s="85" t="s">
        <v>101</v>
      </c>
      <c r="K25" s="86">
        <f t="shared" si="2"/>
        <v>23</v>
      </c>
      <c r="L25" s="86" t="s">
        <v>8</v>
      </c>
      <c r="M25" s="87"/>
      <c r="P25" s="1">
        <f>IF(ISNA(VLOOKUP(Tableau35[[#This Row],[Pilote]],Tableau246[],7,0)),0,VLOOKUP(Tableau35[[#This Row],[Pilote]],Tableau246[],7,0))</f>
        <v>0</v>
      </c>
      <c r="Q25" s="1">
        <f>IF(ISNA(VLOOKUP(Tableau35[[#This Row],[Pilote]],Tableau2468[],7,0)),0,VLOOKUP(Tableau35[[#This Row],[Pilote]],Tableau2468[],7,0))</f>
        <v>0</v>
      </c>
      <c r="R25" s="1">
        <f>IF(ISNA(VLOOKUP(Tableau35[[#This Row],[Pilote]],Tableau246810[],7,0)),0,VLOOKUP(Tableau35[[#This Row],[Pilote]],Tableau246810[],7,0))</f>
        <v>0</v>
      </c>
      <c r="S25" s="1">
        <f>IF(ISNA(VLOOKUP(Tableau35[[#This Row],[Pilote]],Tableau24681012[],7,0)),0,VLOOKUP(Tableau35[[#This Row],[Pilote]],Tableau24681012[],7,0))</f>
        <v>0</v>
      </c>
      <c r="T25" s="1">
        <f>IF(ISNA(VLOOKUP(Tableau35[[#This Row],[Pilote]],Tableau2468101214[],4,0)),0,VLOOKUP(Tableau35[[#This Row],[Pilote]],Tableau2468101214[],4,0))</f>
        <v>0</v>
      </c>
      <c r="U25" s="1">
        <f>IF(ISNA(VLOOKUP(Tableau35[[#This Row],[Pilote]],Tableau246810121416[],7,0)),0,VLOOKUP(Tableau35[[#This Row],[Pilote]],Tableau246810121416[],7,0))</f>
        <v>0</v>
      </c>
      <c r="V25" s="1">
        <f>IF(ISNA(VLOOKUP(Tableau35[[#This Row],[Pilote]],Tableau24681012141618[],7,0)),0,VLOOKUP(Tableau35[[#This Row],[Pilote]],Tableau24681012141618[],7,0))</f>
        <v>0</v>
      </c>
      <c r="W25" s="1">
        <f>IF(ISNA(VLOOKUP(Tableau35[[#This Row],[Pilote]],Tableau2468101214161822[],7,0)),0,VLOOKUP(Tableau35[[#This Row],[Pilote]],Tableau2468101214161822[],7,0))</f>
        <v>0</v>
      </c>
      <c r="X25" s="1">
        <f>IF(ISNA(VLOOKUP(Tableau35[[#This Row],[Pilote]],Tableau246810121416182231[],7,0)),0,VLOOKUP(Tableau35[[#This Row],[Pilote]],Tableau246810121416182231[],7,0))</f>
        <v>0</v>
      </c>
      <c r="Y25" s="1">
        <f>IF(ISNA(VLOOKUP(Tableau35[[#This Row],[Pilote]],Tableau24681012141618223133[],7,0)),0,VLOOKUP(Tableau35[[#This Row],[Pilote]],Tableau24681012141618223133[],7,0))</f>
        <v>0</v>
      </c>
    </row>
    <row r="26" spans="1:25" x14ac:dyDescent="0.3">
      <c r="A26" s="52">
        <f t="shared" si="3"/>
        <v>24</v>
      </c>
      <c r="D26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6" s="73" t="s">
        <v>106</v>
      </c>
      <c r="K26" s="74">
        <f t="shared" si="2"/>
        <v>24</v>
      </c>
      <c r="L26" s="74" t="s">
        <v>18</v>
      </c>
      <c r="M26" s="75"/>
      <c r="P26" s="1">
        <f>IF(ISNA(VLOOKUP(Tableau35[[#This Row],[Pilote]],Tableau246[],7,0)),0,VLOOKUP(Tableau35[[#This Row],[Pilote]],Tableau246[],7,0))</f>
        <v>0</v>
      </c>
      <c r="Q26" s="1">
        <f>IF(ISNA(VLOOKUP(Tableau35[[#This Row],[Pilote]],Tableau2468[],7,0)),0,VLOOKUP(Tableau35[[#This Row],[Pilote]],Tableau2468[],7,0))</f>
        <v>0</v>
      </c>
      <c r="R26" s="1">
        <f>IF(ISNA(VLOOKUP(Tableau35[[#This Row],[Pilote]],Tableau246810[],7,0)),0,VLOOKUP(Tableau35[[#This Row],[Pilote]],Tableau246810[],7,0))</f>
        <v>0</v>
      </c>
      <c r="S26" s="1">
        <f>IF(ISNA(VLOOKUP(Tableau35[[#This Row],[Pilote]],Tableau24681012[],7,0)),0,VLOOKUP(Tableau35[[#This Row],[Pilote]],Tableau24681012[],7,0))</f>
        <v>0</v>
      </c>
      <c r="T26" s="1">
        <f>IF(ISNA(VLOOKUP(Tableau35[[#This Row],[Pilote]],Tableau2468101214[],4,0)),0,VLOOKUP(Tableau35[[#This Row],[Pilote]],Tableau2468101214[],4,0))</f>
        <v>0</v>
      </c>
      <c r="U26" s="1">
        <f>IF(ISNA(VLOOKUP(Tableau35[[#This Row],[Pilote]],Tableau246810121416[],7,0)),0,VLOOKUP(Tableau35[[#This Row],[Pilote]],Tableau246810121416[],7,0))</f>
        <v>0</v>
      </c>
      <c r="V26" s="1">
        <f>IF(ISNA(VLOOKUP(Tableau35[[#This Row],[Pilote]],Tableau24681012141618[],7,0)),0,VLOOKUP(Tableau35[[#This Row],[Pilote]],Tableau24681012141618[],7,0))</f>
        <v>0</v>
      </c>
      <c r="W26" s="1">
        <f>IF(ISNA(VLOOKUP(Tableau35[[#This Row],[Pilote]],Tableau2468101214161822[],7,0)),0,VLOOKUP(Tableau35[[#This Row],[Pilote]],Tableau2468101214161822[],7,0))</f>
        <v>0</v>
      </c>
      <c r="X26" s="1">
        <f>IF(ISNA(VLOOKUP(Tableau35[[#This Row],[Pilote]],Tableau246810121416182231[],7,0)),0,VLOOKUP(Tableau35[[#This Row],[Pilote]],Tableau246810121416182231[],7,0))</f>
        <v>0</v>
      </c>
      <c r="Y26" s="1">
        <f>IF(ISNA(VLOOKUP(Tableau35[[#This Row],[Pilote]],Tableau24681012141618223133[],7,0)),0,VLOOKUP(Tableau35[[#This Row],[Pilote]],Tableau24681012141618223133[],7,0))</f>
        <v>0</v>
      </c>
    </row>
    <row r="27" spans="1:25" x14ac:dyDescent="0.3">
      <c r="A27" s="52">
        <f t="shared" si="3"/>
        <v>25</v>
      </c>
      <c r="D27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7" s="88" t="s">
        <v>115</v>
      </c>
      <c r="K27" s="89">
        <f t="shared" si="2"/>
        <v>25</v>
      </c>
      <c r="L27" s="89" t="s">
        <v>14</v>
      </c>
      <c r="M27" s="90"/>
      <c r="P27" s="1">
        <f>IF(ISNA(VLOOKUP(Tableau35[[#This Row],[Pilote]],Tableau246[],7,0)),0,VLOOKUP(Tableau35[[#This Row],[Pilote]],Tableau246[],7,0))</f>
        <v>0</v>
      </c>
      <c r="Q27" s="1">
        <f>IF(ISNA(VLOOKUP(Tableau35[[#This Row],[Pilote]],Tableau2468[],7,0)),0,VLOOKUP(Tableau35[[#This Row],[Pilote]],Tableau2468[],7,0))</f>
        <v>0</v>
      </c>
      <c r="R27" s="1">
        <f>IF(ISNA(VLOOKUP(Tableau35[[#This Row],[Pilote]],Tableau246810[],7,0)),0,VLOOKUP(Tableau35[[#This Row],[Pilote]],Tableau246810[],7,0))</f>
        <v>0</v>
      </c>
      <c r="S27" s="1">
        <f>IF(ISNA(VLOOKUP(Tableau35[[#This Row],[Pilote]],Tableau24681012[],7,0)),0,VLOOKUP(Tableau35[[#This Row],[Pilote]],Tableau24681012[],7,0))</f>
        <v>0</v>
      </c>
      <c r="T27" s="1">
        <f>IF(ISNA(VLOOKUP(Tableau35[[#This Row],[Pilote]],Tableau2468101214[],4,0)),0,VLOOKUP(Tableau35[[#This Row],[Pilote]],Tableau2468101214[],4,0))</f>
        <v>0</v>
      </c>
      <c r="U27" s="1">
        <f>IF(ISNA(VLOOKUP(Tableau35[[#This Row],[Pilote]],Tableau246810121416[],7,0)),0,VLOOKUP(Tableau35[[#This Row],[Pilote]],Tableau246810121416[],7,0))</f>
        <v>0</v>
      </c>
      <c r="V27" s="1">
        <f>IF(ISNA(VLOOKUP(Tableau35[[#This Row],[Pilote]],Tableau24681012141618[],7,0)),0,VLOOKUP(Tableau35[[#This Row],[Pilote]],Tableau24681012141618[],7,0))</f>
        <v>0</v>
      </c>
      <c r="W27" s="1">
        <f>IF(ISNA(VLOOKUP(Tableau35[[#This Row],[Pilote]],Tableau2468101214161822[],7,0)),0,VLOOKUP(Tableau35[[#This Row],[Pilote]],Tableau2468101214161822[],7,0))</f>
        <v>0</v>
      </c>
      <c r="X27" s="1">
        <f>IF(ISNA(VLOOKUP(Tableau35[[#This Row],[Pilote]],Tableau246810121416182231[],7,0)),0,VLOOKUP(Tableau35[[#This Row],[Pilote]],Tableau246810121416182231[],7,0))</f>
        <v>0</v>
      </c>
      <c r="Y27" s="1">
        <f>IF(ISNA(VLOOKUP(Tableau35[[#This Row],[Pilote]],Tableau24681012141618223133[],7,0)),0,VLOOKUP(Tableau35[[#This Row],[Pilote]],Tableau24681012141618223133[],7,0))</f>
        <v>0</v>
      </c>
    </row>
    <row r="28" spans="1:25" x14ac:dyDescent="0.3">
      <c r="A28" s="52">
        <f t="shared" si="3"/>
        <v>26</v>
      </c>
      <c r="D28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8" s="73" t="s">
        <v>109</v>
      </c>
      <c r="K28" s="74">
        <f t="shared" si="2"/>
        <v>26</v>
      </c>
      <c r="L28" s="74" t="s">
        <v>22</v>
      </c>
      <c r="M28" s="75"/>
      <c r="P28" s="1">
        <f>IF(ISNA(VLOOKUP(Tableau35[[#This Row],[Pilote]],Tableau246[],7,0)),0,VLOOKUP(Tableau35[[#This Row],[Pilote]],Tableau246[],7,0))</f>
        <v>0</v>
      </c>
      <c r="Q28" s="1">
        <f>IF(ISNA(VLOOKUP(Tableau35[[#This Row],[Pilote]],Tableau2468[],7,0)),0,VLOOKUP(Tableau35[[#This Row],[Pilote]],Tableau2468[],7,0))</f>
        <v>0</v>
      </c>
      <c r="R28" s="1">
        <f>IF(ISNA(VLOOKUP(Tableau35[[#This Row],[Pilote]],Tableau246810[],7,0)),0,VLOOKUP(Tableau35[[#This Row],[Pilote]],Tableau246810[],7,0))</f>
        <v>0</v>
      </c>
      <c r="S28" s="1">
        <f>IF(ISNA(VLOOKUP(Tableau35[[#This Row],[Pilote]],Tableau24681012[],7,0)),0,VLOOKUP(Tableau35[[#This Row],[Pilote]],Tableau24681012[],7,0))</f>
        <v>0</v>
      </c>
      <c r="T28" s="1">
        <f>IF(ISNA(VLOOKUP(Tableau35[[#This Row],[Pilote]],Tableau2468101214[],4,0)),0,VLOOKUP(Tableau35[[#This Row],[Pilote]],Tableau2468101214[],4,0))</f>
        <v>0</v>
      </c>
      <c r="U28" s="1">
        <f>IF(ISNA(VLOOKUP(Tableau35[[#This Row],[Pilote]],Tableau246810121416[],7,0)),0,VLOOKUP(Tableau35[[#This Row],[Pilote]],Tableau246810121416[],7,0))</f>
        <v>0</v>
      </c>
      <c r="V28" s="1">
        <f>IF(ISNA(VLOOKUP(Tableau35[[#This Row],[Pilote]],Tableau24681012141618[],7,0)),0,VLOOKUP(Tableau35[[#This Row],[Pilote]],Tableau24681012141618[],7,0))</f>
        <v>0</v>
      </c>
      <c r="W28" s="1">
        <f>IF(ISNA(VLOOKUP(Tableau35[[#This Row],[Pilote]],Tableau2468101214161822[],7,0)),0,VLOOKUP(Tableau35[[#This Row],[Pilote]],Tableau2468101214161822[],7,0))</f>
        <v>0</v>
      </c>
      <c r="X28" s="1">
        <f>IF(ISNA(VLOOKUP(Tableau35[[#This Row],[Pilote]],Tableau246810121416182231[],7,0)),0,VLOOKUP(Tableau35[[#This Row],[Pilote]],Tableau246810121416182231[],7,0))</f>
        <v>0</v>
      </c>
      <c r="Y28" s="1">
        <f>IF(ISNA(VLOOKUP(Tableau35[[#This Row],[Pilote]],Tableau24681012141618223133[],7,0)),0,VLOOKUP(Tableau35[[#This Row],[Pilote]],Tableau24681012141618223133[],7,0))</f>
        <v>0</v>
      </c>
    </row>
    <row r="29" spans="1:25" x14ac:dyDescent="0.3">
      <c r="A29" s="52">
        <f t="shared" si="3"/>
        <v>27</v>
      </c>
      <c r="D29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29" s="88" t="s">
        <v>112</v>
      </c>
      <c r="K29" s="89">
        <f t="shared" si="2"/>
        <v>27</v>
      </c>
      <c r="L29" s="89" t="s">
        <v>20</v>
      </c>
      <c r="M29" s="90"/>
      <c r="P29" s="1">
        <f>IF(ISNA(VLOOKUP(Tableau35[[#This Row],[Pilote]],Tableau246[],7,0)),0,VLOOKUP(Tableau35[[#This Row],[Pilote]],Tableau246[],7,0))</f>
        <v>0</v>
      </c>
      <c r="Q29" s="1">
        <f>IF(ISNA(VLOOKUP(Tableau35[[#This Row],[Pilote]],Tableau2468[],7,0)),0,VLOOKUP(Tableau35[[#This Row],[Pilote]],Tableau2468[],7,0))</f>
        <v>0</v>
      </c>
      <c r="R29" s="1">
        <f>IF(ISNA(VLOOKUP(Tableau35[[#This Row],[Pilote]],Tableau246810[],7,0)),0,VLOOKUP(Tableau35[[#This Row],[Pilote]],Tableau246810[],7,0))</f>
        <v>0</v>
      </c>
      <c r="S29" s="1">
        <f>IF(ISNA(VLOOKUP(Tableau35[[#This Row],[Pilote]],Tableau24681012[],7,0)),0,VLOOKUP(Tableau35[[#This Row],[Pilote]],Tableau24681012[],7,0))</f>
        <v>0</v>
      </c>
      <c r="T29" s="1">
        <f>IF(ISNA(VLOOKUP(Tableau35[[#This Row],[Pilote]],Tableau2468101214[],4,0)),0,VLOOKUP(Tableau35[[#This Row],[Pilote]],Tableau2468101214[],4,0))</f>
        <v>0</v>
      </c>
      <c r="U29" s="1">
        <f>IF(ISNA(VLOOKUP(Tableau35[[#This Row],[Pilote]],Tableau246810121416[],7,0)),0,VLOOKUP(Tableau35[[#This Row],[Pilote]],Tableau246810121416[],7,0))</f>
        <v>0</v>
      </c>
      <c r="V29" s="1">
        <f>IF(ISNA(VLOOKUP(Tableau35[[#This Row],[Pilote]],Tableau24681012141618[],7,0)),0,VLOOKUP(Tableau35[[#This Row],[Pilote]],Tableau24681012141618[],7,0))</f>
        <v>0</v>
      </c>
      <c r="W29" s="1">
        <f>IF(ISNA(VLOOKUP(Tableau35[[#This Row],[Pilote]],Tableau2468101214161822[],7,0)),0,VLOOKUP(Tableau35[[#This Row],[Pilote]],Tableau2468101214161822[],7,0))</f>
        <v>0</v>
      </c>
      <c r="X29" s="1">
        <f>IF(ISNA(VLOOKUP(Tableau35[[#This Row],[Pilote]],Tableau246810121416182231[],7,0)),0,VLOOKUP(Tableau35[[#This Row],[Pilote]],Tableau246810121416182231[],7,0))</f>
        <v>0</v>
      </c>
      <c r="Y29" s="1">
        <f>IF(ISNA(VLOOKUP(Tableau35[[#This Row],[Pilote]],Tableau24681012141618223133[],7,0)),0,VLOOKUP(Tableau35[[#This Row],[Pilote]],Tableau24681012141618223133[],7,0))</f>
        <v>0</v>
      </c>
    </row>
    <row r="30" spans="1:25" x14ac:dyDescent="0.3">
      <c r="A30" s="52">
        <f t="shared" si="3"/>
        <v>28</v>
      </c>
      <c r="D30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30" s="73" t="s">
        <v>110</v>
      </c>
      <c r="K30" s="74">
        <f t="shared" si="2"/>
        <v>28</v>
      </c>
      <c r="L30" s="74" t="s">
        <v>8</v>
      </c>
      <c r="M30" s="75"/>
      <c r="P30" s="1">
        <f>IF(ISNA(VLOOKUP(Tableau35[[#This Row],[Pilote]],Tableau246[],7,0)),0,VLOOKUP(Tableau35[[#This Row],[Pilote]],Tableau246[],7,0))</f>
        <v>0</v>
      </c>
      <c r="Q30" s="1">
        <f>IF(ISNA(VLOOKUP(Tableau35[[#This Row],[Pilote]],Tableau2468[],7,0)),0,VLOOKUP(Tableau35[[#This Row],[Pilote]],Tableau2468[],7,0))</f>
        <v>0</v>
      </c>
      <c r="R30" s="1">
        <f>IF(ISNA(VLOOKUP(Tableau35[[#This Row],[Pilote]],Tableau246810[],7,0)),0,VLOOKUP(Tableau35[[#This Row],[Pilote]],Tableau246810[],7,0))</f>
        <v>0</v>
      </c>
      <c r="S30" s="1">
        <f>IF(ISNA(VLOOKUP(Tableau35[[#This Row],[Pilote]],Tableau24681012[],7,0)),0,VLOOKUP(Tableau35[[#This Row],[Pilote]],Tableau24681012[],7,0))</f>
        <v>0</v>
      </c>
      <c r="T30" s="1">
        <f>IF(ISNA(VLOOKUP(Tableau35[[#This Row],[Pilote]],Tableau2468101214[],4,0)),0,VLOOKUP(Tableau35[[#This Row],[Pilote]],Tableau2468101214[],4,0))</f>
        <v>0</v>
      </c>
      <c r="U30" s="1">
        <f>IF(ISNA(VLOOKUP(Tableau35[[#This Row],[Pilote]],Tableau246810121416[],7,0)),0,VLOOKUP(Tableau35[[#This Row],[Pilote]],Tableau246810121416[],7,0))</f>
        <v>0</v>
      </c>
      <c r="V30" s="1">
        <f>IF(ISNA(VLOOKUP(Tableau35[[#This Row],[Pilote]],Tableau24681012141618[],7,0)),0,VLOOKUP(Tableau35[[#This Row],[Pilote]],Tableau24681012141618[],7,0))</f>
        <v>0</v>
      </c>
      <c r="W30" s="1">
        <f>IF(ISNA(VLOOKUP(Tableau35[[#This Row],[Pilote]],Tableau2468101214161822[],7,0)),0,VLOOKUP(Tableau35[[#This Row],[Pilote]],Tableau2468101214161822[],7,0))</f>
        <v>0</v>
      </c>
      <c r="X30" s="1">
        <f>IF(ISNA(VLOOKUP(Tableau35[[#This Row],[Pilote]],Tableau246810121416182231[],7,0)),0,VLOOKUP(Tableau35[[#This Row],[Pilote]],Tableau246810121416182231[],7,0))</f>
        <v>0</v>
      </c>
      <c r="Y30" s="1">
        <f>IF(ISNA(VLOOKUP(Tableau35[[#This Row],[Pilote]],Tableau24681012141618223133[],7,0)),0,VLOOKUP(Tableau35[[#This Row],[Pilote]],Tableau24681012141618223133[],7,0))</f>
        <v>0</v>
      </c>
    </row>
    <row r="31" spans="1:25" x14ac:dyDescent="0.3">
      <c r="A31" s="52">
        <f t="shared" si="3"/>
        <v>29</v>
      </c>
      <c r="D31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31" s="88" t="s">
        <v>111</v>
      </c>
      <c r="K31" s="89">
        <f t="shared" si="2"/>
        <v>29</v>
      </c>
      <c r="L31" s="89" t="s">
        <v>10</v>
      </c>
      <c r="M31" s="90"/>
      <c r="P31" s="1">
        <f>IF(ISNA(VLOOKUP(Tableau35[[#This Row],[Pilote]],Tableau246[],7,0)),0,VLOOKUP(Tableau35[[#This Row],[Pilote]],Tableau246[],7,0))</f>
        <v>0</v>
      </c>
      <c r="Q31" s="1">
        <f>IF(ISNA(VLOOKUP(Tableau35[[#This Row],[Pilote]],Tableau2468[],7,0)),0,VLOOKUP(Tableau35[[#This Row],[Pilote]],Tableau2468[],7,0))</f>
        <v>0</v>
      </c>
      <c r="R31" s="1">
        <f>IF(ISNA(VLOOKUP(Tableau35[[#This Row],[Pilote]],Tableau246810[],7,0)),0,VLOOKUP(Tableau35[[#This Row],[Pilote]],Tableau246810[],7,0))</f>
        <v>0</v>
      </c>
      <c r="S31" s="1">
        <f>IF(ISNA(VLOOKUP(Tableau35[[#This Row],[Pilote]],Tableau24681012[],7,0)),0,VLOOKUP(Tableau35[[#This Row],[Pilote]],Tableau24681012[],7,0))</f>
        <v>0</v>
      </c>
      <c r="T31" s="1">
        <f>IF(ISNA(VLOOKUP(Tableau35[[#This Row],[Pilote]],Tableau2468101214[],4,0)),0,VLOOKUP(Tableau35[[#This Row],[Pilote]],Tableau2468101214[],4,0))</f>
        <v>0</v>
      </c>
      <c r="U31" s="1">
        <f>IF(ISNA(VLOOKUP(Tableau35[[#This Row],[Pilote]],Tableau246810121416[],7,0)),0,VLOOKUP(Tableau35[[#This Row],[Pilote]],Tableau246810121416[],7,0))</f>
        <v>0</v>
      </c>
      <c r="V31" s="1">
        <f>IF(ISNA(VLOOKUP(Tableau35[[#This Row],[Pilote]],Tableau24681012141618[],7,0)),0,VLOOKUP(Tableau35[[#This Row],[Pilote]],Tableau24681012141618[],7,0))</f>
        <v>0</v>
      </c>
      <c r="W31" s="1">
        <f>IF(ISNA(VLOOKUP(Tableau35[[#This Row],[Pilote]],Tableau2468101214161822[],7,0)),0,VLOOKUP(Tableau35[[#This Row],[Pilote]],Tableau2468101214161822[],7,0))</f>
        <v>0</v>
      </c>
      <c r="X31" s="1">
        <f>IF(ISNA(VLOOKUP(Tableau35[[#This Row],[Pilote]],Tableau246810121416182231[],7,0)),0,VLOOKUP(Tableau35[[#This Row],[Pilote]],Tableau246810121416182231[],7,0))</f>
        <v>0</v>
      </c>
      <c r="Y31" s="1">
        <f>IF(ISNA(VLOOKUP(Tableau35[[#This Row],[Pilote]],Tableau24681012141618223133[],7,0)),0,VLOOKUP(Tableau35[[#This Row],[Pilote]],Tableau24681012141618223133[],7,0))</f>
        <v>0</v>
      </c>
    </row>
    <row r="32" spans="1:25" x14ac:dyDescent="0.3">
      <c r="A32" s="52">
        <f t="shared" si="3"/>
        <v>30</v>
      </c>
      <c r="D32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32" s="73" t="s">
        <v>113</v>
      </c>
      <c r="K32" s="74">
        <f t="shared" si="2"/>
        <v>30</v>
      </c>
      <c r="L32" s="74" t="s">
        <v>18</v>
      </c>
      <c r="M32" s="75"/>
      <c r="P32" s="1">
        <f>IF(ISNA(VLOOKUP(Tableau35[[#This Row],[Pilote]],Tableau246[],7,0)),0,VLOOKUP(Tableau35[[#This Row],[Pilote]],Tableau246[],7,0))</f>
        <v>0</v>
      </c>
      <c r="Q32" s="1">
        <f>IF(ISNA(VLOOKUP(Tableau35[[#This Row],[Pilote]],Tableau2468[],7,0)),0,VLOOKUP(Tableau35[[#This Row],[Pilote]],Tableau2468[],7,0))</f>
        <v>0</v>
      </c>
      <c r="R32" s="1">
        <f>IF(ISNA(VLOOKUP(Tableau35[[#This Row],[Pilote]],Tableau246810[],7,0)),0,VLOOKUP(Tableau35[[#This Row],[Pilote]],Tableau246810[],7,0))</f>
        <v>0</v>
      </c>
      <c r="S32" s="1">
        <f>IF(ISNA(VLOOKUP(Tableau35[[#This Row],[Pilote]],Tableau24681012[],7,0)),0,VLOOKUP(Tableau35[[#This Row],[Pilote]],Tableau24681012[],7,0))</f>
        <v>0</v>
      </c>
      <c r="T32" s="1">
        <f>IF(ISNA(VLOOKUP(Tableau35[[#This Row],[Pilote]],Tableau2468101214[],4,0)),0,VLOOKUP(Tableau35[[#This Row],[Pilote]],Tableau2468101214[],4,0))</f>
        <v>0</v>
      </c>
      <c r="U32" s="1">
        <f>IF(ISNA(VLOOKUP(Tableau35[[#This Row],[Pilote]],Tableau246810121416[],7,0)),0,VLOOKUP(Tableau35[[#This Row],[Pilote]],Tableau246810121416[],7,0))</f>
        <v>0</v>
      </c>
      <c r="V32" s="1">
        <f>IF(ISNA(VLOOKUP(Tableau35[[#This Row],[Pilote]],Tableau24681012141618[],7,0)),0,VLOOKUP(Tableau35[[#This Row],[Pilote]],Tableau24681012141618[],7,0))</f>
        <v>0</v>
      </c>
      <c r="W32" s="1">
        <f>IF(ISNA(VLOOKUP(Tableau35[[#This Row],[Pilote]],Tableau2468101214161822[],7,0)),0,VLOOKUP(Tableau35[[#This Row],[Pilote]],Tableau2468101214161822[],7,0))</f>
        <v>0</v>
      </c>
      <c r="X32" s="1">
        <f>IF(ISNA(VLOOKUP(Tableau35[[#This Row],[Pilote]],Tableau246810121416182231[],7,0)),0,VLOOKUP(Tableau35[[#This Row],[Pilote]],Tableau246810121416182231[],7,0))</f>
        <v>0</v>
      </c>
      <c r="Y32" s="1">
        <f>IF(ISNA(VLOOKUP(Tableau35[[#This Row],[Pilote]],Tableau24681012141618223133[],7,0)),0,VLOOKUP(Tableau35[[#This Row],[Pilote]],Tableau24681012141618223133[],7,0))</f>
        <v>0</v>
      </c>
    </row>
    <row r="33" spans="1:25" x14ac:dyDescent="0.3">
      <c r="A33" s="52">
        <f t="shared" si="3"/>
        <v>31</v>
      </c>
      <c r="D33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33" s="88" t="s">
        <v>116</v>
      </c>
      <c r="K33" s="89">
        <f t="shared" si="2"/>
        <v>31</v>
      </c>
      <c r="L33" s="89" t="s">
        <v>12</v>
      </c>
      <c r="M33" s="90"/>
      <c r="P33" s="1">
        <f>IF(ISNA(VLOOKUP(Tableau35[[#This Row],[Pilote]],Tableau246[],7,0)),0,VLOOKUP(Tableau35[[#This Row],[Pilote]],Tableau246[],7,0))</f>
        <v>0</v>
      </c>
      <c r="Q33" s="1">
        <f>IF(ISNA(VLOOKUP(Tableau35[[#This Row],[Pilote]],Tableau2468[],7,0)),0,VLOOKUP(Tableau35[[#This Row],[Pilote]],Tableau2468[],7,0))</f>
        <v>0</v>
      </c>
      <c r="R33" s="1">
        <f>IF(ISNA(VLOOKUP(Tableau35[[#This Row],[Pilote]],Tableau246810[],7,0)),0,VLOOKUP(Tableau35[[#This Row],[Pilote]],Tableau246810[],7,0))</f>
        <v>0</v>
      </c>
      <c r="S33" s="1">
        <f>IF(ISNA(VLOOKUP(Tableau35[[#This Row],[Pilote]],Tableau24681012[],7,0)),0,VLOOKUP(Tableau35[[#This Row],[Pilote]],Tableau24681012[],7,0))</f>
        <v>0</v>
      </c>
      <c r="T33" s="1">
        <f>IF(ISNA(VLOOKUP(Tableau35[[#This Row],[Pilote]],Tableau2468101214[],4,0)),0,VLOOKUP(Tableau35[[#This Row],[Pilote]],Tableau2468101214[],4,0))</f>
        <v>0</v>
      </c>
      <c r="U33" s="1">
        <f>IF(ISNA(VLOOKUP(Tableau35[[#This Row],[Pilote]],Tableau246810121416[],7,0)),0,VLOOKUP(Tableau35[[#This Row],[Pilote]],Tableau246810121416[],7,0))</f>
        <v>0</v>
      </c>
      <c r="V33" s="1">
        <f>IF(ISNA(VLOOKUP(Tableau35[[#This Row],[Pilote]],Tableau24681012141618[],7,0)),0,VLOOKUP(Tableau35[[#This Row],[Pilote]],Tableau24681012141618[],7,0))</f>
        <v>0</v>
      </c>
      <c r="W33" s="1">
        <f>IF(ISNA(VLOOKUP(Tableau35[[#This Row],[Pilote]],Tableau2468101214161822[],7,0)),0,VLOOKUP(Tableau35[[#This Row],[Pilote]],Tableau2468101214161822[],7,0))</f>
        <v>0</v>
      </c>
      <c r="X33" s="1">
        <f>IF(ISNA(VLOOKUP(Tableau35[[#This Row],[Pilote]],Tableau246810121416182231[],7,0)),0,VLOOKUP(Tableau35[[#This Row],[Pilote]],Tableau246810121416182231[],7,0))</f>
        <v>0</v>
      </c>
      <c r="Y33" s="1">
        <f>IF(ISNA(VLOOKUP(Tableau35[[#This Row],[Pilote]],Tableau24681012141618223133[],7,0)),0,VLOOKUP(Tableau35[[#This Row],[Pilote]],Tableau24681012141618223133[],7,0))</f>
        <v>0</v>
      </c>
    </row>
    <row r="34" spans="1:25" x14ac:dyDescent="0.3">
      <c r="A34" s="53">
        <f t="shared" si="3"/>
        <v>32</v>
      </c>
      <c r="D34" t="str">
        <f>IF(ISNA(VLOOKUP(Tableau2[[#This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Row],[Pilote]],Tableau35[],11,0)),"",VLOOKUP(Tableau2[[#This Row],[Pilote]],Tableau35[],2,0)+VLOOKUP(Tableau2[[#This Row],[Pilote]],Tableau35[],3,0)+VLOOKUP(Tableau2[[#This Row],[Pilote]],Tableau35[],4,0)+VLOOKUP(Tableau2[[#This Row],[Pilote]],Tableau35[],5,0)+VLOOKUP(Tableau2[[#This Row],[Pilote]],Tableau35[],6,0)+VLOOKUP(Tableau2[[#This Row],[Pilote]],Tableau35[],7,0)+VLOOKUP(Tableau2[[#This Row],[Pilote]],Tableau35[],8,0)+VLOOKUP(Tableau2[[#This Row],[Pilote]],Tableau35[],9,0)+VLOOKUP(Tableau2[[#This Row],[Pilote]],Tableau35[],10,0)+VLOOKUP(Tableau2[[#This Row],[Pilote]],Tableau35[],11,0))</f>
        <v/>
      </c>
      <c r="J34" s="82" t="s">
        <v>114</v>
      </c>
      <c r="K34" s="83">
        <f t="shared" si="2"/>
        <v>32</v>
      </c>
      <c r="L34" s="83" t="s">
        <v>16</v>
      </c>
      <c r="M34" s="84"/>
      <c r="P34" s="1">
        <f>IF(ISNA(VLOOKUP(Tableau35[[#This Row],[Pilote]],Tableau246[],7,0)),0,VLOOKUP(Tableau35[[#This Row],[Pilote]],Tableau246[],7,0))</f>
        <v>0</v>
      </c>
      <c r="Q34" s="1">
        <f>IF(ISNA(VLOOKUP(Tableau35[[#This Row],[Pilote]],Tableau2468[],7,0)),0,VLOOKUP(Tableau35[[#This Row],[Pilote]],Tableau2468[],7,0))</f>
        <v>0</v>
      </c>
      <c r="R34" s="1">
        <f>IF(ISNA(VLOOKUP(Tableau35[[#This Row],[Pilote]],Tableau246810[],7,0)),0,VLOOKUP(Tableau35[[#This Row],[Pilote]],Tableau246810[],7,0))</f>
        <v>0</v>
      </c>
      <c r="S34" s="1">
        <f>IF(ISNA(VLOOKUP(Tableau35[[#This Row],[Pilote]],Tableau24681012[],7,0)),0,VLOOKUP(Tableau35[[#This Row],[Pilote]],Tableau24681012[],7,0))</f>
        <v>0</v>
      </c>
      <c r="T34" s="1">
        <f>IF(ISNA(VLOOKUP(Tableau35[[#This Row],[Pilote]],Tableau2468101214[],4,0)),0,VLOOKUP(Tableau35[[#This Row],[Pilote]],Tableau2468101214[],4,0))</f>
        <v>0</v>
      </c>
      <c r="U34" s="1">
        <f>IF(ISNA(VLOOKUP(Tableau35[[#This Row],[Pilote]],Tableau246810121416[],7,0)),0,VLOOKUP(Tableau35[[#This Row],[Pilote]],Tableau246810121416[],7,0))</f>
        <v>0</v>
      </c>
      <c r="V34" s="1">
        <f>IF(ISNA(VLOOKUP(Tableau35[[#This Row],[Pilote]],Tableau24681012141618[],7,0)),0,VLOOKUP(Tableau35[[#This Row],[Pilote]],Tableau24681012141618[],7,0))</f>
        <v>0</v>
      </c>
      <c r="W34" s="1">
        <f>IF(ISNA(VLOOKUP(Tableau35[[#This Row],[Pilote]],Tableau2468101214161822[],7,0)),0,VLOOKUP(Tableau35[[#This Row],[Pilote]],Tableau2468101214161822[],7,0))</f>
        <v>0</v>
      </c>
      <c r="X34" s="1">
        <f>IF(ISNA(VLOOKUP(Tableau35[[#This Row],[Pilote]],Tableau246810121416182231[],7,0)),0,VLOOKUP(Tableau35[[#This Row],[Pilote]],Tableau246810121416182231[],7,0))</f>
        <v>0</v>
      </c>
      <c r="Y34" s="1">
        <f>IF(ISNA(VLOOKUP(Tableau35[[#This Row],[Pilote]],Tableau24681012141618223133[],7,0)),0,VLOOKUP(Tableau35[[#This Row],[Pilote]],Tableau24681012141618223133[],7,0))</f>
        <v>0</v>
      </c>
    </row>
  </sheetData>
  <mergeCells count="6">
    <mergeCell ref="F13:H13"/>
    <mergeCell ref="O1:Y1"/>
    <mergeCell ref="J1:M1"/>
    <mergeCell ref="A1:B1"/>
    <mergeCell ref="F1:H1"/>
    <mergeCell ref="F12:H12"/>
  </mergeCells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VLOOKUP(Tableau2468101214161822[[#This Row],[Pilote]],Tableau2[[Pilote]:[Voiture]],2,0)</f>
        <v>#N/A</v>
      </c>
      <c r="D3" s="41"/>
      <c r="E3" s="40" t="str">
        <f>IF(ISNA(VLOOKUP(D3,Tableau125791113151719[[Pos.]:[Sprint]],2,0)),"",VLOOKUP(D3,Tableau125791113151719[[Pos.]:[Sprint]],2,0))</f>
        <v/>
      </c>
      <c r="F3" s="41"/>
      <c r="G3" s="40" t="str">
        <f>IF(ISNA(VLOOKUP(F3,Tableau125791113151719[[Pos.]:[Enduro]],3,0)),"",VLOOKUP(F3,Tableau125791113151719[[Pos.]:[Enduro]],3,0))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2*Tableau125791113151719[[#This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VLOOKUP(Tableau2468101214161822[[#This Row],[Pilote]],Tableau2[[Pilote]:[Voiture]],2,0)</f>
        <v>#N/A</v>
      </c>
      <c r="D4" s="41"/>
      <c r="E4" s="40" t="str">
        <f>IF(ISNA(VLOOKUP(D4,Tableau125791113151719[[Pos.]:[Sprint]],2,0)),"",VLOOKUP(D4,Tableau125791113151719[[Pos.]:[Sprint]],2,0))</f>
        <v/>
      </c>
      <c r="F4" s="41"/>
      <c r="G4" s="40" t="str">
        <f>IF(ISNA(VLOOKUP(F4,Tableau125791113151719[[Pos.]:[Enduro]],3,0)),"",VLOOKUP(F4,Tableau125791113151719[[Pos.]:[Enduro]],3,0))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VLOOKUP(Tableau2468101214161822[[#This Row],[Pilote]],Tableau2[[Pilote]:[Voiture]],2,0)</f>
        <v>#N/A</v>
      </c>
      <c r="D5" s="41"/>
      <c r="E5" s="40" t="str">
        <f>IF(ISNA(VLOOKUP(D5,Tableau125791113151719[[Pos.]:[Sprint]],2,0)),"",VLOOKUP(D5,Tableau125791113151719[[Pos.]:[Sprint]],2,0))</f>
        <v/>
      </c>
      <c r="F5" s="41"/>
      <c r="G5" s="40" t="str">
        <f>IF(ISNA(VLOOKUP(F5,Tableau125791113151719[[Pos.]:[Enduro]],3,0)),"",VLOOKUP(F5,Tableau125791113151719[[Pos.]:[Enduro]],3,0))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2*Tableau125791113151719[[#This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VLOOKUP(Tableau2468101214161822[[#This Row],[Pilote]],Tableau2[[Pilote]:[Voiture]],2,0)</f>
        <v>#N/A</v>
      </c>
      <c r="D6" s="41"/>
      <c r="E6" s="40" t="str">
        <f>IF(ISNA(VLOOKUP(D6,Tableau125791113151719[[Pos.]:[Sprint]],2,0)),"",VLOOKUP(D6,Tableau125791113151719[[Pos.]:[Sprint]],2,0))</f>
        <v/>
      </c>
      <c r="F6" s="41"/>
      <c r="G6" s="40" t="str">
        <f>IF(ISNA(VLOOKUP(F6,Tableau125791113151719[[Pos.]:[Enduro]],3,0)),"",VLOOKUP(F6,Tableau125791113151719[[Pos.]:[Enduro]],3,0))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2*Tableau125791113151719[[#This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VLOOKUP(Tableau2468101214161822[[#This Row],[Pilote]],Tableau2[[Pilote]:[Voiture]],2,0)</f>
        <v>#N/A</v>
      </c>
      <c r="D7" s="41"/>
      <c r="E7" s="40" t="str">
        <f>IF(ISNA(VLOOKUP(D7,Tableau125791113151719[[Pos.]:[Sprint]],2,0)),"",VLOOKUP(D7,Tableau125791113151719[[Pos.]:[Sprint]],2,0))</f>
        <v/>
      </c>
      <c r="F7" s="41"/>
      <c r="G7" s="40" t="str">
        <f>IF(ISNA(VLOOKUP(F7,Tableau125791113151719[[Pos.]:[Enduro]],3,0)),"",VLOOKUP(F7,Tableau125791113151719[[Pos.]:[Enduro]],3,0))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2*Tableau125791113151719[[#This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VLOOKUP(Tableau2468101214161822[[#This Row],[Pilote]],Tableau2[[Pilote]:[Voiture]],2,0)</f>
        <v>#N/A</v>
      </c>
      <c r="D8" s="41"/>
      <c r="E8" s="40" t="str">
        <f>IF(ISNA(VLOOKUP(D8,Tableau125791113151719[[Pos.]:[Sprint]],2,0)),"",VLOOKUP(D8,Tableau125791113151719[[Pos.]:[Sprint]],2,0))</f>
        <v/>
      </c>
      <c r="F8" s="41"/>
      <c r="G8" s="40" t="str">
        <f>IF(ISNA(VLOOKUP(F8,Tableau125791113151719[[Pos.]:[Enduro]],3,0)),"",VLOOKUP(F8,Tableau125791113151719[[Pos.]:[Enduro]],3,0))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2*Tableau125791113151719[[#This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VLOOKUP(Tableau2468101214161822[[#This Row],[Pilote]],Tableau2[[Pilote]:[Voiture]],2,0)</f>
        <v>#N/A</v>
      </c>
      <c r="D9" s="41"/>
      <c r="E9" s="40" t="str">
        <f>IF(ISNA(VLOOKUP(D9,Tableau125791113151719[[Pos.]:[Sprint]],2,0)),"",VLOOKUP(D9,Tableau125791113151719[[Pos.]:[Sprint]],2,0))</f>
        <v/>
      </c>
      <c r="F9" s="41"/>
      <c r="G9" s="40" t="str">
        <f>IF(ISNA(VLOOKUP(F9,Tableau125791113151719[[Pos.]:[Enduro]],3,0)),"",VLOOKUP(F9,Tableau125791113151719[[Pos.]:[Enduro]],3,0))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2*Tableau125791113151719[[#This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VLOOKUP(Tableau2468101214161822[[#This Row],[Pilote]],Tableau2[[Pilote]:[Voiture]],2,0)</f>
        <v>#N/A</v>
      </c>
      <c r="D10" s="41"/>
      <c r="E10" s="40" t="str">
        <f>IF(ISNA(VLOOKUP(D10,Tableau125791113151719[[Pos.]:[Sprint]],2,0)),"",VLOOKUP(D10,Tableau125791113151719[[Pos.]:[Sprint]],2,0))</f>
        <v/>
      </c>
      <c r="F10" s="41"/>
      <c r="G10" s="40" t="str">
        <f>IF(ISNA(VLOOKUP(F10,Tableau125791113151719[[Pos.]:[Enduro]],3,0)),"",VLOOKUP(F10,Tableau125791113151719[[Pos.]:[Enduro]],3,0))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2*Tableau125791113151719[[#This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VLOOKUP(Tableau2468101214161822[[#This Row],[Pilote]],Tableau2[[Pilote]:[Voiture]],2,0)</f>
        <v>#N/A</v>
      </c>
      <c r="D11" s="41"/>
      <c r="E11" s="40" t="str">
        <f>IF(ISNA(VLOOKUP(D11,Tableau125791113151719[[Pos.]:[Sprint]],2,0)),"",VLOOKUP(D11,Tableau125791113151719[[Pos.]:[Sprint]],2,0))</f>
        <v/>
      </c>
      <c r="F11" s="41"/>
      <c r="G11" s="40" t="str">
        <f>IF(ISNA(VLOOKUP(F11,Tableau125791113151719[[Pos.]:[Enduro]],3,0)),"",VLOOKUP(F11,Tableau125791113151719[[Pos.]:[Enduro]],3,0))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2*Tableau125791113151719[[#This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VLOOKUP(Tableau2468101214161822[[#This Row],[Pilote]],Tableau2[[Pilote]:[Voiture]],2,0)</f>
        <v>#N/A</v>
      </c>
      <c r="D12" s="41"/>
      <c r="E12" s="40" t="str">
        <f>IF(ISNA(VLOOKUP(D12,Tableau125791113151719[[Pos.]:[Sprint]],2,0)),"",VLOOKUP(D12,Tableau125791113151719[[Pos.]:[Sprint]],2,0))</f>
        <v/>
      </c>
      <c r="F12" s="41"/>
      <c r="G12" s="40" t="str">
        <f>IF(ISNA(VLOOKUP(F12,Tableau125791113151719[[Pos.]:[Enduro]],3,0)),"",VLOOKUP(F12,Tableau125791113151719[[Pos.]:[Enduro]],3,0))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2*Tableau125791113151719[[#This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VLOOKUP(Tableau2468101214161822[[#This Row],[Pilote]],Tableau2[[Pilote]:[Voiture]],2,0)</f>
        <v>#N/A</v>
      </c>
      <c r="D13" s="41"/>
      <c r="E13" s="40" t="str">
        <f>IF(ISNA(VLOOKUP(D13,Tableau125791113151719[[Pos.]:[Sprint]],2,0)),"",VLOOKUP(D13,Tableau125791113151719[[Pos.]:[Sprint]],2,0))</f>
        <v/>
      </c>
      <c r="F13" s="41"/>
      <c r="G13" s="40" t="str">
        <f>IF(ISNA(VLOOKUP(F13,Tableau125791113151719[[Pos.]:[Enduro]],3,0)),"",VLOOKUP(F13,Tableau125791113151719[[Pos.]:[Enduro]],3,0))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2*Tableau125791113151719[[#This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VLOOKUP(Tableau2468101214161822[[#This Row],[Pilote]],Tableau2[[Pilote]:[Voiture]],2,0)</f>
        <v>#N/A</v>
      </c>
      <c r="D14" s="41"/>
      <c r="E14" s="40" t="str">
        <f>IF(ISNA(VLOOKUP(D14,Tableau125791113151719[[Pos.]:[Sprint]],2,0)),"",VLOOKUP(D14,Tableau125791113151719[[Pos.]:[Sprint]],2,0))</f>
        <v/>
      </c>
      <c r="F14" s="41"/>
      <c r="G14" s="40" t="str">
        <f>IF(ISNA(VLOOKUP(F14,Tableau125791113151719[[Pos.]:[Enduro]],3,0)),"",VLOOKUP(F14,Tableau125791113151719[[Pos.]:[Enduro]],3,0))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VLOOKUP(Tableau2468101214161822[[#This Row],[Pilote]],Tableau2[[Pilote]:[Voiture]],2,0)</f>
        <v>#N/A</v>
      </c>
      <c r="D15" s="41"/>
      <c r="E15" s="40" t="str">
        <f>IF(ISNA(VLOOKUP(D15,Tableau125791113151719[[Pos.]:[Sprint]],2,0)),"",VLOOKUP(D15,Tableau125791113151719[[Pos.]:[Sprint]],2,0))</f>
        <v/>
      </c>
      <c r="F15" s="41"/>
      <c r="G15" s="40" t="str">
        <f>IF(ISNA(VLOOKUP(F15,Tableau125791113151719[[Pos.]:[Enduro]],3,0)),"",VLOOKUP(F15,Tableau125791113151719[[Pos.]:[Enduro]],3,0))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VLOOKUP(Tableau2468101214161822[[#This Row],[Pilote]],Tableau2[[Pilote]:[Voiture]],2,0)</f>
        <v>#N/A</v>
      </c>
      <c r="D16" s="41"/>
      <c r="E16" s="40" t="str">
        <f>IF(ISNA(VLOOKUP(D16,Tableau125791113151719[[Pos.]:[Sprint]],2,0)),"",VLOOKUP(D16,Tableau125791113151719[[Pos.]:[Sprint]],2,0))</f>
        <v/>
      </c>
      <c r="F16" s="41"/>
      <c r="G16" s="40" t="str">
        <f>IF(ISNA(VLOOKUP(F16,Tableau125791113151719[[Pos.]:[Enduro]],3,0)),"",VLOOKUP(F16,Tableau125791113151719[[Pos.]:[Enduro]],3,0))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VLOOKUP(Tableau2468101214161822[[#This Row],[Pilote]],Tableau2[[Pilote]:[Voiture]],2,0)</f>
        <v>#N/A</v>
      </c>
      <c r="D17" s="41"/>
      <c r="E17" s="40" t="str">
        <f>IF(ISNA(VLOOKUP(D17,Tableau125791113151719[[Pos.]:[Sprint]],2,0)),"",VLOOKUP(D17,Tableau125791113151719[[Pos.]:[Sprint]],2,0))</f>
        <v/>
      </c>
      <c r="F17" s="41"/>
      <c r="G17" s="40" t="str">
        <f>IF(ISNA(VLOOKUP(F17,Tableau125791113151719[[Pos.]:[Enduro]],3,0)),"",VLOOKUP(F17,Tableau125791113151719[[Pos.]:[Enduro]],3,0))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VLOOKUP(Tableau2468101214161822[[#This Row],[Pilote]],Tableau2[[Pilote]:[Voiture]],2,0)</f>
        <v>#N/A</v>
      </c>
      <c r="D18" s="41"/>
      <c r="E18" s="40" t="str">
        <f>IF(ISNA(VLOOKUP(D18,Tableau125791113151719[[Pos.]:[Sprint]],2,0)),"",VLOOKUP(D18,Tableau125791113151719[[Pos.]:[Sprint]],2,0))</f>
        <v/>
      </c>
      <c r="F18" s="41"/>
      <c r="G18" s="40" t="str">
        <f>IF(ISNA(VLOOKUP(F18,Tableau125791113151719[[Pos.]:[Enduro]],3,0)),"",VLOOKUP(F18,Tableau125791113151719[[Pos.]:[Enduro]],3,0))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SUM(Tableau2468101214161822[Pts.])/O21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VLOOKUP(Tableau246810121416182231[[#This Row],[Pilote]],Tableau2[[Pilote]:[Voiture]],2,0)</f>
        <v>#N/A</v>
      </c>
      <c r="D3" s="41"/>
      <c r="E3" s="40" t="str">
        <f>IF(ISNA(VLOOKUP(D3,Tableau12579111315171923[[Pos.]:[Sprint]],2,0)),"",VLOOKUP(D3,Tableau12579111315171923[[Pos.]:[Sprint]],2,0))</f>
        <v/>
      </c>
      <c r="F3" s="41"/>
      <c r="G3" s="40" t="str">
        <f>IF(ISNA(VLOOKUP(F3,Tableau12579111315171923[[Pos.]:[Enduro]],3,0)),"",VLOOKUP(F3,Tableau12579111315171923[[Pos.]:[Enduro]],3,0))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2*Tableau12579111315171923[[#This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VLOOKUP(Tableau246810121416182231[[#This Row],[Pilote]],Tableau2[[Pilote]:[Voiture]],2,0)</f>
        <v>#N/A</v>
      </c>
      <c r="D4" s="41"/>
      <c r="E4" s="40" t="str">
        <f>IF(ISNA(VLOOKUP(D4,Tableau12579111315171923[[Pos.]:[Sprint]],2,0)),"",VLOOKUP(D4,Tableau12579111315171923[[Pos.]:[Sprint]],2,0))</f>
        <v/>
      </c>
      <c r="F4" s="41"/>
      <c r="G4" s="40" t="str">
        <f>IF(ISNA(VLOOKUP(F4,Tableau12579111315171923[[Pos.]:[Enduro]],3,0)),"",VLOOKUP(F4,Tableau12579111315171923[[Pos.]:[Enduro]],3,0))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VLOOKUP(Tableau246810121416182231[[#This Row],[Pilote]],Tableau2[[Pilote]:[Voiture]],2,0)</f>
        <v>#N/A</v>
      </c>
      <c r="D5" s="41"/>
      <c r="E5" s="40" t="str">
        <f>IF(ISNA(VLOOKUP(D5,Tableau12579111315171923[[Pos.]:[Sprint]],2,0)),"",VLOOKUP(D5,Tableau12579111315171923[[Pos.]:[Sprint]],2,0))</f>
        <v/>
      </c>
      <c r="F5" s="41"/>
      <c r="G5" s="40" t="str">
        <f>IF(ISNA(VLOOKUP(F5,Tableau12579111315171923[[Pos.]:[Enduro]],3,0)),"",VLOOKUP(F5,Tableau12579111315171923[[Pos.]:[Enduro]],3,0))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2*Tableau12579111315171923[[#This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VLOOKUP(Tableau246810121416182231[[#This Row],[Pilote]],Tableau2[[Pilote]:[Voiture]],2,0)</f>
        <v>#N/A</v>
      </c>
      <c r="D6" s="41"/>
      <c r="E6" s="40" t="str">
        <f>IF(ISNA(VLOOKUP(D6,Tableau12579111315171923[[Pos.]:[Sprint]],2,0)),"",VLOOKUP(D6,Tableau12579111315171923[[Pos.]:[Sprint]],2,0))</f>
        <v/>
      </c>
      <c r="F6" s="41"/>
      <c r="G6" s="40" t="str">
        <f>IF(ISNA(VLOOKUP(F6,Tableau12579111315171923[[Pos.]:[Enduro]],3,0)),"",VLOOKUP(F6,Tableau12579111315171923[[Pos.]:[Enduro]],3,0))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2*Tableau12579111315171923[[#This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VLOOKUP(Tableau246810121416182231[[#This Row],[Pilote]],Tableau2[[Pilote]:[Voiture]],2,0)</f>
        <v>#N/A</v>
      </c>
      <c r="D7" s="41"/>
      <c r="E7" s="40" t="str">
        <f>IF(ISNA(VLOOKUP(D7,Tableau12579111315171923[[Pos.]:[Sprint]],2,0)),"",VLOOKUP(D7,Tableau12579111315171923[[Pos.]:[Sprint]],2,0))</f>
        <v/>
      </c>
      <c r="F7" s="41"/>
      <c r="G7" s="40" t="str">
        <f>IF(ISNA(VLOOKUP(F7,Tableau12579111315171923[[Pos.]:[Enduro]],3,0)),"",VLOOKUP(F7,Tableau12579111315171923[[Pos.]:[Enduro]],3,0))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2*Tableau12579111315171923[[#This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VLOOKUP(Tableau246810121416182231[[#This Row],[Pilote]],Tableau2[[Pilote]:[Voiture]],2,0)</f>
        <v>#N/A</v>
      </c>
      <c r="D8" s="41"/>
      <c r="E8" s="40" t="str">
        <f>IF(ISNA(VLOOKUP(D8,Tableau12579111315171923[[Pos.]:[Sprint]],2,0)),"",VLOOKUP(D8,Tableau12579111315171923[[Pos.]:[Sprint]],2,0))</f>
        <v/>
      </c>
      <c r="F8" s="41"/>
      <c r="G8" s="40" t="str">
        <f>IF(ISNA(VLOOKUP(F8,Tableau12579111315171923[[Pos.]:[Enduro]],3,0)),"",VLOOKUP(F8,Tableau12579111315171923[[Pos.]:[Enduro]],3,0))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2*Tableau12579111315171923[[#This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VLOOKUP(Tableau246810121416182231[[#This Row],[Pilote]],Tableau2[[Pilote]:[Voiture]],2,0)</f>
        <v>#N/A</v>
      </c>
      <c r="D9" s="41"/>
      <c r="E9" s="40" t="str">
        <f>IF(ISNA(VLOOKUP(D9,Tableau12579111315171923[[Pos.]:[Sprint]],2,0)),"",VLOOKUP(D9,Tableau12579111315171923[[Pos.]:[Sprint]],2,0))</f>
        <v/>
      </c>
      <c r="F9" s="41"/>
      <c r="G9" s="40" t="str">
        <f>IF(ISNA(VLOOKUP(F9,Tableau12579111315171923[[Pos.]:[Enduro]],3,0)),"",VLOOKUP(F9,Tableau12579111315171923[[Pos.]:[Enduro]],3,0))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2*Tableau12579111315171923[[#This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VLOOKUP(Tableau246810121416182231[[#This Row],[Pilote]],Tableau2[[Pilote]:[Voiture]],2,0)</f>
        <v>#N/A</v>
      </c>
      <c r="D10" s="41"/>
      <c r="E10" s="40" t="str">
        <f>IF(ISNA(VLOOKUP(D10,Tableau12579111315171923[[Pos.]:[Sprint]],2,0)),"",VLOOKUP(D10,Tableau12579111315171923[[Pos.]:[Sprint]],2,0))</f>
        <v/>
      </c>
      <c r="F10" s="41"/>
      <c r="G10" s="40" t="str">
        <f>IF(ISNA(VLOOKUP(F10,Tableau12579111315171923[[Pos.]:[Enduro]],3,0)),"",VLOOKUP(F10,Tableau12579111315171923[[Pos.]:[Enduro]],3,0))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2*Tableau12579111315171923[[#This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VLOOKUP(Tableau246810121416182231[[#This Row],[Pilote]],Tableau2[[Pilote]:[Voiture]],2,0)</f>
        <v>#N/A</v>
      </c>
      <c r="D11" s="41"/>
      <c r="E11" s="40" t="str">
        <f>IF(ISNA(VLOOKUP(D11,Tableau12579111315171923[[Pos.]:[Sprint]],2,0)),"",VLOOKUP(D11,Tableau12579111315171923[[Pos.]:[Sprint]],2,0))</f>
        <v/>
      </c>
      <c r="F11" s="41"/>
      <c r="G11" s="40" t="str">
        <f>IF(ISNA(VLOOKUP(F11,Tableau12579111315171923[[Pos.]:[Enduro]],3,0)),"",VLOOKUP(F11,Tableau12579111315171923[[Pos.]:[Enduro]],3,0))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2*Tableau12579111315171923[[#This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VLOOKUP(Tableau246810121416182231[[#This Row],[Pilote]],Tableau2[[Pilote]:[Voiture]],2,0)</f>
        <v>#N/A</v>
      </c>
      <c r="D12" s="41"/>
      <c r="E12" s="40" t="str">
        <f>IF(ISNA(VLOOKUP(D12,Tableau12579111315171923[[Pos.]:[Sprint]],2,0)),"",VLOOKUP(D12,Tableau12579111315171923[[Pos.]:[Sprint]],2,0))</f>
        <v/>
      </c>
      <c r="F12" s="41"/>
      <c r="G12" s="40" t="str">
        <f>IF(ISNA(VLOOKUP(F12,Tableau12579111315171923[[Pos.]:[Enduro]],3,0)),"",VLOOKUP(F12,Tableau12579111315171923[[Pos.]:[Enduro]],3,0))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2*Tableau12579111315171923[[#This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VLOOKUP(Tableau246810121416182231[[#This Row],[Pilote]],Tableau2[[Pilote]:[Voiture]],2,0)</f>
        <v>#N/A</v>
      </c>
      <c r="D13" s="41"/>
      <c r="E13" s="40" t="str">
        <f>IF(ISNA(VLOOKUP(D13,Tableau12579111315171923[[Pos.]:[Sprint]],2,0)),"",VLOOKUP(D13,Tableau12579111315171923[[Pos.]:[Sprint]],2,0))</f>
        <v/>
      </c>
      <c r="F13" s="41"/>
      <c r="G13" s="40" t="str">
        <f>IF(ISNA(VLOOKUP(F13,Tableau12579111315171923[[Pos.]:[Enduro]],3,0)),"",VLOOKUP(F13,Tableau12579111315171923[[Pos.]:[Enduro]],3,0))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2*Tableau12579111315171923[[#This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VLOOKUP(Tableau246810121416182231[[#This Row],[Pilote]],Tableau2[[Pilote]:[Voiture]],2,0)</f>
        <v>#N/A</v>
      </c>
      <c r="D14" s="41"/>
      <c r="E14" s="40" t="str">
        <f>IF(ISNA(VLOOKUP(D14,Tableau12579111315171923[[Pos.]:[Sprint]],2,0)),"",VLOOKUP(D14,Tableau12579111315171923[[Pos.]:[Sprint]],2,0))</f>
        <v/>
      </c>
      <c r="F14" s="41"/>
      <c r="G14" s="40" t="str">
        <f>IF(ISNA(VLOOKUP(F14,Tableau12579111315171923[[Pos.]:[Enduro]],3,0)),"",VLOOKUP(F14,Tableau12579111315171923[[Pos.]:[Enduro]],3,0))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VLOOKUP(Tableau246810121416182231[[#This Row],[Pilote]],Tableau2[[Pilote]:[Voiture]],2,0)</f>
        <v>#N/A</v>
      </c>
      <c r="D15" s="41"/>
      <c r="E15" s="40" t="str">
        <f>IF(ISNA(VLOOKUP(D15,Tableau12579111315171923[[Pos.]:[Sprint]],2,0)),"",VLOOKUP(D15,Tableau12579111315171923[[Pos.]:[Sprint]],2,0))</f>
        <v/>
      </c>
      <c r="F15" s="41"/>
      <c r="G15" s="40" t="str">
        <f>IF(ISNA(VLOOKUP(F15,Tableau12579111315171923[[Pos.]:[Enduro]],3,0)),"",VLOOKUP(F15,Tableau12579111315171923[[Pos.]:[Enduro]],3,0))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VLOOKUP(Tableau246810121416182231[[#This Row],[Pilote]],Tableau2[[Pilote]:[Voiture]],2,0)</f>
        <v>#N/A</v>
      </c>
      <c r="D16" s="41"/>
      <c r="E16" s="40" t="str">
        <f>IF(ISNA(VLOOKUP(D16,Tableau12579111315171923[[Pos.]:[Sprint]],2,0)),"",VLOOKUP(D16,Tableau12579111315171923[[Pos.]:[Sprint]],2,0))</f>
        <v/>
      </c>
      <c r="F16" s="41"/>
      <c r="G16" s="40" t="str">
        <f>IF(ISNA(VLOOKUP(F16,Tableau12579111315171923[[Pos.]:[Enduro]],3,0)),"",VLOOKUP(F16,Tableau12579111315171923[[Pos.]:[Enduro]],3,0))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VLOOKUP(Tableau246810121416182231[[#This Row],[Pilote]],Tableau2[[Pilote]:[Voiture]],2,0)</f>
        <v>#N/A</v>
      </c>
      <c r="D17" s="41"/>
      <c r="E17" s="40" t="str">
        <f>IF(ISNA(VLOOKUP(D17,Tableau12579111315171923[[Pos.]:[Sprint]],2,0)),"",VLOOKUP(D17,Tableau12579111315171923[[Pos.]:[Sprint]],2,0))</f>
        <v/>
      </c>
      <c r="F17" s="41"/>
      <c r="G17" s="40" t="str">
        <f>IF(ISNA(VLOOKUP(F17,Tableau12579111315171923[[Pos.]:[Enduro]],3,0)),"",VLOOKUP(F17,Tableau12579111315171923[[Pos.]:[Enduro]],3,0))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VLOOKUP(Tableau246810121416182231[[#This Row],[Pilote]],Tableau2[[Pilote]:[Voiture]],2,0)</f>
        <v>#N/A</v>
      </c>
      <c r="D18" s="41"/>
      <c r="E18" s="40" t="str">
        <f>IF(ISNA(VLOOKUP(D18,Tableau12579111315171923[[Pos.]:[Sprint]],2,0)),"",VLOOKUP(D18,Tableau12579111315171923[[Pos.]:[Sprint]],2,0))</f>
        <v/>
      </c>
      <c r="F18" s="41"/>
      <c r="G18" s="40" t="str">
        <f>IF(ISNA(VLOOKUP(F18,Tableau12579111315171923[[Pos.]:[Enduro]],3,0)),"",VLOOKUP(F18,Tableau12579111315171923[[Pos.]:[Enduro]],3,0))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SUM(Tableau246810121416182231[Pts.])/O21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VLOOKUP(Tableau24681012141618223133[[#This Row],[Pilote]],Tableau2[[Pilote]:[Voiture]],2,0)</f>
        <v>#N/A</v>
      </c>
      <c r="D3" s="41"/>
      <c r="E3" s="40" t="str">
        <f>IF(ISNA(VLOOKUP(D3,Tableau1257911131517192332[[Pos.]:[Sprint]],2,0)),"",VLOOKUP(D3,Tableau1257911131517192332[[Pos.]:[Sprint]],2,0))</f>
        <v/>
      </c>
      <c r="F3" s="41"/>
      <c r="G3" s="40" t="str">
        <f>IF(ISNA(VLOOKUP(F3,Tableau1257911131517192332[[Pos.]:[Enduro]],3,0)),"",VLOOKUP(F3,Tableau1257911131517192332[[Pos.]:[Enduro]],3,0))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2*Tableau1257911131517192332[[#This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VLOOKUP(Tableau24681012141618223133[[#This Row],[Pilote]],Tableau2[[Pilote]:[Voiture]],2,0)</f>
        <v>#N/A</v>
      </c>
      <c r="D4" s="41"/>
      <c r="E4" s="40" t="str">
        <f>IF(ISNA(VLOOKUP(D4,Tableau1257911131517192332[[Pos.]:[Sprint]],2,0)),"",VLOOKUP(D4,Tableau1257911131517192332[[Pos.]:[Sprint]],2,0))</f>
        <v/>
      </c>
      <c r="F4" s="41"/>
      <c r="G4" s="40" t="str">
        <f>IF(ISNA(VLOOKUP(F4,Tableau1257911131517192332[[Pos.]:[Enduro]],3,0)),"",VLOOKUP(F4,Tableau1257911131517192332[[Pos.]:[Enduro]],3,0))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2*Tableau1257911131517192332[[#This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VLOOKUP(Tableau24681012141618223133[[#This Row],[Pilote]],Tableau2[[Pilote]:[Voiture]],2,0)</f>
        <v>#N/A</v>
      </c>
      <c r="D5" s="41"/>
      <c r="E5" s="40" t="str">
        <f>IF(ISNA(VLOOKUP(D5,Tableau1257911131517192332[[Pos.]:[Sprint]],2,0)),"",VLOOKUP(D5,Tableau1257911131517192332[[Pos.]:[Sprint]],2,0))</f>
        <v/>
      </c>
      <c r="F5" s="41"/>
      <c r="G5" s="40" t="str">
        <f>IF(ISNA(VLOOKUP(F5,Tableau1257911131517192332[[Pos.]:[Enduro]],3,0)),"",VLOOKUP(F5,Tableau1257911131517192332[[Pos.]:[Enduro]],3,0))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2*Tableau1257911131517192332[[#This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VLOOKUP(Tableau24681012141618223133[[#This Row],[Pilote]],Tableau2[[Pilote]:[Voiture]],2,0)</f>
        <v>#N/A</v>
      </c>
      <c r="D6" s="41"/>
      <c r="E6" s="40" t="str">
        <f>IF(ISNA(VLOOKUP(D6,Tableau1257911131517192332[[Pos.]:[Sprint]],2,0)),"",VLOOKUP(D6,Tableau1257911131517192332[[Pos.]:[Sprint]],2,0))</f>
        <v/>
      </c>
      <c r="F6" s="41"/>
      <c r="G6" s="40" t="str">
        <f>IF(ISNA(VLOOKUP(F6,Tableau1257911131517192332[[Pos.]:[Enduro]],3,0)),"",VLOOKUP(F6,Tableau1257911131517192332[[Pos.]:[Enduro]],3,0))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2*Tableau1257911131517192332[[#This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VLOOKUP(Tableau24681012141618223133[[#This Row],[Pilote]],Tableau2[[Pilote]:[Voiture]],2,0)</f>
        <v>#N/A</v>
      </c>
      <c r="D7" s="41"/>
      <c r="E7" s="40" t="str">
        <f>IF(ISNA(VLOOKUP(D7,Tableau1257911131517192332[[Pos.]:[Sprint]],2,0)),"",VLOOKUP(D7,Tableau1257911131517192332[[Pos.]:[Sprint]],2,0))</f>
        <v/>
      </c>
      <c r="F7" s="41"/>
      <c r="G7" s="40" t="str">
        <f>IF(ISNA(VLOOKUP(F7,Tableau1257911131517192332[[Pos.]:[Enduro]],3,0)),"",VLOOKUP(F7,Tableau1257911131517192332[[Pos.]:[Enduro]],3,0))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2*Tableau1257911131517192332[[#This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VLOOKUP(Tableau24681012141618223133[[#This Row],[Pilote]],Tableau2[[Pilote]:[Voiture]],2,0)</f>
        <v>#N/A</v>
      </c>
      <c r="D8" s="41"/>
      <c r="E8" s="40" t="str">
        <f>IF(ISNA(VLOOKUP(D8,Tableau1257911131517192332[[Pos.]:[Sprint]],2,0)),"",VLOOKUP(D8,Tableau1257911131517192332[[Pos.]:[Sprint]],2,0))</f>
        <v/>
      </c>
      <c r="F8" s="41"/>
      <c r="G8" s="40" t="str">
        <f>IF(ISNA(VLOOKUP(F8,Tableau1257911131517192332[[Pos.]:[Enduro]],3,0)),"",VLOOKUP(F8,Tableau1257911131517192332[[Pos.]:[Enduro]],3,0))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2*Tableau1257911131517192332[[#This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VLOOKUP(Tableau24681012141618223133[[#This Row],[Pilote]],Tableau2[[Pilote]:[Voiture]],2,0)</f>
        <v>#N/A</v>
      </c>
      <c r="D9" s="41"/>
      <c r="E9" s="40" t="str">
        <f>IF(ISNA(VLOOKUP(D9,Tableau1257911131517192332[[Pos.]:[Sprint]],2,0)),"",VLOOKUP(D9,Tableau1257911131517192332[[Pos.]:[Sprint]],2,0))</f>
        <v/>
      </c>
      <c r="F9" s="41"/>
      <c r="G9" s="40" t="str">
        <f>IF(ISNA(VLOOKUP(F9,Tableau1257911131517192332[[Pos.]:[Enduro]],3,0)),"",VLOOKUP(F9,Tableau1257911131517192332[[Pos.]:[Enduro]],3,0))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2*Tableau1257911131517192332[[#This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VLOOKUP(Tableau24681012141618223133[[#This Row],[Pilote]],Tableau2[[Pilote]:[Voiture]],2,0)</f>
        <v>#N/A</v>
      </c>
      <c r="D10" s="41"/>
      <c r="E10" s="40" t="str">
        <f>IF(ISNA(VLOOKUP(D10,Tableau1257911131517192332[[Pos.]:[Sprint]],2,0)),"",VLOOKUP(D10,Tableau1257911131517192332[[Pos.]:[Sprint]],2,0))</f>
        <v/>
      </c>
      <c r="F10" s="41"/>
      <c r="G10" s="40" t="str">
        <f>IF(ISNA(VLOOKUP(F10,Tableau1257911131517192332[[Pos.]:[Enduro]],3,0)),"",VLOOKUP(F10,Tableau1257911131517192332[[Pos.]:[Enduro]],3,0))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2*Tableau1257911131517192332[[#This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VLOOKUP(Tableau24681012141618223133[[#This Row],[Pilote]],Tableau2[[Pilote]:[Voiture]],2,0)</f>
        <v>#N/A</v>
      </c>
      <c r="D11" s="41"/>
      <c r="E11" s="40" t="str">
        <f>IF(ISNA(VLOOKUP(D11,Tableau1257911131517192332[[Pos.]:[Sprint]],2,0)),"",VLOOKUP(D11,Tableau1257911131517192332[[Pos.]:[Sprint]],2,0))</f>
        <v/>
      </c>
      <c r="F11" s="41"/>
      <c r="G11" s="40" t="str">
        <f>IF(ISNA(VLOOKUP(F11,Tableau1257911131517192332[[Pos.]:[Enduro]],3,0)),"",VLOOKUP(F11,Tableau1257911131517192332[[Pos.]:[Enduro]],3,0))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2*Tableau1257911131517192332[[#This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VLOOKUP(Tableau24681012141618223133[[#This Row],[Pilote]],Tableau2[[Pilote]:[Voiture]],2,0)</f>
        <v>#N/A</v>
      </c>
      <c r="D12" s="41"/>
      <c r="E12" s="40" t="str">
        <f>IF(ISNA(VLOOKUP(D12,Tableau1257911131517192332[[Pos.]:[Sprint]],2,0)),"",VLOOKUP(D12,Tableau1257911131517192332[[Pos.]:[Sprint]],2,0))</f>
        <v/>
      </c>
      <c r="F12" s="41"/>
      <c r="G12" s="40" t="str">
        <f>IF(ISNA(VLOOKUP(F12,Tableau1257911131517192332[[Pos.]:[Enduro]],3,0)),"",VLOOKUP(F12,Tableau1257911131517192332[[Pos.]:[Enduro]],3,0))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2*Tableau1257911131517192332[[#This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VLOOKUP(Tableau24681012141618223133[[#This Row],[Pilote]],Tableau2[[Pilote]:[Voiture]],2,0)</f>
        <v>#N/A</v>
      </c>
      <c r="D13" s="41"/>
      <c r="E13" s="40" t="str">
        <f>IF(ISNA(VLOOKUP(D13,Tableau1257911131517192332[[Pos.]:[Sprint]],2,0)),"",VLOOKUP(D13,Tableau1257911131517192332[[Pos.]:[Sprint]],2,0))</f>
        <v/>
      </c>
      <c r="F13" s="41"/>
      <c r="G13" s="40" t="str">
        <f>IF(ISNA(VLOOKUP(F13,Tableau1257911131517192332[[Pos.]:[Enduro]],3,0)),"",VLOOKUP(F13,Tableau1257911131517192332[[Pos.]:[Enduro]],3,0))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2*Tableau1257911131517192332[[#This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VLOOKUP(Tableau24681012141618223133[[#This Row],[Pilote]],Tableau2[[Pilote]:[Voiture]],2,0)</f>
        <v>#N/A</v>
      </c>
      <c r="D14" s="41"/>
      <c r="E14" s="40" t="str">
        <f>IF(ISNA(VLOOKUP(D14,Tableau1257911131517192332[[Pos.]:[Sprint]],2,0)),"",VLOOKUP(D14,Tableau1257911131517192332[[Pos.]:[Sprint]],2,0))</f>
        <v/>
      </c>
      <c r="F14" s="41"/>
      <c r="G14" s="40" t="str">
        <f>IF(ISNA(VLOOKUP(F14,Tableau1257911131517192332[[Pos.]:[Enduro]],3,0)),"",VLOOKUP(F14,Tableau1257911131517192332[[Pos.]:[Enduro]],3,0))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2*Tableau1257911131517192332[[#This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VLOOKUP(Tableau24681012141618223133[[#This Row],[Pilote]],Tableau2[[Pilote]:[Voiture]],2,0)</f>
        <v>#N/A</v>
      </c>
      <c r="D15" s="41"/>
      <c r="E15" s="40" t="str">
        <f>IF(ISNA(VLOOKUP(D15,Tableau1257911131517192332[[Pos.]:[Sprint]],2,0)),"",VLOOKUP(D15,Tableau1257911131517192332[[Pos.]:[Sprint]],2,0))</f>
        <v/>
      </c>
      <c r="F15" s="41"/>
      <c r="G15" s="40" t="str">
        <f>IF(ISNA(VLOOKUP(F15,Tableau1257911131517192332[[Pos.]:[Enduro]],3,0)),"",VLOOKUP(F15,Tableau1257911131517192332[[Pos.]:[Enduro]],3,0))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2*Tableau1257911131517192332[[#This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VLOOKUP(Tableau24681012141618223133[[#This Row],[Pilote]],Tableau2[[Pilote]:[Voiture]],2,0)</f>
        <v>#N/A</v>
      </c>
      <c r="D16" s="41"/>
      <c r="E16" s="40" t="str">
        <f>IF(ISNA(VLOOKUP(D16,Tableau1257911131517192332[[Pos.]:[Sprint]],2,0)),"",VLOOKUP(D16,Tableau1257911131517192332[[Pos.]:[Sprint]],2,0))</f>
        <v/>
      </c>
      <c r="F16" s="41"/>
      <c r="G16" s="40" t="str">
        <f>IF(ISNA(VLOOKUP(F16,Tableau1257911131517192332[[Pos.]:[Enduro]],3,0)),"",VLOOKUP(F16,Tableau1257911131517192332[[Pos.]:[Enduro]],3,0))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2*Tableau1257911131517192332[[#This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VLOOKUP(Tableau24681012141618223133[[#This Row],[Pilote]],Tableau2[[Pilote]:[Voiture]],2,0)</f>
        <v>#N/A</v>
      </c>
      <c r="D17" s="41"/>
      <c r="E17" s="40" t="str">
        <f>IF(ISNA(VLOOKUP(D17,Tableau1257911131517192332[[Pos.]:[Sprint]],2,0)),"",VLOOKUP(D17,Tableau1257911131517192332[[Pos.]:[Sprint]],2,0))</f>
        <v/>
      </c>
      <c r="F17" s="41"/>
      <c r="G17" s="40" t="str">
        <f>IF(ISNA(VLOOKUP(F17,Tableau1257911131517192332[[Pos.]:[Enduro]],3,0)),"",VLOOKUP(F17,Tableau1257911131517192332[[Pos.]:[Enduro]],3,0))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2*Tableau1257911131517192332[[#This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VLOOKUP(Tableau24681012141618223133[[#This Row],[Pilote]],Tableau2[[Pilote]:[Voiture]],2,0)</f>
        <v>#N/A</v>
      </c>
      <c r="D18" s="41"/>
      <c r="E18" s="40" t="str">
        <f>IF(ISNA(VLOOKUP(D18,Tableau1257911131517192332[[Pos.]:[Sprint]],2,0)),"",VLOOKUP(D18,Tableau1257911131517192332[[Pos.]:[Sprint]],2,0))</f>
        <v/>
      </c>
      <c r="F18" s="41"/>
      <c r="G18" s="40" t="str">
        <f>IF(ISNA(VLOOKUP(F18,Tableau1257911131517192332[[Pos.]:[Enduro]],3,0)),"",VLOOKUP(F18,Tableau1257911131517192332[[Pos.]:[Enduro]],3,0))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2*Tableau1257911131517192332[[#This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SUM(Tableau24681012141618223133[Pts.])/O21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VLOOKUP(Tableau24[[#This Row],[Pilote]],Tableau2[[Pilote]:[Voiture]],2,0)</f>
        <v>#N/A</v>
      </c>
      <c r="D3" s="41"/>
      <c r="E3" s="40" t="str">
        <f>IF(ISNA(VLOOKUP(Tableau24[[#This Row],[Pos. Sprint]],Tableau12[],2,0)),"",VLOOKUP(Tableau24[[#This Row],[Pos. Sprint]],Tableau12[],2,0))</f>
        <v/>
      </c>
      <c r="F3" s="41"/>
      <c r="G3" s="40" t="str">
        <f>IF(ISNA(VLOOKUP(Tableau24[[#This Row],[Pos. Sprint]],Tableau12[],3,0)),"",VLOOKUP(Tableau24[[#This Row],[Pos. Sprint]],Tableau12[],3,0))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2*Tableau12[[#This Row],[Enduro]]</f>
        <v>48</v>
      </c>
    </row>
    <row r="4" spans="1:13" x14ac:dyDescent="0.3">
      <c r="A4" s="56">
        <f t="shared" ref="A4:A5" si="1">A3+1</f>
        <v>2</v>
      </c>
      <c r="B4" s="1"/>
      <c r="C4" s="1" t="e">
        <f>VLOOKUP(Tableau24[[#This Row],[Pilote]],Tableau2[[Pilote]:[Voiture]],2,0)</f>
        <v>#N/A</v>
      </c>
      <c r="D4" s="41"/>
      <c r="E4" s="40" t="str">
        <f>IF(ISNA(VLOOKUP(Tableau24[[#This Row],[Pos. Sprint]],Tableau12[],2,0)),"",VLOOKUP(Tableau24[[#This Row],[Pos. Sprint]],Tableau12[],2,0))</f>
        <v/>
      </c>
      <c r="F4" s="41"/>
      <c r="G4" s="40" t="str">
        <f>IF(ISNA(VLOOKUP(Tableau24[[#This Row],[Pos. Sprint]],Tableau12[],3,0)),"",VLOOKUP(Tableau24[[#This Row],[Pos. Sprint]],Tableau12[],3,0))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VLOOKUP(Tableau24[[#This Row],[Pilote]],Tableau2[[Pilote]:[Voiture]],2,0)</f>
        <v>#N/A</v>
      </c>
      <c r="D5" s="41"/>
      <c r="E5" s="40" t="str">
        <f>IF(ISNA(VLOOKUP(Tableau24[[#This Row],[Pos. Sprint]],Tableau12[],2,0)),"",VLOOKUP(Tableau24[[#This Row],[Pos. Sprint]],Tableau12[],2,0))</f>
        <v/>
      </c>
      <c r="F5" s="41"/>
      <c r="G5" s="40" t="str">
        <f>IF(ISNA(VLOOKUP(Tableau24[[#This Row],[Pos. Sprint]],Tableau12[],3,0)),"",VLOOKUP(Tableau24[[#This Row],[Pos. Sprint]],Tableau12[],3,0))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2*Tableau12[[#This Row],[Enduro]]</f>
        <v>34</v>
      </c>
    </row>
    <row r="6" spans="1:13" x14ac:dyDescent="0.3">
      <c r="A6" s="52">
        <f t="shared" ref="A6:A18" si="4">A5+1</f>
        <v>4</v>
      </c>
      <c r="B6" s="1"/>
      <c r="C6" s="1" t="e">
        <f>VLOOKUP(Tableau24[[#This Row],[Pilote]],Tableau2[[Pilote]:[Voiture]],2,0)</f>
        <v>#N/A</v>
      </c>
      <c r="D6" s="41"/>
      <c r="E6" s="40" t="str">
        <f>IF(ISNA(VLOOKUP(Tableau24[[#This Row],[Pos. Sprint]],Tableau12[],2,0)),"",VLOOKUP(Tableau24[[#This Row],[Pos. Sprint]],Tableau12[],2,0))</f>
        <v/>
      </c>
      <c r="F6" s="41"/>
      <c r="G6" s="40" t="str">
        <f>IF(ISNA(VLOOKUP(Tableau24[[#This Row],[Pos. Sprint]],Tableau12[],3,0)),"",VLOOKUP(Tableau24[[#This Row],[Pos. Sprint]],Tableau12[],3,0))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2*Tableau12[[#This Row],[Enduro]]</f>
        <v>30</v>
      </c>
    </row>
    <row r="7" spans="1:13" x14ac:dyDescent="0.3">
      <c r="A7" s="52">
        <f t="shared" si="4"/>
        <v>5</v>
      </c>
      <c r="B7" s="1"/>
      <c r="C7" s="1" t="e">
        <f>VLOOKUP(Tableau24[[#This Row],[Pilote]],Tableau2[[Pilote]:[Voiture]],2,0)</f>
        <v>#N/A</v>
      </c>
      <c r="D7" s="41"/>
      <c r="E7" s="40" t="str">
        <f>IF(ISNA(VLOOKUP(Tableau24[[#This Row],[Pos. Sprint]],Tableau12[],2,0)),"",VLOOKUP(Tableau24[[#This Row],[Pos. Sprint]],Tableau12[],2,0))</f>
        <v/>
      </c>
      <c r="F7" s="41"/>
      <c r="G7" s="40" t="str">
        <f>IF(ISNA(VLOOKUP(Tableau24[[#This Row],[Pos. Sprint]],Tableau12[],3,0)),"",VLOOKUP(Tableau24[[#This Row],[Pos. Sprint]],Tableau12[],3,0))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2*Tableau12[[#This Row],[Enduro]]</f>
        <v>26</v>
      </c>
    </row>
    <row r="8" spans="1:13" x14ac:dyDescent="0.3">
      <c r="A8" s="52">
        <f t="shared" si="4"/>
        <v>6</v>
      </c>
      <c r="B8" s="1"/>
      <c r="C8" s="1" t="e">
        <f>VLOOKUP(Tableau24[[#This Row],[Pilote]],Tableau2[[Pilote]:[Voiture]],2,0)</f>
        <v>#N/A</v>
      </c>
      <c r="D8" s="41"/>
      <c r="E8" s="40" t="str">
        <f>IF(ISNA(VLOOKUP(Tableau24[[#This Row],[Pos. Sprint]],Tableau12[],2,0)),"",VLOOKUP(Tableau24[[#This Row],[Pos. Sprint]],Tableau12[],2,0))</f>
        <v/>
      </c>
      <c r="F8" s="41"/>
      <c r="G8" s="40" t="str">
        <f>IF(ISNA(VLOOKUP(Tableau24[[#This Row],[Pos. Sprint]],Tableau12[],3,0)),"",VLOOKUP(Tableau24[[#This Row],[Pos. Sprint]],Tableau12[],3,0))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2*Tableau12[[#This Row],[Enduro]]</f>
        <v>24</v>
      </c>
    </row>
    <row r="9" spans="1:13" x14ac:dyDescent="0.3">
      <c r="A9" s="52">
        <f t="shared" si="4"/>
        <v>7</v>
      </c>
      <c r="B9" s="1"/>
      <c r="C9" s="1" t="e">
        <f>VLOOKUP(Tableau24[[#This Row],[Pilote]],Tableau2[[Pilote]:[Voiture]],2,0)</f>
        <v>#N/A</v>
      </c>
      <c r="D9" s="41"/>
      <c r="E9" s="40" t="str">
        <f>IF(ISNA(VLOOKUP(Tableau24[[#This Row],[Pos. Sprint]],Tableau12[],2,0)),"",VLOOKUP(Tableau24[[#This Row],[Pos. Sprint]],Tableau12[],2,0))</f>
        <v/>
      </c>
      <c r="F9" s="41"/>
      <c r="G9" s="40" t="str">
        <f>IF(ISNA(VLOOKUP(Tableau24[[#This Row],[Pos. Sprint]],Tableau12[],3,0)),"",VLOOKUP(Tableau24[[#This Row],[Pos. Sprint]],Tableau12[],3,0))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2*Tableau12[[#This Row],[Enduro]]</f>
        <v>22</v>
      </c>
    </row>
    <row r="10" spans="1:13" x14ac:dyDescent="0.3">
      <c r="A10" s="52">
        <f t="shared" si="4"/>
        <v>8</v>
      </c>
      <c r="B10" s="1"/>
      <c r="C10" s="1" t="e">
        <f>VLOOKUP(Tableau24[[#This Row],[Pilote]],Tableau2[[Pilote]:[Voiture]],2,0)</f>
        <v>#N/A</v>
      </c>
      <c r="D10" s="41"/>
      <c r="E10" s="40" t="str">
        <f>IF(ISNA(VLOOKUP(Tableau24[[#This Row],[Pos. Sprint]],Tableau12[],2,0)),"",VLOOKUP(Tableau24[[#This Row],[Pos. Sprint]],Tableau12[],2,0))</f>
        <v/>
      </c>
      <c r="F10" s="41"/>
      <c r="G10" s="40" t="str">
        <f>IF(ISNA(VLOOKUP(Tableau24[[#This Row],[Pos. Sprint]],Tableau12[],3,0)),"",VLOOKUP(Tableau24[[#This Row],[Pos. Sprint]],Tableau12[],3,0))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2*Tableau12[[#This Row],[Enduro]]</f>
        <v>20</v>
      </c>
    </row>
    <row r="11" spans="1:13" x14ac:dyDescent="0.3">
      <c r="A11" s="52">
        <f t="shared" si="4"/>
        <v>9</v>
      </c>
      <c r="B11" s="1"/>
      <c r="C11" s="1" t="e">
        <f>VLOOKUP(Tableau24[[#This Row],[Pilote]],Tableau2[[Pilote]:[Voiture]],2,0)</f>
        <v>#N/A</v>
      </c>
      <c r="D11" s="41"/>
      <c r="E11" s="40" t="str">
        <f>IF(ISNA(VLOOKUP(Tableau24[[#This Row],[Pos. Sprint]],Tableau12[],2,0)),"",VLOOKUP(Tableau24[[#This Row],[Pos. Sprint]],Tableau12[],2,0))</f>
        <v/>
      </c>
      <c r="F11" s="41"/>
      <c r="G11" s="40" t="str">
        <f>IF(ISNA(VLOOKUP(Tableau24[[#This Row],[Pos. Sprint]],Tableau12[],3,0)),"",VLOOKUP(Tableau24[[#This Row],[Pos. Sprint]],Tableau12[],3,0))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2*Tableau12[[#This Row],[Enduro]]</f>
        <v>18</v>
      </c>
    </row>
    <row r="12" spans="1:13" x14ac:dyDescent="0.3">
      <c r="A12" s="52">
        <f t="shared" si="4"/>
        <v>10</v>
      </c>
      <c r="B12" s="1"/>
      <c r="C12" s="1" t="e">
        <f>VLOOKUP(Tableau24[[#This Row],[Pilote]],Tableau2[[Pilote]:[Voiture]],2,0)</f>
        <v>#N/A</v>
      </c>
      <c r="D12" s="41"/>
      <c r="E12" s="40" t="str">
        <f>IF(ISNA(VLOOKUP(Tableau24[[#This Row],[Pos. Sprint]],Tableau12[],2,0)),"",VLOOKUP(Tableau24[[#This Row],[Pos. Sprint]],Tableau12[],2,0))</f>
        <v/>
      </c>
      <c r="F12" s="41"/>
      <c r="G12" s="40" t="str">
        <f>IF(ISNA(VLOOKUP(Tableau24[[#This Row],[Pos. Sprint]],Tableau12[],3,0)),"",VLOOKUP(Tableau24[[#This Row],[Pos. Sprint]],Tableau12[],3,0))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2*Tableau12[[#This Row],[Enduro]]</f>
        <v>16</v>
      </c>
    </row>
    <row r="13" spans="1:13" x14ac:dyDescent="0.3">
      <c r="A13" s="52">
        <f t="shared" si="4"/>
        <v>11</v>
      </c>
      <c r="B13" s="1"/>
      <c r="C13" s="1" t="e">
        <f>VLOOKUP(Tableau24[[#This Row],[Pilote]],Tableau2[[Pilote]:[Voiture]],2,0)</f>
        <v>#N/A</v>
      </c>
      <c r="D13" s="41"/>
      <c r="E13" s="40" t="str">
        <f>IF(ISNA(VLOOKUP(Tableau24[[#This Row],[Pos. Sprint]],Tableau12[],2,0)),"",VLOOKUP(Tableau24[[#This Row],[Pos. Sprint]],Tableau12[],2,0))</f>
        <v/>
      </c>
      <c r="F13" s="41"/>
      <c r="G13" s="40" t="str">
        <f>IF(ISNA(VLOOKUP(Tableau24[[#This Row],[Pos. Sprint]],Tableau12[],3,0)),"",VLOOKUP(Tableau24[[#This Row],[Pos. Sprint]],Tableau12[],3,0))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2*Tableau12[[#This Row],[Enduro]]</f>
        <v>14</v>
      </c>
    </row>
    <row r="14" spans="1:13" x14ac:dyDescent="0.3">
      <c r="A14" s="52">
        <f t="shared" si="4"/>
        <v>12</v>
      </c>
      <c r="B14" s="1"/>
      <c r="C14" s="1" t="e">
        <f>VLOOKUP(Tableau24[[#This Row],[Pilote]],Tableau2[[Pilote]:[Voiture]],2,0)</f>
        <v>#N/A</v>
      </c>
      <c r="D14" s="41"/>
      <c r="E14" s="40" t="str">
        <f>IF(ISNA(VLOOKUP(Tableau24[[#This Row],[Pos. Sprint]],Tableau12[],2,0)),"",VLOOKUP(Tableau24[[#This Row],[Pos. Sprint]],Tableau12[],2,0))</f>
        <v/>
      </c>
      <c r="F14" s="41"/>
      <c r="G14" s="40" t="str">
        <f>IF(ISNA(VLOOKUP(Tableau24[[#This Row],[Pos. Sprint]],Tableau12[],3,0)),"",VLOOKUP(Tableau24[[#This Row],[Pos. Sprint]],Tableau12[],3,0))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2*Tableau12[[#This Row],[Enduro]]</f>
        <v>12</v>
      </c>
    </row>
    <row r="15" spans="1:13" x14ac:dyDescent="0.3">
      <c r="A15" s="52">
        <f t="shared" si="4"/>
        <v>13</v>
      </c>
      <c r="B15" s="1"/>
      <c r="C15" s="1" t="e">
        <f>VLOOKUP(Tableau24[[#This Row],[Pilote]],Tableau2[[Pilote]:[Voiture]],2,0)</f>
        <v>#N/A</v>
      </c>
      <c r="D15" s="41"/>
      <c r="E15" s="40" t="str">
        <f>IF(ISNA(VLOOKUP(Tableau24[[#This Row],[Pos. Sprint]],Tableau12[],2,0)),"",VLOOKUP(Tableau24[[#This Row],[Pos. Sprint]],Tableau12[],2,0))</f>
        <v/>
      </c>
      <c r="F15" s="41"/>
      <c r="G15" s="40" t="str">
        <f>IF(ISNA(VLOOKUP(Tableau24[[#This Row],[Pos. Sprint]],Tableau12[],3,0)),"",VLOOKUP(Tableau24[[#This Row],[Pos. Sprint]],Tableau12[],3,0))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2*Tableau12[[#This Row],[Enduro]]</f>
        <v>10</v>
      </c>
    </row>
    <row r="16" spans="1:13" x14ac:dyDescent="0.3">
      <c r="A16" s="52">
        <f t="shared" si="4"/>
        <v>14</v>
      </c>
      <c r="B16" s="1"/>
      <c r="C16" s="1" t="e">
        <f>VLOOKUP(Tableau24[[#This Row],[Pilote]],Tableau2[[Pilote]:[Voiture]],2,0)</f>
        <v>#N/A</v>
      </c>
      <c r="D16" s="41"/>
      <c r="E16" s="40" t="str">
        <f>IF(ISNA(VLOOKUP(Tableau24[[#This Row],[Pos. Sprint]],Tableau12[],2,0)),"",VLOOKUP(Tableau24[[#This Row],[Pos. Sprint]],Tableau12[],2,0))</f>
        <v/>
      </c>
      <c r="F16" s="41"/>
      <c r="G16" s="40" t="str">
        <f>IF(ISNA(VLOOKUP(Tableau24[[#This Row],[Pos. Sprint]],Tableau12[],3,0)),"",VLOOKUP(Tableau24[[#This Row],[Pos. Sprint]],Tableau12[],3,0))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2*Tableau12[[#This Row],[Enduro]]</f>
        <v>8</v>
      </c>
    </row>
    <row r="17" spans="1:16" x14ac:dyDescent="0.3">
      <c r="A17" s="52">
        <f t="shared" si="4"/>
        <v>15</v>
      </c>
      <c r="B17" s="1"/>
      <c r="C17" s="1" t="e">
        <f>VLOOKUP(Tableau24[[#This Row],[Pilote]],Tableau2[[Pilote]:[Voiture]],2,0)</f>
        <v>#N/A</v>
      </c>
      <c r="D17" s="41"/>
      <c r="E17" s="40" t="str">
        <f>IF(ISNA(VLOOKUP(Tableau24[[#This Row],[Pos. Sprint]],Tableau12[],2,0)),"",VLOOKUP(Tableau24[[#This Row],[Pos. Sprint]],Tableau12[],2,0))</f>
        <v/>
      </c>
      <c r="F17" s="41"/>
      <c r="G17" s="40" t="str">
        <f>IF(ISNA(VLOOKUP(Tableau24[[#This Row],[Pos. Sprint]],Tableau12[],3,0)),"",VLOOKUP(Tableau24[[#This Row],[Pos. Sprint]],Tableau12[],3,0))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2*Tableau12[[#This Row],[Enduro]]</f>
        <v>6</v>
      </c>
    </row>
    <row r="18" spans="1:16" x14ac:dyDescent="0.3">
      <c r="A18" s="53">
        <f t="shared" si="4"/>
        <v>16</v>
      </c>
      <c r="B18" s="1"/>
      <c r="C18" s="1" t="e">
        <f>VLOOKUP(Tableau24[[#This Row],[Pilote]],Tableau2[[Pilote]:[Voiture]],2,0)</f>
        <v>#N/A</v>
      </c>
      <c r="D18" s="41"/>
      <c r="E18" s="40" t="str">
        <f>IF(ISNA(VLOOKUP(Tableau24[[#This Row],[Pos. Sprint]],Tableau12[],2,0)),"",VLOOKUP(Tableau24[[#This Row],[Pos. Sprint]],Tableau12[],2,0))</f>
        <v/>
      </c>
      <c r="F18" s="41"/>
      <c r="G18" s="40" t="str">
        <f>IF(ISNA(VLOOKUP(Tableau24[[#This Row],[Pos. Sprint]],Tableau12[],3,0)),"",VLOOKUP(Tableau24[[#This Row],[Pos. Sprint]],Tableau12[],3,0))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15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SUM(Tableau24[Pts.])/O21</f>
        <v>0</v>
      </c>
      <c r="P23" s="107"/>
    </row>
    <row r="24" spans="1:16" ht="15" thickTop="1" x14ac:dyDescent="0.3"/>
  </sheetData>
  <mergeCells count="7">
    <mergeCell ref="F1:G1"/>
    <mergeCell ref="D1:E1"/>
    <mergeCell ref="O21:P21"/>
    <mergeCell ref="O22:P22"/>
    <mergeCell ref="O23:P23"/>
    <mergeCell ref="J1:M1"/>
    <mergeCell ref="O20:P20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>
      <selection activeCell="G3" sqref="G3"/>
    </sheetView>
  </sheetViews>
  <sheetFormatPr baseColWidth="10" defaultRowHeight="14.4" x14ac:dyDescent="0.3"/>
  <cols>
    <col min="1" max="1" width="6.109375" customWidth="1"/>
    <col min="2" max="2" width="11.77734375" customWidth="1"/>
    <col min="3" max="3" width="10.88671875" customWidth="1"/>
    <col min="4" max="4" width="6.88671875" customWidth="1"/>
    <col min="5" max="7" width="6.33203125" customWidth="1"/>
    <col min="8" max="8" width="6.6640625" customWidth="1"/>
    <col min="9" max="9" width="10.109375" customWidth="1"/>
    <col min="10" max="10" width="6.44140625" customWidth="1"/>
    <col min="11" max="11" width="8.6640625" customWidth="1"/>
    <col min="12" max="12" width="9.6640625" customWidth="1"/>
    <col min="13" max="13" width="10" customWidth="1"/>
    <col min="14" max="14" width="0.88671875" customWidth="1"/>
    <col min="15" max="15" width="6.44140625" customWidth="1"/>
    <col min="16" max="16" width="8.33203125" customWidth="1"/>
    <col min="17" max="17" width="9.33203125" customWidth="1"/>
    <col min="18" max="18" width="10.21875" customWidth="1"/>
    <col min="19" max="19" width="1" customWidth="1"/>
    <col min="20" max="20" width="6.5546875" customWidth="1"/>
    <col min="21" max="21" width="8.109375" customWidth="1"/>
    <col min="22" max="22" width="10.109375" customWidth="1"/>
    <col min="23" max="23" width="10" customWidth="1"/>
  </cols>
  <sheetData>
    <row r="1" spans="1:24" x14ac:dyDescent="0.3">
      <c r="A1" s="29"/>
      <c r="B1" s="29"/>
      <c r="C1" s="29"/>
      <c r="D1" s="122" t="s">
        <v>0</v>
      </c>
      <c r="E1" s="123"/>
      <c r="F1" s="122" t="s">
        <v>1</v>
      </c>
      <c r="G1" s="123"/>
      <c r="H1" s="37" t="s">
        <v>2</v>
      </c>
      <c r="I1" s="14"/>
      <c r="J1" s="119" t="s">
        <v>74</v>
      </c>
      <c r="K1" s="119"/>
      <c r="L1" s="119"/>
      <c r="M1" s="120"/>
      <c r="N1" s="18"/>
      <c r="O1" s="121" t="s">
        <v>68</v>
      </c>
      <c r="P1" s="121"/>
      <c r="Q1" s="121"/>
      <c r="R1" s="121"/>
      <c r="S1" s="13"/>
      <c r="X1" s="13"/>
    </row>
    <row r="2" spans="1:24" x14ac:dyDescent="0.3">
      <c r="A2" s="54" t="s">
        <v>3</v>
      </c>
      <c r="B2" t="s">
        <v>5</v>
      </c>
      <c r="C2" t="s">
        <v>6</v>
      </c>
      <c r="D2" s="31" t="s">
        <v>70</v>
      </c>
      <c r="E2" s="32" t="s">
        <v>71</v>
      </c>
      <c r="F2" s="31" t="s">
        <v>72</v>
      </c>
      <c r="G2" s="32" t="s">
        <v>73</v>
      </c>
      <c r="H2" s="38" t="s">
        <v>4</v>
      </c>
      <c r="J2" s="20" t="s">
        <v>3</v>
      </c>
      <c r="K2" s="20" t="s">
        <v>0</v>
      </c>
      <c r="L2" s="20" t="s">
        <v>1</v>
      </c>
      <c r="M2" s="20" t="s">
        <v>33</v>
      </c>
      <c r="N2" s="19"/>
      <c r="O2" t="s">
        <v>3</v>
      </c>
      <c r="P2" t="s">
        <v>0</v>
      </c>
      <c r="Q2" t="s">
        <v>1</v>
      </c>
      <c r="R2" t="s">
        <v>33</v>
      </c>
      <c r="X2" s="8"/>
    </row>
    <row r="3" spans="1:24" x14ac:dyDescent="0.3">
      <c r="A3" s="55">
        <v>1</v>
      </c>
      <c r="B3" s="1"/>
      <c r="C3" s="1" t="e">
        <f>VLOOKUP(Tableau23[[#This Row],[Pilote]],Tableau2[[Pilote]:[Voiture]],2,0)</f>
        <v>#N/A</v>
      </c>
      <c r="D3" s="33"/>
      <c r="E3" s="34" t="str">
        <f>IF(ISNA(VLOOKUP(Tableau23[[#This Row],[Pos.          Sprint]],Tableau12221[],2,0)),"",VLOOKUP(Tableau23[[#This Row],[Pos.          Sprint]],Tableau12221[],2,0))</f>
        <v/>
      </c>
      <c r="F3" s="33"/>
      <c r="G3" s="32" t="str">
        <f>IF(ISNA(VLOOKUP(Tableau23[[#This Row],[Pos.        Enduro]],Tableau12221[],3,0)),"",VLOOKUP(Tableau23[[#This Row],[Pos.        Enduro]],Tableau12221[],3,0))</f>
        <v/>
      </c>
      <c r="H3" s="42">
        <f t="shared" ref="H3:H34" si="0">IF(ISERROR(E3+G3),0,E3+G3)</f>
        <v>0</v>
      </c>
      <c r="J3" s="21" t="s">
        <v>36</v>
      </c>
      <c r="K3" s="17">
        <f t="shared" ref="K3:K18" si="1">IF((P3+K$19-(VLOOKUP((ROUNDUP($Q$21,0)),$O$3:$R$18,2)-1))&gt;K$19,P3+K$19-(VLOOKUP((ROUNDUP($Q$21,0)),$O$3:$R$18,2)-1),)</f>
        <v>26</v>
      </c>
      <c r="L3" s="17">
        <f t="shared" ref="L3:L18" si="2">IF((Q3+L$19-(VLOOKUP((ROUNDUP($Q$21,0)),$O$3:$R$18,3)-1))&gt;L$19,Q3+L$19-(VLOOKUP((ROUNDUP($Q$21,0)),$O$3:$R$18,3)-1),)</f>
        <v>33</v>
      </c>
      <c r="M3" s="17">
        <f t="shared" ref="M3:M18" si="3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2*Tableau1220[[#This Row],[Enduro]]</f>
        <v>48</v>
      </c>
      <c r="X3" s="8"/>
    </row>
    <row r="4" spans="1:24" x14ac:dyDescent="0.3">
      <c r="A4" s="56">
        <f t="shared" ref="A4:A5" si="4">A3+1</f>
        <v>2</v>
      </c>
      <c r="B4" s="1"/>
      <c r="C4" s="1" t="e">
        <f>VLOOKUP(Tableau23[[#This Row],[Pilote]],Tableau2[[Pilote]:[Voiture]],2,0)</f>
        <v>#N/A</v>
      </c>
      <c r="D4" s="33"/>
      <c r="E4" s="34" t="str">
        <f>IF(ISNA(VLOOKUP(Tableau23[[#This Row],[Pos.          Sprint]],Tableau12221[],2,0)),"",VLOOKUP(Tableau23[[#This Row],[Pos.          Sprint]],Tableau12221[],2,0))</f>
        <v/>
      </c>
      <c r="F4" s="33"/>
      <c r="G4" s="32" t="str">
        <f>IF(ISNA(VLOOKUP(Tableau23[[#This Row],[Pos.        Enduro]],Tableau12221[],3,0)),"",VLOOKUP(Tableau23[[#This Row],[Pos.        Enduro]],Tableau12221[],3,0))</f>
        <v/>
      </c>
      <c r="H4" s="42">
        <f t="shared" si="0"/>
        <v>0</v>
      </c>
      <c r="J4" s="22" t="s">
        <v>37</v>
      </c>
      <c r="K4" s="17">
        <f t="shared" si="1"/>
        <v>23</v>
      </c>
      <c r="L4" s="17">
        <f t="shared" si="2"/>
        <v>29</v>
      </c>
      <c r="M4" s="17">
        <f t="shared" si="3"/>
        <v>57</v>
      </c>
      <c r="N4" s="19"/>
      <c r="O4" s="10">
        <f t="shared" ref="O4:O18" si="5">O3+1</f>
        <v>2</v>
      </c>
      <c r="P4">
        <v>17</v>
      </c>
      <c r="Q4">
        <f t="shared" ref="Q4:Q18" si="6">P3</f>
        <v>20</v>
      </c>
      <c r="R4">
        <f>2*Tableau1220[[#This Row],[Enduro]]</f>
        <v>40</v>
      </c>
      <c r="X4" s="8"/>
    </row>
    <row r="5" spans="1:24" x14ac:dyDescent="0.3">
      <c r="A5" s="57">
        <f t="shared" si="4"/>
        <v>3</v>
      </c>
      <c r="B5" s="1"/>
      <c r="C5" s="1" t="e">
        <f>VLOOKUP(Tableau23[[#This Row],[Pilote]],Tableau2[[Pilote]:[Voiture]],2,0)</f>
        <v>#N/A</v>
      </c>
      <c r="D5" s="33"/>
      <c r="E5" s="34" t="str">
        <f>IF(ISNA(VLOOKUP(Tableau23[[#This Row],[Pos.          Sprint]],Tableau12221[],2,0)),"",VLOOKUP(Tableau23[[#This Row],[Pos.          Sprint]],Tableau12221[],2,0))</f>
        <v/>
      </c>
      <c r="F5" s="33"/>
      <c r="G5" s="32" t="str">
        <f>IF(ISNA(VLOOKUP(Tableau23[[#This Row],[Pos.        Enduro]],Tableau12221[],3,0)),"",VLOOKUP(Tableau23[[#This Row],[Pos.        Enduro]],Tableau12221[],3,0))</f>
        <v/>
      </c>
      <c r="H5" s="42">
        <f t="shared" si="0"/>
        <v>0</v>
      </c>
      <c r="J5" s="23" t="s">
        <v>38</v>
      </c>
      <c r="K5" s="17">
        <f t="shared" si="1"/>
        <v>21</v>
      </c>
      <c r="L5" s="17">
        <f t="shared" si="2"/>
        <v>26</v>
      </c>
      <c r="M5" s="17">
        <f t="shared" si="3"/>
        <v>51</v>
      </c>
      <c r="N5" s="19"/>
      <c r="O5" s="11">
        <f t="shared" si="5"/>
        <v>3</v>
      </c>
      <c r="P5">
        <v>15</v>
      </c>
      <c r="Q5">
        <f t="shared" si="6"/>
        <v>17</v>
      </c>
      <c r="R5">
        <f>2*Tableau1220[[#This Row],[Enduro]]</f>
        <v>34</v>
      </c>
      <c r="X5" s="8"/>
    </row>
    <row r="6" spans="1:24" x14ac:dyDescent="0.3">
      <c r="A6" s="58">
        <f t="shared" ref="A6:A34" si="7">A5+1</f>
        <v>4</v>
      </c>
      <c r="B6" s="1"/>
      <c r="C6" s="1" t="e">
        <f>VLOOKUP(Tableau23[[#This Row],[Pilote]],Tableau2[[Pilote]:[Voiture]],2,0)</f>
        <v>#N/A</v>
      </c>
      <c r="D6" s="33"/>
      <c r="E6" s="34" t="str">
        <f>IF(ISNA(VLOOKUP(Tableau23[[#This Row],[Pos.          Sprint]],Tableau12221[],2,0)),"",VLOOKUP(Tableau23[[#This Row],[Pos.          Sprint]],Tableau12221[],2,0))</f>
        <v/>
      </c>
      <c r="F6" s="33"/>
      <c r="G6" s="32" t="str">
        <f>IF(ISNA(VLOOKUP(Tableau23[[#This Row],[Pos.        Enduro]],Tableau12221[],3,0)),"",VLOOKUP(Tableau23[[#This Row],[Pos.        Enduro]],Tableau12221[],3,0))</f>
        <v/>
      </c>
      <c r="H6" s="42">
        <f t="shared" si="0"/>
        <v>0</v>
      </c>
      <c r="J6" s="24" t="s">
        <v>39</v>
      </c>
      <c r="K6" s="17">
        <f t="shared" si="1"/>
        <v>19</v>
      </c>
      <c r="L6" s="17">
        <f t="shared" si="2"/>
        <v>24</v>
      </c>
      <c r="M6" s="17">
        <f t="shared" si="3"/>
        <v>47</v>
      </c>
      <c r="N6" s="19"/>
      <c r="O6" s="12">
        <f t="shared" si="5"/>
        <v>4</v>
      </c>
      <c r="P6">
        <v>13</v>
      </c>
      <c r="Q6">
        <f t="shared" si="6"/>
        <v>15</v>
      </c>
      <c r="R6">
        <f>2*Tableau1220[[#This Row],[Enduro]]</f>
        <v>30</v>
      </c>
      <c r="X6" s="8"/>
    </row>
    <row r="7" spans="1:24" x14ac:dyDescent="0.3">
      <c r="A7" s="58">
        <f t="shared" si="7"/>
        <v>5</v>
      </c>
      <c r="B7" s="1"/>
      <c r="C7" s="1" t="e">
        <f>VLOOKUP(Tableau23[[#This Row],[Pilote]],Tableau2[[Pilote]:[Voiture]],2,0)</f>
        <v>#N/A</v>
      </c>
      <c r="D7" s="33"/>
      <c r="E7" s="34" t="str">
        <f>IF(ISNA(VLOOKUP(Tableau23[[#This Row],[Pos.          Sprint]],Tableau12221[],2,0)),"",VLOOKUP(Tableau23[[#This Row],[Pos.          Sprint]],Tableau12221[],2,0))</f>
        <v/>
      </c>
      <c r="F7" s="33"/>
      <c r="G7" s="32" t="str">
        <f>IF(ISNA(VLOOKUP(Tableau23[[#This Row],[Pos.        Enduro]],Tableau12221[],3,0)),"",VLOOKUP(Tableau23[[#This Row],[Pos.        Enduro]],Tableau12221[],3,0))</f>
        <v/>
      </c>
      <c r="H7" s="42">
        <f t="shared" si="0"/>
        <v>0</v>
      </c>
      <c r="J7" s="24" t="s">
        <v>40</v>
      </c>
      <c r="K7" s="17">
        <f t="shared" si="1"/>
        <v>18</v>
      </c>
      <c r="L7" s="17">
        <f t="shared" si="2"/>
        <v>22</v>
      </c>
      <c r="M7" s="17">
        <f t="shared" si="3"/>
        <v>43</v>
      </c>
      <c r="N7" s="19"/>
      <c r="O7" s="12">
        <f t="shared" si="5"/>
        <v>5</v>
      </c>
      <c r="P7">
        <v>12</v>
      </c>
      <c r="Q7">
        <f t="shared" si="6"/>
        <v>13</v>
      </c>
      <c r="R7">
        <f>2*Tableau1220[[#This Row],[Enduro]]</f>
        <v>26</v>
      </c>
      <c r="X7" s="8"/>
    </row>
    <row r="8" spans="1:24" x14ac:dyDescent="0.3">
      <c r="A8" s="58">
        <f t="shared" si="7"/>
        <v>6</v>
      </c>
      <c r="B8" s="1"/>
      <c r="C8" s="1" t="e">
        <f>VLOOKUP(Tableau23[[#This Row],[Pilote]],Tableau2[[Pilote]:[Voiture]],2,0)</f>
        <v>#N/A</v>
      </c>
      <c r="D8" s="33"/>
      <c r="E8" s="34" t="str">
        <f>IF(ISNA(VLOOKUP(Tableau23[[#This Row],[Pos.          Sprint]],Tableau12221[],2,0)),"",VLOOKUP(Tableau23[[#This Row],[Pos.          Sprint]],Tableau12221[],2,0))</f>
        <v/>
      </c>
      <c r="F8" s="33"/>
      <c r="G8" s="32" t="str">
        <f>IF(ISNA(VLOOKUP(Tableau23[[#This Row],[Pos.        Enduro]],Tableau12221[],3,0)),"",VLOOKUP(Tableau23[[#This Row],[Pos.        Enduro]],Tableau12221[],3,0))</f>
        <v/>
      </c>
      <c r="H8" s="42">
        <f t="shared" si="0"/>
        <v>0</v>
      </c>
      <c r="J8" s="24" t="s">
        <v>41</v>
      </c>
      <c r="K8" s="17">
        <f t="shared" si="1"/>
        <v>17</v>
      </c>
      <c r="L8" s="17">
        <f t="shared" si="2"/>
        <v>21</v>
      </c>
      <c r="M8" s="17">
        <f t="shared" si="3"/>
        <v>41</v>
      </c>
      <c r="N8" s="19"/>
      <c r="O8" s="12">
        <f t="shared" si="5"/>
        <v>6</v>
      </c>
      <c r="P8">
        <v>11</v>
      </c>
      <c r="Q8">
        <f t="shared" si="6"/>
        <v>12</v>
      </c>
      <c r="R8">
        <f>2*Tableau1220[[#This Row],[Enduro]]</f>
        <v>24</v>
      </c>
      <c r="X8" s="8"/>
    </row>
    <row r="9" spans="1:24" x14ac:dyDescent="0.3">
      <c r="A9" s="58">
        <f t="shared" si="7"/>
        <v>7</v>
      </c>
      <c r="B9" s="1"/>
      <c r="C9" s="1" t="e">
        <f>VLOOKUP(Tableau23[[#This Row],[Pilote]],Tableau2[[Pilote]:[Voiture]],2,0)</f>
        <v>#N/A</v>
      </c>
      <c r="D9" s="33"/>
      <c r="E9" s="34" t="str">
        <f>IF(ISNA(VLOOKUP(Tableau23[[#This Row],[Pos.          Sprint]],Tableau12221[],2,0)),"",VLOOKUP(Tableau23[[#This Row],[Pos.          Sprint]],Tableau12221[],2,0))</f>
        <v/>
      </c>
      <c r="F9" s="33"/>
      <c r="G9" s="32" t="str">
        <f>IF(ISNA(VLOOKUP(Tableau23[[#This Row],[Pos.        Enduro]],Tableau12221[],3,0)),"",VLOOKUP(Tableau23[[#This Row],[Pos.        Enduro]],Tableau12221[],3,0))</f>
        <v/>
      </c>
      <c r="H9" s="42">
        <f t="shared" si="0"/>
        <v>0</v>
      </c>
      <c r="J9" s="24" t="s">
        <v>42</v>
      </c>
      <c r="K9" s="17">
        <f t="shared" si="1"/>
        <v>16</v>
      </c>
      <c r="L9" s="17">
        <f t="shared" si="2"/>
        <v>20</v>
      </c>
      <c r="M9" s="17">
        <f t="shared" si="3"/>
        <v>39</v>
      </c>
      <c r="N9" s="19"/>
      <c r="O9" s="12">
        <f t="shared" si="5"/>
        <v>7</v>
      </c>
      <c r="P9">
        <v>10</v>
      </c>
      <c r="Q9">
        <f t="shared" si="6"/>
        <v>11</v>
      </c>
      <c r="R9">
        <f>2*Tableau1220[[#This Row],[Enduro]]</f>
        <v>22</v>
      </c>
      <c r="X9" s="8"/>
    </row>
    <row r="10" spans="1:24" x14ac:dyDescent="0.3">
      <c r="A10" s="58">
        <f t="shared" si="7"/>
        <v>8</v>
      </c>
      <c r="B10" s="1"/>
      <c r="C10" s="1" t="e">
        <f>VLOOKUP(Tableau23[[#This Row],[Pilote]],Tableau2[[Pilote]:[Voiture]],2,0)</f>
        <v>#N/A</v>
      </c>
      <c r="D10" s="33"/>
      <c r="E10" s="34" t="str">
        <f>IF(ISNA(VLOOKUP(Tableau23[[#This Row],[Pos.          Sprint]],Tableau12221[],2,0)),"",VLOOKUP(Tableau23[[#This Row],[Pos.          Sprint]],Tableau12221[],2,0))</f>
        <v/>
      </c>
      <c r="F10" s="33"/>
      <c r="G10" s="32" t="str">
        <f>IF(ISNA(VLOOKUP(Tableau23[[#This Row],[Pos.        Enduro]],Tableau12221[],3,0)),"",VLOOKUP(Tableau23[[#This Row],[Pos.        Enduro]],Tableau12221[],3,0))</f>
        <v/>
      </c>
      <c r="H10" s="42">
        <f t="shared" si="0"/>
        <v>0</v>
      </c>
      <c r="J10" s="24" t="s">
        <v>43</v>
      </c>
      <c r="K10" s="17">
        <f t="shared" si="1"/>
        <v>15</v>
      </c>
      <c r="L10" s="17">
        <f t="shared" si="2"/>
        <v>19</v>
      </c>
      <c r="M10" s="17">
        <f t="shared" si="3"/>
        <v>37</v>
      </c>
      <c r="N10" s="19"/>
      <c r="O10" s="12">
        <f t="shared" si="5"/>
        <v>8</v>
      </c>
      <c r="P10">
        <v>9</v>
      </c>
      <c r="Q10">
        <f t="shared" si="6"/>
        <v>10</v>
      </c>
      <c r="R10">
        <f>2*Tableau1220[[#This Row],[Enduro]]</f>
        <v>20</v>
      </c>
      <c r="X10" s="8"/>
    </row>
    <row r="11" spans="1:24" x14ac:dyDescent="0.3">
      <c r="A11" s="58">
        <f t="shared" si="7"/>
        <v>9</v>
      </c>
      <c r="B11" s="1"/>
      <c r="C11" s="1" t="e">
        <f>VLOOKUP(Tableau23[[#This Row],[Pilote]],Tableau2[[Pilote]:[Voiture]],2,0)</f>
        <v>#N/A</v>
      </c>
      <c r="D11" s="33"/>
      <c r="E11" s="34" t="str">
        <f>IF(ISNA(VLOOKUP(Tableau23[[#This Row],[Pos.          Sprint]],Tableau12221[],2,0)),"",VLOOKUP(Tableau23[[#This Row],[Pos.          Sprint]],Tableau12221[],2,0))</f>
        <v/>
      </c>
      <c r="F11" s="33"/>
      <c r="G11" s="32" t="str">
        <f>IF(ISNA(VLOOKUP(Tableau23[[#This Row],[Pos.        Enduro]],Tableau12221[],3,0)),"",VLOOKUP(Tableau23[[#This Row],[Pos.        Enduro]],Tableau12221[],3,0))</f>
        <v/>
      </c>
      <c r="H11" s="42">
        <f t="shared" si="0"/>
        <v>0</v>
      </c>
      <c r="J11" s="24" t="s">
        <v>44</v>
      </c>
      <c r="K11" s="17">
        <f t="shared" si="1"/>
        <v>14</v>
      </c>
      <c r="L11" s="17">
        <f t="shared" si="2"/>
        <v>18</v>
      </c>
      <c r="M11" s="17">
        <f t="shared" si="3"/>
        <v>35</v>
      </c>
      <c r="N11" s="19"/>
      <c r="O11" s="12">
        <f t="shared" si="5"/>
        <v>9</v>
      </c>
      <c r="P11">
        <v>8</v>
      </c>
      <c r="Q11">
        <f t="shared" si="6"/>
        <v>9</v>
      </c>
      <c r="R11">
        <f>2*Tableau1220[[#This Row],[Enduro]]</f>
        <v>18</v>
      </c>
      <c r="X11" s="8"/>
    </row>
    <row r="12" spans="1:24" x14ac:dyDescent="0.3">
      <c r="A12" s="58">
        <f t="shared" si="7"/>
        <v>10</v>
      </c>
      <c r="B12" s="1"/>
      <c r="C12" s="1" t="e">
        <f>VLOOKUP(Tableau23[[#This Row],[Pilote]],Tableau2[[Pilote]:[Voiture]],2,0)</f>
        <v>#N/A</v>
      </c>
      <c r="D12" s="33"/>
      <c r="E12" s="34" t="str">
        <f>IF(ISNA(VLOOKUP(Tableau23[[#This Row],[Pos.          Sprint]],Tableau12221[],2,0)),"",VLOOKUP(Tableau23[[#This Row],[Pos.          Sprint]],Tableau12221[],2,0))</f>
        <v/>
      </c>
      <c r="F12" s="33"/>
      <c r="G12" s="32" t="str">
        <f>IF(ISNA(VLOOKUP(Tableau23[[#This Row],[Pos.        Enduro]],Tableau12221[],3,0)),"",VLOOKUP(Tableau23[[#This Row],[Pos.        Enduro]],Tableau12221[],3,0))</f>
        <v/>
      </c>
      <c r="H12" s="42">
        <f t="shared" si="0"/>
        <v>0</v>
      </c>
      <c r="J12" s="24" t="s">
        <v>54</v>
      </c>
      <c r="K12" s="17">
        <f t="shared" si="1"/>
        <v>0</v>
      </c>
      <c r="L12" s="17">
        <f t="shared" si="2"/>
        <v>0</v>
      </c>
      <c r="M12" s="17">
        <f t="shared" si="3"/>
        <v>0</v>
      </c>
      <c r="N12" s="19"/>
      <c r="O12" s="12">
        <f t="shared" si="5"/>
        <v>10</v>
      </c>
      <c r="P12">
        <v>7</v>
      </c>
      <c r="Q12">
        <f t="shared" si="6"/>
        <v>8</v>
      </c>
      <c r="R12">
        <f>2*Tableau1220[[#This Row],[Enduro]]</f>
        <v>16</v>
      </c>
      <c r="X12" s="8"/>
    </row>
    <row r="13" spans="1:24" x14ac:dyDescent="0.3">
      <c r="A13" s="58">
        <f t="shared" si="7"/>
        <v>11</v>
      </c>
      <c r="B13" s="1"/>
      <c r="C13" s="1" t="e">
        <f>VLOOKUP(Tableau23[[#This Row],[Pilote]],Tableau2[[Pilote]:[Voiture]],2,0)</f>
        <v>#N/A</v>
      </c>
      <c r="D13" s="33"/>
      <c r="E13" s="34" t="str">
        <f>IF(ISNA(VLOOKUP(Tableau23[[#This Row],[Pos.          Sprint]],Tableau12221[],2,0)),"",VLOOKUP(Tableau23[[#This Row],[Pos.          Sprint]],Tableau12221[],2,0))</f>
        <v/>
      </c>
      <c r="F13" s="33"/>
      <c r="G13" s="32" t="str">
        <f>IF(ISNA(VLOOKUP(Tableau23[[#This Row],[Pos.        Enduro]],Tableau12221[],3,0)),"",VLOOKUP(Tableau23[[#This Row],[Pos.        Enduro]],Tableau12221[],3,0))</f>
        <v/>
      </c>
      <c r="H13" s="42">
        <f t="shared" si="0"/>
        <v>0</v>
      </c>
      <c r="J13" s="24" t="s">
        <v>55</v>
      </c>
      <c r="K13" s="17">
        <f t="shared" si="1"/>
        <v>0</v>
      </c>
      <c r="L13" s="17">
        <f t="shared" si="2"/>
        <v>0</v>
      </c>
      <c r="M13" s="17">
        <f t="shared" si="3"/>
        <v>0</v>
      </c>
      <c r="N13" s="19"/>
      <c r="O13" s="12">
        <f t="shared" si="5"/>
        <v>11</v>
      </c>
      <c r="P13">
        <v>6</v>
      </c>
      <c r="Q13">
        <f t="shared" si="6"/>
        <v>7</v>
      </c>
      <c r="R13">
        <f>2*Tableau1220[[#This Row],[Enduro]]</f>
        <v>14</v>
      </c>
      <c r="X13" s="8"/>
    </row>
    <row r="14" spans="1:24" x14ac:dyDescent="0.3">
      <c r="A14" s="58">
        <f t="shared" si="7"/>
        <v>12</v>
      </c>
      <c r="B14" s="1"/>
      <c r="C14" s="1" t="e">
        <f>VLOOKUP(Tableau23[[#This Row],[Pilote]],Tableau2[[Pilote]:[Voiture]],2,0)</f>
        <v>#N/A</v>
      </c>
      <c r="D14" s="33"/>
      <c r="E14" s="34" t="str">
        <f>IF(ISNA(VLOOKUP(Tableau23[[#This Row],[Pos.          Sprint]],Tableau12221[],2,0)),"",VLOOKUP(Tableau23[[#This Row],[Pos.          Sprint]],Tableau12221[],2,0))</f>
        <v/>
      </c>
      <c r="F14" s="33"/>
      <c r="G14" s="32" t="str">
        <f>IF(ISNA(VLOOKUP(Tableau23[[#This Row],[Pos.        Enduro]],Tableau12221[],3,0)),"",VLOOKUP(Tableau23[[#This Row],[Pos.        Enduro]],Tableau12221[],3,0))</f>
        <v/>
      </c>
      <c r="H14" s="42">
        <f t="shared" si="0"/>
        <v>0</v>
      </c>
      <c r="J14" s="24" t="s">
        <v>56</v>
      </c>
      <c r="K14" s="17">
        <f t="shared" si="1"/>
        <v>0</v>
      </c>
      <c r="L14" s="17">
        <f t="shared" si="2"/>
        <v>0</v>
      </c>
      <c r="M14" s="17">
        <f t="shared" si="3"/>
        <v>0</v>
      </c>
      <c r="N14" s="19"/>
      <c r="O14" s="12">
        <f t="shared" si="5"/>
        <v>12</v>
      </c>
      <c r="P14">
        <v>5</v>
      </c>
      <c r="Q14">
        <f t="shared" si="6"/>
        <v>6</v>
      </c>
      <c r="R14">
        <f>2*Tableau1220[[#This Row],[Enduro]]</f>
        <v>12</v>
      </c>
      <c r="X14" s="8"/>
    </row>
    <row r="15" spans="1:24" x14ac:dyDescent="0.3">
      <c r="A15" s="58">
        <f t="shared" si="7"/>
        <v>13</v>
      </c>
      <c r="B15" s="1"/>
      <c r="C15" s="1" t="e">
        <f>VLOOKUP(Tableau23[[#This Row],[Pilote]],Tableau2[[Pilote]:[Voiture]],2,0)</f>
        <v>#N/A</v>
      </c>
      <c r="D15" s="33"/>
      <c r="E15" s="34" t="str">
        <f>IF(ISNA(VLOOKUP(Tableau23[[#This Row],[Pos.          Sprint]],Tableau12221[],2,0)),"",VLOOKUP(Tableau23[[#This Row],[Pos.          Sprint]],Tableau12221[],2,0))</f>
        <v/>
      </c>
      <c r="F15" s="33"/>
      <c r="G15" s="32" t="str">
        <f>IF(ISNA(VLOOKUP(Tableau23[[#This Row],[Pos.        Enduro]],Tableau12221[],3,0)),"",VLOOKUP(Tableau23[[#This Row],[Pos.        Enduro]],Tableau12221[],3,0))</f>
        <v/>
      </c>
      <c r="H15" s="42">
        <f t="shared" si="0"/>
        <v>0</v>
      </c>
      <c r="J15" s="24" t="s">
        <v>57</v>
      </c>
      <c r="K15" s="17">
        <f t="shared" si="1"/>
        <v>0</v>
      </c>
      <c r="L15" s="17">
        <f t="shared" si="2"/>
        <v>0</v>
      </c>
      <c r="M15" s="17">
        <f t="shared" si="3"/>
        <v>0</v>
      </c>
      <c r="N15" s="19"/>
      <c r="O15" s="12">
        <f t="shared" si="5"/>
        <v>13</v>
      </c>
      <c r="P15">
        <v>4</v>
      </c>
      <c r="Q15">
        <f t="shared" si="6"/>
        <v>5</v>
      </c>
      <c r="R15">
        <f>2*Tableau1220[[#This Row],[Enduro]]</f>
        <v>10</v>
      </c>
      <c r="X15" s="8"/>
    </row>
    <row r="16" spans="1:24" x14ac:dyDescent="0.3">
      <c r="A16" s="58">
        <f t="shared" si="7"/>
        <v>14</v>
      </c>
      <c r="B16" s="1"/>
      <c r="C16" s="1" t="e">
        <f>VLOOKUP(Tableau23[[#This Row],[Pilote]],Tableau2[[Pilote]:[Voiture]],2,0)</f>
        <v>#N/A</v>
      </c>
      <c r="D16" s="33"/>
      <c r="E16" s="34" t="str">
        <f>IF(ISNA(VLOOKUP(Tableau23[[#This Row],[Pos.          Sprint]],Tableau12221[],2,0)),"",VLOOKUP(Tableau23[[#This Row],[Pos.          Sprint]],Tableau12221[],2,0))</f>
        <v/>
      </c>
      <c r="F16" s="33"/>
      <c r="G16" s="32" t="str">
        <f>IF(ISNA(VLOOKUP(Tableau23[[#This Row],[Pos.        Enduro]],Tableau12221[],3,0)),"",VLOOKUP(Tableau23[[#This Row],[Pos.        Enduro]],Tableau12221[],3,0))</f>
        <v/>
      </c>
      <c r="H16" s="42">
        <f t="shared" si="0"/>
        <v>0</v>
      </c>
      <c r="J16" s="24" t="s">
        <v>58</v>
      </c>
      <c r="K16" s="17">
        <f t="shared" si="1"/>
        <v>0</v>
      </c>
      <c r="L16" s="17">
        <f t="shared" si="2"/>
        <v>0</v>
      </c>
      <c r="M16" s="17">
        <f t="shared" si="3"/>
        <v>0</v>
      </c>
      <c r="N16" s="19"/>
      <c r="O16" s="12">
        <f t="shared" si="5"/>
        <v>14</v>
      </c>
      <c r="P16">
        <v>3</v>
      </c>
      <c r="Q16">
        <f t="shared" si="6"/>
        <v>4</v>
      </c>
      <c r="R16">
        <f>2*Tableau1220[[#This Row],[Enduro]]</f>
        <v>8</v>
      </c>
      <c r="X16" s="8"/>
    </row>
    <row r="17" spans="1:24" x14ac:dyDescent="0.3">
      <c r="A17" s="58">
        <f t="shared" si="7"/>
        <v>15</v>
      </c>
      <c r="B17" s="1"/>
      <c r="C17" s="1" t="e">
        <f>VLOOKUP(Tableau23[[#This Row],[Pilote]],Tableau2[[Pilote]:[Voiture]],2,0)</f>
        <v>#N/A</v>
      </c>
      <c r="D17" s="33"/>
      <c r="E17" s="34" t="str">
        <f>IF(ISNA(VLOOKUP(Tableau23[[#This Row],[Pos.          Sprint]],Tableau12221[],2,0)),"",VLOOKUP(Tableau23[[#This Row],[Pos.          Sprint]],Tableau12221[],2,0))</f>
        <v/>
      </c>
      <c r="F17" s="33"/>
      <c r="G17" s="32" t="str">
        <f>IF(ISNA(VLOOKUP(Tableau23[[#This Row],[Pos.        Enduro]],Tableau12221[],3,0)),"",VLOOKUP(Tableau23[[#This Row],[Pos.        Enduro]],Tableau12221[],3,0))</f>
        <v/>
      </c>
      <c r="H17" s="42">
        <f t="shared" si="0"/>
        <v>0</v>
      </c>
      <c r="J17" s="24" t="s">
        <v>59</v>
      </c>
      <c r="K17" s="17">
        <f t="shared" si="1"/>
        <v>0</v>
      </c>
      <c r="L17" s="17">
        <f t="shared" si="2"/>
        <v>0</v>
      </c>
      <c r="M17" s="17">
        <f t="shared" si="3"/>
        <v>0</v>
      </c>
      <c r="N17" s="19"/>
      <c r="O17" s="12">
        <f t="shared" si="5"/>
        <v>15</v>
      </c>
      <c r="P17">
        <v>2</v>
      </c>
      <c r="Q17">
        <f t="shared" si="6"/>
        <v>3</v>
      </c>
      <c r="R17">
        <f>2*Tableau1220[[#This Row],[Enduro]]</f>
        <v>6</v>
      </c>
      <c r="X17" s="8"/>
    </row>
    <row r="18" spans="1:24" x14ac:dyDescent="0.3">
      <c r="A18" s="58">
        <f t="shared" si="7"/>
        <v>16</v>
      </c>
      <c r="B18" s="1"/>
      <c r="C18" s="1" t="e">
        <f>VLOOKUP(Tableau23[[#This Row],[Pilote]],Tableau2[[Pilote]:[Voiture]],2,0)</f>
        <v>#N/A</v>
      </c>
      <c r="D18" s="33"/>
      <c r="E18" s="34" t="str">
        <f>IF(ISNA(VLOOKUP(Tableau23[[#This Row],[Pos.          Sprint]],Tableau12221[],2,0)),"",VLOOKUP(Tableau23[[#This Row],[Pos.          Sprint]],Tableau12221[],2,0))</f>
        <v/>
      </c>
      <c r="F18" s="33"/>
      <c r="G18" s="32" t="str">
        <f>IF(ISNA(VLOOKUP(Tableau23[[#This Row],[Pos.        Enduro]],Tableau12221[],3,0)),"",VLOOKUP(Tableau23[[#This Row],[Pos.        Enduro]],Tableau12221[],3,0))</f>
        <v/>
      </c>
      <c r="H18" s="42">
        <f t="shared" si="0"/>
        <v>0</v>
      </c>
      <c r="J18" s="24" t="s">
        <v>60</v>
      </c>
      <c r="K18" s="17">
        <f t="shared" si="1"/>
        <v>0</v>
      </c>
      <c r="L18" s="17">
        <f t="shared" si="2"/>
        <v>0</v>
      </c>
      <c r="M18" s="17">
        <f t="shared" si="3"/>
        <v>0</v>
      </c>
      <c r="N18" s="19"/>
      <c r="O18" s="12">
        <f t="shared" si="5"/>
        <v>16</v>
      </c>
      <c r="P18">
        <v>1</v>
      </c>
      <c r="Q18">
        <f t="shared" si="6"/>
        <v>2</v>
      </c>
      <c r="R18">
        <f>2*Tableau1220[[#This Row],[Enduro]]</f>
        <v>4</v>
      </c>
      <c r="X18" s="8"/>
    </row>
    <row r="19" spans="1:24" ht="15" thickBot="1" x14ac:dyDescent="0.35">
      <c r="A19" s="58">
        <f t="shared" si="7"/>
        <v>17</v>
      </c>
      <c r="B19" s="1"/>
      <c r="C19" s="1" t="e">
        <f>VLOOKUP(Tableau23[[#This Row],[Pilote]],Tableau2[[Pilote]:[Voiture]],2,0)</f>
        <v>#N/A</v>
      </c>
      <c r="D19" s="33"/>
      <c r="E19" s="34" t="str">
        <f>IF(ISNA(VLOOKUP(Tableau23[[#This Row],[Pos.          Sprint]],Tableau12221[],2,0)),"",VLOOKUP(Tableau23[[#This Row],[Pos.          Sprint]],Tableau12221[],2,0))</f>
        <v/>
      </c>
      <c r="F19" s="33"/>
      <c r="G19" s="32" t="str">
        <f>IF(ISNA(VLOOKUP(Tableau23[[#This Row],[Pos.        Enduro]],Tableau12221[],3,0)),"",VLOOKUP(Tableau23[[#This Row],[Pos.        Enduro]],Tableau12221[],3,0))</f>
        <v/>
      </c>
      <c r="H19" s="42">
        <f t="shared" si="0"/>
        <v>0</v>
      </c>
      <c r="J19" s="25" t="s">
        <v>45</v>
      </c>
      <c r="K19" s="6">
        <f t="shared" ref="K19:K34" si="8">P3-(VLOOKUP((ROUNDDOWN($Q$21,0)),$O$3:$R$18,2)-1)</f>
        <v>13</v>
      </c>
      <c r="L19" s="6">
        <f t="shared" ref="L19:L34" si="9">IF(Q3-(VLOOKUP((ROUNDDOWN($Q$21,0)),$O$3:$R$18,3)-2)&gt;1,Q3-(VLOOKUP((ROUNDDOWN($Q$21,0)),$O$3:$R$18,3)-2),)</f>
        <v>17</v>
      </c>
      <c r="M19" s="6">
        <f t="shared" ref="M19:M34" si="10">IF(R3-(VLOOKUP((ROUNDDOWN($Q$21,0)),$O$3:$R$18,4)-4)&gt;3,R3-(VLOOKUP((ROUNDDOWN($Q$21,0)),$O$3:$R$18,4)-4),)</f>
        <v>34</v>
      </c>
      <c r="X19" s="8"/>
    </row>
    <row r="20" spans="1:24" ht="15" thickTop="1" x14ac:dyDescent="0.3">
      <c r="A20" s="58">
        <f t="shared" si="7"/>
        <v>18</v>
      </c>
      <c r="B20" s="1"/>
      <c r="C20" s="1" t="e">
        <f>VLOOKUP(Tableau23[[#This Row],[Pilote]],Tableau2[[Pilote]:[Voiture]],2,0)</f>
        <v>#N/A</v>
      </c>
      <c r="D20" s="33"/>
      <c r="E20" s="34" t="str">
        <f>IF(ISNA(VLOOKUP(Tableau23[[#This Row],[Pos.          Sprint]],Tableau12221[],2,0)),"",VLOOKUP(Tableau23[[#This Row],[Pos.          Sprint]],Tableau12221[],2,0))</f>
        <v/>
      </c>
      <c r="F20" s="33"/>
      <c r="G20" s="32" t="str">
        <f>IF(ISNA(VLOOKUP(Tableau23[[#This Row],[Pos.        Enduro]],Tableau12221[],3,0)),"",VLOOKUP(Tableau23[[#This Row],[Pos.        Enduro]],Tableau12221[],3,0))</f>
        <v/>
      </c>
      <c r="H20" s="42">
        <f t="shared" si="0"/>
        <v>0</v>
      </c>
      <c r="J20" s="26" t="s">
        <v>46</v>
      </c>
      <c r="K20" s="6">
        <f t="shared" si="8"/>
        <v>10</v>
      </c>
      <c r="L20" s="6">
        <f t="shared" si="9"/>
        <v>13</v>
      </c>
      <c r="M20" s="6">
        <f t="shared" si="10"/>
        <v>26</v>
      </c>
      <c r="O20" s="100" t="s">
        <v>69</v>
      </c>
      <c r="P20" s="102"/>
      <c r="Q20" s="109" t="s">
        <v>35</v>
      </c>
      <c r="R20" s="110"/>
      <c r="S20" s="8"/>
      <c r="X20" s="8"/>
    </row>
    <row r="21" spans="1:24" ht="15" thickBot="1" x14ac:dyDescent="0.35">
      <c r="A21" s="58">
        <f t="shared" si="7"/>
        <v>19</v>
      </c>
      <c r="C21" t="e">
        <f>VLOOKUP(Tableau23[[#This Row],[Pilote]],Tableau2[[Pilote]:[Voiture]],2,0)</f>
        <v>#N/A</v>
      </c>
      <c r="D21" s="35"/>
      <c r="E21" s="34" t="str">
        <f>IF(ISNA(VLOOKUP(Tableau23[[#This Row],[Pos.          Sprint]],Tableau12221[],2,0)),"",VLOOKUP(Tableau23[[#This Row],[Pos.          Sprint]],Tableau12221[],2,0))</f>
        <v/>
      </c>
      <c r="F21" s="35"/>
      <c r="G21" s="32" t="str">
        <f>IF(ISNA(VLOOKUP(Tableau23[[#This Row],[Pos.        Enduro]],Tableau12221[],3,0)),"",VLOOKUP(Tableau23[[#This Row],[Pos.        Enduro]],Tableau12221[],3,0))</f>
        <v/>
      </c>
      <c r="H21" s="42">
        <f t="shared" si="0"/>
        <v>0</v>
      </c>
      <c r="J21" s="27" t="s">
        <v>47</v>
      </c>
      <c r="K21" s="6">
        <f t="shared" si="8"/>
        <v>8</v>
      </c>
      <c r="L21" s="6">
        <f t="shared" si="9"/>
        <v>10</v>
      </c>
      <c r="M21" s="6">
        <f t="shared" si="10"/>
        <v>20</v>
      </c>
      <c r="O21" s="111">
        <v>18</v>
      </c>
      <c r="P21" s="112"/>
      <c r="Q21" s="117">
        <f>O21/2</f>
        <v>9</v>
      </c>
      <c r="R21" s="118"/>
      <c r="S21" s="8"/>
      <c r="X21" s="8"/>
    </row>
    <row r="22" spans="1:24" ht="15" thickTop="1" x14ac:dyDescent="0.3">
      <c r="A22" s="58">
        <f t="shared" si="7"/>
        <v>20</v>
      </c>
      <c r="C22" t="e">
        <f>VLOOKUP(Tableau23[[#This Row],[Pilote]],Tableau2[[Pilote]:[Voiture]],2,0)</f>
        <v>#N/A</v>
      </c>
      <c r="D22" s="35"/>
      <c r="E22" s="34" t="str">
        <f>IF(ISNA(VLOOKUP(Tableau23[[#This Row],[Pos.          Sprint]],Tableau12221[],2,0)),"",VLOOKUP(Tableau23[[#This Row],[Pos.          Sprint]],Tableau12221[],2,0))</f>
        <v/>
      </c>
      <c r="F22" s="35"/>
      <c r="G22" s="32" t="str">
        <f>IF(ISNA(VLOOKUP(Tableau23[[#This Row],[Pos.        Enduro]],Tableau12221[],3,0)),"",VLOOKUP(Tableau23[[#This Row],[Pos.        Enduro]],Tableau12221[],3,0))</f>
        <v/>
      </c>
      <c r="H22" s="42">
        <f t="shared" si="0"/>
        <v>0</v>
      </c>
      <c r="J22" s="15" t="s">
        <v>48</v>
      </c>
      <c r="K22" s="6">
        <f t="shared" si="8"/>
        <v>6</v>
      </c>
      <c r="L22" s="6">
        <f t="shared" si="9"/>
        <v>8</v>
      </c>
      <c r="M22" s="6">
        <f t="shared" si="10"/>
        <v>16</v>
      </c>
      <c r="O22" s="124" t="s">
        <v>75</v>
      </c>
      <c r="P22" s="125"/>
      <c r="Q22" s="125"/>
      <c r="R22" s="126"/>
      <c r="S22" s="8"/>
      <c r="X22" s="8"/>
    </row>
    <row r="23" spans="1:24" ht="15" thickBot="1" x14ac:dyDescent="0.35">
      <c r="A23" s="58">
        <f t="shared" si="7"/>
        <v>21</v>
      </c>
      <c r="C23" t="e">
        <f>VLOOKUP(Tableau23[[#This Row],[Pilote]],Tableau2[[Pilote]:[Voiture]],2,0)</f>
        <v>#N/A</v>
      </c>
      <c r="D23" s="35"/>
      <c r="E23" s="34" t="str">
        <f>IF(ISNA(VLOOKUP(Tableau23[[#This Row],[Pos.          Sprint]],Tableau12221[],2,0)),"",VLOOKUP(Tableau23[[#This Row],[Pos.          Sprint]],Tableau12221[],2,0))</f>
        <v/>
      </c>
      <c r="F23" s="35"/>
      <c r="G23" s="32" t="str">
        <f>IF(ISNA(VLOOKUP(Tableau23[[#This Row],[Pos.        Enduro]],Tableau12221[],3,0)),"",VLOOKUP(Tableau23[[#This Row],[Pos.        Enduro]],Tableau12221[],3,0))</f>
        <v/>
      </c>
      <c r="H23" s="42">
        <f t="shared" si="0"/>
        <v>0</v>
      </c>
      <c r="J23" s="15" t="s">
        <v>49</v>
      </c>
      <c r="K23" s="6">
        <f t="shared" si="8"/>
        <v>5</v>
      </c>
      <c r="L23" s="6">
        <f t="shared" si="9"/>
        <v>6</v>
      </c>
      <c r="M23" s="6">
        <f t="shared" si="10"/>
        <v>12</v>
      </c>
      <c r="O23" s="114">
        <f>SUM(Tableau23[Pts.])/O21</f>
        <v>0</v>
      </c>
      <c r="P23" s="115"/>
      <c r="Q23" s="115"/>
      <c r="R23" s="116"/>
      <c r="S23" s="8"/>
      <c r="T23" s="8"/>
      <c r="U23" s="7"/>
      <c r="V23" s="8"/>
      <c r="W23" s="8"/>
      <c r="X23" s="8"/>
    </row>
    <row r="24" spans="1:24" ht="15" thickTop="1" x14ac:dyDescent="0.3">
      <c r="A24" s="58">
        <f t="shared" si="7"/>
        <v>22</v>
      </c>
      <c r="C24" t="e">
        <f>VLOOKUP(Tableau23[[#This Row],[Pilote]],Tableau2[[Pilote]:[Voiture]],2,0)</f>
        <v>#N/A</v>
      </c>
      <c r="D24" s="35"/>
      <c r="E24" s="34" t="str">
        <f>IF(ISNA(VLOOKUP(Tableau23[[#This Row],[Pos.          Sprint]],Tableau12221[],2,0)),"",VLOOKUP(Tableau23[[#This Row],[Pos.          Sprint]],Tableau12221[],2,0))</f>
        <v/>
      </c>
      <c r="F24" s="35"/>
      <c r="G24" s="32" t="str">
        <f>IF(ISNA(VLOOKUP(Tableau23[[#This Row],[Pos.        Enduro]],Tableau12221[],3,0)),"",VLOOKUP(Tableau23[[#This Row],[Pos.        Enduro]],Tableau12221[],3,0))</f>
        <v/>
      </c>
      <c r="H24" s="42">
        <f t="shared" si="0"/>
        <v>0</v>
      </c>
      <c r="J24" s="15" t="s">
        <v>50</v>
      </c>
      <c r="K24" s="6">
        <f t="shared" si="8"/>
        <v>4</v>
      </c>
      <c r="L24" s="6">
        <f t="shared" si="9"/>
        <v>5</v>
      </c>
      <c r="M24" s="6">
        <f t="shared" si="10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3">
      <c r="A25" s="58">
        <f t="shared" si="7"/>
        <v>23</v>
      </c>
      <c r="C25" t="e">
        <f>VLOOKUP(Tableau23[[#This Row],[Pilote]],Tableau2[[Pilote]:[Voiture]],2,0)</f>
        <v>#N/A</v>
      </c>
      <c r="D25" s="35"/>
      <c r="E25" s="34" t="str">
        <f>IF(ISNA(VLOOKUP(Tableau23[[#This Row],[Pos.          Sprint]],Tableau12221[],2,0)),"",VLOOKUP(Tableau23[[#This Row],[Pos.          Sprint]],Tableau12221[],2,0))</f>
        <v/>
      </c>
      <c r="F25" s="35"/>
      <c r="G25" s="32" t="str">
        <f>IF(ISNA(VLOOKUP(Tableau23[[#This Row],[Pos.        Enduro]],Tableau12221[],3,0)),"",VLOOKUP(Tableau23[[#This Row],[Pos.        Enduro]],Tableau12221[],3,0))</f>
        <v/>
      </c>
      <c r="H25" s="42">
        <f t="shared" si="0"/>
        <v>0</v>
      </c>
      <c r="J25" s="15" t="s">
        <v>51</v>
      </c>
      <c r="K25" s="6">
        <f t="shared" si="8"/>
        <v>3</v>
      </c>
      <c r="L25" s="6">
        <f t="shared" si="9"/>
        <v>4</v>
      </c>
      <c r="M25" s="6">
        <f t="shared" si="10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3">
      <c r="A26" s="58">
        <f t="shared" si="7"/>
        <v>24</v>
      </c>
      <c r="C26" t="e">
        <f>VLOOKUP(Tableau23[[#This Row],[Pilote]],Tableau2[[Pilote]:[Voiture]],2,0)</f>
        <v>#N/A</v>
      </c>
      <c r="D26" s="35"/>
      <c r="E26" s="34" t="str">
        <f>IF(ISNA(VLOOKUP(Tableau23[[#This Row],[Pos.          Sprint]],Tableau12221[],2,0)),"",VLOOKUP(Tableau23[[#This Row],[Pos.          Sprint]],Tableau12221[],2,0))</f>
        <v/>
      </c>
      <c r="F26" s="35"/>
      <c r="G26" s="32" t="str">
        <f>IF(ISNA(VLOOKUP(Tableau23[[#This Row],[Pos.        Enduro]],Tableau12221[],3,0)),"",VLOOKUP(Tableau23[[#This Row],[Pos.        Enduro]],Tableau12221[],3,0))</f>
        <v/>
      </c>
      <c r="H26" s="42">
        <f t="shared" si="0"/>
        <v>0</v>
      </c>
      <c r="J26" s="15" t="s">
        <v>52</v>
      </c>
      <c r="K26" s="6">
        <f t="shared" si="8"/>
        <v>2</v>
      </c>
      <c r="L26" s="6">
        <f t="shared" si="9"/>
        <v>3</v>
      </c>
      <c r="M26" s="6">
        <f t="shared" si="10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3">
      <c r="A27" s="58">
        <f t="shared" si="7"/>
        <v>25</v>
      </c>
      <c r="C27" t="e">
        <f>VLOOKUP(Tableau23[[#This Row],[Pilote]],Tableau2[[Pilote]:[Voiture]],2,0)</f>
        <v>#N/A</v>
      </c>
      <c r="D27" s="35"/>
      <c r="E27" s="34" t="str">
        <f>IF(ISNA(VLOOKUP(Tableau23[[#This Row],[Pos.          Sprint]],Tableau12221[],2,0)),"",VLOOKUP(Tableau23[[#This Row],[Pos.          Sprint]],Tableau12221[],2,0))</f>
        <v/>
      </c>
      <c r="F27" s="35"/>
      <c r="G27" s="32" t="str">
        <f>IF(ISNA(VLOOKUP(Tableau23[[#This Row],[Pos.        Enduro]],Tableau12221[],3,0)),"",VLOOKUP(Tableau23[[#This Row],[Pos.        Enduro]],Tableau12221[],3,0))</f>
        <v/>
      </c>
      <c r="H27" s="42">
        <f t="shared" si="0"/>
        <v>0</v>
      </c>
      <c r="J27" s="15" t="s">
        <v>53</v>
      </c>
      <c r="K27" s="6">
        <f t="shared" si="8"/>
        <v>1</v>
      </c>
      <c r="L27" s="6">
        <f t="shared" si="9"/>
        <v>2</v>
      </c>
      <c r="M27" s="6">
        <f t="shared" si="10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3">
      <c r="A28" s="58">
        <f t="shared" si="7"/>
        <v>26</v>
      </c>
      <c r="C28" t="e">
        <f>VLOOKUP(Tableau23[[#This Row],[Pilote]],Tableau2[[Pilote]:[Voiture]],2,0)</f>
        <v>#N/A</v>
      </c>
      <c r="D28" s="35"/>
      <c r="E28" s="34" t="str">
        <f>IF(ISNA(VLOOKUP(Tableau23[[#This Row],[Pos.          Sprint]],Tableau12221[],2,0)),"",VLOOKUP(Tableau23[[#This Row],[Pos.          Sprint]],Tableau12221[],2,0))</f>
        <v/>
      </c>
      <c r="F28" s="35"/>
      <c r="G28" s="32" t="str">
        <f>IF(ISNA(VLOOKUP(Tableau23[[#This Row],[Pos.        Enduro]],Tableau12221[],3,0)),"",VLOOKUP(Tableau23[[#This Row],[Pos.        Enduro]],Tableau12221[],3,0))</f>
        <v/>
      </c>
      <c r="H28" s="42">
        <f t="shared" si="0"/>
        <v>0</v>
      </c>
      <c r="J28" s="15" t="s">
        <v>61</v>
      </c>
      <c r="K28" s="6">
        <f t="shared" si="8"/>
        <v>0</v>
      </c>
      <c r="L28" s="6">
        <f t="shared" si="9"/>
        <v>0</v>
      </c>
      <c r="M28" s="6">
        <f t="shared" si="10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3">
      <c r="A29" s="58">
        <f t="shared" si="7"/>
        <v>27</v>
      </c>
      <c r="C29" t="e">
        <f>VLOOKUP(Tableau23[[#This Row],[Pilote]],Tableau2[[Pilote]:[Voiture]],2,0)</f>
        <v>#N/A</v>
      </c>
      <c r="D29" s="35"/>
      <c r="E29" s="34" t="str">
        <f>IF(ISNA(VLOOKUP(Tableau23[[#This Row],[Pos.          Sprint]],Tableau12221[],2,0)),"",VLOOKUP(Tableau23[[#This Row],[Pos.          Sprint]],Tableau12221[],2,0))</f>
        <v/>
      </c>
      <c r="F29" s="35"/>
      <c r="G29" s="32" t="str">
        <f>IF(ISNA(VLOOKUP(Tableau23[[#This Row],[Pos.        Enduro]],Tableau12221[],3,0)),"",VLOOKUP(Tableau23[[#This Row],[Pos.        Enduro]],Tableau12221[],3,0))</f>
        <v/>
      </c>
      <c r="H29" s="42">
        <f t="shared" si="0"/>
        <v>0</v>
      </c>
      <c r="J29" s="15" t="s">
        <v>62</v>
      </c>
      <c r="K29" s="6">
        <f t="shared" si="8"/>
        <v>-1</v>
      </c>
      <c r="L29" s="6">
        <f t="shared" si="9"/>
        <v>0</v>
      </c>
      <c r="M29" s="6">
        <f t="shared" si="10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3">
      <c r="A30" s="58">
        <f t="shared" si="7"/>
        <v>28</v>
      </c>
      <c r="C30" t="e">
        <f>VLOOKUP(Tableau23[[#This Row],[Pilote]],Tableau2[[Pilote]:[Voiture]],2,0)</f>
        <v>#N/A</v>
      </c>
      <c r="D30" s="35"/>
      <c r="E30" s="34" t="str">
        <f>IF(ISNA(VLOOKUP(Tableau23[[#This Row],[Pos.          Sprint]],Tableau12221[],2,0)),"",VLOOKUP(Tableau23[[#This Row],[Pos.          Sprint]],Tableau12221[],2,0))</f>
        <v/>
      </c>
      <c r="F30" s="35"/>
      <c r="G30" s="32" t="str">
        <f>IF(ISNA(VLOOKUP(Tableau23[[#This Row],[Pos.        Enduro]],Tableau12221[],3,0)),"",VLOOKUP(Tableau23[[#This Row],[Pos.        Enduro]],Tableau12221[],3,0))</f>
        <v/>
      </c>
      <c r="H30" s="42">
        <f t="shared" si="0"/>
        <v>0</v>
      </c>
      <c r="J30" s="15" t="s">
        <v>63</v>
      </c>
      <c r="K30" s="6">
        <f t="shared" si="8"/>
        <v>-2</v>
      </c>
      <c r="L30" s="6">
        <f t="shared" si="9"/>
        <v>0</v>
      </c>
      <c r="M30" s="6">
        <f t="shared" si="10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3">
      <c r="A31" s="58">
        <f t="shared" si="7"/>
        <v>29</v>
      </c>
      <c r="C31" t="e">
        <f>VLOOKUP(Tableau23[[#This Row],[Pilote]],Tableau2[[Pilote]:[Voiture]],2,0)</f>
        <v>#N/A</v>
      </c>
      <c r="D31" s="35"/>
      <c r="E31" s="34" t="str">
        <f>IF(ISNA(VLOOKUP(Tableau23[[#This Row],[Pos.          Sprint]],Tableau12221[],2,0)),"",VLOOKUP(Tableau23[[#This Row],[Pos.          Sprint]],Tableau12221[],2,0))</f>
        <v/>
      </c>
      <c r="F31" s="35"/>
      <c r="G31" s="32" t="str">
        <f>IF(ISNA(VLOOKUP(Tableau23[[#This Row],[Pos.        Enduro]],Tableau12221[],3,0)),"",VLOOKUP(Tableau23[[#This Row],[Pos.        Enduro]],Tableau12221[],3,0))</f>
        <v/>
      </c>
      <c r="H31" s="42">
        <f t="shared" si="0"/>
        <v>0</v>
      </c>
      <c r="J31" s="15" t="s">
        <v>64</v>
      </c>
      <c r="K31" s="6">
        <f t="shared" si="8"/>
        <v>-3</v>
      </c>
      <c r="L31" s="6">
        <f t="shared" si="9"/>
        <v>0</v>
      </c>
      <c r="M31" s="6">
        <f t="shared" si="10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3">
      <c r="A32" s="58">
        <f t="shared" si="7"/>
        <v>30</v>
      </c>
      <c r="C32" t="e">
        <f>VLOOKUP(Tableau23[[#This Row],[Pilote]],Tableau2[[Pilote]:[Voiture]],2,0)</f>
        <v>#N/A</v>
      </c>
      <c r="D32" s="35"/>
      <c r="E32" s="34" t="str">
        <f>IF(ISNA(VLOOKUP(Tableau23[[#This Row],[Pos.          Sprint]],Tableau12221[],2,0)),"",VLOOKUP(Tableau23[[#This Row],[Pos.          Sprint]],Tableau12221[],2,0))</f>
        <v/>
      </c>
      <c r="F32" s="35"/>
      <c r="G32" s="32" t="str">
        <f>IF(ISNA(VLOOKUP(Tableau23[[#This Row],[Pos.        Enduro]],Tableau12221[],3,0)),"",VLOOKUP(Tableau23[[#This Row],[Pos.        Enduro]],Tableau12221[],3,0))</f>
        <v/>
      </c>
      <c r="H32" s="42">
        <f t="shared" si="0"/>
        <v>0</v>
      </c>
      <c r="J32" s="15" t="s">
        <v>65</v>
      </c>
      <c r="K32" s="6">
        <f t="shared" si="8"/>
        <v>-4</v>
      </c>
      <c r="L32" s="6">
        <f t="shared" si="9"/>
        <v>0</v>
      </c>
      <c r="M32" s="6">
        <f t="shared" si="10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3">
      <c r="A33" s="58">
        <f t="shared" si="7"/>
        <v>31</v>
      </c>
      <c r="C33" t="e">
        <f>VLOOKUP(Tableau23[[#This Row],[Pilote]],Tableau2[[Pilote]:[Voiture]],2,0)</f>
        <v>#N/A</v>
      </c>
      <c r="D33" s="35"/>
      <c r="E33" s="34" t="str">
        <f>IF(ISNA(VLOOKUP(Tableau23[[#This Row],[Pos.          Sprint]],Tableau12221[],2,0)),"",VLOOKUP(Tableau23[[#This Row],[Pos.          Sprint]],Tableau12221[],2,0))</f>
        <v/>
      </c>
      <c r="F33" s="35"/>
      <c r="G33" s="32" t="str">
        <f>IF(ISNA(VLOOKUP(Tableau23[[#This Row],[Pos.        Enduro]],Tableau12221[],3,0)),"",VLOOKUP(Tableau23[[#This Row],[Pos.        Enduro]],Tableau12221[],3,0))</f>
        <v/>
      </c>
      <c r="H33" s="42">
        <f t="shared" si="0"/>
        <v>0</v>
      </c>
      <c r="J33" s="15" t="s">
        <v>66</v>
      </c>
      <c r="K33" s="6">
        <f t="shared" si="8"/>
        <v>-5</v>
      </c>
      <c r="L33" s="6">
        <f t="shared" si="9"/>
        <v>0</v>
      </c>
      <c r="M33" s="6">
        <f t="shared" si="10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3">
      <c r="A34" s="58">
        <f t="shared" si="7"/>
        <v>32</v>
      </c>
      <c r="C34" t="e">
        <f>VLOOKUP(Tableau23[[#This Row],[Pilote]],Tableau2[[Pilote]:[Voiture]],2,0)</f>
        <v>#N/A</v>
      </c>
      <c r="D34" s="36"/>
      <c r="E34" s="94" t="str">
        <f>IF(ISNA(VLOOKUP(Tableau23[[#This Row],[Pos.          Sprint]],Tableau12221[],2,0)),"",VLOOKUP(Tableau23[[#This Row],[Pos.          Sprint]],Tableau12221[],2,0))</f>
        <v/>
      </c>
      <c r="F34" s="36"/>
      <c r="G34" s="95" t="str">
        <f>IF(ISNA(VLOOKUP(Tableau23[[#This Row],[Pos.        Enduro]],Tableau12221[],3,0)),"",VLOOKUP(Tableau23[[#This Row],[Pos.        Enduro]],Tableau12221[],3,0))</f>
        <v/>
      </c>
      <c r="H34" s="43">
        <f t="shared" si="0"/>
        <v>0</v>
      </c>
      <c r="J34" s="15" t="s">
        <v>67</v>
      </c>
      <c r="K34" s="6">
        <f t="shared" si="8"/>
        <v>-6</v>
      </c>
      <c r="L34" s="6">
        <f t="shared" si="9"/>
        <v>0</v>
      </c>
      <c r="M34" s="6">
        <f t="shared" si="10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3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3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3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3">
      <c r="P38" s="8"/>
      <c r="Q38" s="8"/>
      <c r="R38" s="8"/>
      <c r="S38" s="8"/>
      <c r="T38" s="8"/>
      <c r="U38" s="8"/>
      <c r="V38" s="8"/>
      <c r="W38" s="8"/>
      <c r="X38" s="8"/>
    </row>
  </sheetData>
  <mergeCells count="10">
    <mergeCell ref="D1:E1"/>
    <mergeCell ref="F1:G1"/>
    <mergeCell ref="O20:P20"/>
    <mergeCell ref="Q20:R20"/>
    <mergeCell ref="O22:R22"/>
    <mergeCell ref="O23:R23"/>
    <mergeCell ref="O21:P21"/>
    <mergeCell ref="Q21:R21"/>
    <mergeCell ref="J1:M1"/>
    <mergeCell ref="O1:R1"/>
  </mergeCells>
  <dataValidations count="2"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  <dataValidation errorStyle="information" operator="greaterThan" allowBlank="1" errorTitle="Non inscrit" error="Cet emplacement excède le nombre d'inscrits." sqref="K19:M34"/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E3" sqref="E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33</v>
      </c>
      <c r="E1" s="108"/>
      <c r="F1" s="14"/>
      <c r="G1" s="14"/>
      <c r="H1" s="14"/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16" t="s">
        <v>77</v>
      </c>
      <c r="F2" s="19"/>
      <c r="G2" s="19"/>
      <c r="H2" s="19"/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VLOOKUP(Tableau2427[[#This Row],[Pilote]],Tableau2[[Pilote]:[Voiture]],2,0)</f>
        <v>#N/A</v>
      </c>
      <c r="D3" s="41"/>
      <c r="E3" s="46" t="str">
        <f>IF(ISNA(VLOOKUP(D3,Tableau1226[[Pos.]:[Spéciale]],4,0)),"",VLOOKUP(D3,Tableau1226[[Pos.]:[Spéciale]],4,0))</f>
        <v/>
      </c>
      <c r="F3" s="18"/>
      <c r="G3" s="19"/>
      <c r="H3" s="45"/>
      <c r="J3" s="2">
        <v>1</v>
      </c>
      <c r="K3">
        <v>20</v>
      </c>
      <c r="L3">
        <v>24</v>
      </c>
      <c r="M3">
        <f>2*Tableau1226[[#This Row],[Enduro]]</f>
        <v>48</v>
      </c>
    </row>
    <row r="4" spans="1:13" x14ac:dyDescent="0.3">
      <c r="A4" s="56">
        <f t="shared" ref="A4:A5" si="0">A3+1</f>
        <v>2</v>
      </c>
      <c r="B4" s="1"/>
      <c r="C4" s="1" t="e">
        <f>VLOOKUP(Tableau2427[[#This Row],[Pilote]],Tableau2[[Pilote]:[Voiture]],2,0)</f>
        <v>#N/A</v>
      </c>
      <c r="D4" s="41"/>
      <c r="E4" s="46" t="str">
        <f>IF(ISNA(VLOOKUP(D4,Tableau1226[[Pos.]:[Spéciale]],4,0)),"",VLOOKUP(D4,Tableau1226[[Pos.]:[Spéciale]],4,0))</f>
        <v/>
      </c>
      <c r="F4" s="18"/>
      <c r="G4" s="19"/>
      <c r="H4" s="45"/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2*Tableau1226[[#This Row],[Enduro]]</f>
        <v>40</v>
      </c>
    </row>
    <row r="5" spans="1:13" x14ac:dyDescent="0.3">
      <c r="A5" s="57">
        <f t="shared" si="0"/>
        <v>3</v>
      </c>
      <c r="B5" s="1"/>
      <c r="C5" s="1" t="e">
        <f>VLOOKUP(Tableau2427[[#This Row],[Pilote]],Tableau2[[Pilote]:[Voiture]],2,0)</f>
        <v>#N/A</v>
      </c>
      <c r="D5" s="41"/>
      <c r="E5" s="46" t="str">
        <f>IF(ISNA(VLOOKUP(D5,Tableau1226[[Pos.]:[Spéciale]],4,0)),"",VLOOKUP(D5,Tableau1226[[Pos.]:[Spéciale]],4,0))</f>
        <v/>
      </c>
      <c r="F5" s="18"/>
      <c r="G5" s="19"/>
      <c r="H5" s="45"/>
      <c r="J5" s="4">
        <f t="shared" si="1"/>
        <v>3</v>
      </c>
      <c r="K5">
        <v>15</v>
      </c>
      <c r="L5">
        <f t="shared" si="2"/>
        <v>17</v>
      </c>
      <c r="M5">
        <f>2*Tableau1226[[#This Row],[Enduro]]</f>
        <v>34</v>
      </c>
    </row>
    <row r="6" spans="1:13" x14ac:dyDescent="0.3">
      <c r="A6" s="52">
        <f t="shared" ref="A6:A18" si="3">A5+1</f>
        <v>4</v>
      </c>
      <c r="B6" s="1"/>
      <c r="C6" s="1" t="e">
        <f>VLOOKUP(Tableau2427[[#This Row],[Pilote]],Tableau2[[Pilote]:[Voiture]],2,0)</f>
        <v>#N/A</v>
      </c>
      <c r="D6" s="41"/>
      <c r="E6" s="46" t="str">
        <f>IF(ISNA(VLOOKUP(D6,Tableau1226[[Pos.]:[Spéciale]],4,0)),"",VLOOKUP(D6,Tableau1226[[Pos.]:[Spéciale]],4,0))</f>
        <v/>
      </c>
      <c r="F6" s="18"/>
      <c r="G6" s="19"/>
      <c r="H6" s="45"/>
      <c r="J6" s="5">
        <f t="shared" si="1"/>
        <v>4</v>
      </c>
      <c r="K6">
        <v>13</v>
      </c>
      <c r="L6">
        <f t="shared" si="2"/>
        <v>15</v>
      </c>
      <c r="M6">
        <f>2*Tableau1226[[#This Row],[Enduro]]</f>
        <v>30</v>
      </c>
    </row>
    <row r="7" spans="1:13" x14ac:dyDescent="0.3">
      <c r="A7" s="52">
        <f t="shared" si="3"/>
        <v>5</v>
      </c>
      <c r="B7" s="1"/>
      <c r="C7" s="1" t="e">
        <f>VLOOKUP(Tableau2427[[#This Row],[Pilote]],Tableau2[[Pilote]:[Voiture]],2,0)</f>
        <v>#N/A</v>
      </c>
      <c r="D7" s="41"/>
      <c r="E7" s="46" t="str">
        <f>IF(ISNA(VLOOKUP(D7,Tableau1226[[Pos.]:[Spéciale]],4,0)),"",VLOOKUP(D7,Tableau1226[[Pos.]:[Spéciale]],4,0))</f>
        <v/>
      </c>
      <c r="F7" s="18"/>
      <c r="G7" s="19"/>
      <c r="H7" s="45"/>
      <c r="J7" s="5">
        <f t="shared" si="1"/>
        <v>5</v>
      </c>
      <c r="K7">
        <v>12</v>
      </c>
      <c r="L7">
        <f t="shared" si="2"/>
        <v>13</v>
      </c>
      <c r="M7">
        <f>2*Tableau1226[[#This Row],[Enduro]]</f>
        <v>26</v>
      </c>
    </row>
    <row r="8" spans="1:13" x14ac:dyDescent="0.3">
      <c r="A8" s="52">
        <f t="shared" si="3"/>
        <v>6</v>
      </c>
      <c r="B8" s="1"/>
      <c r="C8" s="1" t="e">
        <f>VLOOKUP(Tableau2427[[#This Row],[Pilote]],Tableau2[[Pilote]:[Voiture]],2,0)</f>
        <v>#N/A</v>
      </c>
      <c r="D8" s="41"/>
      <c r="E8" s="46" t="str">
        <f>IF(ISNA(VLOOKUP(D8,Tableau1226[[Pos.]:[Spéciale]],4,0)),"",VLOOKUP(D8,Tableau1226[[Pos.]:[Spéciale]],4,0))</f>
        <v/>
      </c>
      <c r="F8" s="18"/>
      <c r="G8" s="19"/>
      <c r="H8" s="45"/>
      <c r="J8" s="5">
        <f t="shared" si="1"/>
        <v>6</v>
      </c>
      <c r="K8">
        <v>11</v>
      </c>
      <c r="L8">
        <f t="shared" si="2"/>
        <v>12</v>
      </c>
      <c r="M8">
        <f>2*Tableau1226[[#This Row],[Enduro]]</f>
        <v>24</v>
      </c>
    </row>
    <row r="9" spans="1:13" x14ac:dyDescent="0.3">
      <c r="A9" s="52">
        <f t="shared" si="3"/>
        <v>7</v>
      </c>
      <c r="B9" s="1"/>
      <c r="C9" s="1" t="e">
        <f>VLOOKUP(Tableau2427[[#This Row],[Pilote]],Tableau2[[Pilote]:[Voiture]],2,0)</f>
        <v>#N/A</v>
      </c>
      <c r="D9" s="41"/>
      <c r="E9" s="46" t="str">
        <f>IF(ISNA(VLOOKUP(D9,Tableau1226[[Pos.]:[Spéciale]],4,0)),"",VLOOKUP(D9,Tableau1226[[Pos.]:[Spéciale]],4,0))</f>
        <v/>
      </c>
      <c r="F9" s="18"/>
      <c r="G9" s="19"/>
      <c r="H9" s="45"/>
      <c r="J9" s="5">
        <f t="shared" si="1"/>
        <v>7</v>
      </c>
      <c r="K9">
        <v>10</v>
      </c>
      <c r="L9">
        <f t="shared" si="2"/>
        <v>11</v>
      </c>
      <c r="M9">
        <f>2*Tableau1226[[#This Row],[Enduro]]</f>
        <v>22</v>
      </c>
    </row>
    <row r="10" spans="1:13" x14ac:dyDescent="0.3">
      <c r="A10" s="52">
        <f t="shared" si="3"/>
        <v>8</v>
      </c>
      <c r="B10" s="1"/>
      <c r="C10" s="1" t="e">
        <f>VLOOKUP(Tableau2427[[#This Row],[Pilote]],Tableau2[[Pilote]:[Voiture]],2,0)</f>
        <v>#N/A</v>
      </c>
      <c r="D10" s="41"/>
      <c r="E10" s="46" t="str">
        <f>IF(ISNA(VLOOKUP(D10,Tableau1226[[Pos.]:[Spéciale]],4,0)),"",VLOOKUP(D10,Tableau1226[[Pos.]:[Spéciale]],4,0))</f>
        <v/>
      </c>
      <c r="F10" s="18"/>
      <c r="G10" s="19"/>
      <c r="H10" s="45"/>
      <c r="J10" s="5">
        <f t="shared" si="1"/>
        <v>8</v>
      </c>
      <c r="K10">
        <v>9</v>
      </c>
      <c r="L10">
        <f t="shared" si="2"/>
        <v>10</v>
      </c>
      <c r="M10">
        <f>2*Tableau1226[[#This Row],[Enduro]]</f>
        <v>20</v>
      </c>
    </row>
    <row r="11" spans="1:13" x14ac:dyDescent="0.3">
      <c r="A11" s="52">
        <f t="shared" si="3"/>
        <v>9</v>
      </c>
      <c r="B11" s="1"/>
      <c r="C11" s="1" t="e">
        <f>VLOOKUP(Tableau2427[[#This Row],[Pilote]],Tableau2[[Pilote]:[Voiture]],2,0)</f>
        <v>#N/A</v>
      </c>
      <c r="D11" s="41"/>
      <c r="E11" s="46" t="str">
        <f>IF(ISNA(VLOOKUP(D11,Tableau1226[[Pos.]:[Spéciale]],4,0)),"",VLOOKUP(D11,Tableau1226[[Pos.]:[Spéciale]],4,0))</f>
        <v/>
      </c>
      <c r="F11" s="18"/>
      <c r="G11" s="19"/>
      <c r="H11" s="45"/>
      <c r="J11" s="5">
        <f t="shared" si="1"/>
        <v>9</v>
      </c>
      <c r="K11">
        <v>8</v>
      </c>
      <c r="L11">
        <f t="shared" si="2"/>
        <v>9</v>
      </c>
      <c r="M11">
        <f>2*Tableau1226[[#This Row],[Enduro]]</f>
        <v>18</v>
      </c>
    </row>
    <row r="12" spans="1:13" x14ac:dyDescent="0.3">
      <c r="A12" s="52">
        <f t="shared" si="3"/>
        <v>10</v>
      </c>
      <c r="B12" s="1"/>
      <c r="C12" s="1" t="e">
        <f>VLOOKUP(Tableau2427[[#This Row],[Pilote]],Tableau2[[Pilote]:[Voiture]],2,0)</f>
        <v>#N/A</v>
      </c>
      <c r="D12" s="41"/>
      <c r="E12" s="46" t="str">
        <f>IF(ISNA(VLOOKUP(D12,Tableau1226[[Pos.]:[Spéciale]],4,0)),"",VLOOKUP(D12,Tableau1226[[Pos.]:[Spéciale]],4,0))</f>
        <v/>
      </c>
      <c r="F12" s="18"/>
      <c r="G12" s="19"/>
      <c r="H12" s="45"/>
      <c r="J12" s="5">
        <f t="shared" si="1"/>
        <v>10</v>
      </c>
      <c r="K12">
        <v>7</v>
      </c>
      <c r="L12">
        <f t="shared" si="2"/>
        <v>8</v>
      </c>
      <c r="M12">
        <f>2*Tableau1226[[#This Row],[Enduro]]</f>
        <v>16</v>
      </c>
    </row>
    <row r="13" spans="1:13" x14ac:dyDescent="0.3">
      <c r="A13" s="52">
        <f t="shared" si="3"/>
        <v>11</v>
      </c>
      <c r="B13" s="1"/>
      <c r="C13" s="1" t="e">
        <f>VLOOKUP(Tableau2427[[#This Row],[Pilote]],Tableau2[[Pilote]:[Voiture]],2,0)</f>
        <v>#N/A</v>
      </c>
      <c r="D13" s="41"/>
      <c r="E13" s="46" t="str">
        <f>IF(ISNA(VLOOKUP(D13,Tableau1226[[Pos.]:[Spéciale]],4,0)),"",VLOOKUP(D13,Tableau1226[[Pos.]:[Spéciale]],4,0))</f>
        <v/>
      </c>
      <c r="F13" s="18"/>
      <c r="G13" s="19"/>
      <c r="H13" s="45"/>
      <c r="J13" s="5">
        <f t="shared" si="1"/>
        <v>11</v>
      </c>
      <c r="K13">
        <v>6</v>
      </c>
      <c r="L13">
        <f t="shared" si="2"/>
        <v>7</v>
      </c>
      <c r="M13">
        <f>2*Tableau1226[[#This Row],[Enduro]]</f>
        <v>14</v>
      </c>
    </row>
    <row r="14" spans="1:13" x14ac:dyDescent="0.3">
      <c r="A14" s="52">
        <f t="shared" si="3"/>
        <v>12</v>
      </c>
      <c r="B14" s="1"/>
      <c r="C14" s="1" t="e">
        <f>VLOOKUP(Tableau2427[[#This Row],[Pilote]],Tableau2[[Pilote]:[Voiture]],2,0)</f>
        <v>#N/A</v>
      </c>
      <c r="D14" s="41"/>
      <c r="E14" s="46" t="str">
        <f>IF(ISNA(VLOOKUP(D14,Tableau1226[[Pos.]:[Spéciale]],4,0)),"",VLOOKUP(D14,Tableau1226[[Pos.]:[Spéciale]],4,0))</f>
        <v/>
      </c>
      <c r="F14" s="18"/>
      <c r="G14" s="19"/>
      <c r="H14" s="45"/>
      <c r="J14" s="5">
        <f t="shared" si="1"/>
        <v>12</v>
      </c>
      <c r="K14">
        <v>5</v>
      </c>
      <c r="L14">
        <f t="shared" si="2"/>
        <v>6</v>
      </c>
      <c r="M14">
        <f>2*Tableau1226[[#This Row],[Enduro]]</f>
        <v>12</v>
      </c>
    </row>
    <row r="15" spans="1:13" x14ac:dyDescent="0.3">
      <c r="A15" s="52">
        <f t="shared" si="3"/>
        <v>13</v>
      </c>
      <c r="B15" s="1"/>
      <c r="C15" s="1" t="e">
        <f>VLOOKUP(Tableau2427[[#This Row],[Pilote]],Tableau2[[Pilote]:[Voiture]],2,0)</f>
        <v>#N/A</v>
      </c>
      <c r="D15" s="41"/>
      <c r="E15" s="46" t="str">
        <f>IF(ISNA(VLOOKUP(D15,Tableau1226[[Pos.]:[Spéciale]],4,0)),"",VLOOKUP(D15,Tableau1226[[Pos.]:[Spéciale]],4,0))</f>
        <v/>
      </c>
      <c r="F15" s="18"/>
      <c r="G15" s="19"/>
      <c r="H15" s="45"/>
      <c r="J15" s="5">
        <f t="shared" si="1"/>
        <v>13</v>
      </c>
      <c r="K15">
        <v>4</v>
      </c>
      <c r="L15">
        <f t="shared" si="2"/>
        <v>5</v>
      </c>
      <c r="M15">
        <f>2*Tableau1226[[#This Row],[Enduro]]</f>
        <v>10</v>
      </c>
    </row>
    <row r="16" spans="1:13" x14ac:dyDescent="0.3">
      <c r="A16" s="52">
        <f t="shared" si="3"/>
        <v>14</v>
      </c>
      <c r="B16" s="1"/>
      <c r="C16" s="1" t="e">
        <f>VLOOKUP(Tableau2427[[#This Row],[Pilote]],Tableau2[[Pilote]:[Voiture]],2,0)</f>
        <v>#N/A</v>
      </c>
      <c r="D16" s="41"/>
      <c r="E16" s="46" t="str">
        <f>IF(ISNA(VLOOKUP(D16,Tableau1226[[Pos.]:[Spéciale]],4,0)),"",VLOOKUP(D16,Tableau1226[[Pos.]:[Spéciale]],4,0))</f>
        <v/>
      </c>
      <c r="F16" s="18"/>
      <c r="G16" s="19"/>
      <c r="H16" s="45"/>
      <c r="J16" s="5">
        <f t="shared" si="1"/>
        <v>14</v>
      </c>
      <c r="K16">
        <v>3</v>
      </c>
      <c r="L16">
        <f t="shared" si="2"/>
        <v>4</v>
      </c>
      <c r="M16">
        <f>2*Tableau1226[[#This Row],[Enduro]]</f>
        <v>8</v>
      </c>
    </row>
    <row r="17" spans="1:16" x14ac:dyDescent="0.3">
      <c r="A17" s="52">
        <f t="shared" si="3"/>
        <v>15</v>
      </c>
      <c r="B17" s="1"/>
      <c r="C17" s="1" t="e">
        <f>VLOOKUP(Tableau2427[[#This Row],[Pilote]],Tableau2[[Pilote]:[Voiture]],2,0)</f>
        <v>#N/A</v>
      </c>
      <c r="D17" s="41"/>
      <c r="E17" s="46" t="str">
        <f>IF(ISNA(VLOOKUP(D17,Tableau1226[[Pos.]:[Spéciale]],4,0)),"",VLOOKUP(D17,Tableau1226[[Pos.]:[Spéciale]],4,0))</f>
        <v/>
      </c>
      <c r="F17" s="18"/>
      <c r="G17" s="19"/>
      <c r="H17" s="45"/>
      <c r="J17" s="5">
        <f t="shared" si="1"/>
        <v>15</v>
      </c>
      <c r="K17">
        <v>2</v>
      </c>
      <c r="L17">
        <f t="shared" si="2"/>
        <v>3</v>
      </c>
      <c r="M17">
        <f>2*Tableau1226[[#This Row],[Enduro]]</f>
        <v>6</v>
      </c>
    </row>
    <row r="18" spans="1:16" x14ac:dyDescent="0.3">
      <c r="A18" s="53">
        <f t="shared" si="3"/>
        <v>16</v>
      </c>
      <c r="B18" s="1"/>
      <c r="C18" s="1" t="e">
        <f>VLOOKUP(Tableau2427[[#This Row],[Pilote]],Tableau2[[Pilote]:[Voiture]],2,0)</f>
        <v>#N/A</v>
      </c>
      <c r="D18" s="41"/>
      <c r="E18" s="46" t="str">
        <f>IF(ISNA(VLOOKUP(D18,Tableau1226[[Pos.]:[Spéciale]],4,0)),"",VLOOKUP(D18,Tableau1226[[Pos.]:[Spéciale]],4,0))</f>
        <v/>
      </c>
      <c r="F18" s="18"/>
      <c r="G18" s="19"/>
      <c r="H18" s="45"/>
      <c r="J18" s="5">
        <f t="shared" si="1"/>
        <v>16</v>
      </c>
      <c r="K18">
        <v>1</v>
      </c>
      <c r="L18">
        <f t="shared" si="2"/>
        <v>2</v>
      </c>
      <c r="M18">
        <f>2*Tableau1226[[#This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15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27">
        <f>SUM(Tableau2427[Pts. Sprint])/O21</f>
        <v>0</v>
      </c>
      <c r="P23" s="128"/>
    </row>
    <row r="24" spans="1:16" ht="15" thickTop="1" x14ac:dyDescent="0.3"/>
  </sheetData>
  <mergeCells count="6">
    <mergeCell ref="O23:P23"/>
    <mergeCell ref="D1:E1"/>
    <mergeCell ref="J1:M1"/>
    <mergeCell ref="O20:P20"/>
    <mergeCell ref="O22:P22"/>
    <mergeCell ref="O21:P21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workbookViewId="0">
      <selection activeCell="E3" sqref="E3"/>
    </sheetView>
  </sheetViews>
  <sheetFormatPr baseColWidth="10" defaultRowHeight="14.4" x14ac:dyDescent="0.3"/>
  <cols>
    <col min="1" max="1" width="6.109375" customWidth="1"/>
    <col min="2" max="2" width="11.77734375" customWidth="1"/>
    <col min="3" max="3" width="10.88671875" customWidth="1"/>
    <col min="4" max="4" width="6.88671875" customWidth="1"/>
    <col min="5" max="7" width="6.33203125" customWidth="1"/>
    <col min="8" max="8" width="6.6640625" customWidth="1"/>
    <col min="9" max="9" width="10.109375" customWidth="1"/>
    <col min="10" max="10" width="6.44140625" customWidth="1"/>
    <col min="11" max="11" width="8.6640625" customWidth="1"/>
    <col min="12" max="12" width="9.6640625" customWidth="1"/>
    <col min="13" max="13" width="10" customWidth="1"/>
    <col min="14" max="14" width="0.88671875" customWidth="1"/>
    <col min="15" max="15" width="6.44140625" customWidth="1"/>
    <col min="16" max="16" width="8.33203125" customWidth="1"/>
    <col min="17" max="17" width="9.33203125" customWidth="1"/>
    <col min="18" max="18" width="10.21875" customWidth="1"/>
    <col min="19" max="19" width="1" customWidth="1"/>
    <col min="20" max="20" width="6.5546875" customWidth="1"/>
    <col min="21" max="21" width="8.109375" customWidth="1"/>
    <col min="22" max="22" width="10.109375" customWidth="1"/>
    <col min="23" max="23" width="10" customWidth="1"/>
  </cols>
  <sheetData>
    <row r="1" spans="1:24" x14ac:dyDescent="0.3">
      <c r="A1" s="29"/>
      <c r="B1" s="29"/>
      <c r="C1" s="29"/>
      <c r="D1" s="122" t="s">
        <v>33</v>
      </c>
      <c r="E1" s="132"/>
      <c r="F1" s="14"/>
      <c r="G1" s="14"/>
      <c r="H1" s="14"/>
      <c r="I1" s="14"/>
      <c r="J1" s="119" t="s">
        <v>74</v>
      </c>
      <c r="K1" s="119"/>
      <c r="L1" s="119"/>
      <c r="M1" s="120"/>
      <c r="N1" s="18"/>
      <c r="O1" s="121" t="s">
        <v>68</v>
      </c>
      <c r="P1" s="121"/>
      <c r="Q1" s="121"/>
      <c r="R1" s="121"/>
      <c r="S1" s="13"/>
      <c r="X1" s="13"/>
    </row>
    <row r="2" spans="1:24" x14ac:dyDescent="0.3">
      <c r="A2" s="54" t="s">
        <v>3</v>
      </c>
      <c r="B2" t="s">
        <v>5</v>
      </c>
      <c r="C2" t="s">
        <v>6</v>
      </c>
      <c r="D2" s="31" t="s">
        <v>70</v>
      </c>
      <c r="E2" s="16" t="s">
        <v>71</v>
      </c>
      <c r="F2" s="19"/>
      <c r="G2" s="19"/>
      <c r="H2" s="47"/>
      <c r="J2" s="20" t="s">
        <v>3</v>
      </c>
      <c r="K2" s="20" t="s">
        <v>0</v>
      </c>
      <c r="L2" s="20" t="s">
        <v>1</v>
      </c>
      <c r="M2" s="20" t="s">
        <v>33</v>
      </c>
      <c r="N2" s="19"/>
      <c r="O2" t="s">
        <v>3</v>
      </c>
      <c r="P2" t="s">
        <v>0</v>
      </c>
      <c r="Q2" t="s">
        <v>1</v>
      </c>
      <c r="R2" t="s">
        <v>33</v>
      </c>
      <c r="X2" s="8"/>
    </row>
    <row r="3" spans="1:24" x14ac:dyDescent="0.3">
      <c r="A3" s="55">
        <v>1</v>
      </c>
      <c r="B3" s="1"/>
      <c r="C3" s="1" t="e">
        <f>VLOOKUP(Tableau2330[[#This Row],[Pilote]],Tableau2[[Pilote]:[Voiture]],2,0)</f>
        <v>#N/A</v>
      </c>
      <c r="D3" s="33"/>
      <c r="E3" s="50" t="str">
        <f>IF(ISNA(VLOOKUP(D3,Tableau1222129[[Pos.]:[Spéciale]],4,0)),"",VLOOKUP(D3,Tableau1222129[[Pos.]:[Spéciale]],4,0))</f>
        <v/>
      </c>
      <c r="F3" s="48"/>
      <c r="G3" s="19"/>
      <c r="H3" s="49"/>
      <c r="J3" s="21" t="s">
        <v>36</v>
      </c>
      <c r="K3" s="17">
        <f t="shared" ref="K3:K18" si="0">IF((P3+K$19-(VLOOKUP((ROUNDUP($Q$21,0)),$O$3:$R$18,2)-1))&gt;K$19,P3+K$19-(VLOOKUP((ROUNDUP($Q$21,0)),$O$3:$R$18,2)-1),)</f>
        <v>26</v>
      </c>
      <c r="L3" s="17">
        <f t="shared" ref="L3:L18" si="1">IF((Q3+L$19-(VLOOKUP((ROUNDUP($Q$21,0)),$O$3:$R$18,3)-1))&gt;L$19,Q3+L$19-(VLOOKUP((ROUNDUP($Q$21,0)),$O$3:$R$18,3)-1),)</f>
        <v>33</v>
      </c>
      <c r="M3" s="17">
        <f t="shared" ref="M3:M18" si="2">IF((R3+M$19-(VLOOKUP((ROUNDUP($Q$21,0)),$O$3:$R$18,4)-1))&gt;M$19,R3+M$19-(VLOOKUP((ROUNDUP($Q$21,0)),$O$3:$R$18,4)-1),)</f>
        <v>65</v>
      </c>
      <c r="N3" s="19"/>
      <c r="O3" s="9">
        <v>1</v>
      </c>
      <c r="P3">
        <v>20</v>
      </c>
      <c r="Q3">
        <v>24</v>
      </c>
      <c r="R3">
        <f>2*Tableau122028[[#This Row],[Enduro]]</f>
        <v>48</v>
      </c>
      <c r="X3" s="8"/>
    </row>
    <row r="4" spans="1:24" x14ac:dyDescent="0.3">
      <c r="A4" s="56">
        <f t="shared" ref="A4:A5" si="3">A3+1</f>
        <v>2</v>
      </c>
      <c r="B4" s="1"/>
      <c r="C4" s="1" t="e">
        <f>VLOOKUP(Tableau2330[[#This Row],[Pilote]],Tableau2[[Pilote]:[Voiture]],2,0)</f>
        <v>#N/A</v>
      </c>
      <c r="D4" s="33"/>
      <c r="E4" s="50" t="str">
        <f>IF(ISNA(VLOOKUP(D4,Tableau1222129[[Pos.]:[Spéciale]],4,0)),"",VLOOKUP(D4,Tableau1222129[[Pos.]:[Spéciale]],4,0))</f>
        <v/>
      </c>
      <c r="F4" s="48"/>
      <c r="G4" s="19"/>
      <c r="H4" s="49"/>
      <c r="J4" s="22" t="s">
        <v>37</v>
      </c>
      <c r="K4" s="17">
        <f t="shared" si="0"/>
        <v>23</v>
      </c>
      <c r="L4" s="17">
        <f t="shared" si="1"/>
        <v>29</v>
      </c>
      <c r="M4" s="17">
        <f t="shared" si="2"/>
        <v>57</v>
      </c>
      <c r="N4" s="19"/>
      <c r="O4" s="10">
        <f t="shared" ref="O4:O18" si="4">O3+1</f>
        <v>2</v>
      </c>
      <c r="P4">
        <v>17</v>
      </c>
      <c r="Q4">
        <f t="shared" ref="Q4:Q18" si="5">P3</f>
        <v>20</v>
      </c>
      <c r="R4">
        <f>2*Tableau122028[[#This Row],[Enduro]]</f>
        <v>40</v>
      </c>
      <c r="X4" s="8"/>
    </row>
    <row r="5" spans="1:24" x14ac:dyDescent="0.3">
      <c r="A5" s="57">
        <f t="shared" si="3"/>
        <v>3</v>
      </c>
      <c r="B5" s="1"/>
      <c r="C5" s="1" t="e">
        <f>VLOOKUP(Tableau2330[[#This Row],[Pilote]],Tableau2[[Pilote]:[Voiture]],2,0)</f>
        <v>#N/A</v>
      </c>
      <c r="D5" s="33"/>
      <c r="E5" s="50" t="str">
        <f>IF(ISNA(VLOOKUP(D5,Tableau1222129[[Pos.]:[Spéciale]],4,0)),"",VLOOKUP(D5,Tableau1222129[[Pos.]:[Spéciale]],4,0))</f>
        <v/>
      </c>
      <c r="F5" s="48"/>
      <c r="G5" s="19"/>
      <c r="H5" s="49"/>
      <c r="J5" s="23" t="s">
        <v>38</v>
      </c>
      <c r="K5" s="17">
        <f t="shared" si="0"/>
        <v>21</v>
      </c>
      <c r="L5" s="17">
        <f t="shared" si="1"/>
        <v>26</v>
      </c>
      <c r="M5" s="17">
        <f t="shared" si="2"/>
        <v>51</v>
      </c>
      <c r="N5" s="19"/>
      <c r="O5" s="11">
        <f t="shared" si="4"/>
        <v>3</v>
      </c>
      <c r="P5">
        <v>15</v>
      </c>
      <c r="Q5">
        <f t="shared" si="5"/>
        <v>17</v>
      </c>
      <c r="R5">
        <f>2*Tableau122028[[#This Row],[Enduro]]</f>
        <v>34</v>
      </c>
      <c r="X5" s="8"/>
    </row>
    <row r="6" spans="1:24" x14ac:dyDescent="0.3">
      <c r="A6" s="58">
        <f t="shared" ref="A6:A34" si="6">A5+1</f>
        <v>4</v>
      </c>
      <c r="B6" s="1"/>
      <c r="C6" s="1" t="e">
        <f>VLOOKUP(Tableau2330[[#This Row],[Pilote]],Tableau2[[Pilote]:[Voiture]],2,0)</f>
        <v>#N/A</v>
      </c>
      <c r="D6" s="33"/>
      <c r="E6" s="50" t="str">
        <f>IF(ISNA(VLOOKUP(D6,Tableau1222129[[Pos.]:[Spéciale]],4,0)),"",VLOOKUP(D6,Tableau1222129[[Pos.]:[Spéciale]],4,0))</f>
        <v/>
      </c>
      <c r="F6" s="48"/>
      <c r="G6" s="19"/>
      <c r="H6" s="49"/>
      <c r="J6" s="24" t="s">
        <v>39</v>
      </c>
      <c r="K6" s="17">
        <f t="shared" si="0"/>
        <v>19</v>
      </c>
      <c r="L6" s="17">
        <f t="shared" si="1"/>
        <v>24</v>
      </c>
      <c r="M6" s="17">
        <f t="shared" si="2"/>
        <v>47</v>
      </c>
      <c r="N6" s="19"/>
      <c r="O6" s="12">
        <f t="shared" si="4"/>
        <v>4</v>
      </c>
      <c r="P6">
        <v>13</v>
      </c>
      <c r="Q6">
        <f t="shared" si="5"/>
        <v>15</v>
      </c>
      <c r="R6">
        <f>2*Tableau122028[[#This Row],[Enduro]]</f>
        <v>30</v>
      </c>
      <c r="X6" s="8"/>
    </row>
    <row r="7" spans="1:24" x14ac:dyDescent="0.3">
      <c r="A7" s="58">
        <f t="shared" si="6"/>
        <v>5</v>
      </c>
      <c r="B7" s="1"/>
      <c r="C7" s="1" t="e">
        <f>VLOOKUP(Tableau2330[[#This Row],[Pilote]],Tableau2[[Pilote]:[Voiture]],2,0)</f>
        <v>#N/A</v>
      </c>
      <c r="D7" s="33"/>
      <c r="E7" s="50" t="str">
        <f>IF(ISNA(VLOOKUP(D7,Tableau1222129[[Pos.]:[Spéciale]],4,0)),"",VLOOKUP(D7,Tableau1222129[[Pos.]:[Spéciale]],4,0))</f>
        <v/>
      </c>
      <c r="F7" s="48"/>
      <c r="G7" s="19"/>
      <c r="H7" s="49"/>
      <c r="J7" s="24" t="s">
        <v>40</v>
      </c>
      <c r="K7" s="17">
        <f t="shared" si="0"/>
        <v>18</v>
      </c>
      <c r="L7" s="17">
        <f t="shared" si="1"/>
        <v>22</v>
      </c>
      <c r="M7" s="17">
        <f t="shared" si="2"/>
        <v>43</v>
      </c>
      <c r="N7" s="19"/>
      <c r="O7" s="12">
        <f t="shared" si="4"/>
        <v>5</v>
      </c>
      <c r="P7">
        <v>12</v>
      </c>
      <c r="Q7">
        <f t="shared" si="5"/>
        <v>13</v>
      </c>
      <c r="R7">
        <f>2*Tableau122028[[#This Row],[Enduro]]</f>
        <v>26</v>
      </c>
      <c r="X7" s="8"/>
    </row>
    <row r="8" spans="1:24" x14ac:dyDescent="0.3">
      <c r="A8" s="58">
        <f t="shared" si="6"/>
        <v>6</v>
      </c>
      <c r="B8" s="1"/>
      <c r="C8" s="1" t="e">
        <f>VLOOKUP(Tableau2330[[#This Row],[Pilote]],Tableau2[[Pilote]:[Voiture]],2,0)</f>
        <v>#N/A</v>
      </c>
      <c r="D8" s="33"/>
      <c r="E8" s="50" t="str">
        <f>IF(ISNA(VLOOKUP(D8,Tableau1222129[[Pos.]:[Spéciale]],4,0)),"",VLOOKUP(D8,Tableau1222129[[Pos.]:[Spéciale]],4,0))</f>
        <v/>
      </c>
      <c r="F8" s="48"/>
      <c r="G8" s="19"/>
      <c r="H8" s="49"/>
      <c r="J8" s="24" t="s">
        <v>41</v>
      </c>
      <c r="K8" s="17">
        <f t="shared" si="0"/>
        <v>17</v>
      </c>
      <c r="L8" s="17">
        <f t="shared" si="1"/>
        <v>21</v>
      </c>
      <c r="M8" s="17">
        <f t="shared" si="2"/>
        <v>41</v>
      </c>
      <c r="N8" s="19"/>
      <c r="O8" s="12">
        <f t="shared" si="4"/>
        <v>6</v>
      </c>
      <c r="P8">
        <v>11</v>
      </c>
      <c r="Q8">
        <f t="shared" si="5"/>
        <v>12</v>
      </c>
      <c r="R8">
        <f>2*Tableau122028[[#This Row],[Enduro]]</f>
        <v>24</v>
      </c>
      <c r="X8" s="8"/>
    </row>
    <row r="9" spans="1:24" x14ac:dyDescent="0.3">
      <c r="A9" s="58">
        <f t="shared" si="6"/>
        <v>7</v>
      </c>
      <c r="B9" s="1"/>
      <c r="C9" s="1" t="e">
        <f>VLOOKUP(Tableau2330[[#This Row],[Pilote]],Tableau2[[Pilote]:[Voiture]],2,0)</f>
        <v>#N/A</v>
      </c>
      <c r="D9" s="33"/>
      <c r="E9" s="50" t="str">
        <f>IF(ISNA(VLOOKUP(D9,Tableau1222129[[Pos.]:[Spéciale]],4,0)),"",VLOOKUP(D9,Tableau1222129[[Pos.]:[Spéciale]],4,0))</f>
        <v/>
      </c>
      <c r="F9" s="48"/>
      <c r="G9" s="19"/>
      <c r="H9" s="49"/>
      <c r="J9" s="24" t="s">
        <v>42</v>
      </c>
      <c r="K9" s="17">
        <f t="shared" si="0"/>
        <v>16</v>
      </c>
      <c r="L9" s="17">
        <f t="shared" si="1"/>
        <v>20</v>
      </c>
      <c r="M9" s="17">
        <f t="shared" si="2"/>
        <v>39</v>
      </c>
      <c r="N9" s="19"/>
      <c r="O9" s="12">
        <f t="shared" si="4"/>
        <v>7</v>
      </c>
      <c r="P9">
        <v>10</v>
      </c>
      <c r="Q9">
        <f t="shared" si="5"/>
        <v>11</v>
      </c>
      <c r="R9">
        <f>2*Tableau122028[[#This Row],[Enduro]]</f>
        <v>22</v>
      </c>
      <c r="X9" s="8"/>
    </row>
    <row r="10" spans="1:24" x14ac:dyDescent="0.3">
      <c r="A10" s="58">
        <f t="shared" si="6"/>
        <v>8</v>
      </c>
      <c r="B10" s="1"/>
      <c r="C10" s="1" t="e">
        <f>VLOOKUP(Tableau2330[[#This Row],[Pilote]],Tableau2[[Pilote]:[Voiture]],2,0)</f>
        <v>#N/A</v>
      </c>
      <c r="D10" s="33"/>
      <c r="E10" s="50" t="str">
        <f>IF(ISNA(VLOOKUP(D10,Tableau1222129[[Pos.]:[Spéciale]],4,0)),"",VLOOKUP(D10,Tableau1222129[[Pos.]:[Spéciale]],4,0))</f>
        <v/>
      </c>
      <c r="F10" s="48"/>
      <c r="G10" s="19"/>
      <c r="H10" s="49"/>
      <c r="J10" s="24" t="s">
        <v>43</v>
      </c>
      <c r="K10" s="17">
        <f t="shared" si="0"/>
        <v>15</v>
      </c>
      <c r="L10" s="17">
        <f t="shared" si="1"/>
        <v>19</v>
      </c>
      <c r="M10" s="17">
        <f t="shared" si="2"/>
        <v>37</v>
      </c>
      <c r="N10" s="19"/>
      <c r="O10" s="12">
        <f t="shared" si="4"/>
        <v>8</v>
      </c>
      <c r="P10">
        <v>9</v>
      </c>
      <c r="Q10">
        <f t="shared" si="5"/>
        <v>10</v>
      </c>
      <c r="R10">
        <f>2*Tableau122028[[#This Row],[Enduro]]</f>
        <v>20</v>
      </c>
      <c r="X10" s="8"/>
    </row>
    <row r="11" spans="1:24" x14ac:dyDescent="0.3">
      <c r="A11" s="58">
        <f t="shared" si="6"/>
        <v>9</v>
      </c>
      <c r="B11" s="1"/>
      <c r="C11" s="1" t="e">
        <f>VLOOKUP(Tableau2330[[#This Row],[Pilote]],Tableau2[[Pilote]:[Voiture]],2,0)</f>
        <v>#N/A</v>
      </c>
      <c r="D11" s="33"/>
      <c r="E11" s="50" t="str">
        <f>IF(ISNA(VLOOKUP(D11,Tableau1222129[[Pos.]:[Spéciale]],4,0)),"",VLOOKUP(D11,Tableau1222129[[Pos.]:[Spéciale]],4,0))</f>
        <v/>
      </c>
      <c r="F11" s="48"/>
      <c r="G11" s="19"/>
      <c r="H11" s="49"/>
      <c r="J11" s="24" t="s">
        <v>44</v>
      </c>
      <c r="K11" s="17">
        <f t="shared" si="0"/>
        <v>14</v>
      </c>
      <c r="L11" s="17">
        <f t="shared" si="1"/>
        <v>18</v>
      </c>
      <c r="M11" s="17">
        <f t="shared" si="2"/>
        <v>35</v>
      </c>
      <c r="N11" s="19"/>
      <c r="O11" s="12">
        <f t="shared" si="4"/>
        <v>9</v>
      </c>
      <c r="P11">
        <v>8</v>
      </c>
      <c r="Q11">
        <f t="shared" si="5"/>
        <v>9</v>
      </c>
      <c r="R11">
        <f>2*Tableau122028[[#This Row],[Enduro]]</f>
        <v>18</v>
      </c>
      <c r="X11" s="8"/>
    </row>
    <row r="12" spans="1:24" x14ac:dyDescent="0.3">
      <c r="A12" s="58">
        <f t="shared" si="6"/>
        <v>10</v>
      </c>
      <c r="B12" s="1"/>
      <c r="C12" s="1" t="e">
        <f>VLOOKUP(Tableau2330[[#This Row],[Pilote]],Tableau2[[Pilote]:[Voiture]],2,0)</f>
        <v>#N/A</v>
      </c>
      <c r="D12" s="33"/>
      <c r="E12" s="50" t="str">
        <f>IF(ISNA(VLOOKUP(D12,Tableau1222129[[Pos.]:[Spéciale]],4,0)),"",VLOOKUP(D12,Tableau1222129[[Pos.]:[Spéciale]],4,0))</f>
        <v/>
      </c>
      <c r="F12" s="48"/>
      <c r="G12" s="19"/>
      <c r="H12" s="49"/>
      <c r="J12" s="24" t="s">
        <v>54</v>
      </c>
      <c r="K12" s="17">
        <f t="shared" si="0"/>
        <v>0</v>
      </c>
      <c r="L12" s="17">
        <f t="shared" si="1"/>
        <v>0</v>
      </c>
      <c r="M12" s="17">
        <f t="shared" si="2"/>
        <v>0</v>
      </c>
      <c r="N12" s="19"/>
      <c r="O12" s="12">
        <f t="shared" si="4"/>
        <v>10</v>
      </c>
      <c r="P12">
        <v>7</v>
      </c>
      <c r="Q12">
        <f t="shared" si="5"/>
        <v>8</v>
      </c>
      <c r="R12">
        <f>2*Tableau122028[[#This Row],[Enduro]]</f>
        <v>16</v>
      </c>
      <c r="X12" s="8"/>
    </row>
    <row r="13" spans="1:24" x14ac:dyDescent="0.3">
      <c r="A13" s="58">
        <f t="shared" si="6"/>
        <v>11</v>
      </c>
      <c r="B13" s="1"/>
      <c r="C13" s="1" t="e">
        <f>VLOOKUP(Tableau2330[[#This Row],[Pilote]],Tableau2[[Pilote]:[Voiture]],2,0)</f>
        <v>#N/A</v>
      </c>
      <c r="D13" s="33"/>
      <c r="E13" s="50" t="str">
        <f>IF(ISNA(VLOOKUP(D13,Tableau1222129[[Pos.]:[Spéciale]],4,0)),"",VLOOKUP(D13,Tableau1222129[[Pos.]:[Spéciale]],4,0))</f>
        <v/>
      </c>
      <c r="F13" s="48"/>
      <c r="G13" s="19"/>
      <c r="H13" s="49"/>
      <c r="J13" s="24" t="s">
        <v>55</v>
      </c>
      <c r="K13" s="17">
        <f t="shared" si="0"/>
        <v>0</v>
      </c>
      <c r="L13" s="17">
        <f t="shared" si="1"/>
        <v>0</v>
      </c>
      <c r="M13" s="17">
        <f t="shared" si="2"/>
        <v>0</v>
      </c>
      <c r="N13" s="19"/>
      <c r="O13" s="12">
        <f t="shared" si="4"/>
        <v>11</v>
      </c>
      <c r="P13">
        <v>6</v>
      </c>
      <c r="Q13">
        <f t="shared" si="5"/>
        <v>7</v>
      </c>
      <c r="R13">
        <f>2*Tableau122028[[#This Row],[Enduro]]</f>
        <v>14</v>
      </c>
      <c r="X13" s="8"/>
    </row>
    <row r="14" spans="1:24" x14ac:dyDescent="0.3">
      <c r="A14" s="58">
        <f t="shared" si="6"/>
        <v>12</v>
      </c>
      <c r="B14" s="1"/>
      <c r="C14" s="1" t="e">
        <f>VLOOKUP(Tableau2330[[#This Row],[Pilote]],Tableau2[[Pilote]:[Voiture]],2,0)</f>
        <v>#N/A</v>
      </c>
      <c r="D14" s="33"/>
      <c r="E14" s="50" t="str">
        <f>IF(ISNA(VLOOKUP(D14,Tableau1222129[[Pos.]:[Spéciale]],4,0)),"",VLOOKUP(D14,Tableau1222129[[Pos.]:[Spéciale]],4,0))</f>
        <v/>
      </c>
      <c r="F14" s="48"/>
      <c r="G14" s="19"/>
      <c r="H14" s="49"/>
      <c r="J14" s="24" t="s">
        <v>56</v>
      </c>
      <c r="K14" s="17">
        <f t="shared" si="0"/>
        <v>0</v>
      </c>
      <c r="L14" s="17">
        <f t="shared" si="1"/>
        <v>0</v>
      </c>
      <c r="M14" s="17">
        <f t="shared" si="2"/>
        <v>0</v>
      </c>
      <c r="N14" s="19"/>
      <c r="O14" s="12">
        <f t="shared" si="4"/>
        <v>12</v>
      </c>
      <c r="P14">
        <v>5</v>
      </c>
      <c r="Q14">
        <f t="shared" si="5"/>
        <v>6</v>
      </c>
      <c r="R14">
        <f>2*Tableau122028[[#This Row],[Enduro]]</f>
        <v>12</v>
      </c>
      <c r="X14" s="8"/>
    </row>
    <row r="15" spans="1:24" x14ac:dyDescent="0.3">
      <c r="A15" s="58">
        <f t="shared" si="6"/>
        <v>13</v>
      </c>
      <c r="B15" s="1"/>
      <c r="C15" s="1" t="e">
        <f>VLOOKUP(Tableau2330[[#This Row],[Pilote]],Tableau2[[Pilote]:[Voiture]],2,0)</f>
        <v>#N/A</v>
      </c>
      <c r="D15" s="33"/>
      <c r="E15" s="50" t="str">
        <f>IF(ISNA(VLOOKUP(D15,Tableau1222129[[Pos.]:[Spéciale]],4,0)),"",VLOOKUP(D15,Tableau1222129[[Pos.]:[Spéciale]],4,0))</f>
        <v/>
      </c>
      <c r="F15" s="48"/>
      <c r="G15" s="19"/>
      <c r="H15" s="49"/>
      <c r="J15" s="24" t="s">
        <v>57</v>
      </c>
      <c r="K15" s="17">
        <f t="shared" si="0"/>
        <v>0</v>
      </c>
      <c r="L15" s="17">
        <f t="shared" si="1"/>
        <v>0</v>
      </c>
      <c r="M15" s="17">
        <f t="shared" si="2"/>
        <v>0</v>
      </c>
      <c r="N15" s="19"/>
      <c r="O15" s="12">
        <f t="shared" si="4"/>
        <v>13</v>
      </c>
      <c r="P15">
        <v>4</v>
      </c>
      <c r="Q15">
        <f t="shared" si="5"/>
        <v>5</v>
      </c>
      <c r="R15">
        <f>2*Tableau122028[[#This Row],[Enduro]]</f>
        <v>10</v>
      </c>
      <c r="X15" s="8"/>
    </row>
    <row r="16" spans="1:24" x14ac:dyDescent="0.3">
      <c r="A16" s="58">
        <f t="shared" si="6"/>
        <v>14</v>
      </c>
      <c r="B16" s="1"/>
      <c r="C16" s="1" t="e">
        <f>VLOOKUP(Tableau2330[[#This Row],[Pilote]],Tableau2[[Pilote]:[Voiture]],2,0)</f>
        <v>#N/A</v>
      </c>
      <c r="D16" s="33"/>
      <c r="E16" s="50" t="str">
        <f>IF(ISNA(VLOOKUP(D16,Tableau1222129[[Pos.]:[Spéciale]],4,0)),"",VLOOKUP(D16,Tableau1222129[[Pos.]:[Spéciale]],4,0))</f>
        <v/>
      </c>
      <c r="F16" s="48"/>
      <c r="G16" s="19"/>
      <c r="H16" s="49"/>
      <c r="J16" s="24" t="s">
        <v>58</v>
      </c>
      <c r="K16" s="17">
        <f t="shared" si="0"/>
        <v>0</v>
      </c>
      <c r="L16" s="17">
        <f t="shared" si="1"/>
        <v>0</v>
      </c>
      <c r="M16" s="17">
        <f t="shared" si="2"/>
        <v>0</v>
      </c>
      <c r="N16" s="19"/>
      <c r="O16" s="12">
        <f t="shared" si="4"/>
        <v>14</v>
      </c>
      <c r="P16">
        <v>3</v>
      </c>
      <c r="Q16">
        <f t="shared" si="5"/>
        <v>4</v>
      </c>
      <c r="R16">
        <f>2*Tableau122028[[#This Row],[Enduro]]</f>
        <v>8</v>
      </c>
      <c r="X16" s="8"/>
    </row>
    <row r="17" spans="1:24" x14ac:dyDescent="0.3">
      <c r="A17" s="58">
        <f t="shared" si="6"/>
        <v>15</v>
      </c>
      <c r="B17" s="1"/>
      <c r="C17" s="1" t="e">
        <f>VLOOKUP(Tableau2330[[#This Row],[Pilote]],Tableau2[[Pilote]:[Voiture]],2,0)</f>
        <v>#N/A</v>
      </c>
      <c r="D17" s="33"/>
      <c r="E17" s="50" t="str">
        <f>IF(ISNA(VLOOKUP(D17,Tableau1222129[[Pos.]:[Spéciale]],4,0)),"",VLOOKUP(D17,Tableau1222129[[Pos.]:[Spéciale]],4,0))</f>
        <v/>
      </c>
      <c r="F17" s="48"/>
      <c r="G17" s="19"/>
      <c r="H17" s="49"/>
      <c r="J17" s="24" t="s">
        <v>59</v>
      </c>
      <c r="K17" s="17">
        <f t="shared" si="0"/>
        <v>0</v>
      </c>
      <c r="L17" s="17">
        <f t="shared" si="1"/>
        <v>0</v>
      </c>
      <c r="M17" s="17">
        <f t="shared" si="2"/>
        <v>0</v>
      </c>
      <c r="N17" s="19"/>
      <c r="O17" s="12">
        <f t="shared" si="4"/>
        <v>15</v>
      </c>
      <c r="P17">
        <v>2</v>
      </c>
      <c r="Q17">
        <f t="shared" si="5"/>
        <v>3</v>
      </c>
      <c r="R17">
        <f>2*Tableau122028[[#This Row],[Enduro]]</f>
        <v>6</v>
      </c>
      <c r="X17" s="8"/>
    </row>
    <row r="18" spans="1:24" x14ac:dyDescent="0.3">
      <c r="A18" s="58">
        <f t="shared" si="6"/>
        <v>16</v>
      </c>
      <c r="B18" s="1"/>
      <c r="C18" s="1" t="e">
        <f>VLOOKUP(Tableau2330[[#This Row],[Pilote]],Tableau2[[Pilote]:[Voiture]],2,0)</f>
        <v>#N/A</v>
      </c>
      <c r="D18" s="33"/>
      <c r="E18" s="50" t="str">
        <f>IF(ISNA(VLOOKUP(D18,Tableau1222129[[Pos.]:[Spéciale]],4,0)),"",VLOOKUP(D18,Tableau1222129[[Pos.]:[Spéciale]],4,0))</f>
        <v/>
      </c>
      <c r="F18" s="48"/>
      <c r="G18" s="19"/>
      <c r="H18" s="49"/>
      <c r="J18" s="24" t="s">
        <v>60</v>
      </c>
      <c r="K18" s="17">
        <f t="shared" si="0"/>
        <v>0</v>
      </c>
      <c r="L18" s="17">
        <f t="shared" si="1"/>
        <v>0</v>
      </c>
      <c r="M18" s="17">
        <f t="shared" si="2"/>
        <v>0</v>
      </c>
      <c r="N18" s="19"/>
      <c r="O18" s="12">
        <f t="shared" si="4"/>
        <v>16</v>
      </c>
      <c r="P18">
        <v>1</v>
      </c>
      <c r="Q18">
        <f t="shared" si="5"/>
        <v>2</v>
      </c>
      <c r="R18">
        <f>2*Tableau122028[[#This Row],[Enduro]]</f>
        <v>4</v>
      </c>
      <c r="X18" s="8"/>
    </row>
    <row r="19" spans="1:24" ht="15" thickBot="1" x14ac:dyDescent="0.35">
      <c r="A19" s="58">
        <f t="shared" si="6"/>
        <v>17</v>
      </c>
      <c r="B19" s="1"/>
      <c r="C19" s="1" t="e">
        <f>VLOOKUP(Tableau2330[[#This Row],[Pilote]],Tableau2[[Pilote]:[Voiture]],2,0)</f>
        <v>#N/A</v>
      </c>
      <c r="D19" s="33"/>
      <c r="E19" s="50" t="str">
        <f>IF(ISNA(VLOOKUP(D19,Tableau1222129[[Pos.]:[Spéciale]],4,0)),"",VLOOKUP(D19,Tableau1222129[[Pos.]:[Spéciale]],4,0))</f>
        <v/>
      </c>
      <c r="F19" s="48"/>
      <c r="G19" s="19"/>
      <c r="H19" s="49"/>
      <c r="J19" s="25" t="s">
        <v>45</v>
      </c>
      <c r="K19" s="6">
        <f t="shared" ref="K19:K34" si="7">P3-(VLOOKUP((ROUNDDOWN($Q$21,0)),$O$3:$R$18,2)-1)</f>
        <v>13</v>
      </c>
      <c r="L19" s="6">
        <f t="shared" ref="L19:L34" si="8">IF(Q3-(VLOOKUP((ROUNDDOWN($Q$21,0)),$O$3:$R$18,3)-2)&gt;1,Q3-(VLOOKUP((ROUNDDOWN($Q$21,0)),$O$3:$R$18,3)-2),)</f>
        <v>17</v>
      </c>
      <c r="M19" s="6">
        <f t="shared" ref="M19:M34" si="9">IF(R3-(VLOOKUP((ROUNDDOWN($Q$21,0)),$O$3:$R$18,4)-4)&gt;3,R3-(VLOOKUP((ROUNDDOWN($Q$21,0)),$O$3:$R$18,4)-4),)</f>
        <v>34</v>
      </c>
      <c r="X19" s="8"/>
    </row>
    <row r="20" spans="1:24" ht="15" thickTop="1" x14ac:dyDescent="0.3">
      <c r="A20" s="58">
        <f t="shared" si="6"/>
        <v>18</v>
      </c>
      <c r="B20" s="1"/>
      <c r="C20" s="1" t="e">
        <f>VLOOKUP(Tableau2330[[#This Row],[Pilote]],Tableau2[[Pilote]:[Voiture]],2,0)</f>
        <v>#N/A</v>
      </c>
      <c r="D20" s="33"/>
      <c r="E20" s="50" t="str">
        <f>IF(ISNA(VLOOKUP(D20,Tableau1222129[[Pos.]:[Spéciale]],4,0)),"",VLOOKUP(D20,Tableau1222129[[Pos.]:[Spéciale]],4,0))</f>
        <v/>
      </c>
      <c r="F20" s="48"/>
      <c r="G20" s="19"/>
      <c r="H20" s="49"/>
      <c r="J20" s="26" t="s">
        <v>46</v>
      </c>
      <c r="K20" s="6">
        <f t="shared" si="7"/>
        <v>10</v>
      </c>
      <c r="L20" s="6">
        <f t="shared" si="8"/>
        <v>13</v>
      </c>
      <c r="M20" s="6">
        <f t="shared" si="9"/>
        <v>26</v>
      </c>
      <c r="O20" s="100" t="s">
        <v>69</v>
      </c>
      <c r="P20" s="102"/>
      <c r="Q20" s="109" t="s">
        <v>35</v>
      </c>
      <c r="R20" s="110"/>
      <c r="S20" s="8"/>
      <c r="X20" s="8"/>
    </row>
    <row r="21" spans="1:24" ht="15" thickBot="1" x14ac:dyDescent="0.35">
      <c r="A21" s="58">
        <f t="shared" si="6"/>
        <v>19</v>
      </c>
      <c r="C21" t="e">
        <f>VLOOKUP(Tableau2330[[#This Row],[Pilote]],Tableau2[[Pilote]:[Voiture]],2,0)</f>
        <v>#N/A</v>
      </c>
      <c r="D21" s="35"/>
      <c r="E21" s="46" t="str">
        <f>IF(ISNA(VLOOKUP(D21,Tableau1222129[[Pos.]:[Spéciale]],4,0)),"",VLOOKUP(D21,Tableau1222129[[Pos.]:[Spéciale]],4,0))</f>
        <v/>
      </c>
      <c r="F21" s="18"/>
      <c r="G21" s="19"/>
      <c r="H21" s="49"/>
      <c r="J21" s="27" t="s">
        <v>47</v>
      </c>
      <c r="K21" s="6">
        <f t="shared" si="7"/>
        <v>8</v>
      </c>
      <c r="L21" s="6">
        <f t="shared" si="8"/>
        <v>10</v>
      </c>
      <c r="M21" s="6">
        <f t="shared" si="9"/>
        <v>20</v>
      </c>
      <c r="O21" s="111">
        <v>18</v>
      </c>
      <c r="P21" s="112"/>
      <c r="Q21" s="117">
        <f>O21/2</f>
        <v>9</v>
      </c>
      <c r="R21" s="118"/>
      <c r="S21" s="8"/>
      <c r="X21" s="8"/>
    </row>
    <row r="22" spans="1:24" ht="15" thickTop="1" x14ac:dyDescent="0.3">
      <c r="A22" s="58">
        <f t="shared" si="6"/>
        <v>20</v>
      </c>
      <c r="C22" t="e">
        <f>VLOOKUP(Tableau2330[[#This Row],[Pilote]],Tableau2[[Pilote]:[Voiture]],2,0)</f>
        <v>#N/A</v>
      </c>
      <c r="D22" s="35"/>
      <c r="E22" s="46" t="str">
        <f>IF(ISNA(VLOOKUP(D22,Tableau1222129[[Pos.]:[Spéciale]],4,0)),"",VLOOKUP(D22,Tableau1222129[[Pos.]:[Spéciale]],4,0))</f>
        <v/>
      </c>
      <c r="F22" s="18"/>
      <c r="G22" s="19"/>
      <c r="H22" s="49"/>
      <c r="J22" s="15" t="s">
        <v>48</v>
      </c>
      <c r="K22" s="6">
        <f t="shared" si="7"/>
        <v>6</v>
      </c>
      <c r="L22" s="6">
        <f t="shared" si="8"/>
        <v>8</v>
      </c>
      <c r="M22" s="6">
        <f t="shared" si="9"/>
        <v>16</v>
      </c>
      <c r="O22" s="129" t="s">
        <v>75</v>
      </c>
      <c r="P22" s="130"/>
      <c r="Q22" s="130"/>
      <c r="R22" s="131"/>
      <c r="S22" s="8"/>
      <c r="X22" s="8"/>
    </row>
    <row r="23" spans="1:24" ht="15" thickBot="1" x14ac:dyDescent="0.35">
      <c r="A23" s="58">
        <f t="shared" si="6"/>
        <v>21</v>
      </c>
      <c r="C23" t="e">
        <f>VLOOKUP(Tableau2330[[#This Row],[Pilote]],Tableau2[[Pilote]:[Voiture]],2,0)</f>
        <v>#N/A</v>
      </c>
      <c r="D23" s="35"/>
      <c r="E23" s="46" t="str">
        <f>IF(ISNA(VLOOKUP(D23,Tableau1222129[[Pos.]:[Spéciale]],4,0)),"",VLOOKUP(D23,Tableau1222129[[Pos.]:[Spéciale]],4,0))</f>
        <v/>
      </c>
      <c r="F23" s="18"/>
      <c r="G23" s="19"/>
      <c r="H23" s="49"/>
      <c r="J23" s="15" t="s">
        <v>49</v>
      </c>
      <c r="K23" s="6">
        <f t="shared" si="7"/>
        <v>5</v>
      </c>
      <c r="L23" s="6">
        <f t="shared" si="8"/>
        <v>6</v>
      </c>
      <c r="M23" s="6">
        <f t="shared" si="9"/>
        <v>12</v>
      </c>
      <c r="O23" s="114">
        <f>SUM(Tableau2330[Pts.        Sprint])/O21</f>
        <v>0</v>
      </c>
      <c r="P23" s="115"/>
      <c r="Q23" s="115"/>
      <c r="R23" s="116"/>
      <c r="S23" s="8"/>
      <c r="T23" s="8"/>
      <c r="U23" s="7"/>
      <c r="V23" s="8"/>
      <c r="W23" s="8"/>
      <c r="X23" s="8"/>
    </row>
    <row r="24" spans="1:24" ht="15" thickTop="1" x14ac:dyDescent="0.3">
      <c r="A24" s="58">
        <f t="shared" si="6"/>
        <v>22</v>
      </c>
      <c r="C24" t="e">
        <f>VLOOKUP(Tableau2330[[#This Row],[Pilote]],Tableau2[[Pilote]:[Voiture]],2,0)</f>
        <v>#N/A</v>
      </c>
      <c r="D24" s="35"/>
      <c r="E24" s="46" t="str">
        <f>IF(ISNA(VLOOKUP(D24,Tableau1222129[[Pos.]:[Spéciale]],4,0)),"",VLOOKUP(D24,Tableau1222129[[Pos.]:[Spéciale]],4,0))</f>
        <v/>
      </c>
      <c r="F24" s="18"/>
      <c r="G24" s="19"/>
      <c r="H24" s="49"/>
      <c r="J24" s="15" t="s">
        <v>50</v>
      </c>
      <c r="K24" s="6">
        <f t="shared" si="7"/>
        <v>4</v>
      </c>
      <c r="L24" s="6">
        <f t="shared" si="8"/>
        <v>5</v>
      </c>
      <c r="M24" s="6">
        <f t="shared" si="9"/>
        <v>10</v>
      </c>
      <c r="Q24" s="8"/>
      <c r="R24" s="8"/>
      <c r="S24" s="8"/>
      <c r="T24" s="8"/>
      <c r="U24" s="7"/>
      <c r="V24" s="8"/>
      <c r="W24" s="8"/>
      <c r="X24" s="8"/>
    </row>
    <row r="25" spans="1:24" x14ac:dyDescent="0.3">
      <c r="A25" s="58">
        <f t="shared" si="6"/>
        <v>23</v>
      </c>
      <c r="C25" t="e">
        <f>VLOOKUP(Tableau2330[[#This Row],[Pilote]],Tableau2[[Pilote]:[Voiture]],2,0)</f>
        <v>#N/A</v>
      </c>
      <c r="D25" s="35"/>
      <c r="E25" s="46" t="str">
        <f>IF(ISNA(VLOOKUP(D25,Tableau1222129[[Pos.]:[Spéciale]],4,0)),"",VLOOKUP(D25,Tableau1222129[[Pos.]:[Spéciale]],4,0))</f>
        <v/>
      </c>
      <c r="F25" s="18"/>
      <c r="G25" s="19"/>
      <c r="H25" s="49"/>
      <c r="J25" s="15" t="s">
        <v>51</v>
      </c>
      <c r="K25" s="6">
        <f t="shared" si="7"/>
        <v>3</v>
      </c>
      <c r="L25" s="6">
        <f t="shared" si="8"/>
        <v>4</v>
      </c>
      <c r="M25" s="6">
        <f t="shared" si="9"/>
        <v>8</v>
      </c>
      <c r="Q25" s="8"/>
      <c r="R25" s="8"/>
      <c r="S25" s="8"/>
      <c r="T25" s="8"/>
      <c r="U25" s="7"/>
      <c r="V25" s="8"/>
      <c r="W25" s="8"/>
      <c r="X25" s="8"/>
    </row>
    <row r="26" spans="1:24" x14ac:dyDescent="0.3">
      <c r="A26" s="58">
        <f t="shared" si="6"/>
        <v>24</v>
      </c>
      <c r="C26" t="e">
        <f>VLOOKUP(Tableau2330[[#This Row],[Pilote]],Tableau2[[Pilote]:[Voiture]],2,0)</f>
        <v>#N/A</v>
      </c>
      <c r="D26" s="35"/>
      <c r="E26" s="46" t="str">
        <f>IF(ISNA(VLOOKUP(D26,Tableau1222129[[Pos.]:[Spéciale]],4,0)),"",VLOOKUP(D26,Tableau1222129[[Pos.]:[Spéciale]],4,0))</f>
        <v/>
      </c>
      <c r="F26" s="18"/>
      <c r="G26" s="19"/>
      <c r="H26" s="49"/>
      <c r="J26" s="15" t="s">
        <v>52</v>
      </c>
      <c r="K26" s="6">
        <f t="shared" si="7"/>
        <v>2</v>
      </c>
      <c r="L26" s="6">
        <f t="shared" si="8"/>
        <v>3</v>
      </c>
      <c r="M26" s="6">
        <f t="shared" si="9"/>
        <v>6</v>
      </c>
      <c r="Q26" s="8"/>
      <c r="R26" s="8"/>
      <c r="S26" s="8"/>
      <c r="T26" s="8"/>
      <c r="U26" s="7"/>
      <c r="V26" s="8"/>
      <c r="W26" s="8"/>
      <c r="X26" s="8"/>
    </row>
    <row r="27" spans="1:24" x14ac:dyDescent="0.3">
      <c r="A27" s="58">
        <f t="shared" si="6"/>
        <v>25</v>
      </c>
      <c r="C27" t="e">
        <f>VLOOKUP(Tableau2330[[#This Row],[Pilote]],Tableau2[[Pilote]:[Voiture]],2,0)</f>
        <v>#N/A</v>
      </c>
      <c r="D27" s="35"/>
      <c r="E27" s="46" t="str">
        <f>IF(ISNA(VLOOKUP(D27,Tableau1222129[[Pos.]:[Spéciale]],4,0)),"",VLOOKUP(D27,Tableau1222129[[Pos.]:[Spéciale]],4,0))</f>
        <v/>
      </c>
      <c r="F27" s="18"/>
      <c r="G27" s="19"/>
      <c r="H27" s="49"/>
      <c r="J27" s="15" t="s">
        <v>53</v>
      </c>
      <c r="K27" s="6">
        <f t="shared" si="7"/>
        <v>1</v>
      </c>
      <c r="L27" s="6">
        <f t="shared" si="8"/>
        <v>2</v>
      </c>
      <c r="M27" s="6">
        <f t="shared" si="9"/>
        <v>4</v>
      </c>
      <c r="Q27" s="8"/>
      <c r="R27" s="8"/>
      <c r="S27" s="8"/>
      <c r="T27" s="8"/>
      <c r="U27" s="7"/>
      <c r="V27" s="8"/>
      <c r="W27" s="8"/>
      <c r="X27" s="8"/>
    </row>
    <row r="28" spans="1:24" x14ac:dyDescent="0.3">
      <c r="A28" s="58">
        <f t="shared" si="6"/>
        <v>26</v>
      </c>
      <c r="C28" t="e">
        <f>VLOOKUP(Tableau2330[[#This Row],[Pilote]],Tableau2[[Pilote]:[Voiture]],2,0)</f>
        <v>#N/A</v>
      </c>
      <c r="D28" s="35"/>
      <c r="E28" s="46" t="str">
        <f>IF(ISNA(VLOOKUP(D28,Tableau1222129[[Pos.]:[Spéciale]],4,0)),"",VLOOKUP(D28,Tableau1222129[[Pos.]:[Spéciale]],4,0))</f>
        <v/>
      </c>
      <c r="F28" s="18"/>
      <c r="G28" s="19"/>
      <c r="H28" s="49"/>
      <c r="J28" s="15" t="s">
        <v>61</v>
      </c>
      <c r="K28" s="6">
        <f t="shared" si="7"/>
        <v>0</v>
      </c>
      <c r="L28" s="6">
        <f t="shared" si="8"/>
        <v>0</v>
      </c>
      <c r="M28" s="6">
        <f t="shared" si="9"/>
        <v>0</v>
      </c>
      <c r="Q28" s="8"/>
      <c r="R28" s="8"/>
      <c r="S28" s="8"/>
      <c r="T28" s="8"/>
      <c r="U28" s="7"/>
      <c r="V28" s="8"/>
      <c r="W28" s="8"/>
      <c r="X28" s="8"/>
    </row>
    <row r="29" spans="1:24" x14ac:dyDescent="0.3">
      <c r="A29" s="58">
        <f t="shared" si="6"/>
        <v>27</v>
      </c>
      <c r="C29" t="e">
        <f>VLOOKUP(Tableau2330[[#This Row],[Pilote]],Tableau2[[Pilote]:[Voiture]],2,0)</f>
        <v>#N/A</v>
      </c>
      <c r="D29" s="35"/>
      <c r="E29" s="46" t="str">
        <f>IF(ISNA(VLOOKUP(D29,Tableau1222129[[Pos.]:[Spéciale]],4,0)),"",VLOOKUP(D29,Tableau1222129[[Pos.]:[Spéciale]],4,0))</f>
        <v/>
      </c>
      <c r="F29" s="18"/>
      <c r="G29" s="19"/>
      <c r="H29" s="49"/>
      <c r="J29" s="15" t="s">
        <v>62</v>
      </c>
      <c r="K29" s="6">
        <f t="shared" si="7"/>
        <v>-1</v>
      </c>
      <c r="L29" s="6">
        <f t="shared" si="8"/>
        <v>0</v>
      </c>
      <c r="M29" s="6">
        <f t="shared" si="9"/>
        <v>0</v>
      </c>
      <c r="P29" s="7"/>
      <c r="Q29" s="8"/>
      <c r="R29" s="8"/>
      <c r="S29" s="8"/>
      <c r="T29" s="8"/>
      <c r="U29" s="7"/>
      <c r="V29" s="8"/>
      <c r="W29" s="8"/>
      <c r="X29" s="8"/>
    </row>
    <row r="30" spans="1:24" x14ac:dyDescent="0.3">
      <c r="A30" s="58">
        <f t="shared" si="6"/>
        <v>28</v>
      </c>
      <c r="C30" t="e">
        <f>VLOOKUP(Tableau2330[[#This Row],[Pilote]],Tableau2[[Pilote]:[Voiture]],2,0)</f>
        <v>#N/A</v>
      </c>
      <c r="D30" s="35"/>
      <c r="E30" s="46" t="str">
        <f>IF(ISNA(VLOOKUP(D30,Tableau1222129[[Pos.]:[Spéciale]],4,0)),"",VLOOKUP(D30,Tableau1222129[[Pos.]:[Spéciale]],4,0))</f>
        <v/>
      </c>
      <c r="F30" s="18"/>
      <c r="G30" s="19"/>
      <c r="H30" s="49"/>
      <c r="J30" s="15" t="s">
        <v>63</v>
      </c>
      <c r="K30" s="6">
        <f t="shared" si="7"/>
        <v>-2</v>
      </c>
      <c r="L30" s="6">
        <f t="shared" si="8"/>
        <v>0</v>
      </c>
      <c r="M30" s="6">
        <f t="shared" si="9"/>
        <v>0</v>
      </c>
      <c r="P30" s="7"/>
      <c r="Q30" s="8"/>
      <c r="R30" s="8"/>
      <c r="S30" s="8"/>
      <c r="T30" s="8"/>
      <c r="U30" s="7"/>
      <c r="V30" s="8"/>
      <c r="W30" s="8"/>
      <c r="X30" s="8"/>
    </row>
    <row r="31" spans="1:24" x14ac:dyDescent="0.3">
      <c r="A31" s="58">
        <f t="shared" si="6"/>
        <v>29</v>
      </c>
      <c r="C31" t="e">
        <f>VLOOKUP(Tableau2330[[#This Row],[Pilote]],Tableau2[[Pilote]:[Voiture]],2,0)</f>
        <v>#N/A</v>
      </c>
      <c r="D31" s="35"/>
      <c r="E31" s="46" t="str">
        <f>IF(ISNA(VLOOKUP(D31,Tableau1222129[[Pos.]:[Spéciale]],4,0)),"",VLOOKUP(D31,Tableau1222129[[Pos.]:[Spéciale]],4,0))</f>
        <v/>
      </c>
      <c r="F31" s="18"/>
      <c r="G31" s="19"/>
      <c r="H31" s="49"/>
      <c r="J31" s="15" t="s">
        <v>64</v>
      </c>
      <c r="K31" s="6">
        <f t="shared" si="7"/>
        <v>-3</v>
      </c>
      <c r="L31" s="6">
        <f t="shared" si="8"/>
        <v>0</v>
      </c>
      <c r="M31" s="6">
        <f t="shared" si="9"/>
        <v>0</v>
      </c>
      <c r="P31" s="7"/>
      <c r="Q31" s="8"/>
      <c r="R31" s="8"/>
      <c r="S31" s="8"/>
      <c r="T31" s="8"/>
      <c r="U31" s="7"/>
      <c r="V31" s="8"/>
      <c r="W31" s="8"/>
      <c r="X31" s="8"/>
    </row>
    <row r="32" spans="1:24" x14ac:dyDescent="0.3">
      <c r="A32" s="58">
        <f t="shared" si="6"/>
        <v>30</v>
      </c>
      <c r="C32" t="e">
        <f>VLOOKUP(Tableau2330[[#This Row],[Pilote]],Tableau2[[Pilote]:[Voiture]],2,0)</f>
        <v>#N/A</v>
      </c>
      <c r="D32" s="35"/>
      <c r="E32" s="46" t="str">
        <f>IF(ISNA(VLOOKUP(D32,Tableau1222129[[Pos.]:[Spéciale]],4,0)),"",VLOOKUP(D32,Tableau1222129[[Pos.]:[Spéciale]],4,0))</f>
        <v/>
      </c>
      <c r="F32" s="18"/>
      <c r="G32" s="19"/>
      <c r="H32" s="49"/>
      <c r="J32" s="15" t="s">
        <v>65</v>
      </c>
      <c r="K32" s="6">
        <f t="shared" si="7"/>
        <v>-4</v>
      </c>
      <c r="L32" s="6">
        <f t="shared" si="8"/>
        <v>0</v>
      </c>
      <c r="M32" s="6">
        <f t="shared" si="9"/>
        <v>0</v>
      </c>
      <c r="P32" s="7"/>
      <c r="Q32" s="8"/>
      <c r="R32" s="8"/>
      <c r="S32" s="8"/>
      <c r="T32" s="8"/>
      <c r="U32" s="7"/>
      <c r="V32" s="8"/>
      <c r="W32" s="8"/>
      <c r="X32" s="8"/>
    </row>
    <row r="33" spans="1:24" x14ac:dyDescent="0.3">
      <c r="A33" s="58">
        <f t="shared" si="6"/>
        <v>31</v>
      </c>
      <c r="C33" t="e">
        <f>VLOOKUP(Tableau2330[[#This Row],[Pilote]],Tableau2[[Pilote]:[Voiture]],2,0)</f>
        <v>#N/A</v>
      </c>
      <c r="D33" s="35"/>
      <c r="E33" s="46" t="str">
        <f>IF(ISNA(VLOOKUP(D33,Tableau1222129[[Pos.]:[Spéciale]],4,0)),"",VLOOKUP(D33,Tableau1222129[[Pos.]:[Spéciale]],4,0))</f>
        <v/>
      </c>
      <c r="F33" s="18"/>
      <c r="G33" s="19"/>
      <c r="H33" s="49"/>
      <c r="J33" s="15" t="s">
        <v>66</v>
      </c>
      <c r="K33" s="6">
        <f t="shared" si="7"/>
        <v>-5</v>
      </c>
      <c r="L33" s="6">
        <f t="shared" si="8"/>
        <v>0</v>
      </c>
      <c r="M33" s="6">
        <f t="shared" si="9"/>
        <v>0</v>
      </c>
      <c r="P33" s="7"/>
      <c r="Q33" s="8"/>
      <c r="R33" s="8"/>
      <c r="S33" s="8"/>
      <c r="T33" s="8"/>
      <c r="U33" s="7"/>
      <c r="V33" s="8"/>
      <c r="W33" s="8"/>
      <c r="X33" s="8"/>
    </row>
    <row r="34" spans="1:24" x14ac:dyDescent="0.3">
      <c r="A34" s="58">
        <f t="shared" si="6"/>
        <v>32</v>
      </c>
      <c r="C34" t="e">
        <f>VLOOKUP(Tableau2330[[#This Row],[Pilote]],Tableau2[[Pilote]:[Voiture]],2,0)</f>
        <v>#N/A</v>
      </c>
      <c r="D34" s="35"/>
      <c r="E34" s="46" t="str">
        <f>IF(ISNA(VLOOKUP(D34,Tableau1222129[[Pos.]:[Spéciale]],4,0)),"",VLOOKUP(D34,Tableau1222129[[Pos.]:[Spéciale]],4,0))</f>
        <v/>
      </c>
      <c r="F34" s="18"/>
      <c r="G34" s="19"/>
      <c r="H34" s="49"/>
      <c r="J34" s="15" t="s">
        <v>67</v>
      </c>
      <c r="K34" s="6">
        <f t="shared" si="7"/>
        <v>-6</v>
      </c>
      <c r="L34" s="6">
        <f t="shared" si="8"/>
        <v>0</v>
      </c>
      <c r="M34" s="6">
        <f t="shared" si="9"/>
        <v>0</v>
      </c>
      <c r="P34" s="7"/>
      <c r="Q34" s="8"/>
      <c r="R34" s="8"/>
      <c r="S34" s="8"/>
      <c r="T34" s="8"/>
      <c r="U34" s="7"/>
      <c r="V34" s="8"/>
      <c r="W34" s="8"/>
      <c r="X34" s="8"/>
    </row>
    <row r="35" spans="1:24" x14ac:dyDescent="0.3"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3"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3"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3">
      <c r="P38" s="8"/>
      <c r="Q38" s="8"/>
      <c r="R38" s="8"/>
      <c r="S38" s="8"/>
      <c r="T38" s="8"/>
      <c r="U38" s="8"/>
      <c r="V38" s="8"/>
      <c r="W38" s="8"/>
      <c r="X38" s="8"/>
    </row>
  </sheetData>
  <mergeCells count="9">
    <mergeCell ref="O21:P21"/>
    <mergeCell ref="Q21:R21"/>
    <mergeCell ref="O22:R22"/>
    <mergeCell ref="O23:R23"/>
    <mergeCell ref="D1:E1"/>
    <mergeCell ref="J1:M1"/>
    <mergeCell ref="O1:R1"/>
    <mergeCell ref="O20:P20"/>
    <mergeCell ref="Q20:R20"/>
  </mergeCells>
  <dataValidations count="2">
    <dataValidation errorStyle="information" operator="greaterThan" allowBlank="1" errorTitle="Non inscrit" error="Cet emplacement excède le nombre d'inscrits." sqref="K19:M34"/>
    <dataValidation type="whole" allowBlank="1" showErrorMessage="1" errorTitle="Nombre d'inscrits incorrect" error="Ouverture de 2 salons uniquement pour un nombre d'inscrits compris entre 17 et 32." sqref="O21:P21">
      <formula1>17</formula1>
      <formula2>32</formula2>
    </dataValidation>
  </dataValidations>
  <pageMargins left="0.7" right="0.7" top="0.75" bottom="0.75" header="0.3" footer="0.3"/>
  <pageSetup paperSize="9" orientation="portrait" horizontalDpi="0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B1" workbookViewId="0">
      <selection activeCell="H16" sqref="H16"/>
    </sheetView>
  </sheetViews>
  <sheetFormatPr baseColWidth="10" defaultRowHeight="14.4" x14ac:dyDescent="0.3"/>
  <cols>
    <col min="1" max="1" width="4.33203125" customWidth="1"/>
    <col min="3" max="3" width="10.6640625" customWidth="1"/>
    <col min="4" max="4" width="6.6640625" customWidth="1"/>
    <col min="6" max="6" width="8.33203125" customWidth="1"/>
    <col min="10" max="10" width="14.33203125" customWidth="1"/>
  </cols>
  <sheetData>
    <row r="1" spans="1:10" x14ac:dyDescent="0.3">
      <c r="A1" s="54" t="s">
        <v>3</v>
      </c>
      <c r="B1" t="s">
        <v>5</v>
      </c>
      <c r="C1" t="s">
        <v>6</v>
      </c>
      <c r="D1" t="s">
        <v>86</v>
      </c>
      <c r="E1" t="s">
        <v>87</v>
      </c>
      <c r="F1" t="s">
        <v>85</v>
      </c>
      <c r="I1" t="s">
        <v>6</v>
      </c>
      <c r="J1" t="s">
        <v>88</v>
      </c>
    </row>
    <row r="2" spans="1:10" x14ac:dyDescent="0.3">
      <c r="A2" s="55">
        <v>1</v>
      </c>
      <c r="B2" s="1" t="s">
        <v>7</v>
      </c>
      <c r="C2" s="1" t="s">
        <v>8</v>
      </c>
      <c r="D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10</v>
      </c>
      <c r="E2" s="67">
        <f>VLOOKUP(Tableau33[[#This Row],[Voiture]],Tableau34[],2,0)+Tableau33[[#This Row],[Lest ]]</f>
        <v>910</v>
      </c>
      <c r="F2" s="68">
        <v>10</v>
      </c>
      <c r="I2" s="1" t="s">
        <v>8</v>
      </c>
      <c r="J2" s="67">
        <v>900</v>
      </c>
    </row>
    <row r="3" spans="1:10" x14ac:dyDescent="0.3">
      <c r="A3" s="56">
        <f t="shared" ref="A3:A4" si="0">A2+1</f>
        <v>2</v>
      </c>
      <c r="B3" s="1" t="s">
        <v>11</v>
      </c>
      <c r="C3" s="1" t="s">
        <v>12</v>
      </c>
      <c r="D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3" s="67">
        <f>VLOOKUP(Tableau33[[#This Row],[Voiture]],Tableau34[],2,0)+Tableau33[[#This Row],[Lest ]]</f>
        <v>900</v>
      </c>
      <c r="F3" s="68"/>
      <c r="I3" s="1" t="s">
        <v>12</v>
      </c>
      <c r="J3" s="67">
        <v>900</v>
      </c>
    </row>
    <row r="4" spans="1:10" x14ac:dyDescent="0.3">
      <c r="A4" s="57">
        <f t="shared" si="0"/>
        <v>3</v>
      </c>
      <c r="B4" s="1" t="s">
        <v>9</v>
      </c>
      <c r="C4" s="1" t="s">
        <v>10</v>
      </c>
      <c r="D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4" s="67">
        <f>VLOOKUP(Tableau33[[#This Row],[Voiture]],Tableau34[],2,0)+Tableau33[[#This Row],[Lest ]]</f>
        <v>900</v>
      </c>
      <c r="F4" s="68"/>
      <c r="I4" s="1" t="s">
        <v>10</v>
      </c>
      <c r="J4" s="67">
        <v>900</v>
      </c>
    </row>
    <row r="5" spans="1:10" x14ac:dyDescent="0.3">
      <c r="A5" s="58">
        <f t="shared" ref="A5:A33" si="1">A4+1</f>
        <v>4</v>
      </c>
      <c r="B5" s="1" t="s">
        <v>13</v>
      </c>
      <c r="C5" s="1" t="s">
        <v>14</v>
      </c>
      <c r="D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5" s="67">
        <f>VLOOKUP(Tableau33[[#This Row],[Voiture]],Tableau34[],2,0)+Tableau33[[#This Row],[Lest ]]</f>
        <v>900</v>
      </c>
      <c r="F5" s="68"/>
      <c r="I5" s="1" t="s">
        <v>14</v>
      </c>
      <c r="J5" s="67">
        <v>900</v>
      </c>
    </row>
    <row r="6" spans="1:10" x14ac:dyDescent="0.3">
      <c r="A6" s="58">
        <f t="shared" si="1"/>
        <v>5</v>
      </c>
      <c r="B6" s="1" t="s">
        <v>15</v>
      </c>
      <c r="C6" s="1" t="s">
        <v>16</v>
      </c>
      <c r="D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6" s="67">
        <f>VLOOKUP(Tableau33[[#This Row],[Voiture]],Tableau34[],2,0)+Tableau33[[#This Row],[Lest ]]</f>
        <v>900</v>
      </c>
      <c r="F6" s="68"/>
      <c r="I6" s="1" t="s">
        <v>16</v>
      </c>
      <c r="J6" s="67">
        <v>900</v>
      </c>
    </row>
    <row r="7" spans="1:10" x14ac:dyDescent="0.3">
      <c r="A7" s="58">
        <f t="shared" si="1"/>
        <v>6</v>
      </c>
      <c r="B7" s="1" t="s">
        <v>17</v>
      </c>
      <c r="C7" s="1" t="s">
        <v>18</v>
      </c>
      <c r="D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7" s="67">
        <f>VLOOKUP(Tableau33[[#This Row],[Voiture]],Tableau34[],2,0)+Tableau33[[#This Row],[Lest ]]</f>
        <v>900</v>
      </c>
      <c r="F7" s="68"/>
      <c r="I7" s="1" t="s">
        <v>18</v>
      </c>
      <c r="J7" s="67">
        <v>900</v>
      </c>
    </row>
    <row r="8" spans="1:10" x14ac:dyDescent="0.3">
      <c r="A8" s="58">
        <f t="shared" si="1"/>
        <v>7</v>
      </c>
      <c r="B8" s="1" t="s">
        <v>19</v>
      </c>
      <c r="C8" s="1" t="s">
        <v>20</v>
      </c>
      <c r="D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8" s="67">
        <f>VLOOKUP(Tableau33[[#This Row],[Voiture]],Tableau34[],2,0)+Tableau33[[#This Row],[Lest ]]</f>
        <v>960</v>
      </c>
      <c r="F8" s="68"/>
      <c r="I8" s="1" t="s">
        <v>20</v>
      </c>
      <c r="J8" s="67">
        <v>960</v>
      </c>
    </row>
    <row r="9" spans="1:10" x14ac:dyDescent="0.3">
      <c r="A9" s="58">
        <f t="shared" si="1"/>
        <v>8</v>
      </c>
      <c r="B9" s="1" t="s">
        <v>21</v>
      </c>
      <c r="C9" s="1" t="s">
        <v>22</v>
      </c>
      <c r="D9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9" s="67">
        <f>VLOOKUP(Tableau33[[#This Row],[Voiture]],Tableau34[],2,0)+Tableau33[[#This Row],[Lest ]]</f>
        <v>960</v>
      </c>
      <c r="F9" s="68"/>
      <c r="I9" s="1" t="s">
        <v>22</v>
      </c>
      <c r="J9" s="67">
        <v>960</v>
      </c>
    </row>
    <row r="10" spans="1:10" x14ac:dyDescent="0.3">
      <c r="A10" s="58">
        <f t="shared" si="1"/>
        <v>9</v>
      </c>
      <c r="B10" s="1" t="s">
        <v>23</v>
      </c>
      <c r="C10" s="1" t="s">
        <v>22</v>
      </c>
      <c r="D10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0" s="67">
        <f>VLOOKUP(Tableau33[[#This Row],[Voiture]],Tableau34[],2,0)+Tableau33[[#This Row],[Lest ]]</f>
        <v>960</v>
      </c>
      <c r="F10" s="68"/>
    </row>
    <row r="11" spans="1:10" x14ac:dyDescent="0.3">
      <c r="A11" s="58">
        <f t="shared" si="1"/>
        <v>10</v>
      </c>
      <c r="B11" s="1" t="s">
        <v>24</v>
      </c>
      <c r="C11" s="1" t="s">
        <v>8</v>
      </c>
      <c r="D11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1" s="67">
        <f>VLOOKUP(Tableau33[[#This Row],[Voiture]],Tableau34[],2,0)+Tableau33[[#This Row],[Lest ]]</f>
        <v>900</v>
      </c>
      <c r="F11" s="68"/>
    </row>
    <row r="12" spans="1:10" x14ac:dyDescent="0.3">
      <c r="A12" s="58">
        <f t="shared" si="1"/>
        <v>11</v>
      </c>
      <c r="B12" s="1" t="s">
        <v>25</v>
      </c>
      <c r="C12" s="1" t="s">
        <v>10</v>
      </c>
      <c r="D12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2" s="67">
        <f>VLOOKUP(Tableau33[[#This Row],[Voiture]],Tableau34[],2,0)+Tableau33[[#This Row],[Lest ]]</f>
        <v>900</v>
      </c>
      <c r="F12" s="68"/>
    </row>
    <row r="13" spans="1:10" x14ac:dyDescent="0.3">
      <c r="A13" s="58">
        <f t="shared" si="1"/>
        <v>12</v>
      </c>
      <c r="B13" s="1" t="s">
        <v>26</v>
      </c>
      <c r="C13" s="1" t="s">
        <v>20</v>
      </c>
      <c r="D13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3" s="67">
        <f>VLOOKUP(Tableau33[[#This Row],[Voiture]],Tableau34[],2,0)+Tableau33[[#This Row],[Lest ]]</f>
        <v>960</v>
      </c>
      <c r="F13" s="68"/>
    </row>
    <row r="14" spans="1:10" x14ac:dyDescent="0.3">
      <c r="A14" s="58">
        <f t="shared" si="1"/>
        <v>13</v>
      </c>
      <c r="B14" s="1" t="s">
        <v>27</v>
      </c>
      <c r="C14" s="1" t="s">
        <v>18</v>
      </c>
      <c r="D14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4" s="67">
        <f>VLOOKUP(Tableau33[[#This Row],[Voiture]],Tableau34[],2,0)+Tableau33[[#This Row],[Lest ]]</f>
        <v>900</v>
      </c>
      <c r="F14" s="68"/>
    </row>
    <row r="15" spans="1:10" x14ac:dyDescent="0.3">
      <c r="A15" s="58">
        <f t="shared" si="1"/>
        <v>14</v>
      </c>
      <c r="B15" s="1" t="s">
        <v>28</v>
      </c>
      <c r="C15" s="1" t="s">
        <v>16</v>
      </c>
      <c r="D15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5" s="67">
        <f>VLOOKUP(Tableau33[[#This Row],[Voiture]],Tableau34[],2,0)+Tableau33[[#This Row],[Lest ]]</f>
        <v>900</v>
      </c>
      <c r="F15" s="68"/>
    </row>
    <row r="16" spans="1:10" x14ac:dyDescent="0.3">
      <c r="A16" s="58">
        <f t="shared" si="1"/>
        <v>15</v>
      </c>
      <c r="B16" s="1" t="s">
        <v>29</v>
      </c>
      <c r="C16" s="1" t="s">
        <v>14</v>
      </c>
      <c r="D16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6" s="67">
        <f>VLOOKUP(Tableau33[[#This Row],[Voiture]],Tableau34[],2,0)+Tableau33[[#This Row],[Lest ]]</f>
        <v>900</v>
      </c>
      <c r="F16" s="68"/>
    </row>
    <row r="17" spans="1:6" x14ac:dyDescent="0.3">
      <c r="A17" s="58">
        <f t="shared" si="1"/>
        <v>16</v>
      </c>
      <c r="B17" s="1" t="s">
        <v>30</v>
      </c>
      <c r="C17" s="1" t="s">
        <v>12</v>
      </c>
      <c r="D17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7" s="67">
        <f>VLOOKUP(Tableau33[[#This Row],[Voiture]],Tableau34[],2,0)+Tableau33[[#This Row],[Lest ]]</f>
        <v>900</v>
      </c>
      <c r="F17" s="68"/>
    </row>
    <row r="18" spans="1:6" x14ac:dyDescent="0.3">
      <c r="A18" s="58">
        <f t="shared" si="1"/>
        <v>17</v>
      </c>
      <c r="B18" s="1" t="s">
        <v>31</v>
      </c>
      <c r="C18" s="1" t="s">
        <v>12</v>
      </c>
      <c r="D18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8" s="67">
        <f>VLOOKUP(Tableau33[[#This Row],[Voiture]],Tableau34[],2,0)+Tableau33[[#This Row],[Lest ]]</f>
        <v>900</v>
      </c>
      <c r="F18" s="68"/>
    </row>
    <row r="19" spans="1:6" x14ac:dyDescent="0.3">
      <c r="A19" s="58">
        <f t="shared" si="1"/>
        <v>18</v>
      </c>
      <c r="B19" s="1" t="s">
        <v>32</v>
      </c>
      <c r="C19" s="1" t="s">
        <v>20</v>
      </c>
      <c r="D19" s="66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0</v>
      </c>
      <c r="E19" s="67">
        <f>VLOOKUP(Tableau33[[#This Row],[Voiture]],Tableau34[],2,0)+Tableau33[[#This Row],[Lest ]]</f>
        <v>960</v>
      </c>
      <c r="F19" s="68"/>
    </row>
    <row r="20" spans="1:6" x14ac:dyDescent="0.3">
      <c r="A20" s="58">
        <f t="shared" si="1"/>
        <v>19</v>
      </c>
      <c r="D20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0" s="67" t="e">
        <f>VLOOKUP(Tableau33[[#This Row],[Voiture]],Tableau34[],2,0)+Tableau33[[#This Row],[Lest ]]</f>
        <v>#N/A</v>
      </c>
      <c r="F20" s="68"/>
    </row>
    <row r="21" spans="1:6" x14ac:dyDescent="0.3">
      <c r="A21" s="58">
        <f t="shared" si="1"/>
        <v>20</v>
      </c>
      <c r="D21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1" s="67" t="e">
        <f>VLOOKUP(Tableau33[[#This Row],[Voiture]],Tableau34[],2,0)+Tableau33[[#This Row],[Lest ]]</f>
        <v>#N/A</v>
      </c>
      <c r="F21" s="68"/>
    </row>
    <row r="22" spans="1:6" x14ac:dyDescent="0.3">
      <c r="A22" s="58">
        <f t="shared" si="1"/>
        <v>21</v>
      </c>
      <c r="D22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2" s="67" t="e">
        <f>VLOOKUP(Tableau33[[#This Row],[Voiture]],Tableau34[],2,0)+Tableau33[[#This Row],[Lest ]]</f>
        <v>#N/A</v>
      </c>
      <c r="F22" s="68"/>
    </row>
    <row r="23" spans="1:6" x14ac:dyDescent="0.3">
      <c r="A23" s="58">
        <f t="shared" si="1"/>
        <v>22</v>
      </c>
      <c r="D23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3" s="67" t="e">
        <f>VLOOKUP(Tableau33[[#This Row],[Voiture]],Tableau34[],2,0)+Tableau33[[#This Row],[Lest ]]</f>
        <v>#N/A</v>
      </c>
      <c r="F23" s="68"/>
    </row>
    <row r="24" spans="1:6" x14ac:dyDescent="0.3">
      <c r="A24" s="58">
        <f t="shared" si="1"/>
        <v>23</v>
      </c>
      <c r="D24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4" s="67" t="e">
        <f>VLOOKUP(Tableau33[[#This Row],[Voiture]],Tableau34[],2,0)+Tableau33[[#This Row],[Lest ]]</f>
        <v>#N/A</v>
      </c>
      <c r="F24" s="68"/>
    </row>
    <row r="25" spans="1:6" x14ac:dyDescent="0.3">
      <c r="A25" s="58">
        <f t="shared" si="1"/>
        <v>24</v>
      </c>
      <c r="D25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5" s="67" t="e">
        <f>VLOOKUP(Tableau33[[#This Row],[Voiture]],Tableau34[],2,0)+Tableau33[[#This Row],[Lest ]]</f>
        <v>#N/A</v>
      </c>
      <c r="F25" s="68"/>
    </row>
    <row r="26" spans="1:6" x14ac:dyDescent="0.3">
      <c r="A26" s="58">
        <f t="shared" si="1"/>
        <v>25</v>
      </c>
      <c r="D26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6" s="67" t="e">
        <f>VLOOKUP(Tableau33[[#This Row],[Voiture]],Tableau34[],2,0)+Tableau33[[#This Row],[Lest ]]</f>
        <v>#N/A</v>
      </c>
      <c r="F26" s="68"/>
    </row>
    <row r="27" spans="1:6" x14ac:dyDescent="0.3">
      <c r="A27" s="58">
        <f t="shared" si="1"/>
        <v>26</v>
      </c>
      <c r="D27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7" s="67" t="e">
        <f>VLOOKUP(Tableau33[[#This Row],[Voiture]],Tableau34[],2,0)+Tableau33[[#This Row],[Lest ]]</f>
        <v>#N/A</v>
      </c>
      <c r="F27" s="68"/>
    </row>
    <row r="28" spans="1:6" x14ac:dyDescent="0.3">
      <c r="A28" s="58">
        <f t="shared" si="1"/>
        <v>27</v>
      </c>
      <c r="D28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8" s="67" t="e">
        <f>VLOOKUP(Tableau33[[#This Row],[Voiture]],Tableau34[],2,0)+Tableau33[[#This Row],[Lest ]]</f>
        <v>#N/A</v>
      </c>
      <c r="F28" s="68"/>
    </row>
    <row r="29" spans="1:6" x14ac:dyDescent="0.3">
      <c r="A29" s="58">
        <f t="shared" si="1"/>
        <v>28</v>
      </c>
      <c r="D29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29" s="67" t="e">
        <f>VLOOKUP(Tableau33[[#This Row],[Voiture]],Tableau34[],2,0)+Tableau33[[#This Row],[Lest ]]</f>
        <v>#N/A</v>
      </c>
      <c r="F29" s="68"/>
    </row>
    <row r="30" spans="1:6" x14ac:dyDescent="0.3">
      <c r="A30" s="58">
        <f t="shared" si="1"/>
        <v>29</v>
      </c>
      <c r="D30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0" s="67" t="e">
        <f>VLOOKUP(Tableau33[[#This Row],[Voiture]],Tableau34[],2,0)+Tableau33[[#This Row],[Lest ]]</f>
        <v>#N/A</v>
      </c>
      <c r="F30" s="68"/>
    </row>
    <row r="31" spans="1:6" x14ac:dyDescent="0.3">
      <c r="A31" s="58">
        <f t="shared" si="1"/>
        <v>30</v>
      </c>
      <c r="D31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1" s="67" t="e">
        <f>VLOOKUP(Tableau33[[#This Row],[Voiture]],Tableau34[],2,0)+Tableau33[[#This Row],[Lest ]]</f>
        <v>#N/A</v>
      </c>
      <c r="F31" s="68"/>
    </row>
    <row r="32" spans="1:6" x14ac:dyDescent="0.3">
      <c r="A32" s="58">
        <f t="shared" si="1"/>
        <v>31</v>
      </c>
      <c r="D32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2" s="67" t="e">
        <f>VLOOKUP(Tableau33[[#This Row],[Voiture]],Tableau34[],2,0)+Tableau33[[#This Row],[Lest ]]</f>
        <v>#N/A</v>
      </c>
      <c r="F32" s="68"/>
    </row>
    <row r="33" spans="1:6" x14ac:dyDescent="0.3">
      <c r="A33" s="58">
        <f t="shared" si="1"/>
        <v>32</v>
      </c>
      <c r="D33" s="66" t="e">
        <f>IF(VLOOKUP(Tableau33[[#This Row],[Pilote]],Tableau2[],3,0)&lt;'Classement général'!$F$13,Tableau33[[#This Row],[Lest additionnel]],VLOOKUP(Tableau33[[#This Row],[Pilote]],Tableau2[],3,0)-'Classement général'!$F$13+Tableau33[[#This Row],[Lest additionnel]])</f>
        <v>#N/A</v>
      </c>
      <c r="E33" s="67" t="e">
        <f>VLOOKUP(Tableau33[[#This Row],[Voiture]],Tableau34[],2,0)+Tableau33[[#This Row],[Lest ]]</f>
        <v>#N/A</v>
      </c>
      <c r="F33" s="68"/>
    </row>
  </sheetData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H25" sqref="H25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VLOOKUP(Tableau246[[#This Row],[Pilote]],Tableau2[[Pilote]:[Voiture]],2,0)</f>
        <v>#N/A</v>
      </c>
      <c r="D3" s="41"/>
      <c r="E3" s="40" t="str">
        <f>IF(ISNA(VLOOKUP(D3,Tableau125[[Pos.]:[Sprint]],2,0)),"",VLOOKUP(D3,Tableau125[[Pos.]:[Sprint]],2,0))</f>
        <v/>
      </c>
      <c r="F3" s="41"/>
      <c r="G3" s="40" t="str">
        <f>IF(ISNA(VLOOKUP(F3,Tableau125[[Pos.]:[Enduro]],3,0)),"",VLOOKUP(F3,Tableau125[[Pos.]:[Enduro]],3,0))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VLOOKUP(Tableau246[[#This Row],[Pilote]],Tableau2[[Pilote]:[Voiture]],2,0)</f>
        <v>#N/A</v>
      </c>
      <c r="D4" s="41"/>
      <c r="E4" s="40" t="str">
        <f>IF(ISNA(VLOOKUP(D4,Tableau125[[Pos.]:[Sprint]],2,0)),"",VLOOKUP(D4,Tableau125[[Pos.]:[Sprint]],2,0))</f>
        <v/>
      </c>
      <c r="F4" s="41"/>
      <c r="G4" s="40" t="str">
        <f>IF(ISNA(VLOOKUP(F4,Tableau125[[Pos.]:[Enduro]],3,0)),"",VLOOKUP(F4,Tableau125[[Pos.]:[Enduro]],3,0))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VLOOKUP(Tableau246[[#This Row],[Pilote]],Tableau2[[Pilote]:[Voiture]],2,0)</f>
        <v>#N/A</v>
      </c>
      <c r="D5" s="41"/>
      <c r="E5" s="40" t="str">
        <f>IF(ISNA(VLOOKUP(D5,Tableau125[[Pos.]:[Sprint]],2,0)),"",VLOOKUP(D5,Tableau125[[Pos.]:[Sprint]],2,0))</f>
        <v/>
      </c>
      <c r="F5" s="41"/>
      <c r="G5" s="40" t="str">
        <f>IF(ISNA(VLOOKUP(F5,Tableau125[[Pos.]:[Enduro]],3,0)),"",VLOOKUP(F5,Tableau125[[Pos.]:[Enduro]],3,0))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VLOOKUP(Tableau246[[#This Row],[Pilote]],Tableau2[[Pilote]:[Voiture]],2,0)</f>
        <v>#N/A</v>
      </c>
      <c r="D6" s="41"/>
      <c r="E6" s="40" t="str">
        <f>IF(ISNA(VLOOKUP(D6,Tableau125[[Pos.]:[Sprint]],2,0)),"",VLOOKUP(D6,Tableau125[[Pos.]:[Sprint]],2,0))</f>
        <v/>
      </c>
      <c r="F6" s="41"/>
      <c r="G6" s="40" t="str">
        <f>IF(ISNA(VLOOKUP(F6,Tableau125[[Pos.]:[Enduro]],3,0)),"",VLOOKUP(F6,Tableau125[[Pos.]:[Enduro]],3,0))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VLOOKUP(Tableau246[[#This Row],[Pilote]],Tableau2[[Pilote]:[Voiture]],2,0)</f>
        <v>#N/A</v>
      </c>
      <c r="D7" s="41"/>
      <c r="E7" s="40" t="str">
        <f>IF(ISNA(VLOOKUP(D7,Tableau125[[Pos.]:[Sprint]],2,0)),"",VLOOKUP(D7,Tableau125[[Pos.]:[Sprint]],2,0))</f>
        <v/>
      </c>
      <c r="F7" s="41"/>
      <c r="G7" s="40" t="str">
        <f>IF(ISNA(VLOOKUP(F7,Tableau125[[Pos.]:[Enduro]],3,0)),"",VLOOKUP(F7,Tableau125[[Pos.]:[Enduro]],3,0))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VLOOKUP(Tableau246[[#This Row],[Pilote]],Tableau2[[Pilote]:[Voiture]],2,0)</f>
        <v>#N/A</v>
      </c>
      <c r="D8" s="41"/>
      <c r="E8" s="40" t="str">
        <f>IF(ISNA(VLOOKUP(D8,Tableau125[[Pos.]:[Sprint]],2,0)),"",VLOOKUP(D8,Tableau125[[Pos.]:[Sprint]],2,0))</f>
        <v/>
      </c>
      <c r="F8" s="41"/>
      <c r="G8" s="40" t="str">
        <f>IF(ISNA(VLOOKUP(F8,Tableau125[[Pos.]:[Enduro]],3,0)),"",VLOOKUP(F8,Tableau125[[Pos.]:[Enduro]],3,0))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VLOOKUP(Tableau246[[#This Row],[Pilote]],Tableau2[[Pilote]:[Voiture]],2,0)</f>
        <v>#N/A</v>
      </c>
      <c r="D9" s="41"/>
      <c r="E9" s="40" t="str">
        <f>IF(ISNA(VLOOKUP(D9,Tableau125[[Pos.]:[Sprint]],2,0)),"",VLOOKUP(D9,Tableau125[[Pos.]:[Sprint]],2,0))</f>
        <v/>
      </c>
      <c r="F9" s="41"/>
      <c r="G9" s="40" t="str">
        <f>IF(ISNA(VLOOKUP(F9,Tableau125[[Pos.]:[Enduro]],3,0)),"",VLOOKUP(F9,Tableau125[[Pos.]:[Enduro]],3,0))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VLOOKUP(Tableau246[[#This Row],[Pilote]],Tableau2[[Pilote]:[Voiture]],2,0)</f>
        <v>#N/A</v>
      </c>
      <c r="D10" s="41"/>
      <c r="E10" s="40" t="str">
        <f>IF(ISNA(VLOOKUP(D10,Tableau125[[Pos.]:[Sprint]],2,0)),"",VLOOKUP(D10,Tableau125[[Pos.]:[Sprint]],2,0))</f>
        <v/>
      </c>
      <c r="F10" s="41"/>
      <c r="G10" s="40" t="str">
        <f>IF(ISNA(VLOOKUP(F10,Tableau125[[Pos.]:[Enduro]],3,0)),"",VLOOKUP(F10,Tableau125[[Pos.]:[Enduro]],3,0))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VLOOKUP(Tableau246[[#This Row],[Pilote]],Tableau2[[Pilote]:[Voiture]],2,0)</f>
        <v>#N/A</v>
      </c>
      <c r="D11" s="41"/>
      <c r="E11" s="40" t="str">
        <f>IF(ISNA(VLOOKUP(D11,Tableau125[[Pos.]:[Sprint]],2,0)),"",VLOOKUP(D11,Tableau125[[Pos.]:[Sprint]],2,0))</f>
        <v/>
      </c>
      <c r="F11" s="41"/>
      <c r="G11" s="40" t="str">
        <f>IF(ISNA(VLOOKUP(F11,Tableau125[[Pos.]:[Enduro]],3,0)),"",VLOOKUP(F11,Tableau125[[Pos.]:[Enduro]],3,0))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VLOOKUP(Tableau246[[#This Row],[Pilote]],Tableau2[[Pilote]:[Voiture]],2,0)</f>
        <v>#N/A</v>
      </c>
      <c r="D12" s="41"/>
      <c r="E12" s="40" t="str">
        <f>IF(ISNA(VLOOKUP(D12,Tableau125[[Pos.]:[Sprint]],2,0)),"",VLOOKUP(D12,Tableau125[[Pos.]:[Sprint]],2,0))</f>
        <v/>
      </c>
      <c r="F12" s="41"/>
      <c r="G12" s="40" t="str">
        <f>IF(ISNA(VLOOKUP(F12,Tableau125[[Pos.]:[Enduro]],3,0)),"",VLOOKUP(F12,Tableau125[[Pos.]:[Enduro]],3,0))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VLOOKUP(Tableau246[[#This Row],[Pilote]],Tableau2[[Pilote]:[Voiture]],2,0)</f>
        <v>#N/A</v>
      </c>
      <c r="D13" s="41"/>
      <c r="E13" s="40" t="str">
        <f>IF(ISNA(VLOOKUP(D13,Tableau125[[Pos.]:[Sprint]],2,0)),"",VLOOKUP(D13,Tableau125[[Pos.]:[Sprint]],2,0))</f>
        <v/>
      </c>
      <c r="F13" s="41"/>
      <c r="G13" s="40" t="str">
        <f>IF(ISNA(VLOOKUP(F13,Tableau125[[Pos.]:[Enduro]],3,0)),"",VLOOKUP(F13,Tableau125[[Pos.]:[Enduro]],3,0))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VLOOKUP(Tableau246[[#This Row],[Pilote]],Tableau2[[Pilote]:[Voiture]],2,0)</f>
        <v>#N/A</v>
      </c>
      <c r="D14" s="41"/>
      <c r="E14" s="40" t="str">
        <f>IF(ISNA(VLOOKUP(D14,Tableau125[[Pos.]:[Sprint]],2,0)),"",VLOOKUP(D14,Tableau125[[Pos.]:[Sprint]],2,0))</f>
        <v/>
      </c>
      <c r="F14" s="41"/>
      <c r="G14" s="40" t="str">
        <f>IF(ISNA(VLOOKUP(F14,Tableau125[[Pos.]:[Enduro]],3,0)),"",VLOOKUP(F14,Tableau125[[Pos.]:[Enduro]],3,0))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VLOOKUP(Tableau246[[#This Row],[Pilote]],Tableau2[[Pilote]:[Voiture]],2,0)</f>
        <v>#N/A</v>
      </c>
      <c r="D15" s="41"/>
      <c r="E15" s="40" t="str">
        <f>IF(ISNA(VLOOKUP(D15,Tableau125[[Pos.]:[Sprint]],2,0)),"",VLOOKUP(D15,Tableau125[[Pos.]:[Sprint]],2,0))</f>
        <v/>
      </c>
      <c r="F15" s="41"/>
      <c r="G15" s="40" t="str">
        <f>IF(ISNA(VLOOKUP(F15,Tableau125[[Pos.]:[Enduro]],3,0)),"",VLOOKUP(F15,Tableau125[[Pos.]:[Enduro]],3,0))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VLOOKUP(Tableau246[[#This Row],[Pilote]],Tableau2[[Pilote]:[Voiture]],2,0)</f>
        <v>#N/A</v>
      </c>
      <c r="D16" s="41"/>
      <c r="E16" s="40" t="str">
        <f>IF(ISNA(VLOOKUP(D16,Tableau125[[Pos.]:[Sprint]],2,0)),"",VLOOKUP(D16,Tableau125[[Pos.]:[Sprint]],2,0))</f>
        <v/>
      </c>
      <c r="F16" s="41"/>
      <c r="G16" s="40" t="str">
        <f>IF(ISNA(VLOOKUP(F16,Tableau125[[Pos.]:[Enduro]],3,0)),"",VLOOKUP(F16,Tableau125[[Pos.]:[Enduro]],3,0))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VLOOKUP(Tableau246[[#This Row],[Pilote]],Tableau2[[Pilote]:[Voiture]],2,0)</f>
        <v>#N/A</v>
      </c>
      <c r="D17" s="41"/>
      <c r="E17" s="40" t="str">
        <f>IF(ISNA(VLOOKUP(D17,Tableau125[[Pos.]:[Sprint]],2,0)),"",VLOOKUP(D17,Tableau125[[Pos.]:[Sprint]],2,0))</f>
        <v/>
      </c>
      <c r="F17" s="41"/>
      <c r="G17" s="40" t="str">
        <f>IF(ISNA(VLOOKUP(F17,Tableau125[[Pos.]:[Enduro]],3,0)),"",VLOOKUP(F17,Tableau125[[Pos.]:[Enduro]],3,0))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VLOOKUP(Tableau246[[#This Row],[Pilote]],Tableau2[[Pilote]:[Voiture]],2,0)</f>
        <v>#N/A</v>
      </c>
      <c r="D18" s="41"/>
      <c r="E18" s="40" t="str">
        <f>IF(ISNA(VLOOKUP(D18,Tableau125[[Pos.]:[Sprint]],2,0)),"",VLOOKUP(D18,Tableau125[[Pos.]:[Sprint]],2,0))</f>
        <v/>
      </c>
      <c r="F18" s="41"/>
      <c r="G18" s="40" t="str">
        <f>IF(ISNA(VLOOKUP(F18,Tableau125[[Pos.]:[Enduro]],3,0)),"",VLOOKUP(F18,Tableau125[[Pos.]:[Enduro]],3,0))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15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2:P22"/>
    <mergeCell ref="O21:P21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VLOOKUP(Tableau2468[[#This Row],[Pilote]],Tableau2[[Pilote]:[Voiture]],2,0)</f>
        <v>#N/A</v>
      </c>
      <c r="D3" s="41"/>
      <c r="E3" s="40" t="str">
        <f>IF(ISNA(VLOOKUP(D3,Tableau1257[[Pos.]:[Sprint]],2,0)),"",VLOOKUP(D3,Tableau1257[[Pos.]:[Sprint]],2,0))</f>
        <v/>
      </c>
      <c r="F3" s="41"/>
      <c r="G3" s="40" t="str">
        <f>IF(ISNA(VLOOKUP(F3,Tableau1257[[Pos.]:[Enduro]],3,0)),"",VLOOKUP(F3,Tableau1257[[Pos.]:[Enduro]],3,0))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VLOOKUP(Tableau2468[[#This Row],[Pilote]],Tableau2[[Pilote]:[Voiture]],2,0)</f>
        <v>#N/A</v>
      </c>
      <c r="D4" s="41"/>
      <c r="E4" s="40" t="str">
        <f>IF(ISNA(VLOOKUP(D4,Tableau1257[[Pos.]:[Sprint]],2,0)),"",VLOOKUP(D4,Tableau1257[[Pos.]:[Sprint]],2,0))</f>
        <v/>
      </c>
      <c r="F4" s="41"/>
      <c r="G4" s="40" t="str">
        <f>IF(ISNA(VLOOKUP(F4,Tableau1257[[Pos.]:[Enduro]],3,0)),"",VLOOKUP(F4,Tableau1257[[Pos.]:[Enduro]],3,0))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VLOOKUP(Tableau2468[[#This Row],[Pilote]],Tableau2[[Pilote]:[Voiture]],2,0)</f>
        <v>#N/A</v>
      </c>
      <c r="D5" s="41"/>
      <c r="E5" s="40" t="str">
        <f>IF(ISNA(VLOOKUP(D5,Tableau1257[[Pos.]:[Sprint]],2,0)),"",VLOOKUP(D5,Tableau1257[[Pos.]:[Sprint]],2,0))</f>
        <v/>
      </c>
      <c r="F5" s="41"/>
      <c r="G5" s="40" t="str">
        <f>IF(ISNA(VLOOKUP(F5,Tableau1257[[Pos.]:[Enduro]],3,0)),"",VLOOKUP(F5,Tableau1257[[Pos.]:[Enduro]],3,0))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VLOOKUP(Tableau2468[[#This Row],[Pilote]],Tableau2[[Pilote]:[Voiture]],2,0)</f>
        <v>#N/A</v>
      </c>
      <c r="D6" s="41"/>
      <c r="E6" s="40" t="str">
        <f>IF(ISNA(VLOOKUP(D6,Tableau1257[[Pos.]:[Sprint]],2,0)),"",VLOOKUP(D6,Tableau1257[[Pos.]:[Sprint]],2,0))</f>
        <v/>
      </c>
      <c r="F6" s="41"/>
      <c r="G6" s="40" t="str">
        <f>IF(ISNA(VLOOKUP(F6,Tableau1257[[Pos.]:[Enduro]],3,0)),"",VLOOKUP(F6,Tableau1257[[Pos.]:[Enduro]],3,0))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VLOOKUP(Tableau2468[[#This Row],[Pilote]],Tableau2[[Pilote]:[Voiture]],2,0)</f>
        <v>#N/A</v>
      </c>
      <c r="D7" s="41"/>
      <c r="E7" s="40" t="str">
        <f>IF(ISNA(VLOOKUP(D7,Tableau1257[[Pos.]:[Sprint]],2,0)),"",VLOOKUP(D7,Tableau1257[[Pos.]:[Sprint]],2,0))</f>
        <v/>
      </c>
      <c r="F7" s="41"/>
      <c r="G7" s="40" t="str">
        <f>IF(ISNA(VLOOKUP(F7,Tableau1257[[Pos.]:[Enduro]],3,0)),"",VLOOKUP(F7,Tableau1257[[Pos.]:[Enduro]],3,0))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VLOOKUP(Tableau2468[[#This Row],[Pilote]],Tableau2[[Pilote]:[Voiture]],2,0)</f>
        <v>#N/A</v>
      </c>
      <c r="D8" s="41"/>
      <c r="E8" s="40" t="str">
        <f>IF(ISNA(VLOOKUP(D8,Tableau1257[[Pos.]:[Sprint]],2,0)),"",VLOOKUP(D8,Tableau1257[[Pos.]:[Sprint]],2,0))</f>
        <v/>
      </c>
      <c r="F8" s="41"/>
      <c r="G8" s="40" t="str">
        <f>IF(ISNA(VLOOKUP(F8,Tableau1257[[Pos.]:[Enduro]],3,0)),"",VLOOKUP(F8,Tableau1257[[Pos.]:[Enduro]],3,0))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VLOOKUP(Tableau2468[[#This Row],[Pilote]],Tableau2[[Pilote]:[Voiture]],2,0)</f>
        <v>#N/A</v>
      </c>
      <c r="D9" s="41"/>
      <c r="E9" s="40" t="str">
        <f>IF(ISNA(VLOOKUP(D9,Tableau1257[[Pos.]:[Sprint]],2,0)),"",VLOOKUP(D9,Tableau1257[[Pos.]:[Sprint]],2,0))</f>
        <v/>
      </c>
      <c r="F9" s="41"/>
      <c r="G9" s="40" t="str">
        <f>IF(ISNA(VLOOKUP(F9,Tableau1257[[Pos.]:[Enduro]],3,0)),"",VLOOKUP(F9,Tableau1257[[Pos.]:[Enduro]],3,0))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VLOOKUP(Tableau2468[[#This Row],[Pilote]],Tableau2[[Pilote]:[Voiture]],2,0)</f>
        <v>#N/A</v>
      </c>
      <c r="D10" s="41"/>
      <c r="E10" s="40" t="str">
        <f>IF(ISNA(VLOOKUP(D10,Tableau1257[[Pos.]:[Sprint]],2,0)),"",VLOOKUP(D10,Tableau1257[[Pos.]:[Sprint]],2,0))</f>
        <v/>
      </c>
      <c r="F10" s="41"/>
      <c r="G10" s="40" t="str">
        <f>IF(ISNA(VLOOKUP(F10,Tableau1257[[Pos.]:[Enduro]],3,0)),"",VLOOKUP(F10,Tableau1257[[Pos.]:[Enduro]],3,0))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VLOOKUP(Tableau2468[[#This Row],[Pilote]],Tableau2[[Pilote]:[Voiture]],2,0)</f>
        <v>#N/A</v>
      </c>
      <c r="D11" s="41"/>
      <c r="E11" s="40" t="str">
        <f>IF(ISNA(VLOOKUP(D11,Tableau1257[[Pos.]:[Sprint]],2,0)),"",VLOOKUP(D11,Tableau1257[[Pos.]:[Sprint]],2,0))</f>
        <v/>
      </c>
      <c r="F11" s="41"/>
      <c r="G11" s="40" t="str">
        <f>IF(ISNA(VLOOKUP(F11,Tableau1257[[Pos.]:[Enduro]],3,0)),"",VLOOKUP(F11,Tableau1257[[Pos.]:[Enduro]],3,0))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VLOOKUP(Tableau2468[[#This Row],[Pilote]],Tableau2[[Pilote]:[Voiture]],2,0)</f>
        <v>#N/A</v>
      </c>
      <c r="D12" s="41"/>
      <c r="E12" s="40" t="str">
        <f>IF(ISNA(VLOOKUP(D12,Tableau1257[[Pos.]:[Sprint]],2,0)),"",VLOOKUP(D12,Tableau1257[[Pos.]:[Sprint]],2,0))</f>
        <v/>
      </c>
      <c r="F12" s="41"/>
      <c r="G12" s="40" t="str">
        <f>IF(ISNA(VLOOKUP(F12,Tableau1257[[Pos.]:[Enduro]],3,0)),"",VLOOKUP(F12,Tableau1257[[Pos.]:[Enduro]],3,0))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VLOOKUP(Tableau2468[[#This Row],[Pilote]],Tableau2[[Pilote]:[Voiture]],2,0)</f>
        <v>#N/A</v>
      </c>
      <c r="D13" s="41"/>
      <c r="E13" s="40" t="str">
        <f>IF(ISNA(VLOOKUP(D13,Tableau1257[[Pos.]:[Sprint]],2,0)),"",VLOOKUP(D13,Tableau1257[[Pos.]:[Sprint]],2,0))</f>
        <v/>
      </c>
      <c r="F13" s="41"/>
      <c r="G13" s="40" t="str">
        <f>IF(ISNA(VLOOKUP(F13,Tableau1257[[Pos.]:[Enduro]],3,0)),"",VLOOKUP(F13,Tableau1257[[Pos.]:[Enduro]],3,0))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VLOOKUP(Tableau2468[[#This Row],[Pilote]],Tableau2[[Pilote]:[Voiture]],2,0)</f>
        <v>#N/A</v>
      </c>
      <c r="D14" s="41"/>
      <c r="E14" s="40" t="str">
        <f>IF(ISNA(VLOOKUP(D14,Tableau1257[[Pos.]:[Sprint]],2,0)),"",VLOOKUP(D14,Tableau1257[[Pos.]:[Sprint]],2,0))</f>
        <v/>
      </c>
      <c r="F14" s="41"/>
      <c r="G14" s="40" t="str">
        <f>IF(ISNA(VLOOKUP(F14,Tableau1257[[Pos.]:[Enduro]],3,0)),"",VLOOKUP(F14,Tableau1257[[Pos.]:[Enduro]],3,0))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VLOOKUP(Tableau2468[[#This Row],[Pilote]],Tableau2[[Pilote]:[Voiture]],2,0)</f>
        <v>#N/A</v>
      </c>
      <c r="D15" s="41"/>
      <c r="E15" s="40" t="str">
        <f>IF(ISNA(VLOOKUP(D15,Tableau1257[[Pos.]:[Sprint]],2,0)),"",VLOOKUP(D15,Tableau1257[[Pos.]:[Sprint]],2,0))</f>
        <v/>
      </c>
      <c r="F15" s="41"/>
      <c r="G15" s="40" t="str">
        <f>IF(ISNA(VLOOKUP(F15,Tableau1257[[Pos.]:[Enduro]],3,0)),"",VLOOKUP(F15,Tableau1257[[Pos.]:[Enduro]],3,0))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VLOOKUP(Tableau2468[[#This Row],[Pilote]],Tableau2[[Pilote]:[Voiture]],2,0)</f>
        <v>#N/A</v>
      </c>
      <c r="D16" s="41"/>
      <c r="E16" s="40" t="str">
        <f>IF(ISNA(VLOOKUP(D16,Tableau1257[[Pos.]:[Sprint]],2,0)),"",VLOOKUP(D16,Tableau1257[[Pos.]:[Sprint]],2,0))</f>
        <v/>
      </c>
      <c r="F16" s="41"/>
      <c r="G16" s="40" t="str">
        <f>IF(ISNA(VLOOKUP(F16,Tableau1257[[Pos.]:[Enduro]],3,0)),"",VLOOKUP(F16,Tableau1257[[Pos.]:[Enduro]],3,0))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VLOOKUP(Tableau2468[[#This Row],[Pilote]],Tableau2[[Pilote]:[Voiture]],2,0)</f>
        <v>#N/A</v>
      </c>
      <c r="D17" s="41"/>
      <c r="E17" s="40" t="str">
        <f>IF(ISNA(VLOOKUP(D17,Tableau1257[[Pos.]:[Sprint]],2,0)),"",VLOOKUP(D17,Tableau1257[[Pos.]:[Sprint]],2,0))</f>
        <v/>
      </c>
      <c r="F17" s="41"/>
      <c r="G17" s="40" t="str">
        <f>IF(ISNA(VLOOKUP(F17,Tableau1257[[Pos.]:[Enduro]],3,0)),"",VLOOKUP(F17,Tableau1257[[Pos.]:[Enduro]],3,0))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VLOOKUP(Tableau2468[[#This Row],[Pilote]],Tableau2[[Pilote]:[Voiture]],2,0)</f>
        <v>#N/A</v>
      </c>
      <c r="D18" s="41"/>
      <c r="E18" s="40" t="str">
        <f>IF(ISNA(VLOOKUP(D18,Tableau1257[[Pos.]:[Sprint]],2,0)),"",VLOOKUP(D18,Tableau1257[[Pos.]:[Sprint]],2,0))</f>
        <v/>
      </c>
      <c r="F18" s="41"/>
      <c r="G18" s="40" t="str">
        <f>IF(ISNA(VLOOKUP(F18,Tableau1257[[Pos.]:[Enduro]],3,0)),"",VLOOKUP(F18,Tableau1257[[Pos.]:[Enduro]],3,0))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VLOOKUP(Tableau246810[[#This Row],[Pilote]],Tableau2[[Pilote]:[Voiture]],2,0)</f>
        <v>#N/A</v>
      </c>
      <c r="D3" s="41"/>
      <c r="E3" s="40" t="str">
        <f>IF(ISNA(VLOOKUP(D3,Tableau12579[[Pos.]:[Sprint]],2,0)),"",VLOOKUP(D3,Tableau12579[[Pos.]:[Sprint]],2,0))</f>
        <v/>
      </c>
      <c r="F3" s="41"/>
      <c r="G3" s="40" t="str">
        <f>IF(ISNA(VLOOKUP(F3,Tableau12579[[Pos.]:[Enduro]],3,0)),"",VLOOKUP(F3,Tableau12579[[Pos.]:[Enduro]],3,0))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VLOOKUP(Tableau246810[[#This Row],[Pilote]],Tableau2[[Pilote]:[Voiture]],2,0)</f>
        <v>#N/A</v>
      </c>
      <c r="D4" s="41"/>
      <c r="E4" s="40" t="str">
        <f>IF(ISNA(VLOOKUP(D4,Tableau12579[[Pos.]:[Sprint]],2,0)),"",VLOOKUP(D4,Tableau12579[[Pos.]:[Sprint]],2,0))</f>
        <v/>
      </c>
      <c r="F4" s="41"/>
      <c r="G4" s="40" t="str">
        <f>IF(ISNA(VLOOKUP(F4,Tableau12579[[Pos.]:[Enduro]],3,0)),"",VLOOKUP(F4,Tableau12579[[Pos.]:[Enduro]],3,0))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VLOOKUP(Tableau246810[[#This Row],[Pilote]],Tableau2[[Pilote]:[Voiture]],2,0)</f>
        <v>#N/A</v>
      </c>
      <c r="D5" s="41"/>
      <c r="E5" s="40" t="str">
        <f>IF(ISNA(VLOOKUP(D5,Tableau12579[[Pos.]:[Sprint]],2,0)),"",VLOOKUP(D5,Tableau12579[[Pos.]:[Sprint]],2,0))</f>
        <v/>
      </c>
      <c r="F5" s="41"/>
      <c r="G5" s="40" t="str">
        <f>IF(ISNA(VLOOKUP(F5,Tableau12579[[Pos.]:[Enduro]],3,0)),"",VLOOKUP(F5,Tableau12579[[Pos.]:[Enduro]],3,0))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VLOOKUP(Tableau246810[[#This Row],[Pilote]],Tableau2[[Pilote]:[Voiture]],2,0)</f>
        <v>#N/A</v>
      </c>
      <c r="D6" s="41"/>
      <c r="E6" s="40" t="str">
        <f>IF(ISNA(VLOOKUP(D6,Tableau12579[[Pos.]:[Sprint]],2,0)),"",VLOOKUP(D6,Tableau12579[[Pos.]:[Sprint]],2,0))</f>
        <v/>
      </c>
      <c r="F6" s="41"/>
      <c r="G6" s="40" t="str">
        <f>IF(ISNA(VLOOKUP(F6,Tableau12579[[Pos.]:[Enduro]],3,0)),"",VLOOKUP(F6,Tableau12579[[Pos.]:[Enduro]],3,0))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VLOOKUP(Tableau246810[[#This Row],[Pilote]],Tableau2[[Pilote]:[Voiture]],2,0)</f>
        <v>#N/A</v>
      </c>
      <c r="D7" s="41"/>
      <c r="E7" s="40" t="str">
        <f>IF(ISNA(VLOOKUP(D7,Tableau12579[[Pos.]:[Sprint]],2,0)),"",VLOOKUP(D7,Tableau12579[[Pos.]:[Sprint]],2,0))</f>
        <v/>
      </c>
      <c r="F7" s="41"/>
      <c r="G7" s="40" t="str">
        <f>IF(ISNA(VLOOKUP(F7,Tableau12579[[Pos.]:[Enduro]],3,0)),"",VLOOKUP(F7,Tableau12579[[Pos.]:[Enduro]],3,0))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VLOOKUP(Tableau246810[[#This Row],[Pilote]],Tableau2[[Pilote]:[Voiture]],2,0)</f>
        <v>#N/A</v>
      </c>
      <c r="D8" s="41"/>
      <c r="E8" s="40" t="str">
        <f>IF(ISNA(VLOOKUP(D8,Tableau12579[[Pos.]:[Sprint]],2,0)),"",VLOOKUP(D8,Tableau12579[[Pos.]:[Sprint]],2,0))</f>
        <v/>
      </c>
      <c r="F8" s="41"/>
      <c r="G8" s="40" t="str">
        <f>IF(ISNA(VLOOKUP(F8,Tableau12579[[Pos.]:[Enduro]],3,0)),"",VLOOKUP(F8,Tableau12579[[Pos.]:[Enduro]],3,0))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VLOOKUP(Tableau246810[[#This Row],[Pilote]],Tableau2[[Pilote]:[Voiture]],2,0)</f>
        <v>#N/A</v>
      </c>
      <c r="D9" s="41"/>
      <c r="E9" s="40" t="str">
        <f>IF(ISNA(VLOOKUP(D9,Tableau12579[[Pos.]:[Sprint]],2,0)),"",VLOOKUP(D9,Tableau12579[[Pos.]:[Sprint]],2,0))</f>
        <v/>
      </c>
      <c r="F9" s="41"/>
      <c r="G9" s="40" t="str">
        <f>IF(ISNA(VLOOKUP(F9,Tableau12579[[Pos.]:[Enduro]],3,0)),"",VLOOKUP(F9,Tableau12579[[Pos.]:[Enduro]],3,0))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VLOOKUP(Tableau246810[[#This Row],[Pilote]],Tableau2[[Pilote]:[Voiture]],2,0)</f>
        <v>#N/A</v>
      </c>
      <c r="D10" s="41"/>
      <c r="E10" s="40" t="str">
        <f>IF(ISNA(VLOOKUP(D10,Tableau12579[[Pos.]:[Sprint]],2,0)),"",VLOOKUP(D10,Tableau12579[[Pos.]:[Sprint]],2,0))</f>
        <v/>
      </c>
      <c r="F10" s="41"/>
      <c r="G10" s="40" t="str">
        <f>IF(ISNA(VLOOKUP(F10,Tableau12579[[Pos.]:[Enduro]],3,0)),"",VLOOKUP(F10,Tableau12579[[Pos.]:[Enduro]],3,0))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VLOOKUP(Tableau246810[[#This Row],[Pilote]],Tableau2[[Pilote]:[Voiture]],2,0)</f>
        <v>#N/A</v>
      </c>
      <c r="D11" s="41"/>
      <c r="E11" s="40" t="str">
        <f>IF(ISNA(VLOOKUP(D11,Tableau12579[[Pos.]:[Sprint]],2,0)),"",VLOOKUP(D11,Tableau12579[[Pos.]:[Sprint]],2,0))</f>
        <v/>
      </c>
      <c r="F11" s="41"/>
      <c r="G11" s="40" t="str">
        <f>IF(ISNA(VLOOKUP(F11,Tableau12579[[Pos.]:[Enduro]],3,0)),"",VLOOKUP(F11,Tableau12579[[Pos.]:[Enduro]],3,0))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VLOOKUP(Tableau246810[[#This Row],[Pilote]],Tableau2[[Pilote]:[Voiture]],2,0)</f>
        <v>#N/A</v>
      </c>
      <c r="D12" s="41"/>
      <c r="E12" s="40" t="str">
        <f>IF(ISNA(VLOOKUP(D12,Tableau12579[[Pos.]:[Sprint]],2,0)),"",VLOOKUP(D12,Tableau12579[[Pos.]:[Sprint]],2,0))</f>
        <v/>
      </c>
      <c r="F12" s="41"/>
      <c r="G12" s="40" t="str">
        <f>IF(ISNA(VLOOKUP(F12,Tableau12579[[Pos.]:[Enduro]],3,0)),"",VLOOKUP(F12,Tableau12579[[Pos.]:[Enduro]],3,0))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VLOOKUP(Tableau246810[[#This Row],[Pilote]],Tableau2[[Pilote]:[Voiture]],2,0)</f>
        <v>#N/A</v>
      </c>
      <c r="D13" s="41"/>
      <c r="E13" s="40" t="str">
        <f>IF(ISNA(VLOOKUP(D13,Tableau12579[[Pos.]:[Sprint]],2,0)),"",VLOOKUP(D13,Tableau12579[[Pos.]:[Sprint]],2,0))</f>
        <v/>
      </c>
      <c r="F13" s="41"/>
      <c r="G13" s="40" t="str">
        <f>IF(ISNA(VLOOKUP(F13,Tableau12579[[Pos.]:[Enduro]],3,0)),"",VLOOKUP(F13,Tableau12579[[Pos.]:[Enduro]],3,0))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VLOOKUP(Tableau246810[[#This Row],[Pilote]],Tableau2[[Pilote]:[Voiture]],2,0)</f>
        <v>#N/A</v>
      </c>
      <c r="D14" s="41"/>
      <c r="E14" s="40" t="str">
        <f>IF(ISNA(VLOOKUP(D14,Tableau12579[[Pos.]:[Sprint]],2,0)),"",VLOOKUP(D14,Tableau12579[[Pos.]:[Sprint]],2,0))</f>
        <v/>
      </c>
      <c r="F14" s="41"/>
      <c r="G14" s="40" t="str">
        <f>IF(ISNA(VLOOKUP(F14,Tableau12579[[Pos.]:[Enduro]],3,0)),"",VLOOKUP(F14,Tableau12579[[Pos.]:[Enduro]],3,0))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VLOOKUP(Tableau246810[[#This Row],[Pilote]],Tableau2[[Pilote]:[Voiture]],2,0)</f>
        <v>#N/A</v>
      </c>
      <c r="D15" s="41"/>
      <c r="E15" s="40" t="str">
        <f>IF(ISNA(VLOOKUP(D15,Tableau12579[[Pos.]:[Sprint]],2,0)),"",VLOOKUP(D15,Tableau12579[[Pos.]:[Sprint]],2,0))</f>
        <v/>
      </c>
      <c r="F15" s="41"/>
      <c r="G15" s="40" t="str">
        <f>IF(ISNA(VLOOKUP(F15,Tableau12579[[Pos.]:[Enduro]],3,0)),"",VLOOKUP(F15,Tableau12579[[Pos.]:[Enduro]],3,0))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VLOOKUP(Tableau246810[[#This Row],[Pilote]],Tableau2[[Pilote]:[Voiture]],2,0)</f>
        <v>#N/A</v>
      </c>
      <c r="D16" s="41"/>
      <c r="E16" s="40" t="str">
        <f>IF(ISNA(VLOOKUP(D16,Tableau12579[[Pos.]:[Sprint]],2,0)),"",VLOOKUP(D16,Tableau12579[[Pos.]:[Sprint]],2,0))</f>
        <v/>
      </c>
      <c r="F16" s="41"/>
      <c r="G16" s="40" t="str">
        <f>IF(ISNA(VLOOKUP(F16,Tableau12579[[Pos.]:[Enduro]],3,0)),"",VLOOKUP(F16,Tableau12579[[Pos.]:[Enduro]],3,0))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VLOOKUP(Tableau246810[[#This Row],[Pilote]],Tableau2[[Pilote]:[Voiture]],2,0)</f>
        <v>#N/A</v>
      </c>
      <c r="D17" s="41"/>
      <c r="E17" s="40" t="str">
        <f>IF(ISNA(VLOOKUP(D17,Tableau12579[[Pos.]:[Sprint]],2,0)),"",VLOOKUP(D17,Tableau12579[[Pos.]:[Sprint]],2,0))</f>
        <v/>
      </c>
      <c r="F17" s="41"/>
      <c r="G17" s="40" t="str">
        <f>IF(ISNA(VLOOKUP(F17,Tableau12579[[Pos.]:[Enduro]],3,0)),"",VLOOKUP(F17,Tableau12579[[Pos.]:[Enduro]],3,0))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VLOOKUP(Tableau246810[[#This Row],[Pilote]],Tableau2[[Pilote]:[Voiture]],2,0)</f>
        <v>#N/A</v>
      </c>
      <c r="D18" s="41"/>
      <c r="E18" s="40" t="str">
        <f>IF(ISNA(VLOOKUP(D18,Tableau12579[[Pos.]:[Sprint]],2,0)),"",VLOOKUP(D18,Tableau12579[[Pos.]:[Sprint]],2,0))</f>
        <v/>
      </c>
      <c r="F18" s="41"/>
      <c r="G18" s="40" t="str">
        <f>IF(ISNA(VLOOKUP(F18,Tableau12579[[Pos.]:[Enduro]],3,0)),"",VLOOKUP(F18,Tableau12579[[Pos.]:[Enduro]],3,0))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VLOOKUP(Tableau24681012[[#This Row],[Pilote]],Tableau2[[Pilote]:[Voiture]],2,0)</f>
        <v>#N/A</v>
      </c>
      <c r="D3" s="41"/>
      <c r="E3" s="40" t="str">
        <f>IF(ISNA(VLOOKUP(D3,Tableau1257911[[Pos.]:[Sprint]],2,0)),"",VLOOKUP(D3,Tableau1257911[[Pos.]:[Sprint]],2,0))</f>
        <v/>
      </c>
      <c r="F3" s="41"/>
      <c r="G3" s="40" t="str">
        <f>IF(ISNA(VLOOKUP(F3,Tableau1257911[[Pos.]:[Enduro]],3,0)),"",VLOOKUP(F3,Tableau1257911[[Pos.]:[Enduro]],3,0))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VLOOKUP(Tableau24681012[[#This Row],[Pilote]],Tableau2[[Pilote]:[Voiture]],2,0)</f>
        <v>#N/A</v>
      </c>
      <c r="D4" s="41"/>
      <c r="E4" s="40" t="str">
        <f>IF(ISNA(VLOOKUP(D4,Tableau1257911[[Pos.]:[Sprint]],2,0)),"",VLOOKUP(D4,Tableau1257911[[Pos.]:[Sprint]],2,0))</f>
        <v/>
      </c>
      <c r="F4" s="41"/>
      <c r="G4" s="40" t="str">
        <f>IF(ISNA(VLOOKUP(F4,Tableau1257911[[Pos.]:[Enduro]],3,0)),"",VLOOKUP(F4,Tableau1257911[[Pos.]:[Enduro]],3,0))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VLOOKUP(Tableau24681012[[#This Row],[Pilote]],Tableau2[[Pilote]:[Voiture]],2,0)</f>
        <v>#N/A</v>
      </c>
      <c r="D5" s="41"/>
      <c r="E5" s="40" t="str">
        <f>IF(ISNA(VLOOKUP(D5,Tableau1257911[[Pos.]:[Sprint]],2,0)),"",VLOOKUP(D5,Tableau1257911[[Pos.]:[Sprint]],2,0))</f>
        <v/>
      </c>
      <c r="F5" s="41"/>
      <c r="G5" s="40" t="str">
        <f>IF(ISNA(VLOOKUP(F5,Tableau1257911[[Pos.]:[Enduro]],3,0)),"",VLOOKUP(F5,Tableau1257911[[Pos.]:[Enduro]],3,0))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VLOOKUP(Tableau24681012[[#This Row],[Pilote]],Tableau2[[Pilote]:[Voiture]],2,0)</f>
        <v>#N/A</v>
      </c>
      <c r="D6" s="41"/>
      <c r="E6" s="40" t="str">
        <f>IF(ISNA(VLOOKUP(D6,Tableau1257911[[Pos.]:[Sprint]],2,0)),"",VLOOKUP(D6,Tableau1257911[[Pos.]:[Sprint]],2,0))</f>
        <v/>
      </c>
      <c r="F6" s="41"/>
      <c r="G6" s="40" t="str">
        <f>IF(ISNA(VLOOKUP(F6,Tableau1257911[[Pos.]:[Enduro]],3,0)),"",VLOOKUP(F6,Tableau1257911[[Pos.]:[Enduro]],3,0))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VLOOKUP(Tableau24681012[[#This Row],[Pilote]],Tableau2[[Pilote]:[Voiture]],2,0)</f>
        <v>#N/A</v>
      </c>
      <c r="D7" s="41"/>
      <c r="E7" s="40" t="str">
        <f>IF(ISNA(VLOOKUP(D7,Tableau1257911[[Pos.]:[Sprint]],2,0)),"",VLOOKUP(D7,Tableau1257911[[Pos.]:[Sprint]],2,0))</f>
        <v/>
      </c>
      <c r="F7" s="41"/>
      <c r="G7" s="40" t="str">
        <f>IF(ISNA(VLOOKUP(F7,Tableau1257911[[Pos.]:[Enduro]],3,0)),"",VLOOKUP(F7,Tableau1257911[[Pos.]:[Enduro]],3,0))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VLOOKUP(Tableau24681012[[#This Row],[Pilote]],Tableau2[[Pilote]:[Voiture]],2,0)</f>
        <v>#N/A</v>
      </c>
      <c r="D8" s="41"/>
      <c r="E8" s="40" t="str">
        <f>IF(ISNA(VLOOKUP(D8,Tableau1257911[[Pos.]:[Sprint]],2,0)),"",VLOOKUP(D8,Tableau1257911[[Pos.]:[Sprint]],2,0))</f>
        <v/>
      </c>
      <c r="F8" s="41"/>
      <c r="G8" s="40" t="str">
        <f>IF(ISNA(VLOOKUP(F8,Tableau1257911[[Pos.]:[Enduro]],3,0)),"",VLOOKUP(F8,Tableau1257911[[Pos.]:[Enduro]],3,0))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VLOOKUP(Tableau24681012[[#This Row],[Pilote]],Tableau2[[Pilote]:[Voiture]],2,0)</f>
        <v>#N/A</v>
      </c>
      <c r="D9" s="41"/>
      <c r="E9" s="40" t="str">
        <f>IF(ISNA(VLOOKUP(D9,Tableau1257911[[Pos.]:[Sprint]],2,0)),"",VLOOKUP(D9,Tableau1257911[[Pos.]:[Sprint]],2,0))</f>
        <v/>
      </c>
      <c r="F9" s="41"/>
      <c r="G9" s="40" t="str">
        <f>IF(ISNA(VLOOKUP(F9,Tableau1257911[[Pos.]:[Enduro]],3,0)),"",VLOOKUP(F9,Tableau1257911[[Pos.]:[Enduro]],3,0))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VLOOKUP(Tableau24681012[[#This Row],[Pilote]],Tableau2[[Pilote]:[Voiture]],2,0)</f>
        <v>#N/A</v>
      </c>
      <c r="D10" s="41"/>
      <c r="E10" s="40" t="str">
        <f>IF(ISNA(VLOOKUP(D10,Tableau1257911[[Pos.]:[Sprint]],2,0)),"",VLOOKUP(D10,Tableau1257911[[Pos.]:[Sprint]],2,0))</f>
        <v/>
      </c>
      <c r="F10" s="41"/>
      <c r="G10" s="40" t="str">
        <f>IF(ISNA(VLOOKUP(F10,Tableau1257911[[Pos.]:[Enduro]],3,0)),"",VLOOKUP(F10,Tableau1257911[[Pos.]:[Enduro]],3,0))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VLOOKUP(Tableau24681012[[#This Row],[Pilote]],Tableau2[[Pilote]:[Voiture]],2,0)</f>
        <v>#N/A</v>
      </c>
      <c r="D11" s="41"/>
      <c r="E11" s="40" t="str">
        <f>IF(ISNA(VLOOKUP(D11,Tableau1257911[[Pos.]:[Sprint]],2,0)),"",VLOOKUP(D11,Tableau1257911[[Pos.]:[Sprint]],2,0))</f>
        <v/>
      </c>
      <c r="F11" s="41"/>
      <c r="G11" s="40" t="str">
        <f>IF(ISNA(VLOOKUP(F11,Tableau1257911[[Pos.]:[Enduro]],3,0)),"",VLOOKUP(F11,Tableau1257911[[Pos.]:[Enduro]],3,0))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VLOOKUP(Tableau24681012[[#This Row],[Pilote]],Tableau2[[Pilote]:[Voiture]],2,0)</f>
        <v>#N/A</v>
      </c>
      <c r="D12" s="41"/>
      <c r="E12" s="40" t="str">
        <f>IF(ISNA(VLOOKUP(D12,Tableau1257911[[Pos.]:[Sprint]],2,0)),"",VLOOKUP(D12,Tableau1257911[[Pos.]:[Sprint]],2,0))</f>
        <v/>
      </c>
      <c r="F12" s="41"/>
      <c r="G12" s="40" t="str">
        <f>IF(ISNA(VLOOKUP(F12,Tableau1257911[[Pos.]:[Enduro]],3,0)),"",VLOOKUP(F12,Tableau1257911[[Pos.]:[Enduro]],3,0))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VLOOKUP(Tableau24681012[[#This Row],[Pilote]],Tableau2[[Pilote]:[Voiture]],2,0)</f>
        <v>#N/A</v>
      </c>
      <c r="D13" s="41"/>
      <c r="E13" s="40" t="str">
        <f>IF(ISNA(VLOOKUP(D13,Tableau1257911[[Pos.]:[Sprint]],2,0)),"",VLOOKUP(D13,Tableau1257911[[Pos.]:[Sprint]],2,0))</f>
        <v/>
      </c>
      <c r="F13" s="41"/>
      <c r="G13" s="40" t="str">
        <f>IF(ISNA(VLOOKUP(F13,Tableau1257911[[Pos.]:[Enduro]],3,0)),"",VLOOKUP(F13,Tableau1257911[[Pos.]:[Enduro]],3,0))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VLOOKUP(Tableau24681012[[#This Row],[Pilote]],Tableau2[[Pilote]:[Voiture]],2,0)</f>
        <v>#N/A</v>
      </c>
      <c r="D14" s="41"/>
      <c r="E14" s="40" t="str">
        <f>IF(ISNA(VLOOKUP(D14,Tableau1257911[[Pos.]:[Sprint]],2,0)),"",VLOOKUP(D14,Tableau1257911[[Pos.]:[Sprint]],2,0))</f>
        <v/>
      </c>
      <c r="F14" s="41"/>
      <c r="G14" s="40" t="str">
        <f>IF(ISNA(VLOOKUP(F14,Tableau1257911[[Pos.]:[Enduro]],3,0)),"",VLOOKUP(F14,Tableau1257911[[Pos.]:[Enduro]],3,0))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VLOOKUP(Tableau24681012[[#This Row],[Pilote]],Tableau2[[Pilote]:[Voiture]],2,0)</f>
        <v>#N/A</v>
      </c>
      <c r="D15" s="41"/>
      <c r="E15" s="40" t="str">
        <f>IF(ISNA(VLOOKUP(D15,Tableau1257911[[Pos.]:[Sprint]],2,0)),"",VLOOKUP(D15,Tableau1257911[[Pos.]:[Sprint]],2,0))</f>
        <v/>
      </c>
      <c r="F15" s="41"/>
      <c r="G15" s="40" t="str">
        <f>IF(ISNA(VLOOKUP(F15,Tableau1257911[[Pos.]:[Enduro]],3,0)),"",VLOOKUP(F15,Tableau1257911[[Pos.]:[Enduro]],3,0))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VLOOKUP(Tableau24681012[[#This Row],[Pilote]],Tableau2[[Pilote]:[Voiture]],2,0)</f>
        <v>#N/A</v>
      </c>
      <c r="D16" s="41"/>
      <c r="E16" s="40" t="str">
        <f>IF(ISNA(VLOOKUP(D16,Tableau1257911[[Pos.]:[Sprint]],2,0)),"",VLOOKUP(D16,Tableau1257911[[Pos.]:[Sprint]],2,0))</f>
        <v/>
      </c>
      <c r="F16" s="41"/>
      <c r="G16" s="40" t="str">
        <f>IF(ISNA(VLOOKUP(F16,Tableau1257911[[Pos.]:[Enduro]],3,0)),"",VLOOKUP(F16,Tableau1257911[[Pos.]:[Enduro]],3,0))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VLOOKUP(Tableau24681012[[#This Row],[Pilote]],Tableau2[[Pilote]:[Voiture]],2,0)</f>
        <v>#N/A</v>
      </c>
      <c r="D17" s="41"/>
      <c r="E17" s="40" t="str">
        <f>IF(ISNA(VLOOKUP(D17,Tableau1257911[[Pos.]:[Sprint]],2,0)),"",VLOOKUP(D17,Tableau1257911[[Pos.]:[Sprint]],2,0))</f>
        <v/>
      </c>
      <c r="F17" s="41"/>
      <c r="G17" s="40" t="str">
        <f>IF(ISNA(VLOOKUP(F17,Tableau1257911[[Pos.]:[Enduro]],3,0)),"",VLOOKUP(F17,Tableau1257911[[Pos.]:[Enduro]],3,0))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VLOOKUP(Tableau24681012[[#This Row],[Pilote]],Tableau2[[Pilote]:[Voiture]],2,0)</f>
        <v>#N/A</v>
      </c>
      <c r="D18" s="41"/>
      <c r="E18" s="40" t="str">
        <f>IF(ISNA(VLOOKUP(D18,Tableau1257911[[Pos.]:[Sprint]],2,0)),"",VLOOKUP(D18,Tableau1257911[[Pos.]:[Sprint]],2,0))</f>
        <v/>
      </c>
      <c r="F18" s="41"/>
      <c r="G18" s="40" t="str">
        <f>IF(ISNA(VLOOKUP(F18,Tableau1257911[[Pos.]:[Enduro]],3,0)),"",VLOOKUP(F18,Tableau1257911[[Pos.]:[Enduro]],3,0))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33</v>
      </c>
      <c r="E1" s="108"/>
      <c r="F1" s="113"/>
      <c r="G1" s="113"/>
      <c r="H1" s="14"/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16" t="s">
        <v>77</v>
      </c>
      <c r="F2" s="19"/>
      <c r="G2" s="19"/>
      <c r="H2" s="19"/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VLOOKUP(Tableau2468101214[[#This Row],[Pilote]],Tableau2[[Pilote]:[Voiture]],2,0)</f>
        <v>#N/A</v>
      </c>
      <c r="D3" s="41"/>
      <c r="E3" s="65" t="str">
        <f>IF(ISNA(VLOOKUP(D3,Tableau125791113[[Pos.]:[Spéciale]],2,0)),"",VLOOKUP(D3,Tableau125791113[[Pos.]:[Spéciale]],2,0))</f>
        <v/>
      </c>
      <c r="F3" s="18"/>
      <c r="G3" s="19"/>
      <c r="H3" s="45"/>
      <c r="J3" s="2">
        <v>1</v>
      </c>
      <c r="K3">
        <v>20</v>
      </c>
      <c r="L3">
        <v>24</v>
      </c>
      <c r="M3">
        <f>2*Tableau125791113[[#This Row],[Enduro]]</f>
        <v>48</v>
      </c>
    </row>
    <row r="4" spans="1:13" x14ac:dyDescent="0.3">
      <c r="A4" s="56">
        <f t="shared" ref="A4:A18" si="0">A3+1</f>
        <v>2</v>
      </c>
      <c r="B4" s="1"/>
      <c r="C4" s="1" t="e">
        <f>VLOOKUP(Tableau2468101214[[#This Row],[Pilote]],Tableau2[[Pilote]:[Voiture]],2,0)</f>
        <v>#N/A</v>
      </c>
      <c r="D4" s="41"/>
      <c r="E4" s="65" t="str">
        <f>IF(ISNA(VLOOKUP(D4,Tableau125791113[[Pos.]:[Spéciale]],2,0)),"",VLOOKUP(D4,Tableau125791113[[Pos.]:[Spéciale]],2,0))</f>
        <v/>
      </c>
      <c r="F4" s="18"/>
      <c r="G4" s="19"/>
      <c r="H4" s="45"/>
      <c r="J4" s="3">
        <f t="shared" ref="J4:J18" si="1">J3+1</f>
        <v>2</v>
      </c>
      <c r="K4">
        <v>17</v>
      </c>
      <c r="L4">
        <f t="shared" ref="L4:L18" si="2">K3</f>
        <v>20</v>
      </c>
      <c r="M4">
        <f>2*Tableau125791113[[#This Row],[Enduro]]</f>
        <v>40</v>
      </c>
    </row>
    <row r="5" spans="1:13" x14ac:dyDescent="0.3">
      <c r="A5" s="57">
        <f t="shared" si="0"/>
        <v>3</v>
      </c>
      <c r="B5" s="1"/>
      <c r="C5" s="1" t="e">
        <f>VLOOKUP(Tableau2468101214[[#This Row],[Pilote]],Tableau2[[Pilote]:[Voiture]],2,0)</f>
        <v>#N/A</v>
      </c>
      <c r="D5" s="41"/>
      <c r="E5" s="65" t="str">
        <f>IF(ISNA(VLOOKUP(D5,Tableau125791113[[Pos.]:[Spéciale]],2,0)),"",VLOOKUP(D5,Tableau125791113[[Pos.]:[Spéciale]],2,0))</f>
        <v/>
      </c>
      <c r="F5" s="18"/>
      <c r="G5" s="19"/>
      <c r="H5" s="45"/>
      <c r="J5" s="4">
        <f t="shared" si="1"/>
        <v>3</v>
      </c>
      <c r="K5">
        <v>15</v>
      </c>
      <c r="L5">
        <f t="shared" si="2"/>
        <v>17</v>
      </c>
      <c r="M5">
        <f>2*Tableau125791113[[#This Row],[Enduro]]</f>
        <v>34</v>
      </c>
    </row>
    <row r="6" spans="1:13" x14ac:dyDescent="0.3">
      <c r="A6" s="52">
        <f t="shared" si="0"/>
        <v>4</v>
      </c>
      <c r="B6" s="1"/>
      <c r="C6" s="1" t="e">
        <f>VLOOKUP(Tableau2468101214[[#This Row],[Pilote]],Tableau2[[Pilote]:[Voiture]],2,0)</f>
        <v>#N/A</v>
      </c>
      <c r="D6" s="41"/>
      <c r="E6" s="65" t="str">
        <f>IF(ISNA(VLOOKUP(D6,Tableau125791113[[Pos.]:[Spéciale]],2,0)),"",VLOOKUP(D6,Tableau125791113[[Pos.]:[Spéciale]],2,0))</f>
        <v/>
      </c>
      <c r="F6" s="18"/>
      <c r="G6" s="19"/>
      <c r="H6" s="45"/>
      <c r="J6" s="5">
        <f t="shared" si="1"/>
        <v>4</v>
      </c>
      <c r="K6">
        <v>13</v>
      </c>
      <c r="L6">
        <f t="shared" si="2"/>
        <v>15</v>
      </c>
      <c r="M6">
        <f>2*Tableau125791113[[#This Row],[Enduro]]</f>
        <v>30</v>
      </c>
    </row>
    <row r="7" spans="1:13" x14ac:dyDescent="0.3">
      <c r="A7" s="52">
        <f t="shared" si="0"/>
        <v>5</v>
      </c>
      <c r="B7" s="1"/>
      <c r="C7" s="1" t="e">
        <f>VLOOKUP(Tableau2468101214[[#This Row],[Pilote]],Tableau2[[Pilote]:[Voiture]],2,0)</f>
        <v>#N/A</v>
      </c>
      <c r="D7" s="41"/>
      <c r="E7" s="65" t="str">
        <f>IF(ISNA(VLOOKUP(D7,Tableau125791113[[Pos.]:[Spéciale]],2,0)),"",VLOOKUP(D7,Tableau125791113[[Pos.]:[Spéciale]],2,0))</f>
        <v/>
      </c>
      <c r="F7" s="18"/>
      <c r="G7" s="19"/>
      <c r="H7" s="45"/>
      <c r="J7" s="5">
        <f t="shared" si="1"/>
        <v>5</v>
      </c>
      <c r="K7">
        <v>12</v>
      </c>
      <c r="L7">
        <f t="shared" si="2"/>
        <v>13</v>
      </c>
      <c r="M7">
        <f>2*Tableau125791113[[#This Row],[Enduro]]</f>
        <v>26</v>
      </c>
    </row>
    <row r="8" spans="1:13" x14ac:dyDescent="0.3">
      <c r="A8" s="52">
        <f t="shared" si="0"/>
        <v>6</v>
      </c>
      <c r="B8" s="1"/>
      <c r="C8" s="1" t="e">
        <f>VLOOKUP(Tableau2468101214[[#This Row],[Pilote]],Tableau2[[Pilote]:[Voiture]],2,0)</f>
        <v>#N/A</v>
      </c>
      <c r="D8" s="41"/>
      <c r="E8" s="65" t="str">
        <f>IF(ISNA(VLOOKUP(D8,Tableau125791113[[Pos.]:[Spéciale]],2,0)),"",VLOOKUP(D8,Tableau125791113[[Pos.]:[Spéciale]],2,0))</f>
        <v/>
      </c>
      <c r="F8" s="18"/>
      <c r="G8" s="19"/>
      <c r="H8" s="45"/>
      <c r="J8" s="5">
        <f t="shared" si="1"/>
        <v>6</v>
      </c>
      <c r="K8">
        <v>11</v>
      </c>
      <c r="L8">
        <f t="shared" si="2"/>
        <v>12</v>
      </c>
      <c r="M8">
        <f>2*Tableau125791113[[#This Row],[Enduro]]</f>
        <v>24</v>
      </c>
    </row>
    <row r="9" spans="1:13" x14ac:dyDescent="0.3">
      <c r="A9" s="52">
        <f t="shared" si="0"/>
        <v>7</v>
      </c>
      <c r="B9" s="1"/>
      <c r="C9" s="1" t="e">
        <f>VLOOKUP(Tableau2468101214[[#This Row],[Pilote]],Tableau2[[Pilote]:[Voiture]],2,0)</f>
        <v>#N/A</v>
      </c>
      <c r="D9" s="41"/>
      <c r="E9" s="65" t="str">
        <f>IF(ISNA(VLOOKUP(D9,Tableau125791113[[Pos.]:[Spéciale]],2,0)),"",VLOOKUP(D9,Tableau125791113[[Pos.]:[Spéciale]],2,0))</f>
        <v/>
      </c>
      <c r="F9" s="18"/>
      <c r="G9" s="19"/>
      <c r="H9" s="45"/>
      <c r="J9" s="5">
        <f t="shared" si="1"/>
        <v>7</v>
      </c>
      <c r="K9">
        <v>10</v>
      </c>
      <c r="L9">
        <f t="shared" si="2"/>
        <v>11</v>
      </c>
      <c r="M9">
        <f>2*Tableau125791113[[#This Row],[Enduro]]</f>
        <v>22</v>
      </c>
    </row>
    <row r="10" spans="1:13" x14ac:dyDescent="0.3">
      <c r="A10" s="52">
        <f t="shared" si="0"/>
        <v>8</v>
      </c>
      <c r="B10" s="1"/>
      <c r="C10" s="1" t="e">
        <f>VLOOKUP(Tableau2468101214[[#This Row],[Pilote]],Tableau2[[Pilote]:[Voiture]],2,0)</f>
        <v>#N/A</v>
      </c>
      <c r="D10" s="41"/>
      <c r="E10" s="65" t="str">
        <f>IF(ISNA(VLOOKUP(D10,Tableau125791113[[Pos.]:[Spéciale]],2,0)),"",VLOOKUP(D10,Tableau125791113[[Pos.]:[Spéciale]],2,0))</f>
        <v/>
      </c>
      <c r="F10" s="18"/>
      <c r="G10" s="19"/>
      <c r="H10" s="45"/>
      <c r="J10" s="5">
        <f t="shared" si="1"/>
        <v>8</v>
      </c>
      <c r="K10">
        <v>9</v>
      </c>
      <c r="L10">
        <f t="shared" si="2"/>
        <v>10</v>
      </c>
      <c r="M10">
        <f>2*Tableau125791113[[#This Row],[Enduro]]</f>
        <v>20</v>
      </c>
    </row>
    <row r="11" spans="1:13" x14ac:dyDescent="0.3">
      <c r="A11" s="52">
        <f t="shared" si="0"/>
        <v>9</v>
      </c>
      <c r="B11" s="1"/>
      <c r="C11" s="1" t="e">
        <f>VLOOKUP(Tableau2468101214[[#This Row],[Pilote]],Tableau2[[Pilote]:[Voiture]],2,0)</f>
        <v>#N/A</v>
      </c>
      <c r="D11" s="41"/>
      <c r="E11" s="65" t="str">
        <f>IF(ISNA(VLOOKUP(D11,Tableau125791113[[Pos.]:[Spéciale]],2,0)),"",VLOOKUP(D11,Tableau125791113[[Pos.]:[Spéciale]],2,0))</f>
        <v/>
      </c>
      <c r="F11" s="18"/>
      <c r="G11" s="19"/>
      <c r="H11" s="45"/>
      <c r="J11" s="5">
        <f t="shared" si="1"/>
        <v>9</v>
      </c>
      <c r="K11">
        <v>8</v>
      </c>
      <c r="L11">
        <f t="shared" si="2"/>
        <v>9</v>
      </c>
      <c r="M11">
        <f>2*Tableau125791113[[#This Row],[Enduro]]</f>
        <v>18</v>
      </c>
    </row>
    <row r="12" spans="1:13" x14ac:dyDescent="0.3">
      <c r="A12" s="52">
        <f t="shared" si="0"/>
        <v>10</v>
      </c>
      <c r="B12" s="1"/>
      <c r="C12" s="1" t="e">
        <f>VLOOKUP(Tableau2468101214[[#This Row],[Pilote]],Tableau2[[Pilote]:[Voiture]],2,0)</f>
        <v>#N/A</v>
      </c>
      <c r="D12" s="41"/>
      <c r="E12" s="65" t="str">
        <f>IF(ISNA(VLOOKUP(D12,Tableau125791113[[Pos.]:[Spéciale]],2,0)),"",VLOOKUP(D12,Tableau125791113[[Pos.]:[Spéciale]],2,0))</f>
        <v/>
      </c>
      <c r="F12" s="18"/>
      <c r="G12" s="19"/>
      <c r="H12" s="45"/>
      <c r="J12" s="5">
        <f t="shared" si="1"/>
        <v>10</v>
      </c>
      <c r="K12">
        <v>7</v>
      </c>
      <c r="L12">
        <f t="shared" si="2"/>
        <v>8</v>
      </c>
      <c r="M12">
        <f>2*Tableau125791113[[#This Row],[Enduro]]</f>
        <v>16</v>
      </c>
    </row>
    <row r="13" spans="1:13" x14ac:dyDescent="0.3">
      <c r="A13" s="52">
        <f t="shared" si="0"/>
        <v>11</v>
      </c>
      <c r="B13" s="1"/>
      <c r="C13" s="1" t="e">
        <f>VLOOKUP(Tableau2468101214[[#This Row],[Pilote]],Tableau2[[Pilote]:[Voiture]],2,0)</f>
        <v>#N/A</v>
      </c>
      <c r="D13" s="41"/>
      <c r="E13" s="65" t="str">
        <f>IF(ISNA(VLOOKUP(D13,Tableau125791113[[Pos.]:[Spéciale]],2,0)),"",VLOOKUP(D13,Tableau125791113[[Pos.]:[Spéciale]],2,0))</f>
        <v/>
      </c>
      <c r="F13" s="18"/>
      <c r="G13" s="19"/>
      <c r="H13" s="45"/>
      <c r="J13" s="5">
        <f t="shared" si="1"/>
        <v>11</v>
      </c>
      <c r="K13">
        <v>6</v>
      </c>
      <c r="L13">
        <f t="shared" si="2"/>
        <v>7</v>
      </c>
      <c r="M13">
        <f>2*Tableau125791113[[#This Row],[Enduro]]</f>
        <v>14</v>
      </c>
    </row>
    <row r="14" spans="1:13" x14ac:dyDescent="0.3">
      <c r="A14" s="52">
        <f t="shared" si="0"/>
        <v>12</v>
      </c>
      <c r="B14" s="1"/>
      <c r="C14" s="1" t="e">
        <f>VLOOKUP(Tableau2468101214[[#This Row],[Pilote]],Tableau2[[Pilote]:[Voiture]],2,0)</f>
        <v>#N/A</v>
      </c>
      <c r="D14" s="41"/>
      <c r="E14" s="65" t="str">
        <f>IF(ISNA(VLOOKUP(D14,Tableau125791113[[Pos.]:[Spéciale]],2,0)),"",VLOOKUP(D14,Tableau125791113[[Pos.]:[Spéciale]],2,0))</f>
        <v/>
      </c>
      <c r="F14" s="18"/>
      <c r="G14" s="19"/>
      <c r="H14" s="45"/>
      <c r="J14" s="5">
        <f t="shared" si="1"/>
        <v>12</v>
      </c>
      <c r="K14">
        <v>5</v>
      </c>
      <c r="L14">
        <f t="shared" si="2"/>
        <v>6</v>
      </c>
      <c r="M14">
        <f>2*Tableau125791113[[#This Row],[Enduro]]</f>
        <v>12</v>
      </c>
    </row>
    <row r="15" spans="1:13" x14ac:dyDescent="0.3">
      <c r="A15" s="52">
        <f t="shared" si="0"/>
        <v>13</v>
      </c>
      <c r="B15" s="1"/>
      <c r="C15" s="1" t="e">
        <f>VLOOKUP(Tableau2468101214[[#This Row],[Pilote]],Tableau2[[Pilote]:[Voiture]],2,0)</f>
        <v>#N/A</v>
      </c>
      <c r="D15" s="41"/>
      <c r="E15" s="65" t="str">
        <f>IF(ISNA(VLOOKUP(D15,Tableau125791113[[Pos.]:[Spéciale]],2,0)),"",VLOOKUP(D15,Tableau125791113[[Pos.]:[Spéciale]],2,0))</f>
        <v/>
      </c>
      <c r="F15" s="18"/>
      <c r="G15" s="19"/>
      <c r="H15" s="45"/>
      <c r="J15" s="5">
        <f t="shared" si="1"/>
        <v>13</v>
      </c>
      <c r="K15">
        <v>4</v>
      </c>
      <c r="L15">
        <f t="shared" si="2"/>
        <v>5</v>
      </c>
      <c r="M15">
        <f>2*Tableau125791113[[#This Row],[Enduro]]</f>
        <v>10</v>
      </c>
    </row>
    <row r="16" spans="1:13" x14ac:dyDescent="0.3">
      <c r="A16" s="52">
        <f t="shared" si="0"/>
        <v>14</v>
      </c>
      <c r="B16" s="1"/>
      <c r="C16" s="1" t="e">
        <f>VLOOKUP(Tableau2468101214[[#This Row],[Pilote]],Tableau2[[Pilote]:[Voiture]],2,0)</f>
        <v>#N/A</v>
      </c>
      <c r="D16" s="41"/>
      <c r="E16" s="65" t="str">
        <f>IF(ISNA(VLOOKUP(D16,Tableau125791113[[Pos.]:[Spéciale]],2,0)),"",VLOOKUP(D16,Tableau125791113[[Pos.]:[Spéciale]],2,0))</f>
        <v/>
      </c>
      <c r="F16" s="18"/>
      <c r="G16" s="19"/>
      <c r="H16" s="45"/>
      <c r="J16" s="5">
        <f t="shared" si="1"/>
        <v>14</v>
      </c>
      <c r="K16">
        <v>3</v>
      </c>
      <c r="L16">
        <f t="shared" si="2"/>
        <v>4</v>
      </c>
      <c r="M16">
        <f>2*Tableau125791113[[#This Row],[Enduro]]</f>
        <v>8</v>
      </c>
    </row>
    <row r="17" spans="1:16" x14ac:dyDescent="0.3">
      <c r="A17" s="52">
        <f t="shared" si="0"/>
        <v>15</v>
      </c>
      <c r="B17" s="1"/>
      <c r="C17" s="1" t="e">
        <f>VLOOKUP(Tableau2468101214[[#This Row],[Pilote]],Tableau2[[Pilote]:[Voiture]],2,0)</f>
        <v>#N/A</v>
      </c>
      <c r="D17" s="41"/>
      <c r="E17" s="65" t="str">
        <f>IF(ISNA(VLOOKUP(D17,Tableau125791113[[Pos.]:[Spéciale]],2,0)),"",VLOOKUP(D17,Tableau125791113[[Pos.]:[Spéciale]],2,0))</f>
        <v/>
      </c>
      <c r="F17" s="18"/>
      <c r="G17" s="19"/>
      <c r="H17" s="45"/>
      <c r="J17" s="5">
        <f t="shared" si="1"/>
        <v>15</v>
      </c>
      <c r="K17">
        <v>2</v>
      </c>
      <c r="L17">
        <f t="shared" si="2"/>
        <v>3</v>
      </c>
      <c r="M17">
        <f>2*Tableau125791113[[#This Row],[Enduro]]</f>
        <v>6</v>
      </c>
    </row>
    <row r="18" spans="1:16" x14ac:dyDescent="0.3">
      <c r="A18" s="53">
        <f t="shared" si="0"/>
        <v>16</v>
      </c>
      <c r="B18" s="1"/>
      <c r="C18" s="1" t="e">
        <f>VLOOKUP(Tableau2468101214[[#This Row],[Pilote]],Tableau2[[Pilote]:[Voiture]],2,0)</f>
        <v>#N/A</v>
      </c>
      <c r="D18" s="41"/>
      <c r="E18" s="65" t="str">
        <f>IF(ISNA(VLOOKUP(D18,Tableau125791113[[Pos.]:[Spéciale]],2,0)),"",VLOOKUP(D18,Tableau125791113[[Pos.]:[Spéciale]],2,0))</f>
        <v/>
      </c>
      <c r="F18" s="18"/>
      <c r="G18" s="19"/>
      <c r="H18" s="45"/>
      <c r="J18" s="5">
        <f t="shared" si="1"/>
        <v>16</v>
      </c>
      <c r="K18">
        <v>1</v>
      </c>
      <c r="L18">
        <f t="shared" si="2"/>
        <v>2</v>
      </c>
      <c r="M18">
        <f>2*Tableau125791113[[#This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SUM(Tableau2468101214[Pts. Sprint])/O21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VLOOKUP(Tableau246810121416[[#This Row],[Pilote]],Tableau2[[Pilote]:[Voiture]],2,0)</f>
        <v>#N/A</v>
      </c>
      <c r="D3" s="41"/>
      <c r="E3" s="40" t="str">
        <f>IF(ISNA(VLOOKUP(D3,Tableau12579111315[[Pos.]:[Sprint]],2,0)),"",VLOOKUP(D3,Tableau12579111315[[Pos.]:[Sprint]],2,0))</f>
        <v/>
      </c>
      <c r="F3" s="41"/>
      <c r="G3" s="40" t="str">
        <f>IF(ISNA(VLOOKUP(F3,Tableau12579111315[[Pos.]:[Enduro]],3,0)),"",VLOOKUP(F3,Tableau12579111315[[Pos.]:[Enduro]],3,0))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VLOOKUP(Tableau246810121416[[#This Row],[Pilote]],Tableau2[[Pilote]:[Voiture]],2,0)</f>
        <v>#N/A</v>
      </c>
      <c r="D4" s="41"/>
      <c r="E4" s="40" t="str">
        <f>IF(ISNA(VLOOKUP(D4,Tableau12579111315[[Pos.]:[Sprint]],2,0)),"",VLOOKUP(D4,Tableau12579111315[[Pos.]:[Sprint]],2,0))</f>
        <v/>
      </c>
      <c r="F4" s="41"/>
      <c r="G4" s="40" t="str">
        <f>IF(ISNA(VLOOKUP(F4,Tableau12579111315[[Pos.]:[Enduro]],3,0)),"",VLOOKUP(F4,Tableau12579111315[[Pos.]:[Enduro]],3,0))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VLOOKUP(Tableau246810121416[[#This Row],[Pilote]],Tableau2[[Pilote]:[Voiture]],2,0)</f>
        <v>#N/A</v>
      </c>
      <c r="D5" s="41"/>
      <c r="E5" s="40" t="str">
        <f>IF(ISNA(VLOOKUP(D5,Tableau12579111315[[Pos.]:[Sprint]],2,0)),"",VLOOKUP(D5,Tableau12579111315[[Pos.]:[Sprint]],2,0))</f>
        <v/>
      </c>
      <c r="F5" s="41"/>
      <c r="G5" s="40" t="str">
        <f>IF(ISNA(VLOOKUP(F5,Tableau12579111315[[Pos.]:[Enduro]],3,0)),"",VLOOKUP(F5,Tableau12579111315[[Pos.]:[Enduro]],3,0))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VLOOKUP(Tableau246810121416[[#This Row],[Pilote]],Tableau2[[Pilote]:[Voiture]],2,0)</f>
        <v>#N/A</v>
      </c>
      <c r="D6" s="41"/>
      <c r="E6" s="40" t="str">
        <f>IF(ISNA(VLOOKUP(D6,Tableau12579111315[[Pos.]:[Sprint]],2,0)),"",VLOOKUP(D6,Tableau12579111315[[Pos.]:[Sprint]],2,0))</f>
        <v/>
      </c>
      <c r="F6" s="41"/>
      <c r="G6" s="40" t="str">
        <f>IF(ISNA(VLOOKUP(F6,Tableau12579111315[[Pos.]:[Enduro]],3,0)),"",VLOOKUP(F6,Tableau12579111315[[Pos.]:[Enduro]],3,0))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VLOOKUP(Tableau246810121416[[#This Row],[Pilote]],Tableau2[[Pilote]:[Voiture]],2,0)</f>
        <v>#N/A</v>
      </c>
      <c r="D7" s="41"/>
      <c r="E7" s="40" t="str">
        <f>IF(ISNA(VLOOKUP(D7,Tableau12579111315[[Pos.]:[Sprint]],2,0)),"",VLOOKUP(D7,Tableau12579111315[[Pos.]:[Sprint]],2,0))</f>
        <v/>
      </c>
      <c r="F7" s="41"/>
      <c r="G7" s="40" t="str">
        <f>IF(ISNA(VLOOKUP(F7,Tableau12579111315[[Pos.]:[Enduro]],3,0)),"",VLOOKUP(F7,Tableau12579111315[[Pos.]:[Enduro]],3,0))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VLOOKUP(Tableau246810121416[[#This Row],[Pilote]],Tableau2[[Pilote]:[Voiture]],2,0)</f>
        <v>#N/A</v>
      </c>
      <c r="D8" s="41"/>
      <c r="E8" s="40" t="str">
        <f>IF(ISNA(VLOOKUP(D8,Tableau12579111315[[Pos.]:[Sprint]],2,0)),"",VLOOKUP(D8,Tableau12579111315[[Pos.]:[Sprint]],2,0))</f>
        <v/>
      </c>
      <c r="F8" s="41"/>
      <c r="G8" s="40" t="str">
        <f>IF(ISNA(VLOOKUP(F8,Tableau12579111315[[Pos.]:[Enduro]],3,0)),"",VLOOKUP(F8,Tableau12579111315[[Pos.]:[Enduro]],3,0))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VLOOKUP(Tableau246810121416[[#This Row],[Pilote]],Tableau2[[Pilote]:[Voiture]],2,0)</f>
        <v>#N/A</v>
      </c>
      <c r="D9" s="41"/>
      <c r="E9" s="40" t="str">
        <f>IF(ISNA(VLOOKUP(D9,Tableau12579111315[[Pos.]:[Sprint]],2,0)),"",VLOOKUP(D9,Tableau12579111315[[Pos.]:[Sprint]],2,0))</f>
        <v/>
      </c>
      <c r="F9" s="41"/>
      <c r="G9" s="40" t="str">
        <f>IF(ISNA(VLOOKUP(F9,Tableau12579111315[[Pos.]:[Enduro]],3,0)),"",VLOOKUP(F9,Tableau12579111315[[Pos.]:[Enduro]],3,0))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VLOOKUP(Tableau246810121416[[#This Row],[Pilote]],Tableau2[[Pilote]:[Voiture]],2,0)</f>
        <v>#N/A</v>
      </c>
      <c r="D10" s="41"/>
      <c r="E10" s="40" t="str">
        <f>IF(ISNA(VLOOKUP(D10,Tableau12579111315[[Pos.]:[Sprint]],2,0)),"",VLOOKUP(D10,Tableau12579111315[[Pos.]:[Sprint]],2,0))</f>
        <v/>
      </c>
      <c r="F10" s="41"/>
      <c r="G10" s="40" t="str">
        <f>IF(ISNA(VLOOKUP(F10,Tableau12579111315[[Pos.]:[Enduro]],3,0)),"",VLOOKUP(F10,Tableau12579111315[[Pos.]:[Enduro]],3,0))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VLOOKUP(Tableau246810121416[[#This Row],[Pilote]],Tableau2[[Pilote]:[Voiture]],2,0)</f>
        <v>#N/A</v>
      </c>
      <c r="D11" s="41"/>
      <c r="E11" s="40" t="str">
        <f>IF(ISNA(VLOOKUP(D11,Tableau12579111315[[Pos.]:[Sprint]],2,0)),"",VLOOKUP(D11,Tableau12579111315[[Pos.]:[Sprint]],2,0))</f>
        <v/>
      </c>
      <c r="F11" s="41"/>
      <c r="G11" s="40" t="str">
        <f>IF(ISNA(VLOOKUP(F11,Tableau12579111315[[Pos.]:[Enduro]],3,0)),"",VLOOKUP(F11,Tableau12579111315[[Pos.]:[Enduro]],3,0))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VLOOKUP(Tableau246810121416[[#This Row],[Pilote]],Tableau2[[Pilote]:[Voiture]],2,0)</f>
        <v>#N/A</v>
      </c>
      <c r="D12" s="41"/>
      <c r="E12" s="40" t="str">
        <f>IF(ISNA(VLOOKUP(D12,Tableau12579111315[[Pos.]:[Sprint]],2,0)),"",VLOOKUP(D12,Tableau12579111315[[Pos.]:[Sprint]],2,0))</f>
        <v/>
      </c>
      <c r="F12" s="41"/>
      <c r="G12" s="40" t="str">
        <f>IF(ISNA(VLOOKUP(F12,Tableau12579111315[[Pos.]:[Enduro]],3,0)),"",VLOOKUP(F12,Tableau12579111315[[Pos.]:[Enduro]],3,0))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VLOOKUP(Tableau246810121416[[#This Row],[Pilote]],Tableau2[[Pilote]:[Voiture]],2,0)</f>
        <v>#N/A</v>
      </c>
      <c r="D13" s="41"/>
      <c r="E13" s="40" t="str">
        <f>IF(ISNA(VLOOKUP(D13,Tableau12579111315[[Pos.]:[Sprint]],2,0)),"",VLOOKUP(D13,Tableau12579111315[[Pos.]:[Sprint]],2,0))</f>
        <v/>
      </c>
      <c r="F13" s="41"/>
      <c r="G13" s="40" t="str">
        <f>IF(ISNA(VLOOKUP(F13,Tableau12579111315[[Pos.]:[Enduro]],3,0)),"",VLOOKUP(F13,Tableau12579111315[[Pos.]:[Enduro]],3,0))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VLOOKUP(Tableau246810121416[[#This Row],[Pilote]],Tableau2[[Pilote]:[Voiture]],2,0)</f>
        <v>#N/A</v>
      </c>
      <c r="D14" s="41"/>
      <c r="E14" s="40" t="str">
        <f>IF(ISNA(VLOOKUP(D14,Tableau12579111315[[Pos.]:[Sprint]],2,0)),"",VLOOKUP(D14,Tableau12579111315[[Pos.]:[Sprint]],2,0))</f>
        <v/>
      </c>
      <c r="F14" s="41"/>
      <c r="G14" s="40" t="str">
        <f>IF(ISNA(VLOOKUP(F14,Tableau12579111315[[Pos.]:[Enduro]],3,0)),"",VLOOKUP(F14,Tableau12579111315[[Pos.]:[Enduro]],3,0))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VLOOKUP(Tableau246810121416[[#This Row],[Pilote]],Tableau2[[Pilote]:[Voiture]],2,0)</f>
        <v>#N/A</v>
      </c>
      <c r="D15" s="41"/>
      <c r="E15" s="40" t="str">
        <f>IF(ISNA(VLOOKUP(D15,Tableau12579111315[[Pos.]:[Sprint]],2,0)),"",VLOOKUP(D15,Tableau12579111315[[Pos.]:[Sprint]],2,0))</f>
        <v/>
      </c>
      <c r="F15" s="41"/>
      <c r="G15" s="40" t="str">
        <f>IF(ISNA(VLOOKUP(F15,Tableau12579111315[[Pos.]:[Enduro]],3,0)),"",VLOOKUP(F15,Tableau12579111315[[Pos.]:[Enduro]],3,0))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VLOOKUP(Tableau246810121416[[#This Row],[Pilote]],Tableau2[[Pilote]:[Voiture]],2,0)</f>
        <v>#N/A</v>
      </c>
      <c r="D16" s="41"/>
      <c r="E16" s="40" t="str">
        <f>IF(ISNA(VLOOKUP(D16,Tableau12579111315[[Pos.]:[Sprint]],2,0)),"",VLOOKUP(D16,Tableau12579111315[[Pos.]:[Sprint]],2,0))</f>
        <v/>
      </c>
      <c r="F16" s="41"/>
      <c r="G16" s="40" t="str">
        <f>IF(ISNA(VLOOKUP(F16,Tableau12579111315[[Pos.]:[Enduro]],3,0)),"",VLOOKUP(F16,Tableau12579111315[[Pos.]:[Enduro]],3,0))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VLOOKUP(Tableau246810121416[[#This Row],[Pilote]],Tableau2[[Pilote]:[Voiture]],2,0)</f>
        <v>#N/A</v>
      </c>
      <c r="D17" s="41"/>
      <c r="E17" s="40" t="str">
        <f>IF(ISNA(VLOOKUP(D17,Tableau12579111315[[Pos.]:[Sprint]],2,0)),"",VLOOKUP(D17,Tableau12579111315[[Pos.]:[Sprint]],2,0))</f>
        <v/>
      </c>
      <c r="F17" s="41"/>
      <c r="G17" s="40" t="str">
        <f>IF(ISNA(VLOOKUP(F17,Tableau12579111315[[Pos.]:[Enduro]],3,0)),"",VLOOKUP(F17,Tableau12579111315[[Pos.]:[Enduro]],3,0))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VLOOKUP(Tableau246810121416[[#This Row],[Pilote]],Tableau2[[Pilote]:[Voiture]],2,0)</f>
        <v>#N/A</v>
      </c>
      <c r="D18" s="41"/>
      <c r="E18" s="40" t="str">
        <f>IF(ISNA(VLOOKUP(D18,Tableau12579111315[[Pos.]:[Sprint]],2,0)),"",VLOOKUP(D18,Tableau12579111315[[Pos.]:[Sprint]],2,0))</f>
        <v/>
      </c>
      <c r="F18" s="41"/>
      <c r="G18" s="40" t="str">
        <f>IF(ISNA(VLOOKUP(F18,Tableau12579111315[[Pos.]:[Enduro]],3,0)),"",VLOOKUP(F18,Tableau12579111315[[Pos.]:[Enduro]],3,0))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SUM(Tableau246810121416[Pts.])/O21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type="whole" allowBlank="1" showErrorMessage="1" errorTitle="Nombre d'inscrits incorrect" error="Séparation en 2 groupes lorsque plus de 16 inscrits" sqref="O21:P21">
      <formula1>1</formula1>
      <formula2>16</formula2>
    </dataValidation>
    <dataValidation showInputMessage="1" showErrorMessage="1" sqref="E3:E18"/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>
      <selection activeCell="C3" sqref="C3"/>
    </sheetView>
  </sheetViews>
  <sheetFormatPr baseColWidth="10" defaultRowHeight="14.4" x14ac:dyDescent="0.3"/>
  <cols>
    <col min="1" max="1" width="4.77734375" customWidth="1"/>
    <col min="3" max="3" width="11.44140625" customWidth="1"/>
    <col min="4" max="4" width="6.44140625" customWidth="1"/>
    <col min="5" max="5" width="6.21875" customWidth="1"/>
    <col min="6" max="6" width="6.6640625" customWidth="1"/>
    <col min="7" max="7" width="6" customWidth="1"/>
    <col min="8" max="8" width="6.6640625" customWidth="1"/>
    <col min="10" max="10" width="7.21875" customWidth="1"/>
    <col min="11" max="11" width="9" customWidth="1"/>
    <col min="12" max="12" width="9.77734375" customWidth="1"/>
    <col min="13" max="13" width="10.5546875" customWidth="1"/>
  </cols>
  <sheetData>
    <row r="1" spans="1:13" x14ac:dyDescent="0.3">
      <c r="A1" s="29"/>
      <c r="B1" s="29"/>
      <c r="C1" s="29"/>
      <c r="D1" s="108" t="s">
        <v>0</v>
      </c>
      <c r="E1" s="108"/>
      <c r="F1" s="108" t="s">
        <v>1</v>
      </c>
      <c r="G1" s="108"/>
      <c r="H1" s="30" t="s">
        <v>2</v>
      </c>
      <c r="J1" s="99" t="s">
        <v>34</v>
      </c>
      <c r="K1" s="99"/>
      <c r="L1" s="99"/>
      <c r="M1" s="99"/>
    </row>
    <row r="2" spans="1:13" x14ac:dyDescent="0.3">
      <c r="A2" s="51" t="s">
        <v>3</v>
      </c>
      <c r="B2" t="s">
        <v>5</v>
      </c>
      <c r="C2" t="s">
        <v>6</v>
      </c>
      <c r="D2" s="39" t="s">
        <v>76</v>
      </c>
      <c r="E2" s="40" t="s">
        <v>77</v>
      </c>
      <c r="F2" s="39" t="s">
        <v>78</v>
      </c>
      <c r="G2" s="40" t="s">
        <v>79</v>
      </c>
      <c r="H2" t="s">
        <v>4</v>
      </c>
      <c r="J2" t="s">
        <v>3</v>
      </c>
      <c r="K2" t="s">
        <v>0</v>
      </c>
      <c r="L2" t="s">
        <v>1</v>
      </c>
      <c r="M2" t="s">
        <v>33</v>
      </c>
    </row>
    <row r="3" spans="1:13" x14ac:dyDescent="0.3">
      <c r="A3" s="55">
        <v>1</v>
      </c>
      <c r="B3" s="1"/>
      <c r="C3" s="1" t="e">
        <f>VLOOKUP(Tableau24681012141618[[#This Row],[Pilote]],Tableau2[[Pilote]:[Voiture]],2,0)</f>
        <v>#N/A</v>
      </c>
      <c r="D3" s="41"/>
      <c r="E3" s="40" t="str">
        <f>IF(ISNA(VLOOKUP(D3,Tableau1257911131517[[Pos.]:[Sprint]],2,0)),"",VLOOKUP(D3,Tableau1257911131517[[Pos.]:[Sprint]],2,0))</f>
        <v/>
      </c>
      <c r="F3" s="41"/>
      <c r="G3" s="40" t="str">
        <f>IF(ISNA(VLOOKUP(F3,Tableau1257911131517[[Pos.]:[Enduro]],3,0)),"",VLOOKUP(F3,Tableau1257911131517[[Pos.]:[Enduro]],3,0))</f>
        <v/>
      </c>
      <c r="H3" s="44">
        <f t="shared" ref="H3:H18" si="0">IF(ISERROR(E3+G3),0,E3+G3)</f>
        <v>0</v>
      </c>
      <c r="J3" s="2">
        <v>1</v>
      </c>
      <c r="K3">
        <v>20</v>
      </c>
      <c r="L3">
        <v>24</v>
      </c>
      <c r="M3">
        <f>2*Tableau1257911131517[[#This Row],[Enduro]]</f>
        <v>48</v>
      </c>
    </row>
    <row r="4" spans="1:13" x14ac:dyDescent="0.3">
      <c r="A4" s="56">
        <f t="shared" ref="A4:A18" si="1">A3+1</f>
        <v>2</v>
      </c>
      <c r="B4" s="1"/>
      <c r="C4" s="1" t="e">
        <f>VLOOKUP(Tableau24681012141618[[#This Row],[Pilote]],Tableau2[[Pilote]:[Voiture]],2,0)</f>
        <v>#N/A</v>
      </c>
      <c r="D4" s="41"/>
      <c r="E4" s="40" t="str">
        <f>IF(ISNA(VLOOKUP(D4,Tableau1257911131517[[Pos.]:[Sprint]],2,0)),"",VLOOKUP(D4,Tableau1257911131517[[Pos.]:[Sprint]],2,0))</f>
        <v/>
      </c>
      <c r="F4" s="41"/>
      <c r="G4" s="40" t="str">
        <f>IF(ISNA(VLOOKUP(F4,Tableau1257911131517[[Pos.]:[Enduro]],3,0)),"",VLOOKUP(F4,Tableau1257911131517[[Pos.]:[Enduro]],3,0))</f>
        <v/>
      </c>
      <c r="H4" s="44">
        <f t="shared" si="0"/>
        <v>0</v>
      </c>
      <c r="J4" s="3">
        <f t="shared" ref="J4:J18" si="2">J3+1</f>
        <v>2</v>
      </c>
      <c r="K4">
        <v>17</v>
      </c>
      <c r="L4">
        <f t="shared" ref="L4:L18" si="3">K3</f>
        <v>20</v>
      </c>
      <c r="M4">
        <f>2*Tableau1257911131517[[#This Row],[Enduro]]</f>
        <v>40</v>
      </c>
    </row>
    <row r="5" spans="1:13" x14ac:dyDescent="0.3">
      <c r="A5" s="57">
        <f t="shared" si="1"/>
        <v>3</v>
      </c>
      <c r="B5" s="1"/>
      <c r="C5" s="1" t="e">
        <f>VLOOKUP(Tableau24681012141618[[#This Row],[Pilote]],Tableau2[[Pilote]:[Voiture]],2,0)</f>
        <v>#N/A</v>
      </c>
      <c r="D5" s="41"/>
      <c r="E5" s="40" t="str">
        <f>IF(ISNA(VLOOKUP(D5,Tableau1257911131517[[Pos.]:[Sprint]],2,0)),"",VLOOKUP(D5,Tableau1257911131517[[Pos.]:[Sprint]],2,0))</f>
        <v/>
      </c>
      <c r="F5" s="41"/>
      <c r="G5" s="40" t="str">
        <f>IF(ISNA(VLOOKUP(F5,Tableau1257911131517[[Pos.]:[Enduro]],3,0)),"",VLOOKUP(F5,Tableau1257911131517[[Pos.]:[Enduro]],3,0))</f>
        <v/>
      </c>
      <c r="H5" s="44">
        <f t="shared" si="0"/>
        <v>0</v>
      </c>
      <c r="J5" s="4">
        <f t="shared" si="2"/>
        <v>3</v>
      </c>
      <c r="K5">
        <v>15</v>
      </c>
      <c r="L5">
        <f t="shared" si="3"/>
        <v>17</v>
      </c>
      <c r="M5">
        <f>2*Tableau1257911131517[[#This Row],[Enduro]]</f>
        <v>34</v>
      </c>
    </row>
    <row r="6" spans="1:13" x14ac:dyDescent="0.3">
      <c r="A6" s="52">
        <f t="shared" si="1"/>
        <v>4</v>
      </c>
      <c r="B6" s="1"/>
      <c r="C6" s="1" t="e">
        <f>VLOOKUP(Tableau24681012141618[[#This Row],[Pilote]],Tableau2[[Pilote]:[Voiture]],2,0)</f>
        <v>#N/A</v>
      </c>
      <c r="D6" s="41"/>
      <c r="E6" s="40" t="str">
        <f>IF(ISNA(VLOOKUP(D6,Tableau1257911131517[[Pos.]:[Sprint]],2,0)),"",VLOOKUP(D6,Tableau1257911131517[[Pos.]:[Sprint]],2,0))</f>
        <v/>
      </c>
      <c r="F6" s="41"/>
      <c r="G6" s="40" t="str">
        <f>IF(ISNA(VLOOKUP(F6,Tableau1257911131517[[Pos.]:[Enduro]],3,0)),"",VLOOKUP(F6,Tableau1257911131517[[Pos.]:[Enduro]],3,0))</f>
        <v/>
      </c>
      <c r="H6" s="44">
        <f t="shared" si="0"/>
        <v>0</v>
      </c>
      <c r="J6" s="5">
        <f t="shared" si="2"/>
        <v>4</v>
      </c>
      <c r="K6">
        <v>13</v>
      </c>
      <c r="L6">
        <f t="shared" si="3"/>
        <v>15</v>
      </c>
      <c r="M6">
        <f>2*Tableau1257911131517[[#This Row],[Enduro]]</f>
        <v>30</v>
      </c>
    </row>
    <row r="7" spans="1:13" x14ac:dyDescent="0.3">
      <c r="A7" s="52">
        <f t="shared" si="1"/>
        <v>5</v>
      </c>
      <c r="B7" s="1"/>
      <c r="C7" s="1" t="e">
        <f>VLOOKUP(Tableau24681012141618[[#This Row],[Pilote]],Tableau2[[Pilote]:[Voiture]],2,0)</f>
        <v>#N/A</v>
      </c>
      <c r="D7" s="41"/>
      <c r="E7" s="40" t="str">
        <f>IF(ISNA(VLOOKUP(D7,Tableau1257911131517[[Pos.]:[Sprint]],2,0)),"",VLOOKUP(D7,Tableau1257911131517[[Pos.]:[Sprint]],2,0))</f>
        <v/>
      </c>
      <c r="F7" s="41"/>
      <c r="G7" s="40" t="str">
        <f>IF(ISNA(VLOOKUP(F7,Tableau1257911131517[[Pos.]:[Enduro]],3,0)),"",VLOOKUP(F7,Tableau1257911131517[[Pos.]:[Enduro]],3,0))</f>
        <v/>
      </c>
      <c r="H7" s="44">
        <f t="shared" si="0"/>
        <v>0</v>
      </c>
      <c r="J7" s="5">
        <f t="shared" si="2"/>
        <v>5</v>
      </c>
      <c r="K7">
        <v>12</v>
      </c>
      <c r="L7">
        <f t="shared" si="3"/>
        <v>13</v>
      </c>
      <c r="M7">
        <f>2*Tableau1257911131517[[#This Row],[Enduro]]</f>
        <v>26</v>
      </c>
    </row>
    <row r="8" spans="1:13" x14ac:dyDescent="0.3">
      <c r="A8" s="52">
        <f t="shared" si="1"/>
        <v>6</v>
      </c>
      <c r="B8" s="1"/>
      <c r="C8" s="1" t="e">
        <f>VLOOKUP(Tableau24681012141618[[#This Row],[Pilote]],Tableau2[[Pilote]:[Voiture]],2,0)</f>
        <v>#N/A</v>
      </c>
      <c r="D8" s="41"/>
      <c r="E8" s="40" t="str">
        <f>IF(ISNA(VLOOKUP(D8,Tableau1257911131517[[Pos.]:[Sprint]],2,0)),"",VLOOKUP(D8,Tableau1257911131517[[Pos.]:[Sprint]],2,0))</f>
        <v/>
      </c>
      <c r="F8" s="41"/>
      <c r="G8" s="40" t="str">
        <f>IF(ISNA(VLOOKUP(F8,Tableau1257911131517[[Pos.]:[Enduro]],3,0)),"",VLOOKUP(F8,Tableau1257911131517[[Pos.]:[Enduro]],3,0))</f>
        <v/>
      </c>
      <c r="H8" s="44">
        <f t="shared" si="0"/>
        <v>0</v>
      </c>
      <c r="J8" s="5">
        <f t="shared" si="2"/>
        <v>6</v>
      </c>
      <c r="K8">
        <v>11</v>
      </c>
      <c r="L8">
        <f t="shared" si="3"/>
        <v>12</v>
      </c>
      <c r="M8">
        <f>2*Tableau1257911131517[[#This Row],[Enduro]]</f>
        <v>24</v>
      </c>
    </row>
    <row r="9" spans="1:13" x14ac:dyDescent="0.3">
      <c r="A9" s="52">
        <f t="shared" si="1"/>
        <v>7</v>
      </c>
      <c r="B9" s="1"/>
      <c r="C9" s="1" t="e">
        <f>VLOOKUP(Tableau24681012141618[[#This Row],[Pilote]],Tableau2[[Pilote]:[Voiture]],2,0)</f>
        <v>#N/A</v>
      </c>
      <c r="D9" s="41"/>
      <c r="E9" s="40" t="str">
        <f>IF(ISNA(VLOOKUP(D9,Tableau1257911131517[[Pos.]:[Sprint]],2,0)),"",VLOOKUP(D9,Tableau1257911131517[[Pos.]:[Sprint]],2,0))</f>
        <v/>
      </c>
      <c r="F9" s="41"/>
      <c r="G9" s="40" t="str">
        <f>IF(ISNA(VLOOKUP(F9,Tableau1257911131517[[Pos.]:[Enduro]],3,0)),"",VLOOKUP(F9,Tableau1257911131517[[Pos.]:[Enduro]],3,0))</f>
        <v/>
      </c>
      <c r="H9" s="44">
        <f t="shared" si="0"/>
        <v>0</v>
      </c>
      <c r="J9" s="5">
        <f t="shared" si="2"/>
        <v>7</v>
      </c>
      <c r="K9">
        <v>10</v>
      </c>
      <c r="L9">
        <f t="shared" si="3"/>
        <v>11</v>
      </c>
      <c r="M9">
        <f>2*Tableau1257911131517[[#This Row],[Enduro]]</f>
        <v>22</v>
      </c>
    </row>
    <row r="10" spans="1:13" x14ac:dyDescent="0.3">
      <c r="A10" s="52">
        <f t="shared" si="1"/>
        <v>8</v>
      </c>
      <c r="B10" s="1"/>
      <c r="C10" s="1" t="e">
        <f>VLOOKUP(Tableau24681012141618[[#This Row],[Pilote]],Tableau2[[Pilote]:[Voiture]],2,0)</f>
        <v>#N/A</v>
      </c>
      <c r="D10" s="41"/>
      <c r="E10" s="40" t="str">
        <f>IF(ISNA(VLOOKUP(D10,Tableau1257911131517[[Pos.]:[Sprint]],2,0)),"",VLOOKUP(D10,Tableau1257911131517[[Pos.]:[Sprint]],2,0))</f>
        <v/>
      </c>
      <c r="F10" s="41"/>
      <c r="G10" s="40" t="str">
        <f>IF(ISNA(VLOOKUP(F10,Tableau1257911131517[[Pos.]:[Enduro]],3,0)),"",VLOOKUP(F10,Tableau1257911131517[[Pos.]:[Enduro]],3,0))</f>
        <v/>
      </c>
      <c r="H10" s="44">
        <f t="shared" si="0"/>
        <v>0</v>
      </c>
      <c r="J10" s="5">
        <f t="shared" si="2"/>
        <v>8</v>
      </c>
      <c r="K10">
        <v>9</v>
      </c>
      <c r="L10">
        <f t="shared" si="3"/>
        <v>10</v>
      </c>
      <c r="M10">
        <f>2*Tableau1257911131517[[#This Row],[Enduro]]</f>
        <v>20</v>
      </c>
    </row>
    <row r="11" spans="1:13" x14ac:dyDescent="0.3">
      <c r="A11" s="52">
        <f t="shared" si="1"/>
        <v>9</v>
      </c>
      <c r="B11" s="1"/>
      <c r="C11" s="1" t="e">
        <f>VLOOKUP(Tableau24681012141618[[#This Row],[Pilote]],Tableau2[[Pilote]:[Voiture]],2,0)</f>
        <v>#N/A</v>
      </c>
      <c r="D11" s="41"/>
      <c r="E11" s="40" t="str">
        <f>IF(ISNA(VLOOKUP(D11,Tableau1257911131517[[Pos.]:[Sprint]],2,0)),"",VLOOKUP(D11,Tableau1257911131517[[Pos.]:[Sprint]],2,0))</f>
        <v/>
      </c>
      <c r="F11" s="41"/>
      <c r="G11" s="40" t="str">
        <f>IF(ISNA(VLOOKUP(F11,Tableau1257911131517[[Pos.]:[Enduro]],3,0)),"",VLOOKUP(F11,Tableau1257911131517[[Pos.]:[Enduro]],3,0))</f>
        <v/>
      </c>
      <c r="H11" s="44">
        <f t="shared" si="0"/>
        <v>0</v>
      </c>
      <c r="J11" s="5">
        <f t="shared" si="2"/>
        <v>9</v>
      </c>
      <c r="K11">
        <v>8</v>
      </c>
      <c r="L11">
        <f t="shared" si="3"/>
        <v>9</v>
      </c>
      <c r="M11">
        <f>2*Tableau1257911131517[[#This Row],[Enduro]]</f>
        <v>18</v>
      </c>
    </row>
    <row r="12" spans="1:13" x14ac:dyDescent="0.3">
      <c r="A12" s="52">
        <f t="shared" si="1"/>
        <v>10</v>
      </c>
      <c r="B12" s="1"/>
      <c r="C12" s="1" t="e">
        <f>VLOOKUP(Tableau24681012141618[[#This Row],[Pilote]],Tableau2[[Pilote]:[Voiture]],2,0)</f>
        <v>#N/A</v>
      </c>
      <c r="D12" s="41"/>
      <c r="E12" s="40" t="str">
        <f>IF(ISNA(VLOOKUP(D12,Tableau1257911131517[[Pos.]:[Sprint]],2,0)),"",VLOOKUP(D12,Tableau1257911131517[[Pos.]:[Sprint]],2,0))</f>
        <v/>
      </c>
      <c r="F12" s="41"/>
      <c r="G12" s="40" t="str">
        <f>IF(ISNA(VLOOKUP(F12,Tableau1257911131517[[Pos.]:[Enduro]],3,0)),"",VLOOKUP(F12,Tableau1257911131517[[Pos.]:[Enduro]],3,0))</f>
        <v/>
      </c>
      <c r="H12" s="44">
        <f t="shared" si="0"/>
        <v>0</v>
      </c>
      <c r="J12" s="5">
        <f t="shared" si="2"/>
        <v>10</v>
      </c>
      <c r="K12">
        <v>7</v>
      </c>
      <c r="L12">
        <f t="shared" si="3"/>
        <v>8</v>
      </c>
      <c r="M12">
        <f>2*Tableau1257911131517[[#This Row],[Enduro]]</f>
        <v>16</v>
      </c>
    </row>
    <row r="13" spans="1:13" x14ac:dyDescent="0.3">
      <c r="A13" s="52">
        <f t="shared" si="1"/>
        <v>11</v>
      </c>
      <c r="B13" s="1"/>
      <c r="C13" s="1" t="e">
        <f>VLOOKUP(Tableau24681012141618[[#This Row],[Pilote]],Tableau2[[Pilote]:[Voiture]],2,0)</f>
        <v>#N/A</v>
      </c>
      <c r="D13" s="41"/>
      <c r="E13" s="40" t="str">
        <f>IF(ISNA(VLOOKUP(D13,Tableau1257911131517[[Pos.]:[Sprint]],2,0)),"",VLOOKUP(D13,Tableau1257911131517[[Pos.]:[Sprint]],2,0))</f>
        <v/>
      </c>
      <c r="F13" s="41"/>
      <c r="G13" s="40" t="str">
        <f>IF(ISNA(VLOOKUP(F13,Tableau1257911131517[[Pos.]:[Enduro]],3,0)),"",VLOOKUP(F13,Tableau1257911131517[[Pos.]:[Enduro]],3,0))</f>
        <v/>
      </c>
      <c r="H13" s="44">
        <f t="shared" si="0"/>
        <v>0</v>
      </c>
      <c r="J13" s="5">
        <f t="shared" si="2"/>
        <v>11</v>
      </c>
      <c r="K13">
        <v>6</v>
      </c>
      <c r="L13">
        <f t="shared" si="3"/>
        <v>7</v>
      </c>
      <c r="M13">
        <f>2*Tableau1257911131517[[#This Row],[Enduro]]</f>
        <v>14</v>
      </c>
    </row>
    <row r="14" spans="1:13" x14ac:dyDescent="0.3">
      <c r="A14" s="52">
        <f t="shared" si="1"/>
        <v>12</v>
      </c>
      <c r="B14" s="1"/>
      <c r="C14" s="1" t="e">
        <f>VLOOKUP(Tableau24681012141618[[#This Row],[Pilote]],Tableau2[[Pilote]:[Voiture]],2,0)</f>
        <v>#N/A</v>
      </c>
      <c r="D14" s="41"/>
      <c r="E14" s="40" t="str">
        <f>IF(ISNA(VLOOKUP(D14,Tableau1257911131517[[Pos.]:[Sprint]],2,0)),"",VLOOKUP(D14,Tableau1257911131517[[Pos.]:[Sprint]],2,0))</f>
        <v/>
      </c>
      <c r="F14" s="41"/>
      <c r="G14" s="40" t="str">
        <f>IF(ISNA(VLOOKUP(F14,Tableau1257911131517[[Pos.]:[Enduro]],3,0)),"",VLOOKUP(F14,Tableau1257911131517[[Pos.]:[Enduro]],3,0))</f>
        <v/>
      </c>
      <c r="H14" s="44">
        <f t="shared" si="0"/>
        <v>0</v>
      </c>
      <c r="J14" s="5">
        <f t="shared" si="2"/>
        <v>12</v>
      </c>
      <c r="K14">
        <v>5</v>
      </c>
      <c r="L14">
        <f t="shared" si="3"/>
        <v>6</v>
      </c>
      <c r="M14">
        <f>2*Tableau1257911131517[[#This Row],[Enduro]]</f>
        <v>12</v>
      </c>
    </row>
    <row r="15" spans="1:13" x14ac:dyDescent="0.3">
      <c r="A15" s="52">
        <f t="shared" si="1"/>
        <v>13</v>
      </c>
      <c r="B15" s="1"/>
      <c r="C15" s="1" t="e">
        <f>VLOOKUP(Tableau24681012141618[[#This Row],[Pilote]],Tableau2[[Pilote]:[Voiture]],2,0)</f>
        <v>#N/A</v>
      </c>
      <c r="D15" s="41"/>
      <c r="E15" s="40" t="str">
        <f>IF(ISNA(VLOOKUP(D15,Tableau1257911131517[[Pos.]:[Sprint]],2,0)),"",VLOOKUP(D15,Tableau1257911131517[[Pos.]:[Sprint]],2,0))</f>
        <v/>
      </c>
      <c r="F15" s="41"/>
      <c r="G15" s="40" t="str">
        <f>IF(ISNA(VLOOKUP(F15,Tableau1257911131517[[Pos.]:[Enduro]],3,0)),"",VLOOKUP(F15,Tableau1257911131517[[Pos.]:[Enduro]],3,0))</f>
        <v/>
      </c>
      <c r="H15" s="44">
        <f t="shared" si="0"/>
        <v>0</v>
      </c>
      <c r="J15" s="5">
        <f t="shared" si="2"/>
        <v>13</v>
      </c>
      <c r="K15">
        <v>4</v>
      </c>
      <c r="L15">
        <f t="shared" si="3"/>
        <v>5</v>
      </c>
      <c r="M15">
        <f>2*Tableau1257911131517[[#This Row],[Enduro]]</f>
        <v>10</v>
      </c>
    </row>
    <row r="16" spans="1:13" x14ac:dyDescent="0.3">
      <c r="A16" s="52">
        <f t="shared" si="1"/>
        <v>14</v>
      </c>
      <c r="B16" s="1"/>
      <c r="C16" s="1" t="e">
        <f>VLOOKUP(Tableau24681012141618[[#This Row],[Pilote]],Tableau2[[Pilote]:[Voiture]],2,0)</f>
        <v>#N/A</v>
      </c>
      <c r="D16" s="41"/>
      <c r="E16" s="40" t="str">
        <f>IF(ISNA(VLOOKUP(D16,Tableau1257911131517[[Pos.]:[Sprint]],2,0)),"",VLOOKUP(D16,Tableau1257911131517[[Pos.]:[Sprint]],2,0))</f>
        <v/>
      </c>
      <c r="F16" s="41"/>
      <c r="G16" s="40" t="str">
        <f>IF(ISNA(VLOOKUP(F16,Tableau1257911131517[[Pos.]:[Enduro]],3,0)),"",VLOOKUP(F16,Tableau1257911131517[[Pos.]:[Enduro]],3,0))</f>
        <v/>
      </c>
      <c r="H16" s="44">
        <f t="shared" si="0"/>
        <v>0</v>
      </c>
      <c r="J16" s="5">
        <f t="shared" si="2"/>
        <v>14</v>
      </c>
      <c r="K16">
        <v>3</v>
      </c>
      <c r="L16">
        <f t="shared" si="3"/>
        <v>4</v>
      </c>
      <c r="M16">
        <f>2*Tableau1257911131517[[#This Row],[Enduro]]</f>
        <v>8</v>
      </c>
    </row>
    <row r="17" spans="1:16" x14ac:dyDescent="0.3">
      <c r="A17" s="52">
        <f t="shared" si="1"/>
        <v>15</v>
      </c>
      <c r="B17" s="1"/>
      <c r="C17" s="1" t="e">
        <f>VLOOKUP(Tableau24681012141618[[#This Row],[Pilote]],Tableau2[[Pilote]:[Voiture]],2,0)</f>
        <v>#N/A</v>
      </c>
      <c r="D17" s="41"/>
      <c r="E17" s="40" t="str">
        <f>IF(ISNA(VLOOKUP(D17,Tableau1257911131517[[Pos.]:[Sprint]],2,0)),"",VLOOKUP(D17,Tableau1257911131517[[Pos.]:[Sprint]],2,0))</f>
        <v/>
      </c>
      <c r="F17" s="41"/>
      <c r="G17" s="40" t="str">
        <f>IF(ISNA(VLOOKUP(F17,Tableau1257911131517[[Pos.]:[Enduro]],3,0)),"",VLOOKUP(F17,Tableau1257911131517[[Pos.]:[Enduro]],3,0))</f>
        <v/>
      </c>
      <c r="H17" s="44">
        <f t="shared" si="0"/>
        <v>0</v>
      </c>
      <c r="J17" s="5">
        <f t="shared" si="2"/>
        <v>15</v>
      </c>
      <c r="K17">
        <v>2</v>
      </c>
      <c r="L17">
        <f t="shared" si="3"/>
        <v>3</v>
      </c>
      <c r="M17">
        <f>2*Tableau1257911131517[[#This Row],[Enduro]]</f>
        <v>6</v>
      </c>
    </row>
    <row r="18" spans="1:16" x14ac:dyDescent="0.3">
      <c r="A18" s="53">
        <f t="shared" si="1"/>
        <v>16</v>
      </c>
      <c r="B18" s="1"/>
      <c r="C18" s="1" t="e">
        <f>VLOOKUP(Tableau24681012141618[[#This Row],[Pilote]],Tableau2[[Pilote]:[Voiture]],2,0)</f>
        <v>#N/A</v>
      </c>
      <c r="D18" s="41"/>
      <c r="E18" s="40" t="str">
        <f>IF(ISNA(VLOOKUP(D18,Tableau1257911131517[[Pos.]:[Sprint]],2,0)),"",VLOOKUP(D18,Tableau1257911131517[[Pos.]:[Sprint]],2,0))</f>
        <v/>
      </c>
      <c r="F18" s="41"/>
      <c r="G18" s="40" t="str">
        <f>IF(ISNA(VLOOKUP(F18,Tableau1257911131517[[Pos.]:[Enduro]],3,0)),"",VLOOKUP(F18,Tableau1257911131517[[Pos.]:[Enduro]],3,0))</f>
        <v/>
      </c>
      <c r="H18" s="44">
        <f t="shared" si="0"/>
        <v>0</v>
      </c>
      <c r="J18" s="5">
        <f t="shared" si="2"/>
        <v>16</v>
      </c>
      <c r="K18">
        <v>1</v>
      </c>
      <c r="L18">
        <f t="shared" si="3"/>
        <v>2</v>
      </c>
      <c r="M18">
        <f>2*Tableau1257911131517[[#This Row],[Enduro]]</f>
        <v>4</v>
      </c>
    </row>
    <row r="19" spans="1:16" ht="15" thickBot="1" x14ac:dyDescent="0.35">
      <c r="B19" s="1"/>
      <c r="C19" s="1"/>
    </row>
    <row r="20" spans="1:16" ht="15" thickTop="1" x14ac:dyDescent="0.3">
      <c r="B20" s="1"/>
      <c r="C20" s="1"/>
      <c r="O20" s="100" t="s">
        <v>69</v>
      </c>
      <c r="P20" s="102"/>
    </row>
    <row r="21" spans="1:16" ht="15" thickBot="1" x14ac:dyDescent="0.35">
      <c r="O21" s="111">
        <v>16</v>
      </c>
      <c r="P21" s="112"/>
    </row>
    <row r="22" spans="1:16" ht="15" thickTop="1" x14ac:dyDescent="0.3">
      <c r="O22" s="109" t="s">
        <v>80</v>
      </c>
      <c r="P22" s="110"/>
    </row>
    <row r="23" spans="1:16" ht="15" thickBot="1" x14ac:dyDescent="0.35">
      <c r="O23" s="106">
        <f>SUM(Tableau24681012141618[Pts.])/O21</f>
        <v>0</v>
      </c>
      <c r="P23" s="107"/>
    </row>
    <row r="24" spans="1:16" ht="15" thickTop="1" x14ac:dyDescent="0.3"/>
  </sheetData>
  <mergeCells count="7">
    <mergeCell ref="O23:P23"/>
    <mergeCell ref="D1:E1"/>
    <mergeCell ref="F1:G1"/>
    <mergeCell ref="J1:M1"/>
    <mergeCell ref="O20:P20"/>
    <mergeCell ref="O21:P21"/>
    <mergeCell ref="O22:P22"/>
  </mergeCells>
  <dataValidations count="2">
    <dataValidation showInputMessage="1" showErrorMessage="1" sqref="E3:E18"/>
    <dataValidation type="whole" allowBlank="1" showErrorMessage="1" errorTitle="Nombre d'inscrits incorrect" error="Séparation en 2 groupes lorsque plus de 16 inscrits" sqref="O21:P21">
      <formula1>1</formula1>
      <formula2>16</formula2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Classement général</vt:lpstr>
      <vt:lpstr>Lest</vt:lpstr>
      <vt:lpstr>Manche 1</vt:lpstr>
      <vt:lpstr>Manche 2</vt:lpstr>
      <vt:lpstr>Manche 3</vt:lpstr>
      <vt:lpstr>Manche 4</vt:lpstr>
      <vt:lpstr>Manche 5</vt:lpstr>
      <vt:lpstr>Manche 6</vt:lpstr>
      <vt:lpstr>Manche 7</vt:lpstr>
      <vt:lpstr>Manche 8</vt:lpstr>
      <vt:lpstr>Manche 9</vt:lpstr>
      <vt:lpstr>Manche 10</vt:lpstr>
      <vt:lpstr>Modèle 1 groupe</vt:lpstr>
      <vt:lpstr>Modèle 2 groupes</vt:lpstr>
      <vt:lpstr>Modèle 1 gr. spéciale</vt:lpstr>
      <vt:lpstr>Modèle 2 gr. spéciale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2015-09-08T12:42:31Z</dcterms:created>
  <dcterms:modified xsi:type="dcterms:W3CDTF">2015-09-11T16:37:23Z</dcterms:modified>
</cp:coreProperties>
</file>