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/>
  </bookViews>
  <sheets>
    <sheet name="Classement général" sheetId="7" r:id="rId1"/>
    <sheet name="Manche 1" sheetId="8" r:id="rId2"/>
    <sheet name="Manche 2" sheetId="9" r:id="rId3"/>
    <sheet name="Manche 3" sheetId="10" r:id="rId4"/>
    <sheet name="Manche 4" sheetId="11" r:id="rId5"/>
    <sheet name="Manche 5" sheetId="12" r:id="rId6"/>
    <sheet name="Manche 6" sheetId="13" r:id="rId7"/>
    <sheet name="Manche 7" sheetId="14" r:id="rId8"/>
    <sheet name="Manche 8" sheetId="15" r:id="rId9"/>
    <sheet name="Manche 9" sheetId="16" r:id="rId10"/>
    <sheet name="Manche 10" sheetId="17" r:id="rId11"/>
    <sheet name="Modèle 1 groupe" sheetId="5" r:id="rId12"/>
    <sheet name="Modèle 2 groupes" sheetId="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F3" i="7"/>
  <c r="C3" i="7" s="1"/>
  <c r="F4" i="7"/>
  <c r="F5" i="7"/>
  <c r="C5" i="7" s="1"/>
  <c r="F6" i="7"/>
  <c r="C6" i="7" s="1"/>
  <c r="F7" i="7"/>
  <c r="C7" i="7" s="1"/>
  <c r="F8" i="7"/>
  <c r="C8" i="7" s="1"/>
  <c r="F9" i="7"/>
  <c r="C9" i="7" s="1"/>
  <c r="F10" i="7"/>
  <c r="C10" i="7" s="1"/>
  <c r="F11" i="7"/>
  <c r="C11" i="7" s="1"/>
  <c r="F12" i="7"/>
  <c r="C12" i="7" s="1"/>
  <c r="F13" i="7"/>
  <c r="C13" i="7" s="1"/>
  <c r="F14" i="7"/>
  <c r="C14" i="7" s="1"/>
  <c r="F15" i="7"/>
  <c r="C15" i="7" s="1"/>
  <c r="F16" i="7"/>
  <c r="C16" i="7" s="1"/>
  <c r="F17" i="7"/>
  <c r="C17" i="7" s="1"/>
  <c r="F18" i="7"/>
  <c r="C18" i="7" s="1"/>
  <c r="F19" i="7"/>
  <c r="C19" i="7" s="1"/>
  <c r="F20" i="7"/>
  <c r="C20" i="7" s="1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K5" i="17"/>
  <c r="K6" i="17" s="1"/>
  <c r="K7" i="17" s="1"/>
  <c r="K8" i="17" s="1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D5" i="17"/>
  <c r="K4" i="17"/>
  <c r="H4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F3" i="17"/>
  <c r="K4" i="16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K5" i="15"/>
  <c r="K6" i="15" s="1"/>
  <c r="K7" i="15" s="1"/>
  <c r="K8" i="15" s="1"/>
  <c r="K9" i="15" s="1"/>
  <c r="K10" i="15" s="1"/>
  <c r="K11" i="15" s="1"/>
  <c r="K12" i="15" s="1"/>
  <c r="K13" i="15" s="1"/>
  <c r="K14" i="15" s="1"/>
  <c r="K15" i="15" s="1"/>
  <c r="K16" i="15" s="1"/>
  <c r="K17" i="15" s="1"/>
  <c r="K18" i="15" s="1"/>
  <c r="D5" i="15"/>
  <c r="K4" i="15"/>
  <c r="H4" i="15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F3" i="15"/>
  <c r="K5" i="14"/>
  <c r="K6" i="14" s="1"/>
  <c r="K7" i="14" s="1"/>
  <c r="K8" i="14" s="1"/>
  <c r="K9" i="14" s="1"/>
  <c r="K10" i="14" s="1"/>
  <c r="K11" i="14" s="1"/>
  <c r="K12" i="14" s="1"/>
  <c r="K13" i="14" s="1"/>
  <c r="K14" i="14" s="1"/>
  <c r="K15" i="14" s="1"/>
  <c r="K16" i="14" s="1"/>
  <c r="K17" i="14" s="1"/>
  <c r="K18" i="14" s="1"/>
  <c r="D5" i="14"/>
  <c r="K4" i="14"/>
  <c r="H4" i="14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F3" i="14"/>
  <c r="K4" i="13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K5" i="12"/>
  <c r="K6" i="12" s="1"/>
  <c r="K7" i="12" s="1"/>
  <c r="K8" i="12" s="1"/>
  <c r="K9" i="12" s="1"/>
  <c r="K10" i="12" s="1"/>
  <c r="K11" i="12" s="1"/>
  <c r="K12" i="12" s="1"/>
  <c r="K13" i="12" s="1"/>
  <c r="K14" i="12" s="1"/>
  <c r="K15" i="12" s="1"/>
  <c r="K16" i="12" s="1"/>
  <c r="K17" i="12" s="1"/>
  <c r="K18" i="12" s="1"/>
  <c r="D5" i="12"/>
  <c r="K4" i="12"/>
  <c r="H4" i="12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F3" i="12"/>
  <c r="K4" i="1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K4" i="10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K4" i="9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K4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19" i="6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19" i="6"/>
  <c r="L4" i="6" s="1"/>
  <c r="O23" i="6"/>
  <c r="O4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K4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I5" i="17" l="1"/>
  <c r="D4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H3" i="17"/>
  <c r="D3" i="17"/>
  <c r="I3" i="17" s="1"/>
  <c r="H18" i="17"/>
  <c r="D18" i="17"/>
  <c r="I18" i="17" s="1"/>
  <c r="H17" i="17"/>
  <c r="D17" i="17"/>
  <c r="I17" i="17" s="1"/>
  <c r="H16" i="17"/>
  <c r="D16" i="17"/>
  <c r="I16" i="17" s="1"/>
  <c r="H15" i="17"/>
  <c r="D15" i="17"/>
  <c r="I15" i="17" s="1"/>
  <c r="H14" i="17"/>
  <c r="D14" i="17"/>
  <c r="I14" i="17" s="1"/>
  <c r="H13" i="17"/>
  <c r="D13" i="17"/>
  <c r="I13" i="17" s="1"/>
  <c r="H12" i="17"/>
  <c r="D12" i="17"/>
  <c r="I12" i="17" s="1"/>
  <c r="H11" i="17"/>
  <c r="D11" i="17"/>
  <c r="I11" i="17" s="1"/>
  <c r="H10" i="17"/>
  <c r="D10" i="17"/>
  <c r="I10" i="17" s="1"/>
  <c r="H9" i="17"/>
  <c r="D9" i="17"/>
  <c r="I9" i="17" s="1"/>
  <c r="H8" i="17"/>
  <c r="D8" i="17"/>
  <c r="I8" i="17" s="1"/>
  <c r="H7" i="17"/>
  <c r="D7" i="17"/>
  <c r="I7" i="17" s="1"/>
  <c r="H6" i="17"/>
  <c r="D6" i="17"/>
  <c r="I6" i="17" s="1"/>
  <c r="H5" i="17"/>
  <c r="K5" i="16"/>
  <c r="I5" i="15"/>
  <c r="D4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H3" i="15"/>
  <c r="D3" i="15"/>
  <c r="I3" i="15" s="1"/>
  <c r="H18" i="15"/>
  <c r="D18" i="15"/>
  <c r="I18" i="15" s="1"/>
  <c r="H17" i="15"/>
  <c r="D17" i="15"/>
  <c r="I17" i="15" s="1"/>
  <c r="H16" i="15"/>
  <c r="D16" i="15"/>
  <c r="I16" i="15" s="1"/>
  <c r="H15" i="15"/>
  <c r="D15" i="15"/>
  <c r="I15" i="15" s="1"/>
  <c r="H14" i="15"/>
  <c r="D14" i="15"/>
  <c r="I14" i="15" s="1"/>
  <c r="H13" i="15"/>
  <c r="D13" i="15"/>
  <c r="I13" i="15" s="1"/>
  <c r="H12" i="15"/>
  <c r="D12" i="15"/>
  <c r="I12" i="15" s="1"/>
  <c r="H11" i="15"/>
  <c r="D11" i="15"/>
  <c r="I11" i="15" s="1"/>
  <c r="H10" i="15"/>
  <c r="D10" i="15"/>
  <c r="I10" i="15" s="1"/>
  <c r="H9" i="15"/>
  <c r="D9" i="15"/>
  <c r="I9" i="15" s="1"/>
  <c r="H8" i="15"/>
  <c r="D8" i="15"/>
  <c r="I8" i="15" s="1"/>
  <c r="H7" i="15"/>
  <c r="D7" i="15"/>
  <c r="I7" i="15" s="1"/>
  <c r="H6" i="15"/>
  <c r="D6" i="15"/>
  <c r="I6" i="15" s="1"/>
  <c r="H5" i="15"/>
  <c r="I5" i="14"/>
  <c r="D4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H3" i="14"/>
  <c r="D3" i="14"/>
  <c r="I3" i="14" s="1"/>
  <c r="H18" i="14"/>
  <c r="D18" i="14"/>
  <c r="I18" i="14" s="1"/>
  <c r="H17" i="14"/>
  <c r="D17" i="14"/>
  <c r="I17" i="14" s="1"/>
  <c r="H16" i="14"/>
  <c r="D16" i="14"/>
  <c r="I16" i="14" s="1"/>
  <c r="H15" i="14"/>
  <c r="D15" i="14"/>
  <c r="I15" i="14" s="1"/>
  <c r="H14" i="14"/>
  <c r="D14" i="14"/>
  <c r="I14" i="14" s="1"/>
  <c r="H13" i="14"/>
  <c r="D13" i="14"/>
  <c r="I13" i="14" s="1"/>
  <c r="H12" i="14"/>
  <c r="D12" i="14"/>
  <c r="I12" i="14" s="1"/>
  <c r="H11" i="14"/>
  <c r="D11" i="14"/>
  <c r="I11" i="14" s="1"/>
  <c r="H10" i="14"/>
  <c r="D10" i="14"/>
  <c r="I10" i="14" s="1"/>
  <c r="H9" i="14"/>
  <c r="D9" i="14"/>
  <c r="I9" i="14" s="1"/>
  <c r="H8" i="14"/>
  <c r="D8" i="14"/>
  <c r="I8" i="14" s="1"/>
  <c r="H7" i="14"/>
  <c r="D7" i="14"/>
  <c r="I7" i="14" s="1"/>
  <c r="H6" i="14"/>
  <c r="D6" i="14"/>
  <c r="I6" i="14" s="1"/>
  <c r="H5" i="14"/>
  <c r="K5" i="13"/>
  <c r="I5" i="12"/>
  <c r="D4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H3" i="12"/>
  <c r="D3" i="12"/>
  <c r="I3" i="12" s="1"/>
  <c r="H18" i="12"/>
  <c r="D18" i="12"/>
  <c r="I18" i="12" s="1"/>
  <c r="H17" i="12"/>
  <c r="D17" i="12"/>
  <c r="I17" i="12" s="1"/>
  <c r="H16" i="12"/>
  <c r="D16" i="12"/>
  <c r="I16" i="12" s="1"/>
  <c r="H15" i="12"/>
  <c r="D15" i="12"/>
  <c r="I15" i="12" s="1"/>
  <c r="H14" i="12"/>
  <c r="D14" i="12"/>
  <c r="I14" i="12" s="1"/>
  <c r="H13" i="12"/>
  <c r="D13" i="12"/>
  <c r="I13" i="12" s="1"/>
  <c r="H12" i="12"/>
  <c r="D12" i="12"/>
  <c r="I12" i="12" s="1"/>
  <c r="H11" i="12"/>
  <c r="D11" i="12"/>
  <c r="I11" i="12" s="1"/>
  <c r="H10" i="12"/>
  <c r="D10" i="12"/>
  <c r="I10" i="12" s="1"/>
  <c r="H9" i="12"/>
  <c r="D9" i="12"/>
  <c r="I9" i="12" s="1"/>
  <c r="H8" i="12"/>
  <c r="D8" i="12"/>
  <c r="I8" i="12" s="1"/>
  <c r="H7" i="12"/>
  <c r="D7" i="12"/>
  <c r="I7" i="12" s="1"/>
  <c r="H6" i="12"/>
  <c r="D6" i="12"/>
  <c r="I6" i="12" s="1"/>
  <c r="H5" i="12"/>
  <c r="K5" i="11"/>
  <c r="K5" i="10"/>
  <c r="K5" i="9"/>
  <c r="K5" i="8"/>
  <c r="L17" i="6"/>
  <c r="L15" i="6"/>
  <c r="L13" i="6"/>
  <c r="L11" i="6"/>
  <c r="L9" i="6"/>
  <c r="L7" i="6"/>
  <c r="L5" i="6"/>
  <c r="L18" i="6"/>
  <c r="L16" i="6"/>
  <c r="L14" i="6"/>
  <c r="L12" i="6"/>
  <c r="L10" i="6"/>
  <c r="L8" i="6"/>
  <c r="L6" i="6"/>
  <c r="O5" i="6"/>
  <c r="K5" i="5"/>
  <c r="I4" i="17" l="1"/>
  <c r="K6" i="16"/>
  <c r="I4" i="15"/>
  <c r="I4" i="14"/>
  <c r="K6" i="13"/>
  <c r="I4" i="12"/>
  <c r="H13" i="11"/>
  <c r="H15" i="11"/>
  <c r="H17" i="11"/>
  <c r="H3" i="11"/>
  <c r="F7" i="11"/>
  <c r="F11" i="11"/>
  <c r="F15" i="11"/>
  <c r="K6" i="11"/>
  <c r="K7" i="11" s="1"/>
  <c r="K8" i="11" s="1"/>
  <c r="K9" i="11" s="1"/>
  <c r="K10" i="11" s="1"/>
  <c r="K11" i="11" s="1"/>
  <c r="K12" i="11" s="1"/>
  <c r="K13" i="11" s="1"/>
  <c r="K14" i="11" s="1"/>
  <c r="K15" i="11" s="1"/>
  <c r="K16" i="11" s="1"/>
  <c r="K17" i="11" s="1"/>
  <c r="K18" i="11" s="1"/>
  <c r="F3" i="11"/>
  <c r="D4" i="11"/>
  <c r="H4" i="11"/>
  <c r="D6" i="11"/>
  <c r="D7" i="11"/>
  <c r="D8" i="11"/>
  <c r="D9" i="11"/>
  <c r="D10" i="11"/>
  <c r="D11" i="11"/>
  <c r="D12" i="11"/>
  <c r="D13" i="11"/>
  <c r="D14" i="11"/>
  <c r="D15" i="11"/>
  <c r="I15" i="11" s="1"/>
  <c r="D16" i="11"/>
  <c r="D17" i="11"/>
  <c r="D18" i="11"/>
  <c r="D3" i="11"/>
  <c r="I3" i="11" s="1"/>
  <c r="F4" i="11"/>
  <c r="F6" i="11"/>
  <c r="F8" i="11"/>
  <c r="F10" i="11"/>
  <c r="F12" i="11"/>
  <c r="F14" i="11"/>
  <c r="F16" i="11"/>
  <c r="F18" i="11"/>
  <c r="K6" i="10"/>
  <c r="K6" i="9"/>
  <c r="K7" i="9" s="1"/>
  <c r="K8" i="9" s="1"/>
  <c r="K9" i="9" s="1"/>
  <c r="K10" i="9" s="1"/>
  <c r="K11" i="9" s="1"/>
  <c r="K12" i="9" s="1"/>
  <c r="K13" i="9" s="1"/>
  <c r="K14" i="9" s="1"/>
  <c r="K15" i="9" s="1"/>
  <c r="K16" i="9" s="1"/>
  <c r="K17" i="9" s="1"/>
  <c r="K18" i="9" s="1"/>
  <c r="D4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3" i="9"/>
  <c r="F5" i="9"/>
  <c r="F7" i="9"/>
  <c r="F9" i="9"/>
  <c r="F11" i="9"/>
  <c r="F13" i="9"/>
  <c r="F15" i="9"/>
  <c r="F17" i="9"/>
  <c r="D5" i="9"/>
  <c r="I5" i="9" s="1"/>
  <c r="F3" i="9"/>
  <c r="D6" i="9"/>
  <c r="I6" i="9" s="1"/>
  <c r="D7" i="9"/>
  <c r="D8" i="9"/>
  <c r="D9" i="9"/>
  <c r="D10" i="9"/>
  <c r="I10" i="9" s="1"/>
  <c r="D11" i="9"/>
  <c r="D12" i="9"/>
  <c r="D13" i="9"/>
  <c r="D14" i="9"/>
  <c r="I14" i="9" s="1"/>
  <c r="D15" i="9"/>
  <c r="D16" i="9"/>
  <c r="D17" i="9"/>
  <c r="D18" i="9"/>
  <c r="I18" i="9" s="1"/>
  <c r="D3" i="9"/>
  <c r="F4" i="9"/>
  <c r="F6" i="9"/>
  <c r="F8" i="9"/>
  <c r="F10" i="9"/>
  <c r="F12" i="9"/>
  <c r="F14" i="9"/>
  <c r="F16" i="9"/>
  <c r="F18" i="9"/>
  <c r="K6" i="8"/>
  <c r="O6" i="6"/>
  <c r="K6" i="5"/>
  <c r="K7" i="16" l="1"/>
  <c r="K7" i="13"/>
  <c r="I4" i="11"/>
  <c r="F13" i="11"/>
  <c r="F9" i="11"/>
  <c r="F5" i="11"/>
  <c r="H18" i="11"/>
  <c r="I18" i="11" s="1"/>
  <c r="H16" i="11"/>
  <c r="I16" i="11" s="1"/>
  <c r="H14" i="11"/>
  <c r="I14" i="11" s="1"/>
  <c r="H12" i="11"/>
  <c r="I12" i="11" s="1"/>
  <c r="H10" i="11"/>
  <c r="I10" i="11" s="1"/>
  <c r="H8" i="11"/>
  <c r="I8" i="11" s="1"/>
  <c r="H6" i="11"/>
  <c r="I6" i="11" s="1"/>
  <c r="D5" i="11"/>
  <c r="I13" i="11"/>
  <c r="I9" i="11"/>
  <c r="H11" i="11"/>
  <c r="I11" i="11" s="1"/>
  <c r="H9" i="11"/>
  <c r="H7" i="11"/>
  <c r="I7" i="11" s="1"/>
  <c r="H5" i="11"/>
  <c r="F17" i="11"/>
  <c r="I17" i="11" s="1"/>
  <c r="K7" i="10"/>
  <c r="I16" i="9"/>
  <c r="I12" i="9"/>
  <c r="I8" i="9"/>
  <c r="I4" i="9"/>
  <c r="I3" i="9"/>
  <c r="I17" i="9"/>
  <c r="I15" i="9"/>
  <c r="I13" i="9"/>
  <c r="I11" i="9"/>
  <c r="I9" i="9"/>
  <c r="I7" i="9"/>
  <c r="K7" i="8"/>
  <c r="O7" i="6"/>
  <c r="K7" i="5"/>
  <c r="K8" i="16" l="1"/>
  <c r="K8" i="13"/>
  <c r="I5" i="11"/>
  <c r="K8" i="10"/>
  <c r="K8" i="8"/>
  <c r="O8" i="6"/>
  <c r="K8" i="5"/>
  <c r="K9" i="16" l="1"/>
  <c r="K9" i="13"/>
  <c r="K9" i="10"/>
  <c r="K9" i="8"/>
  <c r="O9" i="6"/>
  <c r="K9" i="5"/>
  <c r="K10" i="5" l="1"/>
  <c r="K11" i="5" s="1"/>
  <c r="K12" i="5" s="1"/>
  <c r="K13" i="5" s="1"/>
  <c r="K14" i="5" s="1"/>
  <c r="K15" i="5" s="1"/>
  <c r="K16" i="5" s="1"/>
  <c r="K17" i="5" s="1"/>
  <c r="K18" i="5" s="1"/>
  <c r="F8" i="5"/>
  <c r="H13" i="5"/>
  <c r="F15" i="5"/>
  <c r="F10" i="5"/>
  <c r="H17" i="5"/>
  <c r="D3" i="5"/>
  <c r="F12" i="5"/>
  <c r="F5" i="5"/>
  <c r="D7" i="5"/>
  <c r="F14" i="5"/>
  <c r="F9" i="5"/>
  <c r="D11" i="5"/>
  <c r="F18" i="5"/>
  <c r="F6" i="5"/>
  <c r="H18" i="5"/>
  <c r="D4" i="5"/>
  <c r="D6" i="5"/>
  <c r="K10" i="16"/>
  <c r="K10" i="13"/>
  <c r="K10" i="10"/>
  <c r="K10" i="8"/>
  <c r="O10" i="6"/>
  <c r="H6" i="5" l="1"/>
  <c r="I6" i="5" s="1"/>
  <c r="D18" i="5"/>
  <c r="I18" i="5" s="1"/>
  <c r="D16" i="5"/>
  <c r="F4" i="5"/>
  <c r="F16" i="5"/>
  <c r="H11" i="5"/>
  <c r="D14" i="5"/>
  <c r="I14" i="5" s="1"/>
  <c r="H14" i="5"/>
  <c r="H7" i="5"/>
  <c r="D12" i="5"/>
  <c r="H12" i="5"/>
  <c r="D17" i="5"/>
  <c r="D10" i="5"/>
  <c r="I10" i="5" s="1"/>
  <c r="H10" i="5"/>
  <c r="D13" i="5"/>
  <c r="D8" i="5"/>
  <c r="H8" i="5"/>
  <c r="H4" i="5"/>
  <c r="I4" i="5" s="1"/>
  <c r="H3" i="5"/>
  <c r="H16" i="5"/>
  <c r="I16" i="5" s="1"/>
  <c r="D9" i="5"/>
  <c r="D5" i="5"/>
  <c r="F3" i="5"/>
  <c r="I3" i="5" s="1"/>
  <c r="H15" i="5"/>
  <c r="F11" i="5"/>
  <c r="I11" i="5" s="1"/>
  <c r="H9" i="5"/>
  <c r="F7" i="5"/>
  <c r="H5" i="5"/>
  <c r="F17" i="5"/>
  <c r="I17" i="5" s="1"/>
  <c r="D15" i="5"/>
  <c r="I15" i="5" s="1"/>
  <c r="F13" i="5"/>
  <c r="K11" i="16"/>
  <c r="K11" i="13"/>
  <c r="K11" i="10"/>
  <c r="K11" i="8"/>
  <c r="O11" i="6"/>
  <c r="I13" i="5" l="1"/>
  <c r="I7" i="5"/>
  <c r="I9" i="5"/>
  <c r="I8" i="5"/>
  <c r="I12" i="5"/>
  <c r="I5" i="5"/>
  <c r="K12" i="16"/>
  <c r="K12" i="13"/>
  <c r="K12" i="10"/>
  <c r="K12" i="8"/>
  <c r="O12" i="6"/>
  <c r="K13" i="16" l="1"/>
  <c r="K13" i="13"/>
  <c r="K13" i="10"/>
  <c r="K13" i="8"/>
  <c r="O13" i="6"/>
  <c r="K14" i="16" l="1"/>
  <c r="K15" i="16" s="1"/>
  <c r="K16" i="16" s="1"/>
  <c r="K17" i="16" s="1"/>
  <c r="K18" i="16" s="1"/>
  <c r="F6" i="16"/>
  <c r="F11" i="16"/>
  <c r="F16" i="16"/>
  <c r="H4" i="16"/>
  <c r="D3" i="16"/>
  <c r="F10" i="16"/>
  <c r="F7" i="16"/>
  <c r="F12" i="16"/>
  <c r="F17" i="16"/>
  <c r="F14" i="16"/>
  <c r="F3" i="16"/>
  <c r="F4" i="16"/>
  <c r="F8" i="16"/>
  <c r="F13" i="16"/>
  <c r="F18" i="16"/>
  <c r="H3" i="16"/>
  <c r="F15" i="16"/>
  <c r="D4" i="16"/>
  <c r="I4" i="16" s="1"/>
  <c r="F5" i="16"/>
  <c r="F9" i="16"/>
  <c r="K14" i="13"/>
  <c r="K15" i="13" s="1"/>
  <c r="K16" i="13" s="1"/>
  <c r="K17" i="13" s="1"/>
  <c r="K18" i="13" s="1"/>
  <c r="H3" i="13" s="1"/>
  <c r="F3" i="13"/>
  <c r="H4" i="13"/>
  <c r="K14" i="10"/>
  <c r="K15" i="10" s="1"/>
  <c r="K16" i="10" s="1"/>
  <c r="K17" i="10" s="1"/>
  <c r="K18" i="10" s="1"/>
  <c r="K14" i="8"/>
  <c r="K15" i="8" s="1"/>
  <c r="K16" i="8" s="1"/>
  <c r="K17" i="8" s="1"/>
  <c r="K18" i="8" s="1"/>
  <c r="D4" i="8"/>
  <c r="H4" i="8"/>
  <c r="H3" i="8"/>
  <c r="F3" i="8"/>
  <c r="D3" i="8"/>
  <c r="I3" i="8" s="1"/>
  <c r="O14" i="6"/>
  <c r="O15" i="6" s="1"/>
  <c r="O16" i="6" s="1"/>
  <c r="O17" i="6" s="1"/>
  <c r="O18" i="6" s="1"/>
  <c r="I3" i="16" l="1"/>
  <c r="H18" i="16"/>
  <c r="D8" i="16"/>
  <c r="D13" i="16"/>
  <c r="D18" i="16"/>
  <c r="D7" i="16"/>
  <c r="D12" i="16"/>
  <c r="D9" i="16"/>
  <c r="I9" i="16" s="1"/>
  <c r="D14" i="16"/>
  <c r="D5" i="16"/>
  <c r="D16" i="16"/>
  <c r="H5" i="16"/>
  <c r="D10" i="16"/>
  <c r="D15" i="16"/>
  <c r="I15" i="16" s="1"/>
  <c r="D17" i="16"/>
  <c r="D6" i="16"/>
  <c r="D11" i="16"/>
  <c r="H8" i="16"/>
  <c r="H11" i="16"/>
  <c r="H14" i="16"/>
  <c r="H17" i="16"/>
  <c r="H7" i="16"/>
  <c r="H10" i="16"/>
  <c r="H13" i="16"/>
  <c r="H16" i="16"/>
  <c r="H6" i="16"/>
  <c r="H9" i="16"/>
  <c r="H12" i="16"/>
  <c r="H15" i="16"/>
  <c r="D3" i="13"/>
  <c r="I3" i="13" s="1"/>
  <c r="D4" i="13"/>
  <c r="H7" i="13"/>
  <c r="F4" i="13"/>
  <c r="H6" i="13"/>
  <c r="H18" i="13"/>
  <c r="H11" i="13"/>
  <c r="F8" i="13"/>
  <c r="H14" i="13"/>
  <c r="H5" i="13"/>
  <c r="H10" i="13"/>
  <c r="F16" i="13"/>
  <c r="F12" i="13"/>
  <c r="D7" i="13"/>
  <c r="F10" i="13"/>
  <c r="D6" i="13"/>
  <c r="F17" i="13"/>
  <c r="F11" i="13"/>
  <c r="F18" i="13"/>
  <c r="F15" i="13"/>
  <c r="D5" i="13"/>
  <c r="I5" i="13" s="1"/>
  <c r="F7" i="13"/>
  <c r="H12" i="13"/>
  <c r="F5" i="13"/>
  <c r="F6" i="13"/>
  <c r="H8" i="13"/>
  <c r="F14" i="13"/>
  <c r="F9" i="13"/>
  <c r="F13" i="13"/>
  <c r="H17" i="13"/>
  <c r="D10" i="13"/>
  <c r="I10" i="13" s="1"/>
  <c r="H15" i="13"/>
  <c r="D8" i="13"/>
  <c r="I8" i="13" s="1"/>
  <c r="D15" i="13"/>
  <c r="I15" i="13" s="1"/>
  <c r="D11" i="13"/>
  <c r="I11" i="13" s="1"/>
  <c r="D14" i="13"/>
  <c r="D12" i="13"/>
  <c r="I12" i="13" s="1"/>
  <c r="H9" i="13"/>
  <c r="D17" i="13"/>
  <c r="I17" i="13" s="1"/>
  <c r="D18" i="13"/>
  <c r="I18" i="13" s="1"/>
  <c r="D13" i="13"/>
  <c r="D16" i="13"/>
  <c r="H13" i="13"/>
  <c r="H16" i="13"/>
  <c r="D9" i="13"/>
  <c r="I9" i="13" s="1"/>
  <c r="H18" i="10"/>
  <c r="F3" i="10"/>
  <c r="D12" i="10"/>
  <c r="I12" i="10" s="1"/>
  <c r="H3" i="10"/>
  <c r="H10" i="10"/>
  <c r="D5" i="10"/>
  <c r="H14" i="10"/>
  <c r="D16" i="10"/>
  <c r="H5" i="10"/>
  <c r="F5" i="10"/>
  <c r="F16" i="10"/>
  <c r="D6" i="10"/>
  <c r="F7" i="10"/>
  <c r="H6" i="10"/>
  <c r="D8" i="10"/>
  <c r="F11" i="10"/>
  <c r="H11" i="10"/>
  <c r="D13" i="10"/>
  <c r="H4" i="10"/>
  <c r="H12" i="10"/>
  <c r="D14" i="10"/>
  <c r="F15" i="10"/>
  <c r="D10" i="10"/>
  <c r="I10" i="10" s="1"/>
  <c r="H8" i="10"/>
  <c r="F13" i="10"/>
  <c r="D9" i="10"/>
  <c r="H7" i="10"/>
  <c r="D4" i="10"/>
  <c r="F17" i="10"/>
  <c r="H17" i="10"/>
  <c r="D18" i="10"/>
  <c r="H16" i="10"/>
  <c r="F8" i="10"/>
  <c r="D17" i="10"/>
  <c r="H15" i="10"/>
  <c r="F10" i="10"/>
  <c r="F4" i="10"/>
  <c r="D11" i="10"/>
  <c r="H9" i="10"/>
  <c r="H13" i="10"/>
  <c r="D15" i="10"/>
  <c r="I15" i="10" s="1"/>
  <c r="F12" i="10"/>
  <c r="F18" i="10"/>
  <c r="D7" i="10"/>
  <c r="F9" i="10"/>
  <c r="D3" i="10"/>
  <c r="I3" i="10" s="1"/>
  <c r="F14" i="10"/>
  <c r="F6" i="10"/>
  <c r="F4" i="8"/>
  <c r="I4" i="8" s="1"/>
  <c r="H18" i="8"/>
  <c r="F10" i="8"/>
  <c r="F12" i="8"/>
  <c r="F8" i="8"/>
  <c r="F14" i="8"/>
  <c r="F16" i="8"/>
  <c r="F6" i="8"/>
  <c r="D5" i="8"/>
  <c r="F5" i="8"/>
  <c r="F17" i="8"/>
  <c r="F11" i="8"/>
  <c r="F13" i="8"/>
  <c r="F7" i="8"/>
  <c r="F9" i="8"/>
  <c r="F15" i="8"/>
  <c r="D6" i="8"/>
  <c r="H10" i="8"/>
  <c r="D11" i="8"/>
  <c r="H15" i="8"/>
  <c r="D16" i="8"/>
  <c r="I16" i="8" s="1"/>
  <c r="H16" i="8"/>
  <c r="D18" i="8"/>
  <c r="H17" i="8"/>
  <c r="H6" i="8"/>
  <c r="D7" i="8"/>
  <c r="H11" i="8"/>
  <c r="D12" i="8"/>
  <c r="H5" i="8"/>
  <c r="H13" i="8"/>
  <c r="D14" i="8"/>
  <c r="D17" i="8"/>
  <c r="I17" i="8" s="1"/>
  <c r="H7" i="8"/>
  <c r="D8" i="8"/>
  <c r="H8" i="8"/>
  <c r="D9" i="8"/>
  <c r="I9" i="8" s="1"/>
  <c r="H9" i="8"/>
  <c r="D10" i="8"/>
  <c r="I10" i="8" s="1"/>
  <c r="H14" i="8"/>
  <c r="D15" i="8"/>
  <c r="I15" i="8" s="1"/>
  <c r="F18" i="8"/>
  <c r="H12" i="8"/>
  <c r="D13" i="8"/>
  <c r="I13" i="8" s="1"/>
  <c r="I3" i="6"/>
  <c r="I4" i="6"/>
  <c r="I13" i="6"/>
  <c r="I6" i="16" l="1"/>
  <c r="I5" i="16"/>
  <c r="I7" i="16"/>
  <c r="I13" i="16"/>
  <c r="I11" i="16"/>
  <c r="I17" i="16"/>
  <c r="I10" i="16"/>
  <c r="I16" i="16"/>
  <c r="I14" i="16"/>
  <c r="I12" i="16"/>
  <c r="I18" i="16"/>
  <c r="I8" i="16"/>
  <c r="I13" i="13"/>
  <c r="I16" i="13"/>
  <c r="I14" i="13"/>
  <c r="I6" i="13"/>
  <c r="I7" i="13"/>
  <c r="I4" i="13"/>
  <c r="I18" i="10"/>
  <c r="I14" i="10"/>
  <c r="I8" i="10"/>
  <c r="I7" i="10"/>
  <c r="I11" i="10"/>
  <c r="I17" i="10"/>
  <c r="I4" i="10"/>
  <c r="I9" i="10"/>
  <c r="I13" i="10"/>
  <c r="I6" i="10"/>
  <c r="I16" i="10"/>
  <c r="I5" i="10"/>
  <c r="I14" i="8"/>
  <c r="I18" i="8"/>
  <c r="I11" i="8"/>
  <c r="I6" i="8"/>
  <c r="I5" i="8"/>
  <c r="I8" i="8"/>
  <c r="I12" i="8"/>
  <c r="I7" i="8"/>
  <c r="I9" i="6"/>
  <c r="I18" i="6"/>
  <c r="I15" i="6"/>
  <c r="I14" i="6"/>
  <c r="I10" i="6"/>
  <c r="I5" i="6"/>
  <c r="I11" i="6"/>
  <c r="I17" i="6"/>
  <c r="I6" i="6"/>
  <c r="I7" i="6"/>
  <c r="I16" i="6"/>
  <c r="I12" i="6"/>
  <c r="I8" i="6"/>
  <c r="L3" i="6" l="1"/>
</calcChain>
</file>

<file path=xl/sharedStrings.xml><?xml version="1.0" encoding="utf-8"?>
<sst xmlns="http://schemas.openxmlformats.org/spreadsheetml/2006/main" count="316" uniqueCount="82">
  <si>
    <t>Pos.</t>
  </si>
  <si>
    <t>Pilote</t>
  </si>
  <si>
    <t>Pts.</t>
  </si>
  <si>
    <t>Nombre inscrits</t>
  </si>
  <si>
    <t>A 1</t>
  </si>
  <si>
    <t>A 2</t>
  </si>
  <si>
    <t>A 3</t>
  </si>
  <si>
    <t>A 4</t>
  </si>
  <si>
    <t>A 5</t>
  </si>
  <si>
    <t>A 6</t>
  </si>
  <si>
    <t>A 7</t>
  </si>
  <si>
    <t>A 8</t>
  </si>
  <si>
    <t>A 9</t>
  </si>
  <si>
    <t>A 10</t>
  </si>
  <si>
    <t>A 11</t>
  </si>
  <si>
    <t>A 12</t>
  </si>
  <si>
    <t>A 13</t>
  </si>
  <si>
    <t>A 14</t>
  </si>
  <si>
    <t>A 15</t>
  </si>
  <si>
    <t>A 16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</si>
  <si>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</si>
  <si>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</si>
  <si>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</si>
  <si>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</si>
  <si>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</si>
  <si>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</si>
  <si>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</si>
  <si>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</si>
  <si>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</si>
  <si>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</si>
  <si>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</si>
  <si>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 12</t>
  </si>
  <si>
    <t>B 13</t>
  </si>
  <si>
    <t>B 14</t>
  </si>
  <si>
    <t>B 15</t>
  </si>
  <si>
    <t>B 16</t>
  </si>
  <si>
    <t>Pilotes / salon</t>
  </si>
  <si>
    <t>Final</t>
  </si>
  <si>
    <t>Système de points</t>
  </si>
  <si>
    <t>Course</t>
  </si>
  <si>
    <t>Qualifications</t>
  </si>
  <si>
    <t>Qualifs</t>
  </si>
  <si>
    <t>Course 1</t>
  </si>
  <si>
    <t>Course 2</t>
  </si>
  <si>
    <t>Pts. 1</t>
  </si>
  <si>
    <t>Pts. 2</t>
  </si>
  <si>
    <t>Pts. Q</t>
  </si>
  <si>
    <t>Pos. Q</t>
  </si>
  <si>
    <t>Pos. 1</t>
  </si>
  <si>
    <t>Pos. 2</t>
  </si>
  <si>
    <t>Points groupes A et B</t>
  </si>
  <si>
    <t>Classement</t>
  </si>
  <si>
    <t>Après manche n°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</si>
  <si>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</si>
  <si>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</si>
  <si>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</si>
  <si>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</si>
  <si>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</si>
  <si>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</si>
  <si>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</si>
  <si>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</si>
  <si>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</si>
  <si>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</si>
  <si>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NE PAS MODIFIER CES COLONNES</t>
  </si>
  <si>
    <t>GT-Alex74</t>
  </si>
  <si>
    <t>Ailef</t>
  </si>
  <si>
    <t>Aweoob</t>
  </si>
  <si>
    <t>alainv-du-69</t>
  </si>
  <si>
    <t>t45y6</t>
  </si>
  <si>
    <t>adrien007sco</t>
  </si>
  <si>
    <t>ThePsykoPat</t>
  </si>
  <si>
    <t>CHATsuffit</t>
  </si>
  <si>
    <t>Siberg</t>
  </si>
  <si>
    <t>Valgar74</t>
  </si>
  <si>
    <t>Crazy_Kia</t>
  </si>
  <si>
    <t>jarno63100</t>
  </si>
  <si>
    <t>ricket42</t>
  </si>
  <si>
    <t>iaka59</t>
  </si>
  <si>
    <t>crachtest</t>
  </si>
  <si>
    <t>meuhsli</t>
  </si>
  <si>
    <t>shenron</t>
  </si>
  <si>
    <t>gégé42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</si>
</sst>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;;"/>
    <numFmt numFmtId="166" formatCode="0;\-0;;@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9" tint="0.3999755851924192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0" fillId="0" borderId="0" xfId="0" applyFont="1" applyFill="1" applyBorder="1"/>
    <xf numFmtId="49" fontId="1" fillId="6" borderId="1" xfId="0" applyNumberFormat="1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/>
    <xf numFmtId="0" fontId="1" fillId="1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3" borderId="0" xfId="0" applyFont="1" applyFill="1" applyAlignment="1">
      <alignment horizontal="center"/>
    </xf>
    <xf numFmtId="0" fontId="1" fillId="4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166" fontId="0" fillId="0" borderId="0" xfId="0" applyNumberFormat="1"/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164" fontId="3" fillId="0" borderId="0" xfId="0" applyNumberFormat="1" applyFont="1" applyFill="1" applyBorder="1" applyAlignment="1"/>
    <xf numFmtId="0" fontId="1" fillId="5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1" fillId="14" borderId="2" xfId="0" applyFont="1" applyFill="1" applyBorder="1"/>
    <xf numFmtId="165" fontId="0" fillId="11" borderId="2" xfId="0" applyNumberFormat="1" applyFont="1" applyFill="1" applyBorder="1"/>
    <xf numFmtId="165" fontId="0" fillId="0" borderId="2" xfId="0" applyNumberFormat="1" applyFont="1" applyBorder="1"/>
    <xf numFmtId="0" fontId="1" fillId="14" borderId="0" xfId="0" applyFont="1" applyFill="1"/>
    <xf numFmtId="0" fontId="3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4" xfId="0" applyFont="1" applyFill="1" applyBorder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5" xfId="0" applyNumberFormat="1" applyBorder="1"/>
    <xf numFmtId="0" fontId="8" fillId="0" borderId="0" xfId="0" applyFont="1" applyFill="1"/>
    <xf numFmtId="0" fontId="1" fillId="5" borderId="2" xfId="0" applyNumberFormat="1" applyFont="1" applyFill="1" applyBorder="1" applyAlignment="1">
      <alignment horizontal="center"/>
    </xf>
    <xf numFmtId="0" fontId="1" fillId="6" borderId="2" xfId="0" applyNumberFormat="1" applyFont="1" applyFill="1" applyBorder="1" applyAlignment="1">
      <alignment horizontal="center"/>
    </xf>
    <xf numFmtId="0" fontId="1" fillId="7" borderId="2" xfId="0" applyNumberFormat="1" applyFont="1" applyFill="1" applyBorder="1" applyAlignment="1">
      <alignment horizontal="center"/>
    </xf>
    <xf numFmtId="0" fontId="1" fillId="14" borderId="2" xfId="0" applyNumberFormat="1" applyFont="1" applyFill="1" applyBorder="1" applyAlignment="1">
      <alignment horizontal="center"/>
    </xf>
    <xf numFmtId="0" fontId="4" fillId="13" borderId="2" xfId="0" applyNumberFormat="1" applyFont="1" applyFill="1" applyBorder="1" applyAlignment="1">
      <alignment horizontal="center"/>
    </xf>
    <xf numFmtId="0" fontId="6" fillId="13" borderId="2" xfId="0" applyNumberFormat="1" applyFont="1" applyFill="1" applyBorder="1" applyAlignment="1">
      <alignment horizontal="center"/>
    </xf>
    <xf numFmtId="0" fontId="5" fillId="13" borderId="2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166" fontId="7" fillId="0" borderId="0" xfId="0" applyNumberFormat="1" applyFont="1"/>
    <xf numFmtId="166" fontId="7" fillId="0" borderId="0" xfId="0" applyNumberFormat="1" applyFont="1" applyFill="1" applyBorder="1"/>
    <xf numFmtId="166" fontId="7" fillId="0" borderId="0" xfId="0" applyNumberFormat="1" applyFont="1" applyFill="1"/>
    <xf numFmtId="0" fontId="1" fillId="4" borderId="0" xfId="0" applyFont="1" applyFill="1" applyAlignment="1">
      <alignment horizontal="right"/>
    </xf>
    <xf numFmtId="0" fontId="4" fillId="4" borderId="0" xfId="0" applyFont="1" applyFill="1" applyAlignment="1">
      <alignment horizontal="left"/>
    </xf>
    <xf numFmtId="0" fontId="3" fillId="0" borderId="0" xfId="0" applyFont="1" applyFill="1" applyBorder="1" applyAlignment="1"/>
    <xf numFmtId="0" fontId="1" fillId="15" borderId="0" xfId="0" applyFont="1" applyFill="1" applyBorder="1" applyAlignment="1">
      <alignment horizontal="center"/>
    </xf>
  </cellXfs>
  <cellStyles count="1">
    <cellStyle name="Normal" xfId="0" builtinId="0"/>
  </cellStyles>
  <dxfs count="13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  <numFmt numFmtId="166" formatCode="0;\-0;;@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6" formatCode="0;\-0;;@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6" formatCode="0;\-0;;@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6" formatCode="0;\-0;;@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6" formatCode="0;\-0;;@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6" formatCode="0;\-0;;@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6" formatCode="0;\-0;;@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6" formatCode="0;\-0;;@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6" formatCode="0;\-0;;@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6" formatCode="0;\-0;;@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6" formatCode="0;\-0;;@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6" formatCode="0;\-0;;@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6" formatCode="0;\-0;;@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6" formatCode="0;\-0;;@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6" formatCode="0;\-0;;@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6" formatCode="0;\-0;;@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6" formatCode="0;\-0;;@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6" formatCode="0;\-0;;@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6" formatCode="0;\-0;;@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6" formatCode="0;\-0;;@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6" formatCode="0;\-0;;@"/>
    </dxf>
    <dxf>
      <numFmt numFmtId="0" formatCode="General"/>
    </dxf>
    <dxf>
      <font>
        <b/>
      </font>
      <numFmt numFmtId="166" formatCode="0;\-0;;@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General;;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numFmt numFmtId="166" formatCode="0;\-0;;@"/>
    </dxf>
    <dxf>
      <numFmt numFmtId="166" formatCode="0;\-0;;@"/>
    </dxf>
    <dxf>
      <border outline="0">
        <left style="thin">
          <color theme="9" tint="0.39997558519241921"/>
        </left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4" tint="-0.499984740745262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4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Tableau6" displayName="Tableau6" ref="B2:C34" totalsRowShown="0">
  <autoFilter ref="B2:C34"/>
  <tableColumns count="2">
    <tableColumn id="1" name="Pilote"/>
    <tableColumn id="2" name="Pts." dataDxfId="0">
      <calculatedColumnFormula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5" name="Tableau2410121416" displayName="Tableau2410121416" ref="B2:I18" totalsRowShown="0">
  <autoFilter ref="B2:I18"/>
  <tableColumns count="8">
    <tableColumn id="1" name="Pilote" dataDxfId="78"/>
    <tableColumn id="2" name="Pos. Q" dataDxfId="77"/>
    <tableColumn id="3" name="Pts. Q" dataDxfId="76">
      <calculatedColumnFormula>IF(ISNA(VLOOKUP(Tableau2410121416[[#This Row],[Pos. Q]],Tableau129111315[],3,0)),"",VLOOKUP(Tableau2410121416[[#This Row],[Pos. Q]],Tableau129111315[],3,0))</calculatedColumnFormula>
    </tableColumn>
    <tableColumn id="4" name="Pos. 1" dataDxfId="75"/>
    <tableColumn id="5" name="Pts. 1" dataDxfId="74">
      <calculatedColumnFormula>IF(ISNA(VLOOKUP(Tableau2410121416[[#This Row],[Pos. 1]],Tableau129111315[],2,0)),"",VLOOKUP(Tableau2410121416[[#This Row],[Pos. 1]],Tableau129111315[],2,0))</calculatedColumnFormula>
    </tableColumn>
    <tableColumn id="6" name="Pos. 2" dataDxfId="73"/>
    <tableColumn id="7" name="Pts. 2" dataDxfId="72">
      <calculatedColumnFormula>IF(ISNA(VLOOKUP(Tableau2410121416[[#This Row],[Pos. 2]],Tableau129111315[],2,0)),"",VLOOKUP(Tableau2410121416[[#This Row],[Pos. 2]],Tableau129111315[],2,0))</calculatedColumnFormula>
    </tableColumn>
    <tableColumn id="8" name="Pts." dataDxfId="71">
      <calculatedColumnFormula>IF(ISERROR(Tableau2410121416[[#This Row],[Pts. Q]]+Tableau2410121416[[#This Row],[Pts. 1]]+Tableau2410121416[[#This Row],[Pts. 2]]),0,Tableau2410121416[[#This Row],[Pts. Q]]+Tableau2410121416[[#This Row],[Pts. 1]]+Tableau2410121416[[#This Row],[Pts. 2]])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6" name="Tableau12911131517" displayName="Tableau12911131517" ref="K2:M18" totalsRowShown="0">
  <autoFilter ref="K2:M18"/>
  <tableColumns count="3">
    <tableColumn id="1" name="Pos." dataDxfId="70">
      <calculatedColumnFormula>K2+1</calculatedColumnFormula>
    </tableColumn>
    <tableColumn id="2" name="Course"/>
    <tableColumn id="3" name="Qualifs" dataDxfId="69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id="17" name="Tableau241012141618" displayName="Tableau241012141618" ref="B2:I18" totalsRowShown="0">
  <autoFilter ref="B2:I18"/>
  <tableColumns count="8">
    <tableColumn id="1" name="Pilote" dataDxfId="68"/>
    <tableColumn id="2" name="Pos. Q" dataDxfId="67"/>
    <tableColumn id="3" name="Pts. Q" dataDxfId="66">
      <calculatedColumnFormula>IF(ISNA(VLOOKUP(Tableau241012141618[[#This Row],[Pos. Q]],Tableau12911131517[],3,0)),"",VLOOKUP(Tableau241012141618[[#This Row],[Pos. Q]],Tableau12911131517[],3,0))</calculatedColumnFormula>
    </tableColumn>
    <tableColumn id="4" name="Pos. 1" dataDxfId="65"/>
    <tableColumn id="5" name="Pts. 1" dataDxfId="64">
      <calculatedColumnFormula>IF(ISNA(VLOOKUP(Tableau241012141618[[#This Row],[Pos. 1]],Tableau12911131517[],2,0)),"",VLOOKUP(Tableau241012141618[[#This Row],[Pos. 1]],Tableau12911131517[],2,0))</calculatedColumnFormula>
    </tableColumn>
    <tableColumn id="6" name="Pos. 2" dataDxfId="63"/>
    <tableColumn id="7" name="Pts. 2" dataDxfId="62">
      <calculatedColumnFormula>IF(ISNA(VLOOKUP(Tableau241012141618[[#This Row],[Pos. 2]],Tableau12911131517[],2,0)),"",VLOOKUP(Tableau241012141618[[#This Row],[Pos. 2]],Tableau12911131517[],2,0))</calculatedColumnFormula>
    </tableColumn>
    <tableColumn id="8" name="Pts." dataDxfId="61">
      <calculatedColumnFormula>IF(ISERROR(Tableau241012141618[[#This Row],[Pts. Q]]+Tableau241012141618[[#This Row],[Pts. 1]]+Tableau241012141618[[#This Row],[Pts. 2]]),0,Tableau241012141618[[#This Row],[Pts. Q]]+Tableau241012141618[[#This Row],[Pts. 1]]+Tableau241012141618[[#This Row],[Pts. 2]])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8" name="Tableau1291113151719" displayName="Tableau1291113151719" ref="K2:M18" totalsRowShown="0">
  <autoFilter ref="K2:M18"/>
  <tableColumns count="3">
    <tableColumn id="1" name="Pos." dataDxfId="60">
      <calculatedColumnFormula>K2+1</calculatedColumnFormula>
    </tableColumn>
    <tableColumn id="2" name="Course"/>
    <tableColumn id="3" name="Qualifs" dataDxfId="59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id="19" name="Tableau24101214161820" displayName="Tableau24101214161820" ref="B2:I18" totalsRowShown="0">
  <autoFilter ref="B2:I18"/>
  <tableColumns count="8">
    <tableColumn id="1" name="Pilote" dataDxfId="58"/>
    <tableColumn id="2" name="Pos. Q" dataDxfId="57"/>
    <tableColumn id="3" name="Pts. Q" dataDxfId="56">
      <calculatedColumnFormula>IF(ISNA(VLOOKUP(Tableau24101214161820[[#This Row],[Pos. Q]],Tableau1291113151719[],3,0)),"",VLOOKUP(Tableau24101214161820[[#This Row],[Pos. Q]],Tableau1291113151719[],3,0))</calculatedColumnFormula>
    </tableColumn>
    <tableColumn id="4" name="Pos. 1" dataDxfId="55"/>
    <tableColumn id="5" name="Pts. 1" dataDxfId="54">
      <calculatedColumnFormula>IF(ISNA(VLOOKUP(Tableau24101214161820[[#This Row],[Pos. 1]],Tableau1291113151719[],2,0)),"",VLOOKUP(Tableau24101214161820[[#This Row],[Pos. 1]],Tableau1291113151719[],2,0))</calculatedColumnFormula>
    </tableColumn>
    <tableColumn id="6" name="Pos. 2" dataDxfId="53"/>
    <tableColumn id="7" name="Pts. 2" dataDxfId="52">
      <calculatedColumnFormula>IF(ISNA(VLOOKUP(Tableau24101214161820[[#This Row],[Pos. 2]],Tableau1291113151719[],2,0)),"",VLOOKUP(Tableau24101214161820[[#This Row],[Pos. 2]],Tableau1291113151719[],2,0))</calculatedColumnFormula>
    </tableColumn>
    <tableColumn id="8" name="Pts." dataDxfId="51">
      <calculatedColumnFormula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20" name="Tableau129111315171921" displayName="Tableau129111315171921" ref="K2:M18" totalsRowShown="0">
  <autoFilter ref="K2:M18"/>
  <tableColumns count="3">
    <tableColumn id="1" name="Pos." dataDxfId="50">
      <calculatedColumnFormula>K2+1</calculatedColumnFormula>
    </tableColumn>
    <tableColumn id="2" name="Course"/>
    <tableColumn id="3" name="Qualifs" dataDxfId="49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id="21" name="Tableau2410121416182022" displayName="Tableau2410121416182022" ref="B2:I18" totalsRowShown="0">
  <autoFilter ref="B2:I18"/>
  <tableColumns count="8">
    <tableColumn id="1" name="Pilote" dataDxfId="48"/>
    <tableColumn id="2" name="Pos. Q" dataDxfId="47"/>
    <tableColumn id="3" name="Pts. Q" dataDxfId="46">
      <calculatedColumnFormula>IF(ISNA(VLOOKUP(Tableau2410121416182022[[#This Row],[Pos. Q]],Tableau129111315171921[],3,0)),"",VLOOKUP(Tableau2410121416182022[[#This Row],[Pos. Q]],Tableau129111315171921[],3,0))</calculatedColumnFormula>
    </tableColumn>
    <tableColumn id="4" name="Pos. 1" dataDxfId="45"/>
    <tableColumn id="5" name="Pts. 1" dataDxfId="44">
      <calculatedColumnFormula>IF(ISNA(VLOOKUP(Tableau2410121416182022[[#This Row],[Pos. 1]],Tableau129111315171921[],2,0)),"",VLOOKUP(Tableau2410121416182022[[#This Row],[Pos. 1]],Tableau129111315171921[],2,0))</calculatedColumnFormula>
    </tableColumn>
    <tableColumn id="6" name="Pos. 2" dataDxfId="43"/>
    <tableColumn id="7" name="Pts. 2" dataDxfId="42">
      <calculatedColumnFormula>IF(ISNA(VLOOKUP(Tableau2410121416182022[[#This Row],[Pos. 2]],Tableau129111315171921[],2,0)),"",VLOOKUP(Tableau2410121416182022[[#This Row],[Pos. 2]],Tableau129111315171921[],2,0))</calculatedColumnFormula>
    </tableColumn>
    <tableColumn id="8" name="Pts." dataDxfId="41">
      <calculatedColumnFormula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2" name="Tableau12911131517192123" displayName="Tableau12911131517192123" ref="K2:M18" totalsRowShown="0">
  <autoFilter ref="K2:M18"/>
  <tableColumns count="3">
    <tableColumn id="1" name="Pos." dataDxfId="40">
      <calculatedColumnFormula>K2+1</calculatedColumnFormula>
    </tableColumn>
    <tableColumn id="2" name="Course"/>
    <tableColumn id="3" name="Qualifs" dataDxfId="39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id="23" name="Tableau241012141618202224" displayName="Tableau241012141618202224" ref="B2:I18" totalsRowShown="0">
  <autoFilter ref="B2:I18"/>
  <tableColumns count="8">
    <tableColumn id="1" name="Pilote" dataDxfId="38"/>
    <tableColumn id="2" name="Pos. Q" dataDxfId="37"/>
    <tableColumn id="3" name="Pts. Q" dataDxfId="36">
      <calculatedColumnFormula>IF(ISNA(VLOOKUP(Tableau241012141618202224[[#This Row],[Pos. Q]],Tableau12911131517192123[],3,0)),"",VLOOKUP(Tableau241012141618202224[[#This Row],[Pos. Q]],Tableau12911131517192123[],3,0))</calculatedColumnFormula>
    </tableColumn>
    <tableColumn id="4" name="Pos. 1" dataDxfId="35"/>
    <tableColumn id="5" name="Pts. 1" dataDxfId="34">
      <calculatedColumnFormula>IF(ISNA(VLOOKUP(Tableau241012141618202224[[#This Row],[Pos. 1]],Tableau12911131517192123[],2,0)),"",VLOOKUP(Tableau241012141618202224[[#This Row],[Pos. 1]],Tableau12911131517192123[],2,0))</calculatedColumnFormula>
    </tableColumn>
    <tableColumn id="6" name="Pos. 2" dataDxfId="33"/>
    <tableColumn id="7" name="Pts. 2" dataDxfId="32">
      <calculatedColumnFormula>IF(ISNA(VLOOKUP(Tableau241012141618202224[[#This Row],[Pos. 2]],Tableau12911131517192123[],2,0)),"",VLOOKUP(Tableau241012141618202224[[#This Row],[Pos. 2]],Tableau12911131517192123[],2,0))</calculatedColumnFormula>
    </tableColumn>
    <tableColumn id="8" name="Pts." dataDxfId="31">
      <calculatedColumnFormula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4" name="Tableau1291113151719212325" displayName="Tableau1291113151719212325" ref="K2:M18" totalsRowShown="0">
  <autoFilter ref="K2:M18"/>
  <tableColumns count="3">
    <tableColumn id="1" name="Pos." dataDxfId="30">
      <calculatedColumnFormula>K2+1</calculatedColumnFormula>
    </tableColumn>
    <tableColumn id="2" name="Course"/>
    <tableColumn id="3" name="Qualifs" dataDxfId="2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7" name="Tableau7" displayName="Tableau7" ref="E2:O34" totalsRowShown="0">
  <autoFilter ref="E2:O34"/>
  <tableColumns count="11">
    <tableColumn id="1" name="Pilote"/>
    <tableColumn id="2" name="1" dataDxfId="10">
      <calculatedColumnFormula>IF(ISNA(VLOOKUP(Tableau7[[#This Row],[Pilote]],Tableau2410[],8,0)),0,VLOOKUP(Tableau7[[#This Row],[Pilote]],Tableau2410[],8,0))</calculatedColumnFormula>
    </tableColumn>
    <tableColumn id="3" name="2" dataDxfId="9">
      <calculatedColumnFormula>IF(ISNA(VLOOKUP(Tableau7[[#This Row],[Pilote]],Tableau241012[],8,0)),0,VLOOKUP(Tableau7[[#This Row],[Pilote]],Tableau241012[],8,0))</calculatedColumnFormula>
    </tableColumn>
    <tableColumn id="4" name="3" dataDxfId="8">
      <calculatedColumnFormula>IF(ISNA(VLOOKUP(Tableau7[[#This Row],[Pilote]],Tableau24101214[],8,0)),0,VLOOKUP(Tableau7[[#This Row],[Pilote]],Tableau24101214[],8,0))</calculatedColumnFormula>
    </tableColumn>
    <tableColumn id="5" name="4" dataDxfId="7">
      <calculatedColumnFormula>IF(ISNA(VLOOKUP(Tableau7[[#This Row],[Pilote]],Tableau2410121416[],8,0)),0,VLOOKUP(Tableau7[[#This Row],[Pilote]],Tableau2410121416[],8,0))</calculatedColumnFormula>
    </tableColumn>
    <tableColumn id="6" name="5" dataDxfId="6">
      <calculatedColumnFormula>IF(ISNA(VLOOKUP(Tableau7[[#This Row],[Pilote]],Tableau241012141618[],8,0)),0,VLOOKUP(Tableau7[[#This Row],[Pilote]],Tableau241012141618[],8,0))</calculatedColumnFormula>
    </tableColumn>
    <tableColumn id="7" name="6" dataDxfId="5">
      <calculatedColumnFormula>IF(ISNA(VLOOKUP(Tableau7[[#This Row],[Pilote]],Tableau24101214161820[],8,0)),0,VLOOKUP(Tableau7[[#This Row],[Pilote]],Tableau24101214161820[],8,0))</calculatedColumnFormula>
    </tableColumn>
    <tableColumn id="8" name="7" dataDxfId="4">
      <calculatedColumnFormula>IF(ISNA(VLOOKUP(Tableau7[[#This Row],[Pilote]],Tableau2410121416182022[],8,0)),0,VLOOKUP(Tableau7[[#This Row],[Pilote]],Tableau2410121416182022[],8,0))</calculatedColumnFormula>
    </tableColumn>
    <tableColumn id="9" name="8" dataDxfId="3">
      <calculatedColumnFormula>IF(ISNA(VLOOKUP(Tableau7[[#This Row],[Pilote]],Tableau241012141618202224[],8,0)),0,VLOOKUP(Tableau7[[#This Row],[Pilote]],Tableau241012141618202224[],8,0))</calculatedColumnFormula>
    </tableColumn>
    <tableColumn id="10" name="9" dataDxfId="2">
      <calculatedColumnFormula>IF(ISNA(VLOOKUP(Tableau7[[#This Row],[Pilote]],Tableau24101214161820222426[],8,0)),0,VLOOKUP(Tableau7[[#This Row],[Pilote]],Tableau24101214161820222426[],8,0))</calculatedColumnFormula>
    </tableColumn>
    <tableColumn id="11" name="10" dataDxfId="1">
      <calculatedColumnFormula>IF(ISNA(VLOOKUP(Tableau7[[#This Row],[Pilote]],Tableau2410121416182022242628[],8,0)),0,VLOOKUP(Tableau7[[#This Row],[Pilote]],Tableau2410121416182022242628[],8,0))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5" name="Tableau24101214161820222426" displayName="Tableau24101214161820222426" ref="B2:I18" totalsRowShown="0">
  <autoFilter ref="B2:I18"/>
  <tableColumns count="8">
    <tableColumn id="1" name="Pilote" dataDxfId="28"/>
    <tableColumn id="2" name="Pos. Q" dataDxfId="27"/>
    <tableColumn id="3" name="Pts. Q" dataDxfId="26">
      <calculatedColumnFormula>IF(ISNA(VLOOKUP(Tableau24101214161820222426[[#This Row],[Pos. Q]],Tableau1291113151719212325[],3,0)),"",VLOOKUP(Tableau24101214161820222426[[#This Row],[Pos. Q]],Tableau1291113151719212325[],3,0))</calculatedColumnFormula>
    </tableColumn>
    <tableColumn id="4" name="Pos. 1" dataDxfId="25"/>
    <tableColumn id="5" name="Pts. 1" dataDxfId="24">
      <calculatedColumnFormula>IF(ISNA(VLOOKUP(Tableau24101214161820222426[[#This Row],[Pos. 1]],Tableau1291113151719212325[],2,0)),"",VLOOKUP(Tableau24101214161820222426[[#This Row],[Pos. 1]],Tableau1291113151719212325[],2,0))</calculatedColumnFormula>
    </tableColumn>
    <tableColumn id="6" name="Pos. 2" dataDxfId="23"/>
    <tableColumn id="7" name="Pts. 2" dataDxfId="22">
      <calculatedColumnFormula>IF(ISNA(VLOOKUP(Tableau24101214161820222426[[#This Row],[Pos. 2]],Tableau1291113151719212325[],2,0)),"",VLOOKUP(Tableau24101214161820222426[[#This Row],[Pos. 2]],Tableau1291113151719212325[],2,0))</calculatedColumnFormula>
    </tableColumn>
    <tableColumn id="8" name="Pts." dataDxfId="21">
      <calculatedColumnFormula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6" name="Tableau129111315171921232527" displayName="Tableau129111315171921232527" ref="K2:M18" totalsRowShown="0">
  <autoFilter ref="K2:M18"/>
  <tableColumns count="3">
    <tableColumn id="1" name="Pos." dataDxfId="20">
      <calculatedColumnFormula>K2+1</calculatedColumnFormula>
    </tableColumn>
    <tableColumn id="2" name="Course"/>
    <tableColumn id="3" name="Qualifs" dataDxfId="19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id="27" name="Tableau2410121416182022242628" displayName="Tableau2410121416182022242628" ref="B2:I18" totalsRowShown="0">
  <autoFilter ref="B2:I18"/>
  <tableColumns count="8">
    <tableColumn id="1" name="Pilote" dataDxfId="18"/>
    <tableColumn id="2" name="Pos. Q" dataDxfId="17"/>
    <tableColumn id="3" name="Pts. Q" dataDxfId="16">
      <calculatedColumnFormula>IF(ISNA(VLOOKUP(Tableau2410121416182022242628[[#This Row],[Pos. Q]],Tableau129111315171921232527[],3,0)),"",VLOOKUP(Tableau2410121416182022242628[[#This Row],[Pos. Q]],Tableau129111315171921232527[],3,0))</calculatedColumnFormula>
    </tableColumn>
    <tableColumn id="4" name="Pos. 1" dataDxfId="15"/>
    <tableColumn id="5" name="Pts. 1" dataDxfId="14">
      <calculatedColumnFormula>IF(ISNA(VLOOKUP(Tableau2410121416182022242628[[#This Row],[Pos. 1]],Tableau129111315171921232527[],2,0)),"",VLOOKUP(Tableau2410121416182022242628[[#This Row],[Pos. 1]],Tableau129111315171921232527[],2,0))</calculatedColumnFormula>
    </tableColumn>
    <tableColumn id="6" name="Pos. 2" dataDxfId="13"/>
    <tableColumn id="7" name="Pts. 2" dataDxfId="12">
      <calculatedColumnFormula>IF(ISNA(VLOOKUP(Tableau2410121416182022242628[[#This Row],[Pos. 2]],Tableau129111315171921232527[],2,0)),"",VLOOKUP(Tableau2410121416182022242628[[#This Row],[Pos. 2]],Tableau129111315171921232527[],2,0))</calculatedColumnFormula>
    </tableColumn>
    <tableColumn id="8" name="Pts." dataDxfId="11">
      <calculatedColumnFormula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" name="Tableau12" displayName="Tableau12" ref="K2:M18" totalsRowShown="0">
  <autoFilter ref="K2:M18"/>
  <tableColumns count="3">
    <tableColumn id="1" name="Pos." dataDxfId="133">
      <calculatedColumnFormula>K2+1</calculatedColumnFormula>
    </tableColumn>
    <tableColumn id="2" name="Course"/>
    <tableColumn id="3" name="Qualifs" dataDxfId="119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id="2" name="Tableau24" displayName="Tableau24" ref="B2:I18" totalsRowShown="0">
  <autoFilter ref="B2:I18"/>
  <tableColumns count="8">
    <tableColumn id="1" name="Pilote" dataDxfId="132"/>
    <tableColumn id="2" name="Pos. Q" dataDxfId="129"/>
    <tableColumn id="3" name="Pts. Q" dataDxfId="128">
      <calculatedColumnFormula>IF(ISNA(VLOOKUP(Tableau24[[#This Row],[Pos. Q]],Tableau12[],3,0)),"",VLOOKUP(Tableau24[[#This Row],[Pos. Q]],Tableau12[],3,0))</calculatedColumnFormula>
    </tableColumn>
    <tableColumn id="4" name="Pos. 1" dataDxfId="131"/>
    <tableColumn id="5" name="Pts. 1" dataDxfId="127">
      <calculatedColumnFormula>IF(ISNA(VLOOKUP(Tableau24[[#This Row],[Pos. 1]],Tableau12[],2,0)),"",VLOOKUP(Tableau24[[#This Row],[Pos. 1]],Tableau12[],2,0))</calculatedColumnFormula>
    </tableColumn>
    <tableColumn id="6" name="Pos. 2" dataDxfId="130"/>
    <tableColumn id="7" name="Pts. 2" dataDxfId="112">
      <calculatedColumnFormula>IF(ISNA(VLOOKUP(Tableau24[[#This Row],[Pos. 2]],Tableau12[],2,0)),"",VLOOKUP(Tableau24[[#This Row],[Pos. 2]],Tableau12[],2,0))</calculatedColumnFormula>
    </tableColumn>
    <tableColumn id="8" name="Pts." dataDxfId="111">
      <calculatedColumnFormula>IF(ISERROR(Tableau24[[#This Row],[Pts. Q]]+Tableau24[[#This Row],[Pts. 1]]+Tableau24[[#This Row],[Pts. 2]]),0,Tableau24[[#This Row],[Pts. Q]]+Tableau24[[#This Row],[Pts. 1]]+Tableau24[[#This Row],[Pts. 2]])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3" name="Tableau124" displayName="Tableau124" ref="O2:P18" totalsRowShown="0">
  <autoFilter ref="O2:P18"/>
  <tableColumns count="2">
    <tableColumn id="1" name="Pos." dataDxfId="126">
      <calculatedColumnFormula>O2+1</calculatedColumnFormula>
    </tableColumn>
    <tableColumn id="2" name="Course"/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id="4" name="Tableau245" displayName="Tableau245" ref="B2:I34" totalsRowShown="0">
  <autoFilter ref="B2:I34"/>
  <tableColumns count="8">
    <tableColumn id="1" name="Pilote" dataDxfId="125"/>
    <tableColumn id="2" name="Pos. Q" dataDxfId="124"/>
    <tableColumn id="3" name="Pts. Q" dataDxfId="118">
      <calculatedColumnFormula>IF(ISNA(VLOOKUP(Tableau245[[#This Row],[Pos. Q]],Tableau5[],3,0)),"",VLOOKUP(Tableau245[[#This Row],[Pos. Q]],Tableau5[],3,0))</calculatedColumnFormula>
    </tableColumn>
    <tableColumn id="4" name="Pos. 1" dataDxfId="123"/>
    <tableColumn id="5" name="Pts. 1" dataDxfId="117">
      <calculatedColumnFormula>IF(ISNA(VLOOKUP(Tableau245[[#This Row],[Pos. 1]],Tableau5[],2,0)),"",VLOOKUP(Tableau245[[#This Row],[Pos. 1]],Tableau5[],2,0))</calculatedColumnFormula>
    </tableColumn>
    <tableColumn id="6" name="Pos. 2" dataDxfId="122"/>
    <tableColumn id="7" name="Pts. 2" dataDxfId="114">
      <calculatedColumnFormula>IF(ISNA(VLOOKUP(Tableau245[[#This Row],[Pos. 2]],Tableau5[],2,0)),"",VLOOKUP(Tableau245[[#This Row],[Pos. 2]],Tableau5[],2,0))</calculatedColumnFormula>
    </tableColumn>
    <tableColumn id="8" name="Pts." dataDxfId="113">
      <calculatedColumnFormula>IF(ISERROR(Tableau245[[#This Row],[Pts. Q]]+Tableau245[[#This Row],[Pts. 1]]+Tableau245[[#This Row],[Pts. 2]]),0,Tableau245[[#This Row],[Pts. Q]]+Tableau245[[#This Row],[Pts. 1]]+Tableau245[[#This Row],[Pts. 2]])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5" name="Tableau5" displayName="Tableau5" ref="K2:M34" totalsRowShown="0" tableBorderDxfId="121">
  <autoFilter ref="K2:M34"/>
  <tableColumns count="3">
    <tableColumn id="1" name="Pos." dataDxfId="115"/>
    <tableColumn id="2" name="Course" dataDxfId="116"/>
    <tableColumn id="3" name="Qualifs" dataDxfId="1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8" name="Tableau129" displayName="Tableau129" ref="K2:M18" totalsRowShown="0">
  <autoFilter ref="K2:M18"/>
  <tableColumns count="3">
    <tableColumn id="1" name="Pos." dataDxfId="110">
      <calculatedColumnFormula>K2+1</calculatedColumnFormula>
    </tableColumn>
    <tableColumn id="2" name="Course"/>
    <tableColumn id="3" name="Qualifs" dataDxfId="109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9" name="Tableau2410" displayName="Tableau2410" ref="B2:I18" totalsRowShown="0">
  <autoFilter ref="B2:I18"/>
  <tableColumns count="8">
    <tableColumn id="1" name="Pilote" dataDxfId="108"/>
    <tableColumn id="2" name="Pos. Q" dataDxfId="107"/>
    <tableColumn id="3" name="Pts. Q" dataDxfId="106">
      <calculatedColumnFormula>IF(ISNA(VLOOKUP(Tableau2410[[#This Row],[Pos. Q]],Tableau129[],3,0)),"",VLOOKUP(Tableau2410[[#This Row],[Pos. Q]],Tableau129[],3,0))</calculatedColumnFormula>
    </tableColumn>
    <tableColumn id="4" name="Pos. 1" dataDxfId="105"/>
    <tableColumn id="5" name="Pts. 1" dataDxfId="104">
      <calculatedColumnFormula>IF(ISNA(VLOOKUP(Tableau2410[[#This Row],[Pos. 1]],Tableau129[],2,0)),"",VLOOKUP(Tableau2410[[#This Row],[Pos. 1]],Tableau129[],2,0))</calculatedColumnFormula>
    </tableColumn>
    <tableColumn id="6" name="Pos. 2" dataDxfId="103"/>
    <tableColumn id="7" name="Pts. 2" dataDxfId="102">
      <calculatedColumnFormula>IF(ISNA(VLOOKUP(Tableau2410[[#This Row],[Pos. 2]],Tableau129[],2,0)),"",VLOOKUP(Tableau2410[[#This Row],[Pos. 2]],Tableau129[],2,0))</calculatedColumnFormula>
    </tableColumn>
    <tableColumn id="8" name="Pts." dataDxfId="101">
      <calculatedColumnFormula>IF(ISERROR(Tableau2410[[#This Row],[Pts. Q]]+Tableau2410[[#This Row],[Pts. 1]]+Tableau2410[[#This Row],[Pts. 2]]),0,Tableau2410[[#This Row],[Pts. Q]]+Tableau2410[[#This Row],[Pts. 1]]+Tableau2410[[#This Row],[Pts. 2]])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0" name="Tableau12911" displayName="Tableau12911" ref="K2:M18" totalsRowShown="0">
  <autoFilter ref="K2:M18"/>
  <tableColumns count="3">
    <tableColumn id="1" name="Pos." dataDxfId="100">
      <calculatedColumnFormula>K2+1</calculatedColumnFormula>
    </tableColumn>
    <tableColumn id="2" name="Course"/>
    <tableColumn id="3" name="Qualifs" dataDxfId="99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11" name="Tableau241012" displayName="Tableau241012" ref="B2:I18" totalsRowShown="0">
  <autoFilter ref="B2:I18"/>
  <tableColumns count="8">
    <tableColumn id="1" name="Pilote" dataDxfId="98"/>
    <tableColumn id="2" name="Pos. Q" dataDxfId="97"/>
    <tableColumn id="3" name="Pts. Q" dataDxfId="96">
      <calculatedColumnFormula>IF(ISNA(VLOOKUP(Tableau241012[[#This Row],[Pos. Q]],Tableau12911[],3,0)),"",VLOOKUP(Tableau241012[[#This Row],[Pos. Q]],Tableau12911[],3,0))</calculatedColumnFormula>
    </tableColumn>
    <tableColumn id="4" name="Pos. 1" dataDxfId="95"/>
    <tableColumn id="5" name="Pts. 1" dataDxfId="94">
      <calculatedColumnFormula>IF(ISNA(VLOOKUP(Tableau241012[[#This Row],[Pos. 1]],Tableau12911[],2,0)),"",VLOOKUP(Tableau241012[[#This Row],[Pos. 1]],Tableau12911[],2,0))</calculatedColumnFormula>
    </tableColumn>
    <tableColumn id="6" name="Pos. 2" dataDxfId="93"/>
    <tableColumn id="7" name="Pts. 2" dataDxfId="92">
      <calculatedColumnFormula>IF(ISNA(VLOOKUP(Tableau241012[[#This Row],[Pos. 2]],Tableau12911[],2,0)),"",VLOOKUP(Tableau241012[[#This Row],[Pos. 2]],Tableau12911[],2,0))</calculatedColumnFormula>
    </tableColumn>
    <tableColumn id="8" name="Pts." dataDxfId="91">
      <calculatedColumnFormula>IF(ISERROR(Tableau241012[[#This Row],[Pts. Q]]+Tableau241012[[#This Row],[Pts. 1]]+Tableau241012[[#This Row],[Pts. 2]]),0,Tableau241012[[#This Row],[Pts. Q]]+Tableau241012[[#This Row],[Pts. 1]]+Tableau241012[[#This Row],[Pts. 2]])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2" name="Tableau1291113" displayName="Tableau1291113" ref="K2:M18" totalsRowShown="0">
  <autoFilter ref="K2:M18"/>
  <tableColumns count="3">
    <tableColumn id="1" name="Pos." dataDxfId="90">
      <calculatedColumnFormula>K2+1</calculatedColumnFormula>
    </tableColumn>
    <tableColumn id="2" name="Course"/>
    <tableColumn id="3" name="Qualifs" dataDxfId="89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13" name="Tableau24101214" displayName="Tableau24101214" ref="B2:I18" totalsRowShown="0">
  <autoFilter ref="B2:I18"/>
  <tableColumns count="8">
    <tableColumn id="1" name="Pilote" dataDxfId="88"/>
    <tableColumn id="2" name="Pos. Q" dataDxfId="87"/>
    <tableColumn id="3" name="Pts. Q" dataDxfId="86">
      <calculatedColumnFormula>IF(ISNA(VLOOKUP(Tableau24101214[[#This Row],[Pos. Q]],Tableau1291113[],3,0)),"",VLOOKUP(Tableau24101214[[#This Row],[Pos. Q]],Tableau1291113[],3,0))</calculatedColumnFormula>
    </tableColumn>
    <tableColumn id="4" name="Pos. 1" dataDxfId="85"/>
    <tableColumn id="5" name="Pts. 1" dataDxfId="84">
      <calculatedColumnFormula>IF(ISNA(VLOOKUP(Tableau24101214[[#This Row],[Pos. 1]],Tableau1291113[],2,0)),"",VLOOKUP(Tableau24101214[[#This Row],[Pos. 1]],Tableau1291113[],2,0))</calculatedColumnFormula>
    </tableColumn>
    <tableColumn id="6" name="Pos. 2" dataDxfId="83"/>
    <tableColumn id="7" name="Pts. 2" dataDxfId="82">
      <calculatedColumnFormula>IF(ISNA(VLOOKUP(Tableau24101214[[#This Row],[Pos. 2]],Tableau1291113[],2,0)),"",VLOOKUP(Tableau24101214[[#This Row],[Pos. 2]],Tableau1291113[],2,0))</calculatedColumnFormula>
    </tableColumn>
    <tableColumn id="8" name="Pts." dataDxfId="81">
      <calculatedColumnFormula>IF(ISERROR(Tableau24101214[[#This Row],[Pts. Q]]+Tableau24101214[[#This Row],[Pts. 1]]+Tableau24101214[[#This Row],[Pts. 2]]),0,Tableau24101214[[#This Row],[Pts. Q]]+Tableau24101214[[#This Row],[Pts. 1]]+Tableau24101214[[#This Row],[Pts. 2]])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4" name="Tableau129111315" displayName="Tableau129111315" ref="K2:M18" totalsRowShown="0">
  <autoFilter ref="K2:M18"/>
  <tableColumns count="3">
    <tableColumn id="1" name="Pos." dataDxfId="80">
      <calculatedColumnFormula>K2+1</calculatedColumnFormula>
    </tableColumn>
    <tableColumn id="2" name="Course"/>
    <tableColumn id="3" name="Qualifs" dataDxfId="7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2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D5" sqref="D5"/>
    </sheetView>
  </sheetViews>
  <sheetFormatPr baseColWidth="10" defaultRowHeight="14.4" x14ac:dyDescent="0.3"/>
  <cols>
    <col min="1" max="1" width="5.44140625" customWidth="1"/>
    <col min="2" max="2" width="17.6640625" customWidth="1"/>
    <col min="3" max="3" width="6.109375" customWidth="1"/>
    <col min="4" max="4" width="61" customWidth="1"/>
    <col min="6" max="6" width="2.5546875" customWidth="1"/>
    <col min="7" max="7" width="2.6640625" customWidth="1"/>
    <col min="8" max="8" width="2.5546875" customWidth="1"/>
    <col min="9" max="9" width="2.6640625" customWidth="1"/>
    <col min="10" max="11" width="2.5546875" customWidth="1"/>
    <col min="12" max="12" width="2.77734375" customWidth="1"/>
    <col min="13" max="13" width="2.5546875" customWidth="1"/>
    <col min="14" max="15" width="2.6640625" customWidth="1"/>
  </cols>
  <sheetData>
    <row r="1" spans="1:15" x14ac:dyDescent="0.3">
      <c r="A1" s="56" t="s">
        <v>52</v>
      </c>
      <c r="B1" s="56"/>
      <c r="C1" s="57">
        <v>0</v>
      </c>
      <c r="E1" s="59" t="s">
        <v>63</v>
      </c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x14ac:dyDescent="0.3">
      <c r="A2" s="12" t="s">
        <v>0</v>
      </c>
      <c r="B2" t="s">
        <v>1</v>
      </c>
      <c r="C2" t="s">
        <v>2</v>
      </c>
      <c r="E2" t="s">
        <v>1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</row>
    <row r="3" spans="1:15" x14ac:dyDescent="0.3">
      <c r="A3" s="2">
        <v>1</v>
      </c>
      <c r="B3" t="s">
        <v>64</v>
      </c>
      <c r="C3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3" t="s">
        <v>64</v>
      </c>
      <c r="F3">
        <f>IF(ISNA(VLOOKUP(Tableau7[[#This Row],[Pilote]],Tableau2410[],8,0)),0,VLOOKUP(Tableau7[[#This Row],[Pilote]],Tableau2410[],8,0))</f>
        <v>0</v>
      </c>
      <c r="G3">
        <f>IF(ISNA(VLOOKUP(Tableau7[[#This Row],[Pilote]],Tableau241012[],8,0)),0,VLOOKUP(Tableau7[[#This Row],[Pilote]],Tableau241012[],8,0))</f>
        <v>0</v>
      </c>
      <c r="H3">
        <f>IF(ISNA(VLOOKUP(Tableau7[[#This Row],[Pilote]],Tableau24101214[],8,0)),0,VLOOKUP(Tableau7[[#This Row],[Pilote]],Tableau24101214[],8,0))</f>
        <v>0</v>
      </c>
      <c r="I3">
        <f>IF(ISNA(VLOOKUP(Tableau7[[#This Row],[Pilote]],Tableau2410121416[],8,0)),0,VLOOKUP(Tableau7[[#This Row],[Pilote]],Tableau2410121416[],8,0))</f>
        <v>0</v>
      </c>
      <c r="J3">
        <f>IF(ISNA(VLOOKUP(Tableau7[[#This Row],[Pilote]],Tableau241012141618[],8,0)),0,VLOOKUP(Tableau7[[#This Row],[Pilote]],Tableau241012141618[],8,0))</f>
        <v>0</v>
      </c>
      <c r="K3">
        <f>IF(ISNA(VLOOKUP(Tableau7[[#This Row],[Pilote]],Tableau24101214161820[],8,0)),0,VLOOKUP(Tableau7[[#This Row],[Pilote]],Tableau24101214161820[],8,0))</f>
        <v>0</v>
      </c>
      <c r="L3">
        <f>IF(ISNA(VLOOKUP(Tableau7[[#This Row],[Pilote]],Tableau2410121416182022[],8,0)),0,VLOOKUP(Tableau7[[#This Row],[Pilote]],Tableau2410121416182022[],8,0))</f>
        <v>0</v>
      </c>
      <c r="M3">
        <f>IF(ISNA(VLOOKUP(Tableau7[[#This Row],[Pilote]],Tableau241012141618202224[],8,0)),0,VLOOKUP(Tableau7[[#This Row],[Pilote]],Tableau241012141618202224[],8,0))</f>
        <v>0</v>
      </c>
      <c r="N3">
        <f>IF(ISNA(VLOOKUP(Tableau7[[#This Row],[Pilote]],Tableau24101214161820222426[],8,0)),0,VLOOKUP(Tableau7[[#This Row],[Pilote]],Tableau24101214161820222426[],8,0))</f>
        <v>0</v>
      </c>
      <c r="O3">
        <f>IF(ISNA(VLOOKUP(Tableau7[[#This Row],[Pilote]],Tableau2410121416182022242628[],8,0)),0,VLOOKUP(Tableau7[[#This Row],[Pilote]],Tableau2410121416182022242628[],8,0))</f>
        <v>0</v>
      </c>
    </row>
    <row r="4" spans="1:15" x14ac:dyDescent="0.3">
      <c r="A4" s="4">
        <f t="shared" ref="A4:A34" si="0">A3+1</f>
        <v>2</v>
      </c>
      <c r="B4" t="s">
        <v>65</v>
      </c>
      <c r="C4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4" t="s">
        <v>65</v>
      </c>
      <c r="F4">
        <f>IF(ISNA(VLOOKUP(Tableau7[[#This Row],[Pilote]],Tableau2410[],8,0)),0,VLOOKUP(Tableau7[[#This Row],[Pilote]],Tableau2410[],8,0))</f>
        <v>0</v>
      </c>
      <c r="G4">
        <f>IF(ISNA(VLOOKUP(Tableau7[[#This Row],[Pilote]],Tableau241012[],8,0)),0,VLOOKUP(Tableau7[[#This Row],[Pilote]],Tableau241012[],8,0))</f>
        <v>0</v>
      </c>
      <c r="H4">
        <f>IF(ISNA(VLOOKUP(Tableau7[[#This Row],[Pilote]],Tableau24101214[],8,0)),0,VLOOKUP(Tableau7[[#This Row],[Pilote]],Tableau24101214[],8,0))</f>
        <v>0</v>
      </c>
      <c r="I4">
        <f>IF(ISNA(VLOOKUP(Tableau7[[#This Row],[Pilote]],Tableau2410121416[],8,0)),0,VLOOKUP(Tableau7[[#This Row],[Pilote]],Tableau2410121416[],8,0))</f>
        <v>0</v>
      </c>
      <c r="J4">
        <f>IF(ISNA(VLOOKUP(Tableau7[[#This Row],[Pilote]],Tableau241012141618[],8,0)),0,VLOOKUP(Tableau7[[#This Row],[Pilote]],Tableau241012141618[],8,0))</f>
        <v>0</v>
      </c>
      <c r="K4">
        <f>IF(ISNA(VLOOKUP(Tableau7[[#This Row],[Pilote]],Tableau24101214161820[],8,0)),0,VLOOKUP(Tableau7[[#This Row],[Pilote]],Tableau24101214161820[],8,0))</f>
        <v>0</v>
      </c>
      <c r="L4">
        <f>IF(ISNA(VLOOKUP(Tableau7[[#This Row],[Pilote]],Tableau2410121416182022[],8,0)),0,VLOOKUP(Tableau7[[#This Row],[Pilote]],Tableau2410121416182022[],8,0))</f>
        <v>0</v>
      </c>
      <c r="M4">
        <f>IF(ISNA(VLOOKUP(Tableau7[[#This Row],[Pilote]],Tableau241012141618202224[],8,0)),0,VLOOKUP(Tableau7[[#This Row],[Pilote]],Tableau241012141618202224[],8,0))</f>
        <v>0</v>
      </c>
      <c r="N4">
        <f>IF(ISNA(VLOOKUP(Tableau7[[#This Row],[Pilote]],Tableau24101214161820222426[],8,0)),0,VLOOKUP(Tableau7[[#This Row],[Pilote]],Tableau24101214161820222426[],8,0))</f>
        <v>0</v>
      </c>
      <c r="O4">
        <f>IF(ISNA(VLOOKUP(Tableau7[[#This Row],[Pilote]],Tableau2410121416182022242628[],8,0)),0,VLOOKUP(Tableau7[[#This Row],[Pilote]],Tableau2410121416182022242628[],8,0))</f>
        <v>0</v>
      </c>
    </row>
    <row r="5" spans="1:15" x14ac:dyDescent="0.3">
      <c r="A5" s="5">
        <f t="shared" si="0"/>
        <v>3</v>
      </c>
      <c r="B5" t="s">
        <v>66</v>
      </c>
      <c r="C5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5" t="s">
        <v>66</v>
      </c>
      <c r="F5">
        <f>IF(ISNA(VLOOKUP(Tableau7[[#This Row],[Pilote]],Tableau2410[],8,0)),0,VLOOKUP(Tableau7[[#This Row],[Pilote]],Tableau2410[],8,0))</f>
        <v>0</v>
      </c>
      <c r="G5">
        <f>IF(ISNA(VLOOKUP(Tableau7[[#This Row],[Pilote]],Tableau241012[],8,0)),0,VLOOKUP(Tableau7[[#This Row],[Pilote]],Tableau241012[],8,0))</f>
        <v>0</v>
      </c>
      <c r="H5">
        <f>IF(ISNA(VLOOKUP(Tableau7[[#This Row],[Pilote]],Tableau24101214[],8,0)),0,VLOOKUP(Tableau7[[#This Row],[Pilote]],Tableau24101214[],8,0))</f>
        <v>0</v>
      </c>
      <c r="I5">
        <f>IF(ISNA(VLOOKUP(Tableau7[[#This Row],[Pilote]],Tableau2410121416[],8,0)),0,VLOOKUP(Tableau7[[#This Row],[Pilote]],Tableau2410121416[],8,0))</f>
        <v>0</v>
      </c>
      <c r="J5">
        <f>IF(ISNA(VLOOKUP(Tableau7[[#This Row],[Pilote]],Tableau241012141618[],8,0)),0,VLOOKUP(Tableau7[[#This Row],[Pilote]],Tableau241012141618[],8,0))</f>
        <v>0</v>
      </c>
      <c r="K5">
        <f>IF(ISNA(VLOOKUP(Tableau7[[#This Row],[Pilote]],Tableau24101214161820[],8,0)),0,VLOOKUP(Tableau7[[#This Row],[Pilote]],Tableau24101214161820[],8,0))</f>
        <v>0</v>
      </c>
      <c r="L5">
        <f>IF(ISNA(VLOOKUP(Tableau7[[#This Row],[Pilote]],Tableau2410121416182022[],8,0)),0,VLOOKUP(Tableau7[[#This Row],[Pilote]],Tableau2410121416182022[],8,0))</f>
        <v>0</v>
      </c>
      <c r="M5">
        <f>IF(ISNA(VLOOKUP(Tableau7[[#This Row],[Pilote]],Tableau241012141618202224[],8,0)),0,VLOOKUP(Tableau7[[#This Row],[Pilote]],Tableau241012141618202224[],8,0))</f>
        <v>0</v>
      </c>
      <c r="N5">
        <f>IF(ISNA(VLOOKUP(Tableau7[[#This Row],[Pilote]],Tableau24101214161820222426[],8,0)),0,VLOOKUP(Tableau7[[#This Row],[Pilote]],Tableau24101214161820222426[],8,0))</f>
        <v>0</v>
      </c>
      <c r="O5">
        <f>IF(ISNA(VLOOKUP(Tableau7[[#This Row],[Pilote]],Tableau2410121416182022242628[],8,0)),0,VLOOKUP(Tableau7[[#This Row],[Pilote]],Tableau2410121416182022242628[],8,0))</f>
        <v>0</v>
      </c>
    </row>
    <row r="6" spans="1:15" x14ac:dyDescent="0.3">
      <c r="A6" s="20">
        <f t="shared" si="0"/>
        <v>4</v>
      </c>
      <c r="B6" t="s">
        <v>67</v>
      </c>
      <c r="C6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6" t="s">
        <v>67</v>
      </c>
      <c r="F6">
        <f>IF(ISNA(VLOOKUP(Tableau7[[#This Row],[Pilote]],Tableau2410[],8,0)),0,VLOOKUP(Tableau7[[#This Row],[Pilote]],Tableau2410[],8,0))</f>
        <v>0</v>
      </c>
      <c r="G6">
        <f>IF(ISNA(VLOOKUP(Tableau7[[#This Row],[Pilote]],Tableau241012[],8,0)),0,VLOOKUP(Tableau7[[#This Row],[Pilote]],Tableau241012[],8,0))</f>
        <v>0</v>
      </c>
      <c r="H6">
        <f>IF(ISNA(VLOOKUP(Tableau7[[#This Row],[Pilote]],Tableau24101214[],8,0)),0,VLOOKUP(Tableau7[[#This Row],[Pilote]],Tableau24101214[],8,0))</f>
        <v>0</v>
      </c>
      <c r="I6">
        <f>IF(ISNA(VLOOKUP(Tableau7[[#This Row],[Pilote]],Tableau2410121416[],8,0)),0,VLOOKUP(Tableau7[[#This Row],[Pilote]],Tableau2410121416[],8,0))</f>
        <v>0</v>
      </c>
      <c r="J6">
        <f>IF(ISNA(VLOOKUP(Tableau7[[#This Row],[Pilote]],Tableau241012141618[],8,0)),0,VLOOKUP(Tableau7[[#This Row],[Pilote]],Tableau241012141618[],8,0))</f>
        <v>0</v>
      </c>
      <c r="K6">
        <f>IF(ISNA(VLOOKUP(Tableau7[[#This Row],[Pilote]],Tableau24101214161820[],8,0)),0,VLOOKUP(Tableau7[[#This Row],[Pilote]],Tableau24101214161820[],8,0))</f>
        <v>0</v>
      </c>
      <c r="L6">
        <f>IF(ISNA(VLOOKUP(Tableau7[[#This Row],[Pilote]],Tableau2410121416182022[],8,0)),0,VLOOKUP(Tableau7[[#This Row],[Pilote]],Tableau2410121416182022[],8,0))</f>
        <v>0</v>
      </c>
      <c r="M6">
        <f>IF(ISNA(VLOOKUP(Tableau7[[#This Row],[Pilote]],Tableau241012141618202224[],8,0)),0,VLOOKUP(Tableau7[[#This Row],[Pilote]],Tableau241012141618202224[],8,0))</f>
        <v>0</v>
      </c>
      <c r="N6">
        <f>IF(ISNA(VLOOKUP(Tableau7[[#This Row],[Pilote]],Tableau24101214161820222426[],8,0)),0,VLOOKUP(Tableau7[[#This Row],[Pilote]],Tableau24101214161820222426[],8,0))</f>
        <v>0</v>
      </c>
      <c r="O6">
        <f>IF(ISNA(VLOOKUP(Tableau7[[#This Row],[Pilote]],Tableau2410121416182022242628[],8,0)),0,VLOOKUP(Tableau7[[#This Row],[Pilote]],Tableau2410121416182022242628[],8,0))</f>
        <v>0</v>
      </c>
    </row>
    <row r="7" spans="1:15" x14ac:dyDescent="0.3">
      <c r="A7" s="20">
        <f t="shared" si="0"/>
        <v>5</v>
      </c>
      <c r="B7" t="s">
        <v>68</v>
      </c>
      <c r="C7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7" t="s">
        <v>68</v>
      </c>
      <c r="F7">
        <f>IF(ISNA(VLOOKUP(Tableau7[[#This Row],[Pilote]],Tableau2410[],8,0)),0,VLOOKUP(Tableau7[[#This Row],[Pilote]],Tableau2410[],8,0))</f>
        <v>0</v>
      </c>
      <c r="G7">
        <f>IF(ISNA(VLOOKUP(Tableau7[[#This Row],[Pilote]],Tableau241012[],8,0)),0,VLOOKUP(Tableau7[[#This Row],[Pilote]],Tableau241012[],8,0))</f>
        <v>0</v>
      </c>
      <c r="H7">
        <f>IF(ISNA(VLOOKUP(Tableau7[[#This Row],[Pilote]],Tableau24101214[],8,0)),0,VLOOKUP(Tableau7[[#This Row],[Pilote]],Tableau24101214[],8,0))</f>
        <v>0</v>
      </c>
      <c r="I7">
        <f>IF(ISNA(VLOOKUP(Tableau7[[#This Row],[Pilote]],Tableau2410121416[],8,0)),0,VLOOKUP(Tableau7[[#This Row],[Pilote]],Tableau2410121416[],8,0))</f>
        <v>0</v>
      </c>
      <c r="J7">
        <f>IF(ISNA(VLOOKUP(Tableau7[[#This Row],[Pilote]],Tableau241012141618[],8,0)),0,VLOOKUP(Tableau7[[#This Row],[Pilote]],Tableau241012141618[],8,0))</f>
        <v>0</v>
      </c>
      <c r="K7">
        <f>IF(ISNA(VLOOKUP(Tableau7[[#This Row],[Pilote]],Tableau24101214161820[],8,0)),0,VLOOKUP(Tableau7[[#This Row],[Pilote]],Tableau24101214161820[],8,0))</f>
        <v>0</v>
      </c>
      <c r="L7">
        <f>IF(ISNA(VLOOKUP(Tableau7[[#This Row],[Pilote]],Tableau2410121416182022[],8,0)),0,VLOOKUP(Tableau7[[#This Row],[Pilote]],Tableau2410121416182022[],8,0))</f>
        <v>0</v>
      </c>
      <c r="M7">
        <f>IF(ISNA(VLOOKUP(Tableau7[[#This Row],[Pilote]],Tableau241012141618202224[],8,0)),0,VLOOKUP(Tableau7[[#This Row],[Pilote]],Tableau241012141618202224[],8,0))</f>
        <v>0</v>
      </c>
      <c r="N7">
        <f>IF(ISNA(VLOOKUP(Tableau7[[#This Row],[Pilote]],Tableau24101214161820222426[],8,0)),0,VLOOKUP(Tableau7[[#This Row],[Pilote]],Tableau24101214161820222426[],8,0))</f>
        <v>0</v>
      </c>
      <c r="O7">
        <f>IF(ISNA(VLOOKUP(Tableau7[[#This Row],[Pilote]],Tableau2410121416182022242628[],8,0)),0,VLOOKUP(Tableau7[[#This Row],[Pilote]],Tableau2410121416182022242628[],8,0))</f>
        <v>0</v>
      </c>
    </row>
    <row r="8" spans="1:15" x14ac:dyDescent="0.3">
      <c r="A8" s="20">
        <f t="shared" si="0"/>
        <v>6</v>
      </c>
      <c r="B8" t="s">
        <v>69</v>
      </c>
      <c r="C8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8" t="s">
        <v>69</v>
      </c>
      <c r="F8">
        <f>IF(ISNA(VLOOKUP(Tableau7[[#This Row],[Pilote]],Tableau2410[],8,0)),0,VLOOKUP(Tableau7[[#This Row],[Pilote]],Tableau2410[],8,0))</f>
        <v>0</v>
      </c>
      <c r="G8">
        <f>IF(ISNA(VLOOKUP(Tableau7[[#This Row],[Pilote]],Tableau241012[],8,0)),0,VLOOKUP(Tableau7[[#This Row],[Pilote]],Tableau241012[],8,0))</f>
        <v>0</v>
      </c>
      <c r="H8">
        <f>IF(ISNA(VLOOKUP(Tableau7[[#This Row],[Pilote]],Tableau24101214[],8,0)),0,VLOOKUP(Tableau7[[#This Row],[Pilote]],Tableau24101214[],8,0))</f>
        <v>0</v>
      </c>
      <c r="I8">
        <f>IF(ISNA(VLOOKUP(Tableau7[[#This Row],[Pilote]],Tableau2410121416[],8,0)),0,VLOOKUP(Tableau7[[#This Row],[Pilote]],Tableau2410121416[],8,0))</f>
        <v>0</v>
      </c>
      <c r="J8">
        <f>IF(ISNA(VLOOKUP(Tableau7[[#This Row],[Pilote]],Tableau241012141618[],8,0)),0,VLOOKUP(Tableau7[[#This Row],[Pilote]],Tableau241012141618[],8,0))</f>
        <v>0</v>
      </c>
      <c r="K8">
        <f>IF(ISNA(VLOOKUP(Tableau7[[#This Row],[Pilote]],Tableau24101214161820[],8,0)),0,VLOOKUP(Tableau7[[#This Row],[Pilote]],Tableau24101214161820[],8,0))</f>
        <v>0</v>
      </c>
      <c r="L8">
        <f>IF(ISNA(VLOOKUP(Tableau7[[#This Row],[Pilote]],Tableau2410121416182022[],8,0)),0,VLOOKUP(Tableau7[[#This Row],[Pilote]],Tableau2410121416182022[],8,0))</f>
        <v>0</v>
      </c>
      <c r="M8">
        <f>IF(ISNA(VLOOKUP(Tableau7[[#This Row],[Pilote]],Tableau241012141618202224[],8,0)),0,VLOOKUP(Tableau7[[#This Row],[Pilote]],Tableau241012141618202224[],8,0))</f>
        <v>0</v>
      </c>
      <c r="N8">
        <f>IF(ISNA(VLOOKUP(Tableau7[[#This Row],[Pilote]],Tableau24101214161820222426[],8,0)),0,VLOOKUP(Tableau7[[#This Row],[Pilote]],Tableau24101214161820222426[],8,0))</f>
        <v>0</v>
      </c>
      <c r="O8">
        <f>IF(ISNA(VLOOKUP(Tableau7[[#This Row],[Pilote]],Tableau2410121416182022242628[],8,0)),0,VLOOKUP(Tableau7[[#This Row],[Pilote]],Tableau2410121416182022242628[],8,0))</f>
        <v>0</v>
      </c>
    </row>
    <row r="9" spans="1:15" x14ac:dyDescent="0.3">
      <c r="A9" s="20">
        <f t="shared" si="0"/>
        <v>7</v>
      </c>
      <c r="B9" t="s">
        <v>70</v>
      </c>
      <c r="C9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9" t="s">
        <v>70</v>
      </c>
      <c r="F9">
        <f>IF(ISNA(VLOOKUP(Tableau7[[#This Row],[Pilote]],Tableau2410[],8,0)),0,VLOOKUP(Tableau7[[#This Row],[Pilote]],Tableau2410[],8,0))</f>
        <v>0</v>
      </c>
      <c r="G9">
        <f>IF(ISNA(VLOOKUP(Tableau7[[#This Row],[Pilote]],Tableau241012[],8,0)),0,VLOOKUP(Tableau7[[#This Row],[Pilote]],Tableau241012[],8,0))</f>
        <v>0</v>
      </c>
      <c r="H9">
        <f>IF(ISNA(VLOOKUP(Tableau7[[#This Row],[Pilote]],Tableau24101214[],8,0)),0,VLOOKUP(Tableau7[[#This Row],[Pilote]],Tableau24101214[],8,0))</f>
        <v>0</v>
      </c>
      <c r="I9">
        <f>IF(ISNA(VLOOKUP(Tableau7[[#This Row],[Pilote]],Tableau2410121416[],8,0)),0,VLOOKUP(Tableau7[[#This Row],[Pilote]],Tableau2410121416[],8,0))</f>
        <v>0</v>
      </c>
      <c r="J9">
        <f>IF(ISNA(VLOOKUP(Tableau7[[#This Row],[Pilote]],Tableau241012141618[],8,0)),0,VLOOKUP(Tableau7[[#This Row],[Pilote]],Tableau241012141618[],8,0))</f>
        <v>0</v>
      </c>
      <c r="K9">
        <f>IF(ISNA(VLOOKUP(Tableau7[[#This Row],[Pilote]],Tableau24101214161820[],8,0)),0,VLOOKUP(Tableau7[[#This Row],[Pilote]],Tableau24101214161820[],8,0))</f>
        <v>0</v>
      </c>
      <c r="L9">
        <f>IF(ISNA(VLOOKUP(Tableau7[[#This Row],[Pilote]],Tableau2410121416182022[],8,0)),0,VLOOKUP(Tableau7[[#This Row],[Pilote]],Tableau2410121416182022[],8,0))</f>
        <v>0</v>
      </c>
      <c r="M9">
        <f>IF(ISNA(VLOOKUP(Tableau7[[#This Row],[Pilote]],Tableau241012141618202224[],8,0)),0,VLOOKUP(Tableau7[[#This Row],[Pilote]],Tableau241012141618202224[],8,0))</f>
        <v>0</v>
      </c>
      <c r="N9">
        <f>IF(ISNA(VLOOKUP(Tableau7[[#This Row],[Pilote]],Tableau24101214161820222426[],8,0)),0,VLOOKUP(Tableau7[[#This Row],[Pilote]],Tableau24101214161820222426[],8,0))</f>
        <v>0</v>
      </c>
      <c r="O9">
        <f>IF(ISNA(VLOOKUP(Tableau7[[#This Row],[Pilote]],Tableau2410121416182022242628[],8,0)),0,VLOOKUP(Tableau7[[#This Row],[Pilote]],Tableau2410121416182022242628[],8,0))</f>
        <v>0</v>
      </c>
    </row>
    <row r="10" spans="1:15" x14ac:dyDescent="0.3">
      <c r="A10" s="20">
        <f t="shared" si="0"/>
        <v>8</v>
      </c>
      <c r="B10" t="s">
        <v>71</v>
      </c>
      <c r="C10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10" t="s">
        <v>71</v>
      </c>
      <c r="F10">
        <f>IF(ISNA(VLOOKUP(Tableau7[[#This Row],[Pilote]],Tableau2410[],8,0)),0,VLOOKUP(Tableau7[[#This Row],[Pilote]],Tableau2410[],8,0))</f>
        <v>0</v>
      </c>
      <c r="G10">
        <f>IF(ISNA(VLOOKUP(Tableau7[[#This Row],[Pilote]],Tableau241012[],8,0)),0,VLOOKUP(Tableau7[[#This Row],[Pilote]],Tableau241012[],8,0))</f>
        <v>0</v>
      </c>
      <c r="H10">
        <f>IF(ISNA(VLOOKUP(Tableau7[[#This Row],[Pilote]],Tableau24101214[],8,0)),0,VLOOKUP(Tableau7[[#This Row],[Pilote]],Tableau24101214[],8,0))</f>
        <v>0</v>
      </c>
      <c r="I10">
        <f>IF(ISNA(VLOOKUP(Tableau7[[#This Row],[Pilote]],Tableau2410121416[],8,0)),0,VLOOKUP(Tableau7[[#This Row],[Pilote]],Tableau2410121416[],8,0))</f>
        <v>0</v>
      </c>
      <c r="J10">
        <f>IF(ISNA(VLOOKUP(Tableau7[[#This Row],[Pilote]],Tableau241012141618[],8,0)),0,VLOOKUP(Tableau7[[#This Row],[Pilote]],Tableau241012141618[],8,0))</f>
        <v>0</v>
      </c>
      <c r="K10">
        <f>IF(ISNA(VLOOKUP(Tableau7[[#This Row],[Pilote]],Tableau24101214161820[],8,0)),0,VLOOKUP(Tableau7[[#This Row],[Pilote]],Tableau24101214161820[],8,0))</f>
        <v>0</v>
      </c>
      <c r="L10">
        <f>IF(ISNA(VLOOKUP(Tableau7[[#This Row],[Pilote]],Tableau2410121416182022[],8,0)),0,VLOOKUP(Tableau7[[#This Row],[Pilote]],Tableau2410121416182022[],8,0))</f>
        <v>0</v>
      </c>
      <c r="M10">
        <f>IF(ISNA(VLOOKUP(Tableau7[[#This Row],[Pilote]],Tableau241012141618202224[],8,0)),0,VLOOKUP(Tableau7[[#This Row],[Pilote]],Tableau241012141618202224[],8,0))</f>
        <v>0</v>
      </c>
      <c r="N10">
        <f>IF(ISNA(VLOOKUP(Tableau7[[#This Row],[Pilote]],Tableau24101214161820222426[],8,0)),0,VLOOKUP(Tableau7[[#This Row],[Pilote]],Tableau24101214161820222426[],8,0))</f>
        <v>0</v>
      </c>
      <c r="O10">
        <f>IF(ISNA(VLOOKUP(Tableau7[[#This Row],[Pilote]],Tableau2410121416182022242628[],8,0)),0,VLOOKUP(Tableau7[[#This Row],[Pilote]],Tableau2410121416182022242628[],8,0))</f>
        <v>0</v>
      </c>
    </row>
    <row r="11" spans="1:15" x14ac:dyDescent="0.3">
      <c r="A11" s="20">
        <f t="shared" si="0"/>
        <v>9</v>
      </c>
      <c r="B11" t="s">
        <v>72</v>
      </c>
      <c r="C11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11" t="s">
        <v>72</v>
      </c>
      <c r="F11">
        <f>IF(ISNA(VLOOKUP(Tableau7[[#This Row],[Pilote]],Tableau2410[],8,0)),0,VLOOKUP(Tableau7[[#This Row],[Pilote]],Tableau2410[],8,0))</f>
        <v>0</v>
      </c>
      <c r="G11">
        <f>IF(ISNA(VLOOKUP(Tableau7[[#This Row],[Pilote]],Tableau241012[],8,0)),0,VLOOKUP(Tableau7[[#This Row],[Pilote]],Tableau241012[],8,0))</f>
        <v>0</v>
      </c>
      <c r="H11">
        <f>IF(ISNA(VLOOKUP(Tableau7[[#This Row],[Pilote]],Tableau24101214[],8,0)),0,VLOOKUP(Tableau7[[#This Row],[Pilote]],Tableau24101214[],8,0))</f>
        <v>0</v>
      </c>
      <c r="I11">
        <f>IF(ISNA(VLOOKUP(Tableau7[[#This Row],[Pilote]],Tableau2410121416[],8,0)),0,VLOOKUP(Tableau7[[#This Row],[Pilote]],Tableau2410121416[],8,0))</f>
        <v>0</v>
      </c>
      <c r="J11">
        <f>IF(ISNA(VLOOKUP(Tableau7[[#This Row],[Pilote]],Tableau241012141618[],8,0)),0,VLOOKUP(Tableau7[[#This Row],[Pilote]],Tableau241012141618[],8,0))</f>
        <v>0</v>
      </c>
      <c r="K11">
        <f>IF(ISNA(VLOOKUP(Tableau7[[#This Row],[Pilote]],Tableau24101214161820[],8,0)),0,VLOOKUP(Tableau7[[#This Row],[Pilote]],Tableau24101214161820[],8,0))</f>
        <v>0</v>
      </c>
      <c r="L11">
        <f>IF(ISNA(VLOOKUP(Tableau7[[#This Row],[Pilote]],Tableau2410121416182022[],8,0)),0,VLOOKUP(Tableau7[[#This Row],[Pilote]],Tableau2410121416182022[],8,0))</f>
        <v>0</v>
      </c>
      <c r="M11">
        <f>IF(ISNA(VLOOKUP(Tableau7[[#This Row],[Pilote]],Tableau241012141618202224[],8,0)),0,VLOOKUP(Tableau7[[#This Row],[Pilote]],Tableau241012141618202224[],8,0))</f>
        <v>0</v>
      </c>
      <c r="N11">
        <f>IF(ISNA(VLOOKUP(Tableau7[[#This Row],[Pilote]],Tableau24101214161820222426[],8,0)),0,VLOOKUP(Tableau7[[#This Row],[Pilote]],Tableau24101214161820222426[],8,0))</f>
        <v>0</v>
      </c>
      <c r="O11">
        <f>IF(ISNA(VLOOKUP(Tableau7[[#This Row],[Pilote]],Tableau2410121416182022242628[],8,0)),0,VLOOKUP(Tableau7[[#This Row],[Pilote]],Tableau2410121416182022242628[],8,0))</f>
        <v>0</v>
      </c>
    </row>
    <row r="12" spans="1:15" x14ac:dyDescent="0.3">
      <c r="A12" s="20">
        <f t="shared" si="0"/>
        <v>10</v>
      </c>
      <c r="B12" t="s">
        <v>73</v>
      </c>
      <c r="C12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12" t="s">
        <v>73</v>
      </c>
      <c r="F12">
        <f>IF(ISNA(VLOOKUP(Tableau7[[#This Row],[Pilote]],Tableau2410[],8,0)),0,VLOOKUP(Tableau7[[#This Row],[Pilote]],Tableau2410[],8,0))</f>
        <v>0</v>
      </c>
      <c r="G12">
        <f>IF(ISNA(VLOOKUP(Tableau7[[#This Row],[Pilote]],Tableau241012[],8,0)),0,VLOOKUP(Tableau7[[#This Row],[Pilote]],Tableau241012[],8,0))</f>
        <v>0</v>
      </c>
      <c r="H12">
        <f>IF(ISNA(VLOOKUP(Tableau7[[#This Row],[Pilote]],Tableau24101214[],8,0)),0,VLOOKUP(Tableau7[[#This Row],[Pilote]],Tableau24101214[],8,0))</f>
        <v>0</v>
      </c>
      <c r="I12">
        <f>IF(ISNA(VLOOKUP(Tableau7[[#This Row],[Pilote]],Tableau2410121416[],8,0)),0,VLOOKUP(Tableau7[[#This Row],[Pilote]],Tableau2410121416[],8,0))</f>
        <v>0</v>
      </c>
      <c r="J12">
        <f>IF(ISNA(VLOOKUP(Tableau7[[#This Row],[Pilote]],Tableau241012141618[],8,0)),0,VLOOKUP(Tableau7[[#This Row],[Pilote]],Tableau241012141618[],8,0))</f>
        <v>0</v>
      </c>
      <c r="K12">
        <f>IF(ISNA(VLOOKUP(Tableau7[[#This Row],[Pilote]],Tableau24101214161820[],8,0)),0,VLOOKUP(Tableau7[[#This Row],[Pilote]],Tableau24101214161820[],8,0))</f>
        <v>0</v>
      </c>
      <c r="L12">
        <f>IF(ISNA(VLOOKUP(Tableau7[[#This Row],[Pilote]],Tableau2410121416182022[],8,0)),0,VLOOKUP(Tableau7[[#This Row],[Pilote]],Tableau2410121416182022[],8,0))</f>
        <v>0</v>
      </c>
      <c r="M12">
        <f>IF(ISNA(VLOOKUP(Tableau7[[#This Row],[Pilote]],Tableau241012141618202224[],8,0)),0,VLOOKUP(Tableau7[[#This Row],[Pilote]],Tableau241012141618202224[],8,0))</f>
        <v>0</v>
      </c>
      <c r="N12">
        <f>IF(ISNA(VLOOKUP(Tableau7[[#This Row],[Pilote]],Tableau24101214161820222426[],8,0)),0,VLOOKUP(Tableau7[[#This Row],[Pilote]],Tableau24101214161820222426[],8,0))</f>
        <v>0</v>
      </c>
      <c r="O12">
        <f>IF(ISNA(VLOOKUP(Tableau7[[#This Row],[Pilote]],Tableau2410121416182022242628[],8,0)),0,VLOOKUP(Tableau7[[#This Row],[Pilote]],Tableau2410121416182022242628[],8,0))</f>
        <v>0</v>
      </c>
    </row>
    <row r="13" spans="1:15" x14ac:dyDescent="0.3">
      <c r="A13" s="20">
        <f t="shared" si="0"/>
        <v>11</v>
      </c>
      <c r="B13" t="s">
        <v>74</v>
      </c>
      <c r="C13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13" t="s">
        <v>74</v>
      </c>
      <c r="F13">
        <f>IF(ISNA(VLOOKUP(Tableau7[[#This Row],[Pilote]],Tableau2410[],8,0)),0,VLOOKUP(Tableau7[[#This Row],[Pilote]],Tableau2410[],8,0))</f>
        <v>0</v>
      </c>
      <c r="G13">
        <f>IF(ISNA(VLOOKUP(Tableau7[[#This Row],[Pilote]],Tableau241012[],8,0)),0,VLOOKUP(Tableau7[[#This Row],[Pilote]],Tableau241012[],8,0))</f>
        <v>0</v>
      </c>
      <c r="H13">
        <f>IF(ISNA(VLOOKUP(Tableau7[[#This Row],[Pilote]],Tableau24101214[],8,0)),0,VLOOKUP(Tableau7[[#This Row],[Pilote]],Tableau24101214[],8,0))</f>
        <v>0</v>
      </c>
      <c r="I13">
        <f>IF(ISNA(VLOOKUP(Tableau7[[#This Row],[Pilote]],Tableau2410121416[],8,0)),0,VLOOKUP(Tableau7[[#This Row],[Pilote]],Tableau2410121416[],8,0))</f>
        <v>0</v>
      </c>
      <c r="J13">
        <f>IF(ISNA(VLOOKUP(Tableau7[[#This Row],[Pilote]],Tableau241012141618[],8,0)),0,VLOOKUP(Tableau7[[#This Row],[Pilote]],Tableau241012141618[],8,0))</f>
        <v>0</v>
      </c>
      <c r="K13">
        <f>IF(ISNA(VLOOKUP(Tableau7[[#This Row],[Pilote]],Tableau24101214161820[],8,0)),0,VLOOKUP(Tableau7[[#This Row],[Pilote]],Tableau24101214161820[],8,0))</f>
        <v>0</v>
      </c>
      <c r="L13">
        <f>IF(ISNA(VLOOKUP(Tableau7[[#This Row],[Pilote]],Tableau2410121416182022[],8,0)),0,VLOOKUP(Tableau7[[#This Row],[Pilote]],Tableau2410121416182022[],8,0))</f>
        <v>0</v>
      </c>
      <c r="M13">
        <f>IF(ISNA(VLOOKUP(Tableau7[[#This Row],[Pilote]],Tableau241012141618202224[],8,0)),0,VLOOKUP(Tableau7[[#This Row],[Pilote]],Tableau241012141618202224[],8,0))</f>
        <v>0</v>
      </c>
      <c r="N13">
        <f>IF(ISNA(VLOOKUP(Tableau7[[#This Row],[Pilote]],Tableau24101214161820222426[],8,0)),0,VLOOKUP(Tableau7[[#This Row],[Pilote]],Tableau24101214161820222426[],8,0))</f>
        <v>0</v>
      </c>
      <c r="O13">
        <f>IF(ISNA(VLOOKUP(Tableau7[[#This Row],[Pilote]],Tableau2410121416182022242628[],8,0)),0,VLOOKUP(Tableau7[[#This Row],[Pilote]],Tableau2410121416182022242628[],8,0))</f>
        <v>0</v>
      </c>
    </row>
    <row r="14" spans="1:15" x14ac:dyDescent="0.3">
      <c r="A14" s="20">
        <f t="shared" si="0"/>
        <v>12</v>
      </c>
      <c r="B14" t="s">
        <v>75</v>
      </c>
      <c r="C14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14" t="s">
        <v>75</v>
      </c>
      <c r="F14">
        <f>IF(ISNA(VLOOKUP(Tableau7[[#This Row],[Pilote]],Tableau2410[],8,0)),0,VLOOKUP(Tableau7[[#This Row],[Pilote]],Tableau2410[],8,0))</f>
        <v>0</v>
      </c>
      <c r="G14">
        <f>IF(ISNA(VLOOKUP(Tableau7[[#This Row],[Pilote]],Tableau241012[],8,0)),0,VLOOKUP(Tableau7[[#This Row],[Pilote]],Tableau241012[],8,0))</f>
        <v>0</v>
      </c>
      <c r="H14">
        <f>IF(ISNA(VLOOKUP(Tableau7[[#This Row],[Pilote]],Tableau24101214[],8,0)),0,VLOOKUP(Tableau7[[#This Row],[Pilote]],Tableau24101214[],8,0))</f>
        <v>0</v>
      </c>
      <c r="I14">
        <f>IF(ISNA(VLOOKUP(Tableau7[[#This Row],[Pilote]],Tableau2410121416[],8,0)),0,VLOOKUP(Tableau7[[#This Row],[Pilote]],Tableau2410121416[],8,0))</f>
        <v>0</v>
      </c>
      <c r="J14">
        <f>IF(ISNA(VLOOKUP(Tableau7[[#This Row],[Pilote]],Tableau241012141618[],8,0)),0,VLOOKUP(Tableau7[[#This Row],[Pilote]],Tableau241012141618[],8,0))</f>
        <v>0</v>
      </c>
      <c r="K14">
        <f>IF(ISNA(VLOOKUP(Tableau7[[#This Row],[Pilote]],Tableau24101214161820[],8,0)),0,VLOOKUP(Tableau7[[#This Row],[Pilote]],Tableau24101214161820[],8,0))</f>
        <v>0</v>
      </c>
      <c r="L14">
        <f>IF(ISNA(VLOOKUP(Tableau7[[#This Row],[Pilote]],Tableau2410121416182022[],8,0)),0,VLOOKUP(Tableau7[[#This Row],[Pilote]],Tableau2410121416182022[],8,0))</f>
        <v>0</v>
      </c>
      <c r="M14">
        <f>IF(ISNA(VLOOKUP(Tableau7[[#This Row],[Pilote]],Tableau241012141618202224[],8,0)),0,VLOOKUP(Tableau7[[#This Row],[Pilote]],Tableau241012141618202224[],8,0))</f>
        <v>0</v>
      </c>
      <c r="N14">
        <f>IF(ISNA(VLOOKUP(Tableau7[[#This Row],[Pilote]],Tableau24101214161820222426[],8,0)),0,VLOOKUP(Tableau7[[#This Row],[Pilote]],Tableau24101214161820222426[],8,0))</f>
        <v>0</v>
      </c>
      <c r="O14">
        <f>IF(ISNA(VLOOKUP(Tableau7[[#This Row],[Pilote]],Tableau2410121416182022242628[],8,0)),0,VLOOKUP(Tableau7[[#This Row],[Pilote]],Tableau2410121416182022242628[],8,0))</f>
        <v>0</v>
      </c>
    </row>
    <row r="15" spans="1:15" x14ac:dyDescent="0.3">
      <c r="A15" s="20">
        <f t="shared" si="0"/>
        <v>13</v>
      </c>
      <c r="B15" t="s">
        <v>76</v>
      </c>
      <c r="C15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15" t="s">
        <v>76</v>
      </c>
      <c r="F15">
        <f>IF(ISNA(VLOOKUP(Tableau7[[#This Row],[Pilote]],Tableau2410[],8,0)),0,VLOOKUP(Tableau7[[#This Row],[Pilote]],Tableau2410[],8,0))</f>
        <v>0</v>
      </c>
      <c r="G15">
        <f>IF(ISNA(VLOOKUP(Tableau7[[#This Row],[Pilote]],Tableau241012[],8,0)),0,VLOOKUP(Tableau7[[#This Row],[Pilote]],Tableau241012[],8,0))</f>
        <v>0</v>
      </c>
      <c r="H15">
        <f>IF(ISNA(VLOOKUP(Tableau7[[#This Row],[Pilote]],Tableau24101214[],8,0)),0,VLOOKUP(Tableau7[[#This Row],[Pilote]],Tableau24101214[],8,0))</f>
        <v>0</v>
      </c>
      <c r="I15">
        <f>IF(ISNA(VLOOKUP(Tableau7[[#This Row],[Pilote]],Tableau2410121416[],8,0)),0,VLOOKUP(Tableau7[[#This Row],[Pilote]],Tableau2410121416[],8,0))</f>
        <v>0</v>
      </c>
      <c r="J15">
        <f>IF(ISNA(VLOOKUP(Tableau7[[#This Row],[Pilote]],Tableau241012141618[],8,0)),0,VLOOKUP(Tableau7[[#This Row],[Pilote]],Tableau241012141618[],8,0))</f>
        <v>0</v>
      </c>
      <c r="K15">
        <f>IF(ISNA(VLOOKUP(Tableau7[[#This Row],[Pilote]],Tableau24101214161820[],8,0)),0,VLOOKUP(Tableau7[[#This Row],[Pilote]],Tableau24101214161820[],8,0))</f>
        <v>0</v>
      </c>
      <c r="L15">
        <f>IF(ISNA(VLOOKUP(Tableau7[[#This Row],[Pilote]],Tableau2410121416182022[],8,0)),0,VLOOKUP(Tableau7[[#This Row],[Pilote]],Tableau2410121416182022[],8,0))</f>
        <v>0</v>
      </c>
      <c r="M15">
        <f>IF(ISNA(VLOOKUP(Tableau7[[#This Row],[Pilote]],Tableau241012141618202224[],8,0)),0,VLOOKUP(Tableau7[[#This Row],[Pilote]],Tableau241012141618202224[],8,0))</f>
        <v>0</v>
      </c>
      <c r="N15">
        <f>IF(ISNA(VLOOKUP(Tableau7[[#This Row],[Pilote]],Tableau24101214161820222426[],8,0)),0,VLOOKUP(Tableau7[[#This Row],[Pilote]],Tableau24101214161820222426[],8,0))</f>
        <v>0</v>
      </c>
      <c r="O15">
        <f>IF(ISNA(VLOOKUP(Tableau7[[#This Row],[Pilote]],Tableau2410121416182022242628[],8,0)),0,VLOOKUP(Tableau7[[#This Row],[Pilote]],Tableau2410121416182022242628[],8,0))</f>
        <v>0</v>
      </c>
    </row>
    <row r="16" spans="1:15" x14ac:dyDescent="0.3">
      <c r="A16" s="20">
        <f t="shared" si="0"/>
        <v>14</v>
      </c>
      <c r="B16" t="s">
        <v>77</v>
      </c>
      <c r="C16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16" t="s">
        <v>77</v>
      </c>
      <c r="F16">
        <f>IF(ISNA(VLOOKUP(Tableau7[[#This Row],[Pilote]],Tableau2410[],8,0)),0,VLOOKUP(Tableau7[[#This Row],[Pilote]],Tableau2410[],8,0))</f>
        <v>0</v>
      </c>
      <c r="G16">
        <f>IF(ISNA(VLOOKUP(Tableau7[[#This Row],[Pilote]],Tableau241012[],8,0)),0,VLOOKUP(Tableau7[[#This Row],[Pilote]],Tableau241012[],8,0))</f>
        <v>0</v>
      </c>
      <c r="H16">
        <f>IF(ISNA(VLOOKUP(Tableau7[[#This Row],[Pilote]],Tableau24101214[],8,0)),0,VLOOKUP(Tableau7[[#This Row],[Pilote]],Tableau24101214[],8,0))</f>
        <v>0</v>
      </c>
      <c r="I16">
        <f>IF(ISNA(VLOOKUP(Tableau7[[#This Row],[Pilote]],Tableau2410121416[],8,0)),0,VLOOKUP(Tableau7[[#This Row],[Pilote]],Tableau2410121416[],8,0))</f>
        <v>0</v>
      </c>
      <c r="J16">
        <f>IF(ISNA(VLOOKUP(Tableau7[[#This Row],[Pilote]],Tableau241012141618[],8,0)),0,VLOOKUP(Tableau7[[#This Row],[Pilote]],Tableau241012141618[],8,0))</f>
        <v>0</v>
      </c>
      <c r="K16">
        <f>IF(ISNA(VLOOKUP(Tableau7[[#This Row],[Pilote]],Tableau24101214161820[],8,0)),0,VLOOKUP(Tableau7[[#This Row],[Pilote]],Tableau24101214161820[],8,0))</f>
        <v>0</v>
      </c>
      <c r="L16">
        <f>IF(ISNA(VLOOKUP(Tableau7[[#This Row],[Pilote]],Tableau2410121416182022[],8,0)),0,VLOOKUP(Tableau7[[#This Row],[Pilote]],Tableau2410121416182022[],8,0))</f>
        <v>0</v>
      </c>
      <c r="M16">
        <f>IF(ISNA(VLOOKUP(Tableau7[[#This Row],[Pilote]],Tableau241012141618202224[],8,0)),0,VLOOKUP(Tableau7[[#This Row],[Pilote]],Tableau241012141618202224[],8,0))</f>
        <v>0</v>
      </c>
      <c r="N16">
        <f>IF(ISNA(VLOOKUP(Tableau7[[#This Row],[Pilote]],Tableau24101214161820222426[],8,0)),0,VLOOKUP(Tableau7[[#This Row],[Pilote]],Tableau24101214161820222426[],8,0))</f>
        <v>0</v>
      </c>
      <c r="O16">
        <f>IF(ISNA(VLOOKUP(Tableau7[[#This Row],[Pilote]],Tableau2410121416182022242628[],8,0)),0,VLOOKUP(Tableau7[[#This Row],[Pilote]],Tableau2410121416182022242628[],8,0))</f>
        <v>0</v>
      </c>
    </row>
    <row r="17" spans="1:15" x14ac:dyDescent="0.3">
      <c r="A17" s="20">
        <f t="shared" si="0"/>
        <v>15</v>
      </c>
      <c r="B17" t="s">
        <v>78</v>
      </c>
      <c r="C17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17" t="s">
        <v>78</v>
      </c>
      <c r="F17">
        <f>IF(ISNA(VLOOKUP(Tableau7[[#This Row],[Pilote]],Tableau2410[],8,0)),0,VLOOKUP(Tableau7[[#This Row],[Pilote]],Tableau2410[],8,0))</f>
        <v>0</v>
      </c>
      <c r="G17">
        <f>IF(ISNA(VLOOKUP(Tableau7[[#This Row],[Pilote]],Tableau241012[],8,0)),0,VLOOKUP(Tableau7[[#This Row],[Pilote]],Tableau241012[],8,0))</f>
        <v>0</v>
      </c>
      <c r="H17">
        <f>IF(ISNA(VLOOKUP(Tableau7[[#This Row],[Pilote]],Tableau24101214[],8,0)),0,VLOOKUP(Tableau7[[#This Row],[Pilote]],Tableau24101214[],8,0))</f>
        <v>0</v>
      </c>
      <c r="I17">
        <f>IF(ISNA(VLOOKUP(Tableau7[[#This Row],[Pilote]],Tableau2410121416[],8,0)),0,VLOOKUP(Tableau7[[#This Row],[Pilote]],Tableau2410121416[],8,0))</f>
        <v>0</v>
      </c>
      <c r="J17">
        <f>IF(ISNA(VLOOKUP(Tableau7[[#This Row],[Pilote]],Tableau241012141618[],8,0)),0,VLOOKUP(Tableau7[[#This Row],[Pilote]],Tableau241012141618[],8,0))</f>
        <v>0</v>
      </c>
      <c r="K17">
        <f>IF(ISNA(VLOOKUP(Tableau7[[#This Row],[Pilote]],Tableau24101214161820[],8,0)),0,VLOOKUP(Tableau7[[#This Row],[Pilote]],Tableau24101214161820[],8,0))</f>
        <v>0</v>
      </c>
      <c r="L17">
        <f>IF(ISNA(VLOOKUP(Tableau7[[#This Row],[Pilote]],Tableau2410121416182022[],8,0)),0,VLOOKUP(Tableau7[[#This Row],[Pilote]],Tableau2410121416182022[],8,0))</f>
        <v>0</v>
      </c>
      <c r="M17">
        <f>IF(ISNA(VLOOKUP(Tableau7[[#This Row],[Pilote]],Tableau241012141618202224[],8,0)),0,VLOOKUP(Tableau7[[#This Row],[Pilote]],Tableau241012141618202224[],8,0))</f>
        <v>0</v>
      </c>
      <c r="N17">
        <f>IF(ISNA(VLOOKUP(Tableau7[[#This Row],[Pilote]],Tableau24101214161820222426[],8,0)),0,VLOOKUP(Tableau7[[#This Row],[Pilote]],Tableau24101214161820222426[],8,0))</f>
        <v>0</v>
      </c>
      <c r="O17">
        <f>IF(ISNA(VLOOKUP(Tableau7[[#This Row],[Pilote]],Tableau2410121416182022242628[],8,0)),0,VLOOKUP(Tableau7[[#This Row],[Pilote]],Tableau2410121416182022242628[],8,0))</f>
        <v>0</v>
      </c>
    </row>
    <row r="18" spans="1:15" x14ac:dyDescent="0.3">
      <c r="A18" s="20">
        <f t="shared" si="0"/>
        <v>16</v>
      </c>
      <c r="B18" t="s">
        <v>79</v>
      </c>
      <c r="C18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18" t="s">
        <v>79</v>
      </c>
      <c r="F18">
        <f>IF(ISNA(VLOOKUP(Tableau7[[#This Row],[Pilote]],Tableau2410[],8,0)),0,VLOOKUP(Tableau7[[#This Row],[Pilote]],Tableau2410[],8,0))</f>
        <v>0</v>
      </c>
      <c r="G18">
        <f>IF(ISNA(VLOOKUP(Tableau7[[#This Row],[Pilote]],Tableau241012[],8,0)),0,VLOOKUP(Tableau7[[#This Row],[Pilote]],Tableau241012[],8,0))</f>
        <v>0</v>
      </c>
      <c r="H18">
        <f>IF(ISNA(VLOOKUP(Tableau7[[#This Row],[Pilote]],Tableau24101214[],8,0)),0,VLOOKUP(Tableau7[[#This Row],[Pilote]],Tableau24101214[],8,0))</f>
        <v>0</v>
      </c>
      <c r="I18">
        <f>IF(ISNA(VLOOKUP(Tableau7[[#This Row],[Pilote]],Tableau2410121416[],8,0)),0,VLOOKUP(Tableau7[[#This Row],[Pilote]],Tableau2410121416[],8,0))</f>
        <v>0</v>
      </c>
      <c r="J18">
        <f>IF(ISNA(VLOOKUP(Tableau7[[#This Row],[Pilote]],Tableau241012141618[],8,0)),0,VLOOKUP(Tableau7[[#This Row],[Pilote]],Tableau241012141618[],8,0))</f>
        <v>0</v>
      </c>
      <c r="K18">
        <f>IF(ISNA(VLOOKUP(Tableau7[[#This Row],[Pilote]],Tableau24101214161820[],8,0)),0,VLOOKUP(Tableau7[[#This Row],[Pilote]],Tableau24101214161820[],8,0))</f>
        <v>0</v>
      </c>
      <c r="L18">
        <f>IF(ISNA(VLOOKUP(Tableau7[[#This Row],[Pilote]],Tableau2410121416182022[],8,0)),0,VLOOKUP(Tableau7[[#This Row],[Pilote]],Tableau2410121416182022[],8,0))</f>
        <v>0</v>
      </c>
      <c r="M18">
        <f>IF(ISNA(VLOOKUP(Tableau7[[#This Row],[Pilote]],Tableau241012141618202224[],8,0)),0,VLOOKUP(Tableau7[[#This Row],[Pilote]],Tableau241012141618202224[],8,0))</f>
        <v>0</v>
      </c>
      <c r="N18">
        <f>IF(ISNA(VLOOKUP(Tableau7[[#This Row],[Pilote]],Tableau24101214161820222426[],8,0)),0,VLOOKUP(Tableau7[[#This Row],[Pilote]],Tableau24101214161820222426[],8,0))</f>
        <v>0</v>
      </c>
      <c r="O18">
        <f>IF(ISNA(VLOOKUP(Tableau7[[#This Row],[Pilote]],Tableau2410121416182022242628[],8,0)),0,VLOOKUP(Tableau7[[#This Row],[Pilote]],Tableau2410121416182022242628[],8,0))</f>
        <v>0</v>
      </c>
    </row>
    <row r="19" spans="1:15" x14ac:dyDescent="0.3">
      <c r="A19" s="20">
        <f t="shared" si="0"/>
        <v>17</v>
      </c>
      <c r="B19" t="s">
        <v>80</v>
      </c>
      <c r="C19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19" t="s">
        <v>80</v>
      </c>
      <c r="F19">
        <f>IF(ISNA(VLOOKUP(Tableau7[[#This Row],[Pilote]],Tableau2410[],8,0)),0,VLOOKUP(Tableau7[[#This Row],[Pilote]],Tableau2410[],8,0))</f>
        <v>0</v>
      </c>
      <c r="G19">
        <f>IF(ISNA(VLOOKUP(Tableau7[[#This Row],[Pilote]],Tableau241012[],8,0)),0,VLOOKUP(Tableau7[[#This Row],[Pilote]],Tableau241012[],8,0))</f>
        <v>0</v>
      </c>
      <c r="H19">
        <f>IF(ISNA(VLOOKUP(Tableau7[[#This Row],[Pilote]],Tableau24101214[],8,0)),0,VLOOKUP(Tableau7[[#This Row],[Pilote]],Tableau24101214[],8,0))</f>
        <v>0</v>
      </c>
      <c r="I19">
        <f>IF(ISNA(VLOOKUP(Tableau7[[#This Row],[Pilote]],Tableau2410121416[],8,0)),0,VLOOKUP(Tableau7[[#This Row],[Pilote]],Tableau2410121416[],8,0))</f>
        <v>0</v>
      </c>
      <c r="J19">
        <f>IF(ISNA(VLOOKUP(Tableau7[[#This Row],[Pilote]],Tableau241012141618[],8,0)),0,VLOOKUP(Tableau7[[#This Row],[Pilote]],Tableau241012141618[],8,0))</f>
        <v>0</v>
      </c>
      <c r="K19">
        <f>IF(ISNA(VLOOKUP(Tableau7[[#This Row],[Pilote]],Tableau24101214161820[],8,0)),0,VLOOKUP(Tableau7[[#This Row],[Pilote]],Tableau24101214161820[],8,0))</f>
        <v>0</v>
      </c>
      <c r="L19">
        <f>IF(ISNA(VLOOKUP(Tableau7[[#This Row],[Pilote]],Tableau2410121416182022[],8,0)),0,VLOOKUP(Tableau7[[#This Row],[Pilote]],Tableau2410121416182022[],8,0))</f>
        <v>0</v>
      </c>
      <c r="M19">
        <f>IF(ISNA(VLOOKUP(Tableau7[[#This Row],[Pilote]],Tableau241012141618202224[],8,0)),0,VLOOKUP(Tableau7[[#This Row],[Pilote]],Tableau241012141618202224[],8,0))</f>
        <v>0</v>
      </c>
      <c r="N19">
        <f>IF(ISNA(VLOOKUP(Tableau7[[#This Row],[Pilote]],Tableau24101214161820222426[],8,0)),0,VLOOKUP(Tableau7[[#This Row],[Pilote]],Tableau24101214161820222426[],8,0))</f>
        <v>0</v>
      </c>
      <c r="O19">
        <f>IF(ISNA(VLOOKUP(Tableau7[[#This Row],[Pilote]],Tableau2410121416182022242628[],8,0)),0,VLOOKUP(Tableau7[[#This Row],[Pilote]],Tableau2410121416182022242628[],8,0))</f>
        <v>0</v>
      </c>
    </row>
    <row r="20" spans="1:15" x14ac:dyDescent="0.3">
      <c r="A20" s="20">
        <f t="shared" si="0"/>
        <v>18</v>
      </c>
      <c r="B20" t="s">
        <v>81</v>
      </c>
      <c r="C20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>0</v>
      </c>
      <c r="E20" t="s">
        <v>81</v>
      </c>
      <c r="F20">
        <f>IF(ISNA(VLOOKUP(Tableau7[[#This Row],[Pilote]],Tableau2410[],8,0)),0,VLOOKUP(Tableau7[[#This Row],[Pilote]],Tableau2410[],8,0))</f>
        <v>0</v>
      </c>
      <c r="G20">
        <f>IF(ISNA(VLOOKUP(Tableau7[[#This Row],[Pilote]],Tableau241012[],8,0)),0,VLOOKUP(Tableau7[[#This Row],[Pilote]],Tableau241012[],8,0))</f>
        <v>0</v>
      </c>
      <c r="H20">
        <f>IF(ISNA(VLOOKUP(Tableau7[[#This Row],[Pilote]],Tableau24101214[],8,0)),0,VLOOKUP(Tableau7[[#This Row],[Pilote]],Tableau24101214[],8,0))</f>
        <v>0</v>
      </c>
      <c r="I20">
        <f>IF(ISNA(VLOOKUP(Tableau7[[#This Row],[Pilote]],Tableau2410121416[],8,0)),0,VLOOKUP(Tableau7[[#This Row],[Pilote]],Tableau2410121416[],8,0))</f>
        <v>0</v>
      </c>
      <c r="J20">
        <f>IF(ISNA(VLOOKUP(Tableau7[[#This Row],[Pilote]],Tableau241012141618[],8,0)),0,VLOOKUP(Tableau7[[#This Row],[Pilote]],Tableau241012141618[],8,0))</f>
        <v>0</v>
      </c>
      <c r="K20">
        <f>IF(ISNA(VLOOKUP(Tableau7[[#This Row],[Pilote]],Tableau24101214161820[],8,0)),0,VLOOKUP(Tableau7[[#This Row],[Pilote]],Tableau24101214161820[],8,0))</f>
        <v>0</v>
      </c>
      <c r="L20">
        <f>IF(ISNA(VLOOKUP(Tableau7[[#This Row],[Pilote]],Tableau2410121416182022[],8,0)),0,VLOOKUP(Tableau7[[#This Row],[Pilote]],Tableau2410121416182022[],8,0))</f>
        <v>0</v>
      </c>
      <c r="M20">
        <f>IF(ISNA(VLOOKUP(Tableau7[[#This Row],[Pilote]],Tableau241012141618202224[],8,0)),0,VLOOKUP(Tableau7[[#This Row],[Pilote]],Tableau241012141618202224[],8,0))</f>
        <v>0</v>
      </c>
      <c r="N20">
        <f>IF(ISNA(VLOOKUP(Tableau7[[#This Row],[Pilote]],Tableau24101214161820222426[],8,0)),0,VLOOKUP(Tableau7[[#This Row],[Pilote]],Tableau24101214161820222426[],8,0))</f>
        <v>0</v>
      </c>
      <c r="O20">
        <f>IF(ISNA(VLOOKUP(Tableau7[[#This Row],[Pilote]],Tableau2410121416182022242628[],8,0)),0,VLOOKUP(Tableau7[[#This Row],[Pilote]],Tableau2410121416182022242628[],8,0))</f>
        <v>0</v>
      </c>
    </row>
    <row r="21" spans="1:15" x14ac:dyDescent="0.3">
      <c r="A21" s="20">
        <f t="shared" si="0"/>
        <v>19</v>
      </c>
      <c r="C21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21">
        <f>IF(ISNA(VLOOKUP(Tableau7[[#This Row],[Pilote]],Tableau2410[],8,0)),0,VLOOKUP(Tableau7[[#This Row],[Pilote]],Tableau2410[],8,0))</f>
        <v>0</v>
      </c>
      <c r="G21">
        <f>IF(ISNA(VLOOKUP(Tableau7[[#This Row],[Pilote]],Tableau241012[],8,0)),0,VLOOKUP(Tableau7[[#This Row],[Pilote]],Tableau241012[],8,0))</f>
        <v>0</v>
      </c>
      <c r="H21">
        <f>IF(ISNA(VLOOKUP(Tableau7[[#This Row],[Pilote]],Tableau24101214[],8,0)),0,VLOOKUP(Tableau7[[#This Row],[Pilote]],Tableau24101214[],8,0))</f>
        <v>0</v>
      </c>
      <c r="I21">
        <f>IF(ISNA(VLOOKUP(Tableau7[[#This Row],[Pilote]],Tableau2410121416[],8,0)),0,VLOOKUP(Tableau7[[#This Row],[Pilote]],Tableau2410121416[],8,0))</f>
        <v>0</v>
      </c>
      <c r="J21">
        <f>IF(ISNA(VLOOKUP(Tableau7[[#This Row],[Pilote]],Tableau241012141618[],8,0)),0,VLOOKUP(Tableau7[[#This Row],[Pilote]],Tableau241012141618[],8,0))</f>
        <v>0</v>
      </c>
      <c r="K21">
        <f>IF(ISNA(VLOOKUP(Tableau7[[#This Row],[Pilote]],Tableau24101214161820[],8,0)),0,VLOOKUP(Tableau7[[#This Row],[Pilote]],Tableau24101214161820[],8,0))</f>
        <v>0</v>
      </c>
      <c r="L21">
        <f>IF(ISNA(VLOOKUP(Tableau7[[#This Row],[Pilote]],Tableau2410121416182022[],8,0)),0,VLOOKUP(Tableau7[[#This Row],[Pilote]],Tableau2410121416182022[],8,0))</f>
        <v>0</v>
      </c>
      <c r="M21">
        <f>IF(ISNA(VLOOKUP(Tableau7[[#This Row],[Pilote]],Tableau241012141618202224[],8,0)),0,VLOOKUP(Tableau7[[#This Row],[Pilote]],Tableau241012141618202224[],8,0))</f>
        <v>0</v>
      </c>
      <c r="N21">
        <f>IF(ISNA(VLOOKUP(Tableau7[[#This Row],[Pilote]],Tableau24101214161820222426[],8,0)),0,VLOOKUP(Tableau7[[#This Row],[Pilote]],Tableau24101214161820222426[],8,0))</f>
        <v>0</v>
      </c>
      <c r="O21">
        <f>IF(ISNA(VLOOKUP(Tableau7[[#This Row],[Pilote]],Tableau2410121416182022242628[],8,0)),0,VLOOKUP(Tableau7[[#This Row],[Pilote]],Tableau2410121416182022242628[],8,0))</f>
        <v>0</v>
      </c>
    </row>
    <row r="22" spans="1:15" x14ac:dyDescent="0.3">
      <c r="A22" s="20">
        <f t="shared" si="0"/>
        <v>20</v>
      </c>
      <c r="C22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22">
        <f>IF(ISNA(VLOOKUP(Tableau7[[#This Row],[Pilote]],Tableau2410[],8,0)),0,VLOOKUP(Tableau7[[#This Row],[Pilote]],Tableau2410[],8,0))</f>
        <v>0</v>
      </c>
      <c r="G22">
        <f>IF(ISNA(VLOOKUP(Tableau7[[#This Row],[Pilote]],Tableau241012[],8,0)),0,VLOOKUP(Tableau7[[#This Row],[Pilote]],Tableau241012[],8,0))</f>
        <v>0</v>
      </c>
      <c r="H22">
        <f>IF(ISNA(VLOOKUP(Tableau7[[#This Row],[Pilote]],Tableau24101214[],8,0)),0,VLOOKUP(Tableau7[[#This Row],[Pilote]],Tableau24101214[],8,0))</f>
        <v>0</v>
      </c>
      <c r="I22">
        <f>IF(ISNA(VLOOKUP(Tableau7[[#This Row],[Pilote]],Tableau2410121416[],8,0)),0,VLOOKUP(Tableau7[[#This Row],[Pilote]],Tableau2410121416[],8,0))</f>
        <v>0</v>
      </c>
      <c r="J22">
        <f>IF(ISNA(VLOOKUP(Tableau7[[#This Row],[Pilote]],Tableau241012141618[],8,0)),0,VLOOKUP(Tableau7[[#This Row],[Pilote]],Tableau241012141618[],8,0))</f>
        <v>0</v>
      </c>
      <c r="K22">
        <f>IF(ISNA(VLOOKUP(Tableau7[[#This Row],[Pilote]],Tableau24101214161820[],8,0)),0,VLOOKUP(Tableau7[[#This Row],[Pilote]],Tableau24101214161820[],8,0))</f>
        <v>0</v>
      </c>
      <c r="L22">
        <f>IF(ISNA(VLOOKUP(Tableau7[[#This Row],[Pilote]],Tableau2410121416182022[],8,0)),0,VLOOKUP(Tableau7[[#This Row],[Pilote]],Tableau2410121416182022[],8,0))</f>
        <v>0</v>
      </c>
      <c r="M22">
        <f>IF(ISNA(VLOOKUP(Tableau7[[#This Row],[Pilote]],Tableau241012141618202224[],8,0)),0,VLOOKUP(Tableau7[[#This Row],[Pilote]],Tableau241012141618202224[],8,0))</f>
        <v>0</v>
      </c>
      <c r="N22">
        <f>IF(ISNA(VLOOKUP(Tableau7[[#This Row],[Pilote]],Tableau24101214161820222426[],8,0)),0,VLOOKUP(Tableau7[[#This Row],[Pilote]],Tableau24101214161820222426[],8,0))</f>
        <v>0</v>
      </c>
      <c r="O22">
        <f>IF(ISNA(VLOOKUP(Tableau7[[#This Row],[Pilote]],Tableau2410121416182022242628[],8,0)),0,VLOOKUP(Tableau7[[#This Row],[Pilote]],Tableau2410121416182022242628[],8,0))</f>
        <v>0</v>
      </c>
    </row>
    <row r="23" spans="1:15" x14ac:dyDescent="0.3">
      <c r="A23" s="20">
        <f t="shared" si="0"/>
        <v>21</v>
      </c>
      <c r="C23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23">
        <f>IF(ISNA(VLOOKUP(Tableau7[[#This Row],[Pilote]],Tableau2410[],8,0)),0,VLOOKUP(Tableau7[[#This Row],[Pilote]],Tableau2410[],8,0))</f>
        <v>0</v>
      </c>
      <c r="G23">
        <f>IF(ISNA(VLOOKUP(Tableau7[[#This Row],[Pilote]],Tableau241012[],8,0)),0,VLOOKUP(Tableau7[[#This Row],[Pilote]],Tableau241012[],8,0))</f>
        <v>0</v>
      </c>
      <c r="H23">
        <f>IF(ISNA(VLOOKUP(Tableau7[[#This Row],[Pilote]],Tableau24101214[],8,0)),0,VLOOKUP(Tableau7[[#This Row],[Pilote]],Tableau24101214[],8,0))</f>
        <v>0</v>
      </c>
      <c r="I23">
        <f>IF(ISNA(VLOOKUP(Tableau7[[#This Row],[Pilote]],Tableau2410121416[],8,0)),0,VLOOKUP(Tableau7[[#This Row],[Pilote]],Tableau2410121416[],8,0))</f>
        <v>0</v>
      </c>
      <c r="J23">
        <f>IF(ISNA(VLOOKUP(Tableau7[[#This Row],[Pilote]],Tableau241012141618[],8,0)),0,VLOOKUP(Tableau7[[#This Row],[Pilote]],Tableau241012141618[],8,0))</f>
        <v>0</v>
      </c>
      <c r="K23">
        <f>IF(ISNA(VLOOKUP(Tableau7[[#This Row],[Pilote]],Tableau24101214161820[],8,0)),0,VLOOKUP(Tableau7[[#This Row],[Pilote]],Tableau24101214161820[],8,0))</f>
        <v>0</v>
      </c>
      <c r="L23">
        <f>IF(ISNA(VLOOKUP(Tableau7[[#This Row],[Pilote]],Tableau2410121416182022[],8,0)),0,VLOOKUP(Tableau7[[#This Row],[Pilote]],Tableau2410121416182022[],8,0))</f>
        <v>0</v>
      </c>
      <c r="M23">
        <f>IF(ISNA(VLOOKUP(Tableau7[[#This Row],[Pilote]],Tableau241012141618202224[],8,0)),0,VLOOKUP(Tableau7[[#This Row],[Pilote]],Tableau241012141618202224[],8,0))</f>
        <v>0</v>
      </c>
      <c r="N23">
        <f>IF(ISNA(VLOOKUP(Tableau7[[#This Row],[Pilote]],Tableau24101214161820222426[],8,0)),0,VLOOKUP(Tableau7[[#This Row],[Pilote]],Tableau24101214161820222426[],8,0))</f>
        <v>0</v>
      </c>
      <c r="O23">
        <f>IF(ISNA(VLOOKUP(Tableau7[[#This Row],[Pilote]],Tableau2410121416182022242628[],8,0)),0,VLOOKUP(Tableau7[[#This Row],[Pilote]],Tableau2410121416182022242628[],8,0))</f>
        <v>0</v>
      </c>
    </row>
    <row r="24" spans="1:15" x14ac:dyDescent="0.3">
      <c r="A24" s="20">
        <f t="shared" si="0"/>
        <v>22</v>
      </c>
      <c r="C24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24">
        <f>IF(ISNA(VLOOKUP(Tableau7[[#This Row],[Pilote]],Tableau2410[],8,0)),0,VLOOKUP(Tableau7[[#This Row],[Pilote]],Tableau2410[],8,0))</f>
        <v>0</v>
      </c>
      <c r="G24">
        <f>IF(ISNA(VLOOKUP(Tableau7[[#This Row],[Pilote]],Tableau241012[],8,0)),0,VLOOKUP(Tableau7[[#This Row],[Pilote]],Tableau241012[],8,0))</f>
        <v>0</v>
      </c>
      <c r="H24">
        <f>IF(ISNA(VLOOKUP(Tableau7[[#This Row],[Pilote]],Tableau24101214[],8,0)),0,VLOOKUP(Tableau7[[#This Row],[Pilote]],Tableau24101214[],8,0))</f>
        <v>0</v>
      </c>
      <c r="I24">
        <f>IF(ISNA(VLOOKUP(Tableau7[[#This Row],[Pilote]],Tableau2410121416[],8,0)),0,VLOOKUP(Tableau7[[#This Row],[Pilote]],Tableau2410121416[],8,0))</f>
        <v>0</v>
      </c>
      <c r="J24">
        <f>IF(ISNA(VLOOKUP(Tableau7[[#This Row],[Pilote]],Tableau241012141618[],8,0)),0,VLOOKUP(Tableau7[[#This Row],[Pilote]],Tableau241012141618[],8,0))</f>
        <v>0</v>
      </c>
      <c r="K24">
        <f>IF(ISNA(VLOOKUP(Tableau7[[#This Row],[Pilote]],Tableau24101214161820[],8,0)),0,VLOOKUP(Tableau7[[#This Row],[Pilote]],Tableau24101214161820[],8,0))</f>
        <v>0</v>
      </c>
      <c r="L24">
        <f>IF(ISNA(VLOOKUP(Tableau7[[#This Row],[Pilote]],Tableau2410121416182022[],8,0)),0,VLOOKUP(Tableau7[[#This Row],[Pilote]],Tableau2410121416182022[],8,0))</f>
        <v>0</v>
      </c>
      <c r="M24">
        <f>IF(ISNA(VLOOKUP(Tableau7[[#This Row],[Pilote]],Tableau241012141618202224[],8,0)),0,VLOOKUP(Tableau7[[#This Row],[Pilote]],Tableau241012141618202224[],8,0))</f>
        <v>0</v>
      </c>
      <c r="N24">
        <f>IF(ISNA(VLOOKUP(Tableau7[[#This Row],[Pilote]],Tableau24101214161820222426[],8,0)),0,VLOOKUP(Tableau7[[#This Row],[Pilote]],Tableau24101214161820222426[],8,0))</f>
        <v>0</v>
      </c>
      <c r="O24">
        <f>IF(ISNA(VLOOKUP(Tableau7[[#This Row],[Pilote]],Tableau2410121416182022242628[],8,0)),0,VLOOKUP(Tableau7[[#This Row],[Pilote]],Tableau2410121416182022242628[],8,0))</f>
        <v>0</v>
      </c>
    </row>
    <row r="25" spans="1:15" x14ac:dyDescent="0.3">
      <c r="A25" s="20">
        <f t="shared" si="0"/>
        <v>23</v>
      </c>
      <c r="C25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25">
        <f>IF(ISNA(VLOOKUP(Tableau7[[#This Row],[Pilote]],Tableau2410[],8,0)),0,VLOOKUP(Tableau7[[#This Row],[Pilote]],Tableau2410[],8,0))</f>
        <v>0</v>
      </c>
      <c r="G25">
        <f>IF(ISNA(VLOOKUP(Tableau7[[#This Row],[Pilote]],Tableau241012[],8,0)),0,VLOOKUP(Tableau7[[#This Row],[Pilote]],Tableau241012[],8,0))</f>
        <v>0</v>
      </c>
      <c r="H25">
        <f>IF(ISNA(VLOOKUP(Tableau7[[#This Row],[Pilote]],Tableau24101214[],8,0)),0,VLOOKUP(Tableau7[[#This Row],[Pilote]],Tableau24101214[],8,0))</f>
        <v>0</v>
      </c>
      <c r="I25">
        <f>IF(ISNA(VLOOKUP(Tableau7[[#This Row],[Pilote]],Tableau2410121416[],8,0)),0,VLOOKUP(Tableau7[[#This Row],[Pilote]],Tableau2410121416[],8,0))</f>
        <v>0</v>
      </c>
      <c r="J25">
        <f>IF(ISNA(VLOOKUP(Tableau7[[#This Row],[Pilote]],Tableau241012141618[],8,0)),0,VLOOKUP(Tableau7[[#This Row],[Pilote]],Tableau241012141618[],8,0))</f>
        <v>0</v>
      </c>
      <c r="K25">
        <f>IF(ISNA(VLOOKUP(Tableau7[[#This Row],[Pilote]],Tableau24101214161820[],8,0)),0,VLOOKUP(Tableau7[[#This Row],[Pilote]],Tableau24101214161820[],8,0))</f>
        <v>0</v>
      </c>
      <c r="L25">
        <f>IF(ISNA(VLOOKUP(Tableau7[[#This Row],[Pilote]],Tableau2410121416182022[],8,0)),0,VLOOKUP(Tableau7[[#This Row],[Pilote]],Tableau2410121416182022[],8,0))</f>
        <v>0</v>
      </c>
      <c r="M25">
        <f>IF(ISNA(VLOOKUP(Tableau7[[#This Row],[Pilote]],Tableau241012141618202224[],8,0)),0,VLOOKUP(Tableau7[[#This Row],[Pilote]],Tableau241012141618202224[],8,0))</f>
        <v>0</v>
      </c>
      <c r="N25">
        <f>IF(ISNA(VLOOKUP(Tableau7[[#This Row],[Pilote]],Tableau24101214161820222426[],8,0)),0,VLOOKUP(Tableau7[[#This Row],[Pilote]],Tableau24101214161820222426[],8,0))</f>
        <v>0</v>
      </c>
      <c r="O25">
        <f>IF(ISNA(VLOOKUP(Tableau7[[#This Row],[Pilote]],Tableau2410121416182022242628[],8,0)),0,VLOOKUP(Tableau7[[#This Row],[Pilote]],Tableau2410121416182022242628[],8,0))</f>
        <v>0</v>
      </c>
    </row>
    <row r="26" spans="1:15" x14ac:dyDescent="0.3">
      <c r="A26" s="20">
        <f t="shared" si="0"/>
        <v>24</v>
      </c>
      <c r="C26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26">
        <f>IF(ISNA(VLOOKUP(Tableau7[[#This Row],[Pilote]],Tableau2410[],8,0)),0,VLOOKUP(Tableau7[[#This Row],[Pilote]],Tableau2410[],8,0))</f>
        <v>0</v>
      </c>
      <c r="G26">
        <f>IF(ISNA(VLOOKUP(Tableau7[[#This Row],[Pilote]],Tableau241012[],8,0)),0,VLOOKUP(Tableau7[[#This Row],[Pilote]],Tableau241012[],8,0))</f>
        <v>0</v>
      </c>
      <c r="H26">
        <f>IF(ISNA(VLOOKUP(Tableau7[[#This Row],[Pilote]],Tableau24101214[],8,0)),0,VLOOKUP(Tableau7[[#This Row],[Pilote]],Tableau24101214[],8,0))</f>
        <v>0</v>
      </c>
      <c r="I26">
        <f>IF(ISNA(VLOOKUP(Tableau7[[#This Row],[Pilote]],Tableau2410121416[],8,0)),0,VLOOKUP(Tableau7[[#This Row],[Pilote]],Tableau2410121416[],8,0))</f>
        <v>0</v>
      </c>
      <c r="J26">
        <f>IF(ISNA(VLOOKUP(Tableau7[[#This Row],[Pilote]],Tableau241012141618[],8,0)),0,VLOOKUP(Tableau7[[#This Row],[Pilote]],Tableau241012141618[],8,0))</f>
        <v>0</v>
      </c>
      <c r="K26">
        <f>IF(ISNA(VLOOKUP(Tableau7[[#This Row],[Pilote]],Tableau24101214161820[],8,0)),0,VLOOKUP(Tableau7[[#This Row],[Pilote]],Tableau24101214161820[],8,0))</f>
        <v>0</v>
      </c>
      <c r="L26">
        <f>IF(ISNA(VLOOKUP(Tableau7[[#This Row],[Pilote]],Tableau2410121416182022[],8,0)),0,VLOOKUP(Tableau7[[#This Row],[Pilote]],Tableau2410121416182022[],8,0))</f>
        <v>0</v>
      </c>
      <c r="M26">
        <f>IF(ISNA(VLOOKUP(Tableau7[[#This Row],[Pilote]],Tableau241012141618202224[],8,0)),0,VLOOKUP(Tableau7[[#This Row],[Pilote]],Tableau241012141618202224[],8,0))</f>
        <v>0</v>
      </c>
      <c r="N26">
        <f>IF(ISNA(VLOOKUP(Tableau7[[#This Row],[Pilote]],Tableau24101214161820222426[],8,0)),0,VLOOKUP(Tableau7[[#This Row],[Pilote]],Tableau24101214161820222426[],8,0))</f>
        <v>0</v>
      </c>
      <c r="O26">
        <f>IF(ISNA(VLOOKUP(Tableau7[[#This Row],[Pilote]],Tableau2410121416182022242628[],8,0)),0,VLOOKUP(Tableau7[[#This Row],[Pilote]],Tableau2410121416182022242628[],8,0))</f>
        <v>0</v>
      </c>
    </row>
    <row r="27" spans="1:15" x14ac:dyDescent="0.3">
      <c r="A27" s="20">
        <f t="shared" si="0"/>
        <v>25</v>
      </c>
      <c r="C27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27">
        <f>IF(ISNA(VLOOKUP(Tableau7[[#This Row],[Pilote]],Tableau2410[],8,0)),0,VLOOKUP(Tableau7[[#This Row],[Pilote]],Tableau2410[],8,0))</f>
        <v>0</v>
      </c>
      <c r="G27">
        <f>IF(ISNA(VLOOKUP(Tableau7[[#This Row],[Pilote]],Tableau241012[],8,0)),0,VLOOKUP(Tableau7[[#This Row],[Pilote]],Tableau241012[],8,0))</f>
        <v>0</v>
      </c>
      <c r="H27">
        <f>IF(ISNA(VLOOKUP(Tableau7[[#This Row],[Pilote]],Tableau24101214[],8,0)),0,VLOOKUP(Tableau7[[#This Row],[Pilote]],Tableau24101214[],8,0))</f>
        <v>0</v>
      </c>
      <c r="I27">
        <f>IF(ISNA(VLOOKUP(Tableau7[[#This Row],[Pilote]],Tableau2410121416[],8,0)),0,VLOOKUP(Tableau7[[#This Row],[Pilote]],Tableau2410121416[],8,0))</f>
        <v>0</v>
      </c>
      <c r="J27">
        <f>IF(ISNA(VLOOKUP(Tableau7[[#This Row],[Pilote]],Tableau241012141618[],8,0)),0,VLOOKUP(Tableau7[[#This Row],[Pilote]],Tableau241012141618[],8,0))</f>
        <v>0</v>
      </c>
      <c r="K27">
        <f>IF(ISNA(VLOOKUP(Tableau7[[#This Row],[Pilote]],Tableau24101214161820[],8,0)),0,VLOOKUP(Tableau7[[#This Row],[Pilote]],Tableau24101214161820[],8,0))</f>
        <v>0</v>
      </c>
      <c r="L27">
        <f>IF(ISNA(VLOOKUP(Tableau7[[#This Row],[Pilote]],Tableau2410121416182022[],8,0)),0,VLOOKUP(Tableau7[[#This Row],[Pilote]],Tableau2410121416182022[],8,0))</f>
        <v>0</v>
      </c>
      <c r="M27">
        <f>IF(ISNA(VLOOKUP(Tableau7[[#This Row],[Pilote]],Tableau241012141618202224[],8,0)),0,VLOOKUP(Tableau7[[#This Row],[Pilote]],Tableau241012141618202224[],8,0))</f>
        <v>0</v>
      </c>
      <c r="N27">
        <f>IF(ISNA(VLOOKUP(Tableau7[[#This Row],[Pilote]],Tableau24101214161820222426[],8,0)),0,VLOOKUP(Tableau7[[#This Row],[Pilote]],Tableau24101214161820222426[],8,0))</f>
        <v>0</v>
      </c>
      <c r="O27">
        <f>IF(ISNA(VLOOKUP(Tableau7[[#This Row],[Pilote]],Tableau2410121416182022242628[],8,0)),0,VLOOKUP(Tableau7[[#This Row],[Pilote]],Tableau2410121416182022242628[],8,0))</f>
        <v>0</v>
      </c>
    </row>
    <row r="28" spans="1:15" x14ac:dyDescent="0.3">
      <c r="A28" s="20">
        <f t="shared" si="0"/>
        <v>26</v>
      </c>
      <c r="C28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28">
        <f>IF(ISNA(VLOOKUP(Tableau7[[#This Row],[Pilote]],Tableau2410[],8,0)),0,VLOOKUP(Tableau7[[#This Row],[Pilote]],Tableau2410[],8,0))</f>
        <v>0</v>
      </c>
      <c r="G28">
        <f>IF(ISNA(VLOOKUP(Tableau7[[#This Row],[Pilote]],Tableau241012[],8,0)),0,VLOOKUP(Tableau7[[#This Row],[Pilote]],Tableau241012[],8,0))</f>
        <v>0</v>
      </c>
      <c r="H28">
        <f>IF(ISNA(VLOOKUP(Tableau7[[#This Row],[Pilote]],Tableau24101214[],8,0)),0,VLOOKUP(Tableau7[[#This Row],[Pilote]],Tableau24101214[],8,0))</f>
        <v>0</v>
      </c>
      <c r="I28">
        <f>IF(ISNA(VLOOKUP(Tableau7[[#This Row],[Pilote]],Tableau2410121416[],8,0)),0,VLOOKUP(Tableau7[[#This Row],[Pilote]],Tableau2410121416[],8,0))</f>
        <v>0</v>
      </c>
      <c r="J28">
        <f>IF(ISNA(VLOOKUP(Tableau7[[#This Row],[Pilote]],Tableau241012141618[],8,0)),0,VLOOKUP(Tableau7[[#This Row],[Pilote]],Tableau241012141618[],8,0))</f>
        <v>0</v>
      </c>
      <c r="K28">
        <f>IF(ISNA(VLOOKUP(Tableau7[[#This Row],[Pilote]],Tableau24101214161820[],8,0)),0,VLOOKUP(Tableau7[[#This Row],[Pilote]],Tableau24101214161820[],8,0))</f>
        <v>0</v>
      </c>
      <c r="L28">
        <f>IF(ISNA(VLOOKUP(Tableau7[[#This Row],[Pilote]],Tableau2410121416182022[],8,0)),0,VLOOKUP(Tableau7[[#This Row],[Pilote]],Tableau2410121416182022[],8,0))</f>
        <v>0</v>
      </c>
      <c r="M28">
        <f>IF(ISNA(VLOOKUP(Tableau7[[#This Row],[Pilote]],Tableau241012141618202224[],8,0)),0,VLOOKUP(Tableau7[[#This Row],[Pilote]],Tableau241012141618202224[],8,0))</f>
        <v>0</v>
      </c>
      <c r="N28">
        <f>IF(ISNA(VLOOKUP(Tableau7[[#This Row],[Pilote]],Tableau24101214161820222426[],8,0)),0,VLOOKUP(Tableau7[[#This Row],[Pilote]],Tableau24101214161820222426[],8,0))</f>
        <v>0</v>
      </c>
      <c r="O28">
        <f>IF(ISNA(VLOOKUP(Tableau7[[#This Row],[Pilote]],Tableau2410121416182022242628[],8,0)),0,VLOOKUP(Tableau7[[#This Row],[Pilote]],Tableau2410121416182022242628[],8,0))</f>
        <v>0</v>
      </c>
    </row>
    <row r="29" spans="1:15" x14ac:dyDescent="0.3">
      <c r="A29" s="20">
        <f t="shared" si="0"/>
        <v>27</v>
      </c>
      <c r="C29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29">
        <f>IF(ISNA(VLOOKUP(Tableau7[[#This Row],[Pilote]],Tableau2410[],8,0)),0,VLOOKUP(Tableau7[[#This Row],[Pilote]],Tableau2410[],8,0))</f>
        <v>0</v>
      </c>
      <c r="G29">
        <f>IF(ISNA(VLOOKUP(Tableau7[[#This Row],[Pilote]],Tableau241012[],8,0)),0,VLOOKUP(Tableau7[[#This Row],[Pilote]],Tableau241012[],8,0))</f>
        <v>0</v>
      </c>
      <c r="H29">
        <f>IF(ISNA(VLOOKUP(Tableau7[[#This Row],[Pilote]],Tableau24101214[],8,0)),0,VLOOKUP(Tableau7[[#This Row],[Pilote]],Tableau24101214[],8,0))</f>
        <v>0</v>
      </c>
      <c r="I29">
        <f>IF(ISNA(VLOOKUP(Tableau7[[#This Row],[Pilote]],Tableau2410121416[],8,0)),0,VLOOKUP(Tableau7[[#This Row],[Pilote]],Tableau2410121416[],8,0))</f>
        <v>0</v>
      </c>
      <c r="J29">
        <f>IF(ISNA(VLOOKUP(Tableau7[[#This Row],[Pilote]],Tableau241012141618[],8,0)),0,VLOOKUP(Tableau7[[#This Row],[Pilote]],Tableau241012141618[],8,0))</f>
        <v>0</v>
      </c>
      <c r="K29">
        <f>IF(ISNA(VLOOKUP(Tableau7[[#This Row],[Pilote]],Tableau24101214161820[],8,0)),0,VLOOKUP(Tableau7[[#This Row],[Pilote]],Tableau24101214161820[],8,0))</f>
        <v>0</v>
      </c>
      <c r="L29">
        <f>IF(ISNA(VLOOKUP(Tableau7[[#This Row],[Pilote]],Tableau2410121416182022[],8,0)),0,VLOOKUP(Tableau7[[#This Row],[Pilote]],Tableau2410121416182022[],8,0))</f>
        <v>0</v>
      </c>
      <c r="M29">
        <f>IF(ISNA(VLOOKUP(Tableau7[[#This Row],[Pilote]],Tableau241012141618202224[],8,0)),0,VLOOKUP(Tableau7[[#This Row],[Pilote]],Tableau241012141618202224[],8,0))</f>
        <v>0</v>
      </c>
      <c r="N29">
        <f>IF(ISNA(VLOOKUP(Tableau7[[#This Row],[Pilote]],Tableau24101214161820222426[],8,0)),0,VLOOKUP(Tableau7[[#This Row],[Pilote]],Tableau24101214161820222426[],8,0))</f>
        <v>0</v>
      </c>
      <c r="O29">
        <f>IF(ISNA(VLOOKUP(Tableau7[[#This Row],[Pilote]],Tableau2410121416182022242628[],8,0)),0,VLOOKUP(Tableau7[[#This Row],[Pilote]],Tableau2410121416182022242628[],8,0))</f>
        <v>0</v>
      </c>
    </row>
    <row r="30" spans="1:15" x14ac:dyDescent="0.3">
      <c r="A30" s="20">
        <f t="shared" si="0"/>
        <v>28</v>
      </c>
      <c r="C30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30">
        <f>IF(ISNA(VLOOKUP(Tableau7[[#This Row],[Pilote]],Tableau2410[],8,0)),0,VLOOKUP(Tableau7[[#This Row],[Pilote]],Tableau2410[],8,0))</f>
        <v>0</v>
      </c>
      <c r="G30">
        <f>IF(ISNA(VLOOKUP(Tableau7[[#This Row],[Pilote]],Tableau241012[],8,0)),0,VLOOKUP(Tableau7[[#This Row],[Pilote]],Tableau241012[],8,0))</f>
        <v>0</v>
      </c>
      <c r="H30">
        <f>IF(ISNA(VLOOKUP(Tableau7[[#This Row],[Pilote]],Tableau24101214[],8,0)),0,VLOOKUP(Tableau7[[#This Row],[Pilote]],Tableau24101214[],8,0))</f>
        <v>0</v>
      </c>
      <c r="I30">
        <f>IF(ISNA(VLOOKUP(Tableau7[[#This Row],[Pilote]],Tableau2410121416[],8,0)),0,VLOOKUP(Tableau7[[#This Row],[Pilote]],Tableau2410121416[],8,0))</f>
        <v>0</v>
      </c>
      <c r="J30">
        <f>IF(ISNA(VLOOKUP(Tableau7[[#This Row],[Pilote]],Tableau241012141618[],8,0)),0,VLOOKUP(Tableau7[[#This Row],[Pilote]],Tableau241012141618[],8,0))</f>
        <v>0</v>
      </c>
      <c r="K30">
        <f>IF(ISNA(VLOOKUP(Tableau7[[#This Row],[Pilote]],Tableau24101214161820[],8,0)),0,VLOOKUP(Tableau7[[#This Row],[Pilote]],Tableau24101214161820[],8,0))</f>
        <v>0</v>
      </c>
      <c r="L30">
        <f>IF(ISNA(VLOOKUP(Tableau7[[#This Row],[Pilote]],Tableau2410121416182022[],8,0)),0,VLOOKUP(Tableau7[[#This Row],[Pilote]],Tableau2410121416182022[],8,0))</f>
        <v>0</v>
      </c>
      <c r="M30">
        <f>IF(ISNA(VLOOKUP(Tableau7[[#This Row],[Pilote]],Tableau241012141618202224[],8,0)),0,VLOOKUP(Tableau7[[#This Row],[Pilote]],Tableau241012141618202224[],8,0))</f>
        <v>0</v>
      </c>
      <c r="N30">
        <f>IF(ISNA(VLOOKUP(Tableau7[[#This Row],[Pilote]],Tableau24101214161820222426[],8,0)),0,VLOOKUP(Tableau7[[#This Row],[Pilote]],Tableau24101214161820222426[],8,0))</f>
        <v>0</v>
      </c>
      <c r="O30">
        <f>IF(ISNA(VLOOKUP(Tableau7[[#This Row],[Pilote]],Tableau2410121416182022242628[],8,0)),0,VLOOKUP(Tableau7[[#This Row],[Pilote]],Tableau2410121416182022242628[],8,0))</f>
        <v>0</v>
      </c>
    </row>
    <row r="31" spans="1:15" x14ac:dyDescent="0.3">
      <c r="A31" s="20">
        <f t="shared" si="0"/>
        <v>29</v>
      </c>
      <c r="C31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31">
        <f>IF(ISNA(VLOOKUP(Tableau7[[#This Row],[Pilote]],Tableau2410[],8,0)),0,VLOOKUP(Tableau7[[#This Row],[Pilote]],Tableau2410[],8,0))</f>
        <v>0</v>
      </c>
      <c r="G31">
        <f>IF(ISNA(VLOOKUP(Tableau7[[#This Row],[Pilote]],Tableau241012[],8,0)),0,VLOOKUP(Tableau7[[#This Row],[Pilote]],Tableau241012[],8,0))</f>
        <v>0</v>
      </c>
      <c r="H31">
        <f>IF(ISNA(VLOOKUP(Tableau7[[#This Row],[Pilote]],Tableau24101214[],8,0)),0,VLOOKUP(Tableau7[[#This Row],[Pilote]],Tableau24101214[],8,0))</f>
        <v>0</v>
      </c>
      <c r="I31">
        <f>IF(ISNA(VLOOKUP(Tableau7[[#This Row],[Pilote]],Tableau2410121416[],8,0)),0,VLOOKUP(Tableau7[[#This Row],[Pilote]],Tableau2410121416[],8,0))</f>
        <v>0</v>
      </c>
      <c r="J31">
        <f>IF(ISNA(VLOOKUP(Tableau7[[#This Row],[Pilote]],Tableau241012141618[],8,0)),0,VLOOKUP(Tableau7[[#This Row],[Pilote]],Tableau241012141618[],8,0))</f>
        <v>0</v>
      </c>
      <c r="K31">
        <f>IF(ISNA(VLOOKUP(Tableau7[[#This Row],[Pilote]],Tableau24101214161820[],8,0)),0,VLOOKUP(Tableau7[[#This Row],[Pilote]],Tableau24101214161820[],8,0))</f>
        <v>0</v>
      </c>
      <c r="L31">
        <f>IF(ISNA(VLOOKUP(Tableau7[[#This Row],[Pilote]],Tableau2410121416182022[],8,0)),0,VLOOKUP(Tableau7[[#This Row],[Pilote]],Tableau2410121416182022[],8,0))</f>
        <v>0</v>
      </c>
      <c r="M31">
        <f>IF(ISNA(VLOOKUP(Tableau7[[#This Row],[Pilote]],Tableau241012141618202224[],8,0)),0,VLOOKUP(Tableau7[[#This Row],[Pilote]],Tableau241012141618202224[],8,0))</f>
        <v>0</v>
      </c>
      <c r="N31">
        <f>IF(ISNA(VLOOKUP(Tableau7[[#This Row],[Pilote]],Tableau24101214161820222426[],8,0)),0,VLOOKUP(Tableau7[[#This Row],[Pilote]],Tableau24101214161820222426[],8,0))</f>
        <v>0</v>
      </c>
      <c r="O31">
        <f>IF(ISNA(VLOOKUP(Tableau7[[#This Row],[Pilote]],Tableau2410121416182022242628[],8,0)),0,VLOOKUP(Tableau7[[#This Row],[Pilote]],Tableau2410121416182022242628[],8,0))</f>
        <v>0</v>
      </c>
    </row>
    <row r="32" spans="1:15" x14ac:dyDescent="0.3">
      <c r="A32" s="20">
        <f t="shared" si="0"/>
        <v>30</v>
      </c>
      <c r="C32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32">
        <f>IF(ISNA(VLOOKUP(Tableau7[[#This Row],[Pilote]],Tableau2410[],8,0)),0,VLOOKUP(Tableau7[[#This Row],[Pilote]],Tableau2410[],8,0))</f>
        <v>0</v>
      </c>
      <c r="G32">
        <f>IF(ISNA(VLOOKUP(Tableau7[[#This Row],[Pilote]],Tableau241012[],8,0)),0,VLOOKUP(Tableau7[[#This Row],[Pilote]],Tableau241012[],8,0))</f>
        <v>0</v>
      </c>
      <c r="H32">
        <f>IF(ISNA(VLOOKUP(Tableau7[[#This Row],[Pilote]],Tableau24101214[],8,0)),0,VLOOKUP(Tableau7[[#This Row],[Pilote]],Tableau24101214[],8,0))</f>
        <v>0</v>
      </c>
      <c r="I32">
        <f>IF(ISNA(VLOOKUP(Tableau7[[#This Row],[Pilote]],Tableau2410121416[],8,0)),0,VLOOKUP(Tableau7[[#This Row],[Pilote]],Tableau2410121416[],8,0))</f>
        <v>0</v>
      </c>
      <c r="J32">
        <f>IF(ISNA(VLOOKUP(Tableau7[[#This Row],[Pilote]],Tableau241012141618[],8,0)),0,VLOOKUP(Tableau7[[#This Row],[Pilote]],Tableau241012141618[],8,0))</f>
        <v>0</v>
      </c>
      <c r="K32">
        <f>IF(ISNA(VLOOKUP(Tableau7[[#This Row],[Pilote]],Tableau24101214161820[],8,0)),0,VLOOKUP(Tableau7[[#This Row],[Pilote]],Tableau24101214161820[],8,0))</f>
        <v>0</v>
      </c>
      <c r="L32">
        <f>IF(ISNA(VLOOKUP(Tableau7[[#This Row],[Pilote]],Tableau2410121416182022[],8,0)),0,VLOOKUP(Tableau7[[#This Row],[Pilote]],Tableau2410121416182022[],8,0))</f>
        <v>0</v>
      </c>
      <c r="M32">
        <f>IF(ISNA(VLOOKUP(Tableau7[[#This Row],[Pilote]],Tableau241012141618202224[],8,0)),0,VLOOKUP(Tableau7[[#This Row],[Pilote]],Tableau241012141618202224[],8,0))</f>
        <v>0</v>
      </c>
      <c r="N32">
        <f>IF(ISNA(VLOOKUP(Tableau7[[#This Row],[Pilote]],Tableau24101214161820222426[],8,0)),0,VLOOKUP(Tableau7[[#This Row],[Pilote]],Tableau24101214161820222426[],8,0))</f>
        <v>0</v>
      </c>
      <c r="O32">
        <f>IF(ISNA(VLOOKUP(Tableau7[[#This Row],[Pilote]],Tableau2410121416182022242628[],8,0)),0,VLOOKUP(Tableau7[[#This Row],[Pilote]],Tableau2410121416182022242628[],8,0))</f>
        <v>0</v>
      </c>
    </row>
    <row r="33" spans="1:15" x14ac:dyDescent="0.3">
      <c r="A33" s="20">
        <f t="shared" si="0"/>
        <v>31</v>
      </c>
      <c r="C33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33">
        <f>IF(ISNA(VLOOKUP(Tableau7[[#This Row],[Pilote]],Tableau2410[],8,0)),0,VLOOKUP(Tableau7[[#This Row],[Pilote]],Tableau2410[],8,0))</f>
        <v>0</v>
      </c>
      <c r="G33">
        <f>IF(ISNA(VLOOKUP(Tableau7[[#This Row],[Pilote]],Tableau241012[],8,0)),0,VLOOKUP(Tableau7[[#This Row],[Pilote]],Tableau241012[],8,0))</f>
        <v>0</v>
      </c>
      <c r="H33">
        <f>IF(ISNA(VLOOKUP(Tableau7[[#This Row],[Pilote]],Tableau24101214[],8,0)),0,VLOOKUP(Tableau7[[#This Row],[Pilote]],Tableau24101214[],8,0))</f>
        <v>0</v>
      </c>
      <c r="I33">
        <f>IF(ISNA(VLOOKUP(Tableau7[[#This Row],[Pilote]],Tableau2410121416[],8,0)),0,VLOOKUP(Tableau7[[#This Row],[Pilote]],Tableau2410121416[],8,0))</f>
        <v>0</v>
      </c>
      <c r="J33">
        <f>IF(ISNA(VLOOKUP(Tableau7[[#This Row],[Pilote]],Tableau241012141618[],8,0)),0,VLOOKUP(Tableau7[[#This Row],[Pilote]],Tableau241012141618[],8,0))</f>
        <v>0</v>
      </c>
      <c r="K33">
        <f>IF(ISNA(VLOOKUP(Tableau7[[#This Row],[Pilote]],Tableau24101214161820[],8,0)),0,VLOOKUP(Tableau7[[#This Row],[Pilote]],Tableau24101214161820[],8,0))</f>
        <v>0</v>
      </c>
      <c r="L33">
        <f>IF(ISNA(VLOOKUP(Tableau7[[#This Row],[Pilote]],Tableau2410121416182022[],8,0)),0,VLOOKUP(Tableau7[[#This Row],[Pilote]],Tableau2410121416182022[],8,0))</f>
        <v>0</v>
      </c>
      <c r="M33">
        <f>IF(ISNA(VLOOKUP(Tableau7[[#This Row],[Pilote]],Tableau241012141618202224[],8,0)),0,VLOOKUP(Tableau7[[#This Row],[Pilote]],Tableau241012141618202224[],8,0))</f>
        <v>0</v>
      </c>
      <c r="N33">
        <f>IF(ISNA(VLOOKUP(Tableau7[[#This Row],[Pilote]],Tableau24101214161820222426[],8,0)),0,VLOOKUP(Tableau7[[#This Row],[Pilote]],Tableau24101214161820222426[],8,0))</f>
        <v>0</v>
      </c>
      <c r="O33">
        <f>IF(ISNA(VLOOKUP(Tableau7[[#This Row],[Pilote]],Tableau2410121416182022242628[],8,0)),0,VLOOKUP(Tableau7[[#This Row],[Pilote]],Tableau2410121416182022242628[],8,0))</f>
        <v>0</v>
      </c>
    </row>
    <row r="34" spans="1:15" x14ac:dyDescent="0.3">
      <c r="A34" s="22">
        <f t="shared" si="0"/>
        <v>32</v>
      </c>
      <c r="C34" t="str">
        <f>IF(ISNA(VLOOKUP(Tableau6[[#This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Row],[Pilote]],Tableau7[],11,0)),"",VLOOKUP(Tableau6[[#This Row],[Pilote]],Tableau7[],2,0)+VLOOKUP(Tableau6[[#This Row],[Pilote]],Tableau7[],3,0)+VLOOKUP(Tableau6[[#This Row],[Pilote]],Tableau7[],4,0)+VLOOKUP(Tableau6[[#This Row],[Pilote]],Tableau7[],5,0)+VLOOKUP(Tableau6[[#This Row],[Pilote]],Tableau7[],6,0)+VLOOKUP(Tableau6[[#This Row],[Pilote]],Tableau7[],7,0)+VLOOKUP(Tableau6[[#This Row],[Pilote]],Tableau7[],8,0)+VLOOKUP(Tableau6[[#This Row],[Pilote]],Tableau7[],9,0)+VLOOKUP(Tableau6[[#This Row],[Pilote]],Tableau7[],10,0)+VLOOKUP(Tableau6[[#This Row],[Pilote]],Tableau7[],11,0))</f>
        <v/>
      </c>
      <c r="F34">
        <f>IF(ISNA(VLOOKUP(Tableau7[[#This Row],[Pilote]],Tableau2410[],8,0)),0,VLOOKUP(Tableau7[[#This Row],[Pilote]],Tableau2410[],8,0))</f>
        <v>0</v>
      </c>
      <c r="G34">
        <f>IF(ISNA(VLOOKUP(Tableau7[[#This Row],[Pilote]],Tableau241012[],8,0)),0,VLOOKUP(Tableau7[[#This Row],[Pilote]],Tableau241012[],8,0))</f>
        <v>0</v>
      </c>
      <c r="H34">
        <f>IF(ISNA(VLOOKUP(Tableau7[[#This Row],[Pilote]],Tableau24101214[],8,0)),0,VLOOKUP(Tableau7[[#This Row],[Pilote]],Tableau24101214[],8,0))</f>
        <v>0</v>
      </c>
      <c r="I34">
        <f>IF(ISNA(VLOOKUP(Tableau7[[#This Row],[Pilote]],Tableau2410121416[],8,0)),0,VLOOKUP(Tableau7[[#This Row],[Pilote]],Tableau2410121416[],8,0))</f>
        <v>0</v>
      </c>
      <c r="J34">
        <f>IF(ISNA(VLOOKUP(Tableau7[[#This Row],[Pilote]],Tableau241012141618[],8,0)),0,VLOOKUP(Tableau7[[#This Row],[Pilote]],Tableau241012141618[],8,0))</f>
        <v>0</v>
      </c>
      <c r="K34">
        <f>IF(ISNA(VLOOKUP(Tableau7[[#This Row],[Pilote]],Tableau24101214161820[],8,0)),0,VLOOKUP(Tableau7[[#This Row],[Pilote]],Tableau24101214161820[],8,0))</f>
        <v>0</v>
      </c>
      <c r="L34">
        <f>IF(ISNA(VLOOKUP(Tableau7[[#This Row],[Pilote]],Tableau2410121416182022[],8,0)),0,VLOOKUP(Tableau7[[#This Row],[Pilote]],Tableau2410121416182022[],8,0))</f>
        <v>0</v>
      </c>
      <c r="M34">
        <f>IF(ISNA(VLOOKUP(Tableau7[[#This Row],[Pilote]],Tableau241012141618202224[],8,0)),0,VLOOKUP(Tableau7[[#This Row],[Pilote]],Tableau241012141618202224[],8,0))</f>
        <v>0</v>
      </c>
      <c r="N34">
        <f>IF(ISNA(VLOOKUP(Tableau7[[#This Row],[Pilote]],Tableau24101214161820222426[],8,0)),0,VLOOKUP(Tableau7[[#This Row],[Pilote]],Tableau24101214161820222426[],8,0))</f>
        <v>0</v>
      </c>
      <c r="O34">
        <f>IF(ISNA(VLOOKUP(Tableau7[[#This Row],[Pilote]],Tableau2410121416182022242628[],8,0)),0,VLOOKUP(Tableau7[[#This Row],[Pilote]],Tableau2410121416182022242628[],8,0))</f>
        <v>0</v>
      </c>
    </row>
  </sheetData>
  <mergeCells count="2">
    <mergeCell ref="A1:B1"/>
    <mergeCell ref="E1:O1"/>
  </mergeCells>
  <pageMargins left="0.7" right="0.7" top="0.75" bottom="0.75" header="0.3" footer="0.3"/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H22" sqref="H22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0" t="s">
        <v>37</v>
      </c>
      <c r="K1" s="11" t="s">
        <v>38</v>
      </c>
      <c r="L1" s="11"/>
      <c r="M1" s="11"/>
    </row>
    <row r="2" spans="1:13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t="s">
        <v>0</v>
      </c>
      <c r="L2" t="s">
        <v>39</v>
      </c>
      <c r="M2" t="s">
        <v>41</v>
      </c>
    </row>
    <row r="3" spans="1:13" x14ac:dyDescent="0.3">
      <c r="A3" s="2">
        <v>1</v>
      </c>
      <c r="B3" s="3"/>
      <c r="C3" s="13"/>
      <c r="D3" t="str">
        <f>IF(ISNA(VLOOKUP(Tableau24101214161820222426[[#This Row],[Pos. Q]],Tableau1291113151719212325[],3,0)),"",VLOOKUP(Tableau24101214161820222426[[#This Row],[Pos. Q]],Tableau1291113151719212325[],3,0))</f>
        <v/>
      </c>
      <c r="E3" s="15"/>
      <c r="F3" s="14" t="str">
        <f>IF(ISNA(VLOOKUP(Tableau24101214161820222426[[#This Row],[Pos. 1]],Tableau1291113151719212325[],2,0)),"",VLOOKUP(Tableau24101214161820222426[[#This Row],[Pos. 1]],Tableau1291113151719212325[],2,0))</f>
        <v/>
      </c>
      <c r="G3" s="15"/>
      <c r="H3" s="14" t="str">
        <f>IF(ISNA(VLOOKUP(Tableau24101214161820222426[[#This Row],[Pos. 2]],Tableau1291113151719212325[],2,0)),"",VLOOKUP(Tableau24101214161820222426[[#This Row],[Pos. 2]],Tableau1291113151719212325[],2,0))</f>
        <v/>
      </c>
      <c r="I3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3" s="17">
        <v>1</v>
      </c>
      <c r="L3">
        <v>20</v>
      </c>
      <c r="M3" s="16">
        <v>5</v>
      </c>
    </row>
    <row r="4" spans="1:13" x14ac:dyDescent="0.3">
      <c r="A4" s="4">
        <f t="shared" ref="A4:A18" si="0">A3+1</f>
        <v>2</v>
      </c>
      <c r="B4" s="3"/>
      <c r="C4" s="13"/>
      <c r="D4" t="str">
        <f>IF(ISNA(VLOOKUP(Tableau24101214161820222426[[#This Row],[Pos. Q]],Tableau1291113151719212325[],3,0)),"",VLOOKUP(Tableau24101214161820222426[[#This Row],[Pos. Q]],Tableau1291113151719212325[],3,0))</f>
        <v/>
      </c>
      <c r="E4" s="15"/>
      <c r="F4" s="14" t="str">
        <f>IF(ISNA(VLOOKUP(Tableau24101214161820222426[[#This Row],[Pos. 1]],Tableau1291113151719212325[],2,0)),"",VLOOKUP(Tableau24101214161820222426[[#This Row],[Pos. 1]],Tableau1291113151719212325[],2,0))</f>
        <v/>
      </c>
      <c r="G4" s="15"/>
      <c r="H4" s="14" t="str">
        <f>IF(ISNA(VLOOKUP(Tableau24101214161820222426[[#This Row],[Pos. 2]],Tableau1291113151719212325[],2,0)),"",VLOOKUP(Tableau24101214161820222426[[#This Row],[Pos. 2]],Tableau1291113151719212325[],2,0))</f>
        <v/>
      </c>
      <c r="I4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4" s="18">
        <f t="shared" ref="K4:K18" si="1">K3+1</f>
        <v>2</v>
      </c>
      <c r="L4">
        <v>17</v>
      </c>
      <c r="M4" s="16">
        <v>4</v>
      </c>
    </row>
    <row r="5" spans="1:13" x14ac:dyDescent="0.3">
      <c r="A5" s="5">
        <f t="shared" si="0"/>
        <v>3</v>
      </c>
      <c r="B5" s="3"/>
      <c r="C5" s="13"/>
      <c r="D5" t="str">
        <f>IF(ISNA(VLOOKUP(Tableau24101214161820222426[[#This Row],[Pos. Q]],Tableau1291113151719212325[],3,0)),"",VLOOKUP(Tableau24101214161820222426[[#This Row],[Pos. Q]],Tableau1291113151719212325[],3,0))</f>
        <v/>
      </c>
      <c r="E5" s="15"/>
      <c r="F5" s="14" t="str">
        <f>IF(ISNA(VLOOKUP(Tableau24101214161820222426[[#This Row],[Pos. 1]],Tableau1291113151719212325[],2,0)),"",VLOOKUP(Tableau24101214161820222426[[#This Row],[Pos. 1]],Tableau1291113151719212325[],2,0))</f>
        <v/>
      </c>
      <c r="G5" s="15"/>
      <c r="H5" s="14" t="str">
        <f>IF(ISNA(VLOOKUP(Tableau24101214161820222426[[#This Row],[Pos. 2]],Tableau1291113151719212325[],2,0)),"",VLOOKUP(Tableau24101214161820222426[[#This Row],[Pos. 2]],Tableau1291113151719212325[],2,0))</f>
        <v/>
      </c>
      <c r="I5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5" s="19">
        <f t="shared" si="1"/>
        <v>3</v>
      </c>
      <c r="L5">
        <v>15</v>
      </c>
      <c r="M5" s="16">
        <v>3</v>
      </c>
    </row>
    <row r="6" spans="1:13" x14ac:dyDescent="0.3">
      <c r="A6" s="20">
        <f t="shared" si="0"/>
        <v>4</v>
      </c>
      <c r="B6" s="3"/>
      <c r="C6" s="13"/>
      <c r="D6" t="str">
        <f>IF(ISNA(VLOOKUP(Tableau24101214161820222426[[#This Row],[Pos. Q]],Tableau1291113151719212325[],3,0)),"",VLOOKUP(Tableau24101214161820222426[[#This Row],[Pos. Q]],Tableau1291113151719212325[],3,0))</f>
        <v/>
      </c>
      <c r="E6" s="15"/>
      <c r="F6" s="14" t="str">
        <f>IF(ISNA(VLOOKUP(Tableau24101214161820222426[[#This Row],[Pos. 1]],Tableau1291113151719212325[],2,0)),"",VLOOKUP(Tableau24101214161820222426[[#This Row],[Pos. 1]],Tableau1291113151719212325[],2,0))</f>
        <v/>
      </c>
      <c r="G6" s="15"/>
      <c r="H6" s="14" t="str">
        <f>IF(ISNA(VLOOKUP(Tableau24101214161820222426[[#This Row],[Pos. 2]],Tableau1291113151719212325[],2,0)),"",VLOOKUP(Tableau24101214161820222426[[#This Row],[Pos. 2]],Tableau1291113151719212325[],2,0))</f>
        <v/>
      </c>
      <c r="I6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6" s="21">
        <f t="shared" si="1"/>
        <v>4</v>
      </c>
      <c r="L6">
        <v>13</v>
      </c>
      <c r="M6" s="16">
        <v>2</v>
      </c>
    </row>
    <row r="7" spans="1:13" x14ac:dyDescent="0.3">
      <c r="A7" s="20">
        <f t="shared" si="0"/>
        <v>5</v>
      </c>
      <c r="B7" s="3"/>
      <c r="C7" s="13"/>
      <c r="D7" t="str">
        <f>IF(ISNA(VLOOKUP(Tableau24101214161820222426[[#This Row],[Pos. Q]],Tableau1291113151719212325[],3,0)),"",VLOOKUP(Tableau24101214161820222426[[#This Row],[Pos. Q]],Tableau1291113151719212325[],3,0))</f>
        <v/>
      </c>
      <c r="E7" s="15"/>
      <c r="F7" s="14" t="str">
        <f>IF(ISNA(VLOOKUP(Tableau24101214161820222426[[#This Row],[Pos. 1]],Tableau1291113151719212325[],2,0)),"",VLOOKUP(Tableau24101214161820222426[[#This Row],[Pos. 1]],Tableau1291113151719212325[],2,0))</f>
        <v/>
      </c>
      <c r="G7" s="15"/>
      <c r="H7" s="14" t="str">
        <f>IF(ISNA(VLOOKUP(Tableau24101214161820222426[[#This Row],[Pos. 2]],Tableau1291113151719212325[],2,0)),"",VLOOKUP(Tableau24101214161820222426[[#This Row],[Pos. 2]],Tableau1291113151719212325[],2,0))</f>
        <v/>
      </c>
      <c r="I7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7" s="21">
        <f t="shared" si="1"/>
        <v>5</v>
      </c>
      <c r="L7">
        <v>12</v>
      </c>
      <c r="M7" s="16">
        <v>1</v>
      </c>
    </row>
    <row r="8" spans="1:13" x14ac:dyDescent="0.3">
      <c r="A8" s="20">
        <f t="shared" si="0"/>
        <v>6</v>
      </c>
      <c r="B8" s="3"/>
      <c r="C8" s="13"/>
      <c r="D8" t="str">
        <f>IF(ISNA(VLOOKUP(Tableau24101214161820222426[[#This Row],[Pos. Q]],Tableau1291113151719212325[],3,0)),"",VLOOKUP(Tableau24101214161820222426[[#This Row],[Pos. Q]],Tableau1291113151719212325[],3,0))</f>
        <v/>
      </c>
      <c r="E8" s="15"/>
      <c r="F8" s="14" t="str">
        <f>IF(ISNA(VLOOKUP(Tableau24101214161820222426[[#This Row],[Pos. 1]],Tableau1291113151719212325[],2,0)),"",VLOOKUP(Tableau24101214161820222426[[#This Row],[Pos. 1]],Tableau1291113151719212325[],2,0))</f>
        <v/>
      </c>
      <c r="G8" s="15"/>
      <c r="H8" s="14" t="str">
        <f>IF(ISNA(VLOOKUP(Tableau24101214161820222426[[#This Row],[Pos. 2]],Tableau1291113151719212325[],2,0)),"",VLOOKUP(Tableau24101214161820222426[[#This Row],[Pos. 2]],Tableau1291113151719212325[],2,0))</f>
        <v/>
      </c>
      <c r="I8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8" s="21">
        <f t="shared" si="1"/>
        <v>6</v>
      </c>
      <c r="L8">
        <v>11</v>
      </c>
      <c r="M8" s="16">
        <v>0</v>
      </c>
    </row>
    <row r="9" spans="1:13" x14ac:dyDescent="0.3">
      <c r="A9" s="20">
        <f t="shared" si="0"/>
        <v>7</v>
      </c>
      <c r="B9" s="3"/>
      <c r="C9" s="13"/>
      <c r="D9" t="str">
        <f>IF(ISNA(VLOOKUP(Tableau24101214161820222426[[#This Row],[Pos. Q]],Tableau1291113151719212325[],3,0)),"",VLOOKUP(Tableau24101214161820222426[[#This Row],[Pos. Q]],Tableau1291113151719212325[],3,0))</f>
        <v/>
      </c>
      <c r="E9" s="15"/>
      <c r="F9" s="14" t="str">
        <f>IF(ISNA(VLOOKUP(Tableau24101214161820222426[[#This Row],[Pos. 1]],Tableau1291113151719212325[],2,0)),"",VLOOKUP(Tableau24101214161820222426[[#This Row],[Pos. 1]],Tableau1291113151719212325[],2,0))</f>
        <v/>
      </c>
      <c r="G9" s="15"/>
      <c r="H9" s="14" t="str">
        <f>IF(ISNA(VLOOKUP(Tableau24101214161820222426[[#This Row],[Pos. 2]],Tableau1291113151719212325[],2,0)),"",VLOOKUP(Tableau24101214161820222426[[#This Row],[Pos. 2]],Tableau1291113151719212325[],2,0))</f>
        <v/>
      </c>
      <c r="I9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9" s="21">
        <f t="shared" si="1"/>
        <v>7</v>
      </c>
      <c r="L9">
        <v>10</v>
      </c>
      <c r="M9" s="16">
        <v>0</v>
      </c>
    </row>
    <row r="10" spans="1:13" x14ac:dyDescent="0.3">
      <c r="A10" s="20">
        <f t="shared" si="0"/>
        <v>8</v>
      </c>
      <c r="B10" s="3"/>
      <c r="C10" s="13"/>
      <c r="D10" t="str">
        <f>IF(ISNA(VLOOKUP(Tableau24101214161820222426[[#This Row],[Pos. Q]],Tableau1291113151719212325[],3,0)),"",VLOOKUP(Tableau24101214161820222426[[#This Row],[Pos. Q]],Tableau1291113151719212325[],3,0))</f>
        <v/>
      </c>
      <c r="E10" s="15"/>
      <c r="F10" s="14" t="str">
        <f>IF(ISNA(VLOOKUP(Tableau24101214161820222426[[#This Row],[Pos. 1]],Tableau1291113151719212325[],2,0)),"",VLOOKUP(Tableau24101214161820222426[[#This Row],[Pos. 1]],Tableau1291113151719212325[],2,0))</f>
        <v/>
      </c>
      <c r="G10" s="15"/>
      <c r="H10" s="14" t="str">
        <f>IF(ISNA(VLOOKUP(Tableau24101214161820222426[[#This Row],[Pos. 2]],Tableau1291113151719212325[],2,0)),"",VLOOKUP(Tableau24101214161820222426[[#This Row],[Pos. 2]],Tableau1291113151719212325[],2,0))</f>
        <v/>
      </c>
      <c r="I10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10" s="21">
        <f t="shared" si="1"/>
        <v>8</v>
      </c>
      <c r="L10">
        <v>9</v>
      </c>
      <c r="M10" s="16">
        <v>0</v>
      </c>
    </row>
    <row r="11" spans="1:13" x14ac:dyDescent="0.3">
      <c r="A11" s="20">
        <f t="shared" si="0"/>
        <v>9</v>
      </c>
      <c r="B11" s="3"/>
      <c r="C11" s="13"/>
      <c r="D11" t="str">
        <f>IF(ISNA(VLOOKUP(Tableau24101214161820222426[[#This Row],[Pos. Q]],Tableau1291113151719212325[],3,0)),"",VLOOKUP(Tableau24101214161820222426[[#This Row],[Pos. Q]],Tableau1291113151719212325[],3,0))</f>
        <v/>
      </c>
      <c r="E11" s="15"/>
      <c r="F11" s="14" t="str">
        <f>IF(ISNA(VLOOKUP(Tableau24101214161820222426[[#This Row],[Pos. 1]],Tableau1291113151719212325[],2,0)),"",VLOOKUP(Tableau24101214161820222426[[#This Row],[Pos. 1]],Tableau1291113151719212325[],2,0))</f>
        <v/>
      </c>
      <c r="G11" s="15"/>
      <c r="H11" s="14" t="str">
        <f>IF(ISNA(VLOOKUP(Tableau24101214161820222426[[#This Row],[Pos. 2]],Tableau1291113151719212325[],2,0)),"",VLOOKUP(Tableau24101214161820222426[[#This Row],[Pos. 2]],Tableau1291113151719212325[],2,0))</f>
        <v/>
      </c>
      <c r="I11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11" s="21">
        <f t="shared" si="1"/>
        <v>9</v>
      </c>
      <c r="L11">
        <v>8</v>
      </c>
      <c r="M11" s="16">
        <v>0</v>
      </c>
    </row>
    <row r="12" spans="1:13" x14ac:dyDescent="0.3">
      <c r="A12" s="20">
        <f t="shared" si="0"/>
        <v>10</v>
      </c>
      <c r="B12" s="3"/>
      <c r="C12" s="13"/>
      <c r="D12" t="str">
        <f>IF(ISNA(VLOOKUP(Tableau24101214161820222426[[#This Row],[Pos. Q]],Tableau1291113151719212325[],3,0)),"",VLOOKUP(Tableau24101214161820222426[[#This Row],[Pos. Q]],Tableau1291113151719212325[],3,0))</f>
        <v/>
      </c>
      <c r="E12" s="15"/>
      <c r="F12" s="14" t="str">
        <f>IF(ISNA(VLOOKUP(Tableau24101214161820222426[[#This Row],[Pos. 1]],Tableau1291113151719212325[],2,0)),"",VLOOKUP(Tableau24101214161820222426[[#This Row],[Pos. 1]],Tableau1291113151719212325[],2,0))</f>
        <v/>
      </c>
      <c r="G12" s="15"/>
      <c r="H12" s="14" t="str">
        <f>IF(ISNA(VLOOKUP(Tableau24101214161820222426[[#This Row],[Pos. 2]],Tableau1291113151719212325[],2,0)),"",VLOOKUP(Tableau24101214161820222426[[#This Row],[Pos. 2]],Tableau1291113151719212325[],2,0))</f>
        <v/>
      </c>
      <c r="I12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12" s="21">
        <f t="shared" si="1"/>
        <v>10</v>
      </c>
      <c r="L12">
        <v>7</v>
      </c>
      <c r="M12" s="16">
        <v>0</v>
      </c>
    </row>
    <row r="13" spans="1:13" x14ac:dyDescent="0.3">
      <c r="A13" s="20">
        <f t="shared" si="0"/>
        <v>11</v>
      </c>
      <c r="B13" s="3"/>
      <c r="C13" s="13"/>
      <c r="D13" t="str">
        <f>IF(ISNA(VLOOKUP(Tableau24101214161820222426[[#This Row],[Pos. Q]],Tableau1291113151719212325[],3,0)),"",VLOOKUP(Tableau24101214161820222426[[#This Row],[Pos. Q]],Tableau1291113151719212325[],3,0))</f>
        <v/>
      </c>
      <c r="E13" s="15"/>
      <c r="F13" s="14" t="str">
        <f>IF(ISNA(VLOOKUP(Tableau24101214161820222426[[#This Row],[Pos. 1]],Tableau1291113151719212325[],2,0)),"",VLOOKUP(Tableau24101214161820222426[[#This Row],[Pos. 1]],Tableau1291113151719212325[],2,0))</f>
        <v/>
      </c>
      <c r="G13" s="15"/>
      <c r="H13" s="14" t="str">
        <f>IF(ISNA(VLOOKUP(Tableau24101214161820222426[[#This Row],[Pos. 2]],Tableau1291113151719212325[],2,0)),"",VLOOKUP(Tableau24101214161820222426[[#This Row],[Pos. 2]],Tableau1291113151719212325[],2,0))</f>
        <v/>
      </c>
      <c r="I13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13" s="21">
        <f t="shared" si="1"/>
        <v>11</v>
      </c>
      <c r="L13">
        <v>6</v>
      </c>
      <c r="M13" s="16">
        <v>0</v>
      </c>
    </row>
    <row r="14" spans="1:13" x14ac:dyDescent="0.3">
      <c r="A14" s="20">
        <f t="shared" si="0"/>
        <v>12</v>
      </c>
      <c r="B14" s="3"/>
      <c r="C14" s="13"/>
      <c r="D14" t="str">
        <f>IF(ISNA(VLOOKUP(Tableau24101214161820222426[[#This Row],[Pos. Q]],Tableau1291113151719212325[],3,0)),"",VLOOKUP(Tableau24101214161820222426[[#This Row],[Pos. Q]],Tableau1291113151719212325[],3,0))</f>
        <v/>
      </c>
      <c r="E14" s="15"/>
      <c r="F14" s="14" t="str">
        <f>IF(ISNA(VLOOKUP(Tableau24101214161820222426[[#This Row],[Pos. 1]],Tableau1291113151719212325[],2,0)),"",VLOOKUP(Tableau24101214161820222426[[#This Row],[Pos. 1]],Tableau1291113151719212325[],2,0))</f>
        <v/>
      </c>
      <c r="G14" s="15"/>
      <c r="H14" s="14" t="str">
        <f>IF(ISNA(VLOOKUP(Tableau24101214161820222426[[#This Row],[Pos. 2]],Tableau1291113151719212325[],2,0)),"",VLOOKUP(Tableau24101214161820222426[[#This Row],[Pos. 2]],Tableau1291113151719212325[],2,0))</f>
        <v/>
      </c>
      <c r="I14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14" s="21">
        <f t="shared" si="1"/>
        <v>12</v>
      </c>
      <c r="L14">
        <v>5</v>
      </c>
      <c r="M14" s="16">
        <v>0</v>
      </c>
    </row>
    <row r="15" spans="1:13" x14ac:dyDescent="0.3">
      <c r="A15" s="20">
        <f t="shared" si="0"/>
        <v>13</v>
      </c>
      <c r="B15" s="3"/>
      <c r="C15" s="13"/>
      <c r="D15" t="str">
        <f>IF(ISNA(VLOOKUP(Tableau24101214161820222426[[#This Row],[Pos. Q]],Tableau1291113151719212325[],3,0)),"",VLOOKUP(Tableau24101214161820222426[[#This Row],[Pos. Q]],Tableau1291113151719212325[],3,0))</f>
        <v/>
      </c>
      <c r="E15" s="15"/>
      <c r="F15" s="14" t="str">
        <f>IF(ISNA(VLOOKUP(Tableau24101214161820222426[[#This Row],[Pos. 1]],Tableau1291113151719212325[],2,0)),"",VLOOKUP(Tableau24101214161820222426[[#This Row],[Pos. 1]],Tableau1291113151719212325[],2,0))</f>
        <v/>
      </c>
      <c r="G15" s="15"/>
      <c r="H15" s="14" t="str">
        <f>IF(ISNA(VLOOKUP(Tableau24101214161820222426[[#This Row],[Pos. 2]],Tableau1291113151719212325[],2,0)),"",VLOOKUP(Tableau24101214161820222426[[#This Row],[Pos. 2]],Tableau1291113151719212325[],2,0))</f>
        <v/>
      </c>
      <c r="I15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15" s="21">
        <f t="shared" si="1"/>
        <v>13</v>
      </c>
      <c r="L15">
        <v>4</v>
      </c>
      <c r="M15" s="16">
        <v>0</v>
      </c>
    </row>
    <row r="16" spans="1:13" x14ac:dyDescent="0.3">
      <c r="A16" s="20">
        <f t="shared" si="0"/>
        <v>14</v>
      </c>
      <c r="B16" s="3"/>
      <c r="C16" s="13"/>
      <c r="D16" t="str">
        <f>IF(ISNA(VLOOKUP(Tableau24101214161820222426[[#This Row],[Pos. Q]],Tableau1291113151719212325[],3,0)),"",VLOOKUP(Tableau24101214161820222426[[#This Row],[Pos. Q]],Tableau1291113151719212325[],3,0))</f>
        <v/>
      </c>
      <c r="E16" s="15"/>
      <c r="F16" s="14" t="str">
        <f>IF(ISNA(VLOOKUP(Tableau24101214161820222426[[#This Row],[Pos. 1]],Tableau1291113151719212325[],2,0)),"",VLOOKUP(Tableau24101214161820222426[[#This Row],[Pos. 1]],Tableau1291113151719212325[],2,0))</f>
        <v/>
      </c>
      <c r="G16" s="15"/>
      <c r="H16" s="14" t="str">
        <f>IF(ISNA(VLOOKUP(Tableau24101214161820222426[[#This Row],[Pos. 2]],Tableau1291113151719212325[],2,0)),"",VLOOKUP(Tableau24101214161820222426[[#This Row],[Pos. 2]],Tableau1291113151719212325[],2,0))</f>
        <v/>
      </c>
      <c r="I16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16" s="21">
        <f t="shared" si="1"/>
        <v>14</v>
      </c>
      <c r="L16">
        <v>3</v>
      </c>
      <c r="M16" s="16">
        <v>0</v>
      </c>
    </row>
    <row r="17" spans="1:16" x14ac:dyDescent="0.3">
      <c r="A17" s="20">
        <f t="shared" si="0"/>
        <v>15</v>
      </c>
      <c r="B17" s="3"/>
      <c r="C17" s="13"/>
      <c r="D17" t="str">
        <f>IF(ISNA(VLOOKUP(Tableau24101214161820222426[[#This Row],[Pos. Q]],Tableau1291113151719212325[],3,0)),"",VLOOKUP(Tableau24101214161820222426[[#This Row],[Pos. Q]],Tableau1291113151719212325[],3,0))</f>
        <v/>
      </c>
      <c r="E17" s="15"/>
      <c r="F17" s="14" t="str">
        <f>IF(ISNA(VLOOKUP(Tableau24101214161820222426[[#This Row],[Pos. 1]],Tableau1291113151719212325[],2,0)),"",VLOOKUP(Tableau24101214161820222426[[#This Row],[Pos. 1]],Tableau1291113151719212325[],2,0))</f>
        <v/>
      </c>
      <c r="G17" s="15"/>
      <c r="H17" s="14" t="str">
        <f>IF(ISNA(VLOOKUP(Tableau24101214161820222426[[#This Row],[Pos. 2]],Tableau1291113151719212325[],2,0)),"",VLOOKUP(Tableau24101214161820222426[[#This Row],[Pos. 2]],Tableau1291113151719212325[],2,0))</f>
        <v/>
      </c>
      <c r="I17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17" s="21">
        <f t="shared" si="1"/>
        <v>15</v>
      </c>
      <c r="L17">
        <v>2</v>
      </c>
      <c r="M17" s="16">
        <v>0</v>
      </c>
    </row>
    <row r="18" spans="1:16" x14ac:dyDescent="0.3">
      <c r="A18" s="22">
        <f t="shared" si="0"/>
        <v>16</v>
      </c>
      <c r="B18" s="3"/>
      <c r="C18" s="13"/>
      <c r="D18" t="str">
        <f>IF(ISNA(VLOOKUP(Tableau24101214161820222426[[#This Row],[Pos. Q]],Tableau1291113151719212325[],3,0)),"",VLOOKUP(Tableau24101214161820222426[[#This Row],[Pos. Q]],Tableau1291113151719212325[],3,0))</f>
        <v/>
      </c>
      <c r="E18" s="15"/>
      <c r="F18" s="14" t="str">
        <f>IF(ISNA(VLOOKUP(Tableau24101214161820222426[[#This Row],[Pos. 1]],Tableau1291113151719212325[],2,0)),"",VLOOKUP(Tableau24101214161820222426[[#This Row],[Pos. 1]],Tableau1291113151719212325[],2,0))</f>
        <v/>
      </c>
      <c r="G18" s="15"/>
      <c r="H18" s="14" t="str">
        <f>IF(ISNA(VLOOKUP(Tableau24101214161820222426[[#This Row],[Pos. 2]],Tableau1291113151719212325[],2,0)),"",VLOOKUP(Tableau24101214161820222426[[#This Row],[Pos. 2]],Tableau1291113151719212325[],2,0))</f>
        <v/>
      </c>
      <c r="I18" s="53">
        <f>IF(ISERROR(Tableau24101214161820222426[[#This Row],[Pts. Q]]+Tableau24101214161820222426[[#This Row],[Pts. 1]]+Tableau24101214161820222426[[#This Row],[Pts. 2]]),0,Tableau24101214161820222426[[#This Row],[Pts. Q]]+Tableau24101214161820222426[[#This Row],[Pts. 1]]+Tableau24101214161820222426[[#This Row],[Pts. 2]])</f>
        <v>0</v>
      </c>
      <c r="K18" s="21">
        <f t="shared" si="1"/>
        <v>16</v>
      </c>
      <c r="L18">
        <v>1</v>
      </c>
      <c r="M18" s="16">
        <v>0</v>
      </c>
    </row>
    <row r="19" spans="1:16" ht="15" thickBot="1" x14ac:dyDescent="0.35">
      <c r="B19" s="3"/>
      <c r="I19" s="3"/>
    </row>
    <row r="20" spans="1:16" x14ac:dyDescent="0.3">
      <c r="B20" s="3"/>
      <c r="I20" s="3"/>
      <c r="O20" s="24" t="s">
        <v>3</v>
      </c>
      <c r="P20" s="29"/>
    </row>
    <row r="21" spans="1:16" ht="15" thickBot="1" x14ac:dyDescent="0.35">
      <c r="O21" s="26">
        <v>15</v>
      </c>
      <c r="P21" s="30"/>
    </row>
    <row r="22" spans="1:16" x14ac:dyDescent="0.3">
      <c r="O22" s="23"/>
      <c r="P22" s="23"/>
    </row>
    <row r="23" spans="1:16" x14ac:dyDescent="0.3">
      <c r="O23" s="37"/>
      <c r="P23" s="37"/>
    </row>
  </sheetData>
  <mergeCells count="9">
    <mergeCell ref="O21:P21"/>
    <mergeCell ref="O22:P22"/>
    <mergeCell ref="O23:P23"/>
    <mergeCell ref="A1:B1"/>
    <mergeCell ref="C1:D1"/>
    <mergeCell ref="E1:F1"/>
    <mergeCell ref="G1:H1"/>
    <mergeCell ref="K1:M1"/>
    <mergeCell ref="O20:P20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F3:F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H22" sqref="H22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0" t="s">
        <v>37</v>
      </c>
      <c r="K1" s="11" t="s">
        <v>38</v>
      </c>
      <c r="L1" s="11"/>
      <c r="M1" s="11"/>
    </row>
    <row r="2" spans="1:13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t="s">
        <v>0</v>
      </c>
      <c r="L2" t="s">
        <v>39</v>
      </c>
      <c r="M2" t="s">
        <v>41</v>
      </c>
    </row>
    <row r="3" spans="1:13" x14ac:dyDescent="0.3">
      <c r="A3" s="2">
        <v>1</v>
      </c>
      <c r="B3" s="3"/>
      <c r="C3" s="13"/>
      <c r="D3" t="str">
        <f>IF(ISNA(VLOOKUP(Tableau2410121416182022242628[[#This Row],[Pos. Q]],Tableau129111315171921232527[],3,0)),"",VLOOKUP(Tableau2410121416182022242628[[#This Row],[Pos. Q]],Tableau129111315171921232527[],3,0))</f>
        <v/>
      </c>
      <c r="E3" s="15"/>
      <c r="F3" s="14" t="str">
        <f>IF(ISNA(VLOOKUP(Tableau2410121416182022242628[[#This Row],[Pos. 1]],Tableau129111315171921232527[],2,0)),"",VLOOKUP(Tableau2410121416182022242628[[#This Row],[Pos. 1]],Tableau129111315171921232527[],2,0))</f>
        <v/>
      </c>
      <c r="G3" s="15"/>
      <c r="H3" s="14" t="str">
        <f>IF(ISNA(VLOOKUP(Tableau2410121416182022242628[[#This Row],[Pos. 2]],Tableau129111315171921232527[],2,0)),"",VLOOKUP(Tableau2410121416182022242628[[#This Row],[Pos. 2]],Tableau129111315171921232527[],2,0))</f>
        <v/>
      </c>
      <c r="I3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3" s="17">
        <v>1</v>
      </c>
      <c r="L3">
        <v>20</v>
      </c>
      <c r="M3" s="16">
        <v>5</v>
      </c>
    </row>
    <row r="4" spans="1:13" x14ac:dyDescent="0.3">
      <c r="A4" s="4">
        <f t="shared" ref="A4:A18" si="0">A3+1</f>
        <v>2</v>
      </c>
      <c r="B4" s="3"/>
      <c r="C4" s="13"/>
      <c r="D4" t="str">
        <f>IF(ISNA(VLOOKUP(Tableau2410121416182022242628[[#This Row],[Pos. Q]],Tableau129111315171921232527[],3,0)),"",VLOOKUP(Tableau2410121416182022242628[[#This Row],[Pos. Q]],Tableau129111315171921232527[],3,0))</f>
        <v/>
      </c>
      <c r="E4" s="15"/>
      <c r="F4" s="14" t="str">
        <f>IF(ISNA(VLOOKUP(Tableau2410121416182022242628[[#This Row],[Pos. 1]],Tableau129111315171921232527[],2,0)),"",VLOOKUP(Tableau2410121416182022242628[[#This Row],[Pos. 1]],Tableau129111315171921232527[],2,0))</f>
        <v/>
      </c>
      <c r="G4" s="15"/>
      <c r="H4" s="14" t="str">
        <f>IF(ISNA(VLOOKUP(Tableau2410121416182022242628[[#This Row],[Pos. 2]],Tableau129111315171921232527[],2,0)),"",VLOOKUP(Tableau2410121416182022242628[[#This Row],[Pos. 2]],Tableau129111315171921232527[],2,0))</f>
        <v/>
      </c>
      <c r="I4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4" s="18">
        <f t="shared" ref="K4:K18" si="1">K3+1</f>
        <v>2</v>
      </c>
      <c r="L4">
        <v>17</v>
      </c>
      <c r="M4" s="16">
        <v>4</v>
      </c>
    </row>
    <row r="5" spans="1:13" x14ac:dyDescent="0.3">
      <c r="A5" s="5">
        <f t="shared" si="0"/>
        <v>3</v>
      </c>
      <c r="B5" s="3"/>
      <c r="C5" s="13"/>
      <c r="D5" t="str">
        <f>IF(ISNA(VLOOKUP(Tableau2410121416182022242628[[#This Row],[Pos. Q]],Tableau129111315171921232527[],3,0)),"",VLOOKUP(Tableau2410121416182022242628[[#This Row],[Pos. Q]],Tableau129111315171921232527[],3,0))</f>
        <v/>
      </c>
      <c r="E5" s="15"/>
      <c r="F5" s="14" t="str">
        <f>IF(ISNA(VLOOKUP(Tableau2410121416182022242628[[#This Row],[Pos. 1]],Tableau129111315171921232527[],2,0)),"",VLOOKUP(Tableau2410121416182022242628[[#This Row],[Pos. 1]],Tableau129111315171921232527[],2,0))</f>
        <v/>
      </c>
      <c r="G5" s="15"/>
      <c r="H5" s="14" t="str">
        <f>IF(ISNA(VLOOKUP(Tableau2410121416182022242628[[#This Row],[Pos. 2]],Tableau129111315171921232527[],2,0)),"",VLOOKUP(Tableau2410121416182022242628[[#This Row],[Pos. 2]],Tableau129111315171921232527[],2,0))</f>
        <v/>
      </c>
      <c r="I5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5" s="19">
        <f t="shared" si="1"/>
        <v>3</v>
      </c>
      <c r="L5">
        <v>15</v>
      </c>
      <c r="M5" s="16">
        <v>3</v>
      </c>
    </row>
    <row r="6" spans="1:13" x14ac:dyDescent="0.3">
      <c r="A6" s="20">
        <f t="shared" si="0"/>
        <v>4</v>
      </c>
      <c r="B6" s="3"/>
      <c r="C6" s="13"/>
      <c r="D6" t="str">
        <f>IF(ISNA(VLOOKUP(Tableau2410121416182022242628[[#This Row],[Pos. Q]],Tableau129111315171921232527[],3,0)),"",VLOOKUP(Tableau2410121416182022242628[[#This Row],[Pos. Q]],Tableau129111315171921232527[],3,0))</f>
        <v/>
      </c>
      <c r="E6" s="15"/>
      <c r="F6" s="14" t="str">
        <f>IF(ISNA(VLOOKUP(Tableau2410121416182022242628[[#This Row],[Pos. 1]],Tableau129111315171921232527[],2,0)),"",VLOOKUP(Tableau2410121416182022242628[[#This Row],[Pos. 1]],Tableau129111315171921232527[],2,0))</f>
        <v/>
      </c>
      <c r="G6" s="15"/>
      <c r="H6" s="14" t="str">
        <f>IF(ISNA(VLOOKUP(Tableau2410121416182022242628[[#This Row],[Pos. 2]],Tableau129111315171921232527[],2,0)),"",VLOOKUP(Tableau2410121416182022242628[[#This Row],[Pos. 2]],Tableau129111315171921232527[],2,0))</f>
        <v/>
      </c>
      <c r="I6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6" s="21">
        <f t="shared" si="1"/>
        <v>4</v>
      </c>
      <c r="L6">
        <v>13</v>
      </c>
      <c r="M6" s="16">
        <v>2</v>
      </c>
    </row>
    <row r="7" spans="1:13" x14ac:dyDescent="0.3">
      <c r="A7" s="20">
        <f t="shared" si="0"/>
        <v>5</v>
      </c>
      <c r="B7" s="3"/>
      <c r="C7" s="13"/>
      <c r="D7" t="str">
        <f>IF(ISNA(VLOOKUP(Tableau2410121416182022242628[[#This Row],[Pos. Q]],Tableau129111315171921232527[],3,0)),"",VLOOKUP(Tableau2410121416182022242628[[#This Row],[Pos. Q]],Tableau129111315171921232527[],3,0))</f>
        <v/>
      </c>
      <c r="E7" s="15"/>
      <c r="F7" s="14" t="str">
        <f>IF(ISNA(VLOOKUP(Tableau2410121416182022242628[[#This Row],[Pos. 1]],Tableau129111315171921232527[],2,0)),"",VLOOKUP(Tableau2410121416182022242628[[#This Row],[Pos. 1]],Tableau129111315171921232527[],2,0))</f>
        <v/>
      </c>
      <c r="G7" s="15"/>
      <c r="H7" s="14" t="str">
        <f>IF(ISNA(VLOOKUP(Tableau2410121416182022242628[[#This Row],[Pos. 2]],Tableau129111315171921232527[],2,0)),"",VLOOKUP(Tableau2410121416182022242628[[#This Row],[Pos. 2]],Tableau129111315171921232527[],2,0))</f>
        <v/>
      </c>
      <c r="I7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7" s="21">
        <f t="shared" si="1"/>
        <v>5</v>
      </c>
      <c r="L7">
        <v>12</v>
      </c>
      <c r="M7" s="16">
        <v>1</v>
      </c>
    </row>
    <row r="8" spans="1:13" x14ac:dyDescent="0.3">
      <c r="A8" s="20">
        <f t="shared" si="0"/>
        <v>6</v>
      </c>
      <c r="B8" s="3"/>
      <c r="C8" s="13"/>
      <c r="D8" t="str">
        <f>IF(ISNA(VLOOKUP(Tableau2410121416182022242628[[#This Row],[Pos. Q]],Tableau129111315171921232527[],3,0)),"",VLOOKUP(Tableau2410121416182022242628[[#This Row],[Pos. Q]],Tableau129111315171921232527[],3,0))</f>
        <v/>
      </c>
      <c r="E8" s="15"/>
      <c r="F8" s="14" t="str">
        <f>IF(ISNA(VLOOKUP(Tableau2410121416182022242628[[#This Row],[Pos. 1]],Tableau129111315171921232527[],2,0)),"",VLOOKUP(Tableau2410121416182022242628[[#This Row],[Pos. 1]],Tableau129111315171921232527[],2,0))</f>
        <v/>
      </c>
      <c r="G8" s="15"/>
      <c r="H8" s="14" t="str">
        <f>IF(ISNA(VLOOKUP(Tableau2410121416182022242628[[#This Row],[Pos. 2]],Tableau129111315171921232527[],2,0)),"",VLOOKUP(Tableau2410121416182022242628[[#This Row],[Pos. 2]],Tableau129111315171921232527[],2,0))</f>
        <v/>
      </c>
      <c r="I8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8" s="21">
        <f t="shared" si="1"/>
        <v>6</v>
      </c>
      <c r="L8">
        <v>11</v>
      </c>
      <c r="M8" s="16">
        <v>0</v>
      </c>
    </row>
    <row r="9" spans="1:13" x14ac:dyDescent="0.3">
      <c r="A9" s="20">
        <f t="shared" si="0"/>
        <v>7</v>
      </c>
      <c r="B9" s="3"/>
      <c r="C9" s="13"/>
      <c r="D9" t="str">
        <f>IF(ISNA(VLOOKUP(Tableau2410121416182022242628[[#This Row],[Pos. Q]],Tableau129111315171921232527[],3,0)),"",VLOOKUP(Tableau2410121416182022242628[[#This Row],[Pos. Q]],Tableau129111315171921232527[],3,0))</f>
        <v/>
      </c>
      <c r="E9" s="15"/>
      <c r="F9" s="14" t="str">
        <f>IF(ISNA(VLOOKUP(Tableau2410121416182022242628[[#This Row],[Pos. 1]],Tableau129111315171921232527[],2,0)),"",VLOOKUP(Tableau2410121416182022242628[[#This Row],[Pos. 1]],Tableau129111315171921232527[],2,0))</f>
        <v/>
      </c>
      <c r="G9" s="15"/>
      <c r="H9" s="14" t="str">
        <f>IF(ISNA(VLOOKUP(Tableau2410121416182022242628[[#This Row],[Pos. 2]],Tableau129111315171921232527[],2,0)),"",VLOOKUP(Tableau2410121416182022242628[[#This Row],[Pos. 2]],Tableau129111315171921232527[],2,0))</f>
        <v/>
      </c>
      <c r="I9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9" s="21">
        <f t="shared" si="1"/>
        <v>7</v>
      </c>
      <c r="L9">
        <v>10</v>
      </c>
      <c r="M9" s="16">
        <v>0</v>
      </c>
    </row>
    <row r="10" spans="1:13" x14ac:dyDescent="0.3">
      <c r="A10" s="20">
        <f t="shared" si="0"/>
        <v>8</v>
      </c>
      <c r="B10" s="3"/>
      <c r="C10" s="13"/>
      <c r="D10" t="str">
        <f>IF(ISNA(VLOOKUP(Tableau2410121416182022242628[[#This Row],[Pos. Q]],Tableau129111315171921232527[],3,0)),"",VLOOKUP(Tableau2410121416182022242628[[#This Row],[Pos. Q]],Tableau129111315171921232527[],3,0))</f>
        <v/>
      </c>
      <c r="E10" s="15"/>
      <c r="F10" s="14" t="str">
        <f>IF(ISNA(VLOOKUP(Tableau2410121416182022242628[[#This Row],[Pos. 1]],Tableau129111315171921232527[],2,0)),"",VLOOKUP(Tableau2410121416182022242628[[#This Row],[Pos. 1]],Tableau129111315171921232527[],2,0))</f>
        <v/>
      </c>
      <c r="G10" s="15"/>
      <c r="H10" s="14" t="str">
        <f>IF(ISNA(VLOOKUP(Tableau2410121416182022242628[[#This Row],[Pos. 2]],Tableau129111315171921232527[],2,0)),"",VLOOKUP(Tableau2410121416182022242628[[#This Row],[Pos. 2]],Tableau129111315171921232527[],2,0))</f>
        <v/>
      </c>
      <c r="I10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10" s="21">
        <f t="shared" si="1"/>
        <v>8</v>
      </c>
      <c r="L10">
        <v>9</v>
      </c>
      <c r="M10" s="16">
        <v>0</v>
      </c>
    </row>
    <row r="11" spans="1:13" x14ac:dyDescent="0.3">
      <c r="A11" s="20">
        <f t="shared" si="0"/>
        <v>9</v>
      </c>
      <c r="B11" s="3"/>
      <c r="C11" s="13"/>
      <c r="D11" t="str">
        <f>IF(ISNA(VLOOKUP(Tableau2410121416182022242628[[#This Row],[Pos. Q]],Tableau129111315171921232527[],3,0)),"",VLOOKUP(Tableau2410121416182022242628[[#This Row],[Pos. Q]],Tableau129111315171921232527[],3,0))</f>
        <v/>
      </c>
      <c r="E11" s="15"/>
      <c r="F11" s="14" t="str">
        <f>IF(ISNA(VLOOKUP(Tableau2410121416182022242628[[#This Row],[Pos. 1]],Tableau129111315171921232527[],2,0)),"",VLOOKUP(Tableau2410121416182022242628[[#This Row],[Pos. 1]],Tableau129111315171921232527[],2,0))</f>
        <v/>
      </c>
      <c r="G11" s="15"/>
      <c r="H11" s="14" t="str">
        <f>IF(ISNA(VLOOKUP(Tableau2410121416182022242628[[#This Row],[Pos. 2]],Tableau129111315171921232527[],2,0)),"",VLOOKUP(Tableau2410121416182022242628[[#This Row],[Pos. 2]],Tableau129111315171921232527[],2,0))</f>
        <v/>
      </c>
      <c r="I11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11" s="21">
        <f t="shared" si="1"/>
        <v>9</v>
      </c>
      <c r="L11">
        <v>8</v>
      </c>
      <c r="M11" s="16">
        <v>0</v>
      </c>
    </row>
    <row r="12" spans="1:13" x14ac:dyDescent="0.3">
      <c r="A12" s="20">
        <f t="shared" si="0"/>
        <v>10</v>
      </c>
      <c r="B12" s="3"/>
      <c r="C12" s="13"/>
      <c r="D12" t="str">
        <f>IF(ISNA(VLOOKUP(Tableau2410121416182022242628[[#This Row],[Pos. Q]],Tableau129111315171921232527[],3,0)),"",VLOOKUP(Tableau2410121416182022242628[[#This Row],[Pos. Q]],Tableau129111315171921232527[],3,0))</f>
        <v/>
      </c>
      <c r="E12" s="15"/>
      <c r="F12" s="14" t="str">
        <f>IF(ISNA(VLOOKUP(Tableau2410121416182022242628[[#This Row],[Pos. 1]],Tableau129111315171921232527[],2,0)),"",VLOOKUP(Tableau2410121416182022242628[[#This Row],[Pos. 1]],Tableau129111315171921232527[],2,0))</f>
        <v/>
      </c>
      <c r="G12" s="15"/>
      <c r="H12" s="14" t="str">
        <f>IF(ISNA(VLOOKUP(Tableau2410121416182022242628[[#This Row],[Pos. 2]],Tableau129111315171921232527[],2,0)),"",VLOOKUP(Tableau2410121416182022242628[[#This Row],[Pos. 2]],Tableau129111315171921232527[],2,0))</f>
        <v/>
      </c>
      <c r="I12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12" s="21">
        <f t="shared" si="1"/>
        <v>10</v>
      </c>
      <c r="L12">
        <v>7</v>
      </c>
      <c r="M12" s="16">
        <v>0</v>
      </c>
    </row>
    <row r="13" spans="1:13" x14ac:dyDescent="0.3">
      <c r="A13" s="20">
        <f t="shared" si="0"/>
        <v>11</v>
      </c>
      <c r="B13" s="3"/>
      <c r="C13" s="13"/>
      <c r="D13" t="str">
        <f>IF(ISNA(VLOOKUP(Tableau2410121416182022242628[[#This Row],[Pos. Q]],Tableau129111315171921232527[],3,0)),"",VLOOKUP(Tableau2410121416182022242628[[#This Row],[Pos. Q]],Tableau129111315171921232527[],3,0))</f>
        <v/>
      </c>
      <c r="E13" s="15"/>
      <c r="F13" s="14" t="str">
        <f>IF(ISNA(VLOOKUP(Tableau2410121416182022242628[[#This Row],[Pos. 1]],Tableau129111315171921232527[],2,0)),"",VLOOKUP(Tableau2410121416182022242628[[#This Row],[Pos. 1]],Tableau129111315171921232527[],2,0))</f>
        <v/>
      </c>
      <c r="G13" s="15"/>
      <c r="H13" s="14" t="str">
        <f>IF(ISNA(VLOOKUP(Tableau2410121416182022242628[[#This Row],[Pos. 2]],Tableau129111315171921232527[],2,0)),"",VLOOKUP(Tableau2410121416182022242628[[#This Row],[Pos. 2]],Tableau129111315171921232527[],2,0))</f>
        <v/>
      </c>
      <c r="I13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13" s="21">
        <f t="shared" si="1"/>
        <v>11</v>
      </c>
      <c r="L13">
        <v>6</v>
      </c>
      <c r="M13" s="16">
        <v>0</v>
      </c>
    </row>
    <row r="14" spans="1:13" x14ac:dyDescent="0.3">
      <c r="A14" s="20">
        <f t="shared" si="0"/>
        <v>12</v>
      </c>
      <c r="B14" s="3"/>
      <c r="C14" s="13"/>
      <c r="D14" t="str">
        <f>IF(ISNA(VLOOKUP(Tableau2410121416182022242628[[#This Row],[Pos. Q]],Tableau129111315171921232527[],3,0)),"",VLOOKUP(Tableau2410121416182022242628[[#This Row],[Pos. Q]],Tableau129111315171921232527[],3,0))</f>
        <v/>
      </c>
      <c r="E14" s="15"/>
      <c r="F14" s="14" t="str">
        <f>IF(ISNA(VLOOKUP(Tableau2410121416182022242628[[#This Row],[Pos. 1]],Tableau129111315171921232527[],2,0)),"",VLOOKUP(Tableau2410121416182022242628[[#This Row],[Pos. 1]],Tableau129111315171921232527[],2,0))</f>
        <v/>
      </c>
      <c r="G14" s="15"/>
      <c r="H14" s="14" t="str">
        <f>IF(ISNA(VLOOKUP(Tableau2410121416182022242628[[#This Row],[Pos. 2]],Tableau129111315171921232527[],2,0)),"",VLOOKUP(Tableau2410121416182022242628[[#This Row],[Pos. 2]],Tableau129111315171921232527[],2,0))</f>
        <v/>
      </c>
      <c r="I14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14" s="21">
        <f t="shared" si="1"/>
        <v>12</v>
      </c>
      <c r="L14">
        <v>5</v>
      </c>
      <c r="M14" s="16">
        <v>0</v>
      </c>
    </row>
    <row r="15" spans="1:13" x14ac:dyDescent="0.3">
      <c r="A15" s="20">
        <f t="shared" si="0"/>
        <v>13</v>
      </c>
      <c r="B15" s="3"/>
      <c r="C15" s="13"/>
      <c r="D15" t="str">
        <f>IF(ISNA(VLOOKUP(Tableau2410121416182022242628[[#This Row],[Pos. Q]],Tableau129111315171921232527[],3,0)),"",VLOOKUP(Tableau2410121416182022242628[[#This Row],[Pos. Q]],Tableau129111315171921232527[],3,0))</f>
        <v/>
      </c>
      <c r="E15" s="15"/>
      <c r="F15" s="14" t="str">
        <f>IF(ISNA(VLOOKUP(Tableau2410121416182022242628[[#This Row],[Pos. 1]],Tableau129111315171921232527[],2,0)),"",VLOOKUP(Tableau2410121416182022242628[[#This Row],[Pos. 1]],Tableau129111315171921232527[],2,0))</f>
        <v/>
      </c>
      <c r="G15" s="15"/>
      <c r="H15" s="14" t="str">
        <f>IF(ISNA(VLOOKUP(Tableau2410121416182022242628[[#This Row],[Pos. 2]],Tableau129111315171921232527[],2,0)),"",VLOOKUP(Tableau2410121416182022242628[[#This Row],[Pos. 2]],Tableau129111315171921232527[],2,0))</f>
        <v/>
      </c>
      <c r="I15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15" s="21">
        <f t="shared" si="1"/>
        <v>13</v>
      </c>
      <c r="L15">
        <v>4</v>
      </c>
      <c r="M15" s="16">
        <v>0</v>
      </c>
    </row>
    <row r="16" spans="1:13" x14ac:dyDescent="0.3">
      <c r="A16" s="20">
        <f t="shared" si="0"/>
        <v>14</v>
      </c>
      <c r="B16" s="3"/>
      <c r="C16" s="13"/>
      <c r="D16" t="str">
        <f>IF(ISNA(VLOOKUP(Tableau2410121416182022242628[[#This Row],[Pos. Q]],Tableau129111315171921232527[],3,0)),"",VLOOKUP(Tableau2410121416182022242628[[#This Row],[Pos. Q]],Tableau129111315171921232527[],3,0))</f>
        <v/>
      </c>
      <c r="E16" s="15"/>
      <c r="F16" s="14" t="str">
        <f>IF(ISNA(VLOOKUP(Tableau2410121416182022242628[[#This Row],[Pos. 1]],Tableau129111315171921232527[],2,0)),"",VLOOKUP(Tableau2410121416182022242628[[#This Row],[Pos. 1]],Tableau129111315171921232527[],2,0))</f>
        <v/>
      </c>
      <c r="G16" s="15"/>
      <c r="H16" s="14" t="str">
        <f>IF(ISNA(VLOOKUP(Tableau2410121416182022242628[[#This Row],[Pos. 2]],Tableau129111315171921232527[],2,0)),"",VLOOKUP(Tableau2410121416182022242628[[#This Row],[Pos. 2]],Tableau129111315171921232527[],2,0))</f>
        <v/>
      </c>
      <c r="I16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16" s="21">
        <f t="shared" si="1"/>
        <v>14</v>
      </c>
      <c r="L16">
        <v>3</v>
      </c>
      <c r="M16" s="16">
        <v>0</v>
      </c>
    </row>
    <row r="17" spans="1:16" x14ac:dyDescent="0.3">
      <c r="A17" s="20">
        <f t="shared" si="0"/>
        <v>15</v>
      </c>
      <c r="B17" s="3"/>
      <c r="C17" s="13"/>
      <c r="D17" t="str">
        <f>IF(ISNA(VLOOKUP(Tableau2410121416182022242628[[#This Row],[Pos. Q]],Tableau129111315171921232527[],3,0)),"",VLOOKUP(Tableau2410121416182022242628[[#This Row],[Pos. Q]],Tableau129111315171921232527[],3,0))</f>
        <v/>
      </c>
      <c r="E17" s="15"/>
      <c r="F17" s="14" t="str">
        <f>IF(ISNA(VLOOKUP(Tableau2410121416182022242628[[#This Row],[Pos. 1]],Tableau129111315171921232527[],2,0)),"",VLOOKUP(Tableau2410121416182022242628[[#This Row],[Pos. 1]],Tableau129111315171921232527[],2,0))</f>
        <v/>
      </c>
      <c r="G17" s="15"/>
      <c r="H17" s="14" t="str">
        <f>IF(ISNA(VLOOKUP(Tableau2410121416182022242628[[#This Row],[Pos. 2]],Tableau129111315171921232527[],2,0)),"",VLOOKUP(Tableau2410121416182022242628[[#This Row],[Pos. 2]],Tableau129111315171921232527[],2,0))</f>
        <v/>
      </c>
      <c r="I17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17" s="21">
        <f t="shared" si="1"/>
        <v>15</v>
      </c>
      <c r="L17">
        <v>2</v>
      </c>
      <c r="M17" s="16">
        <v>0</v>
      </c>
    </row>
    <row r="18" spans="1:16" x14ac:dyDescent="0.3">
      <c r="A18" s="22">
        <f t="shared" si="0"/>
        <v>16</v>
      </c>
      <c r="B18" s="3"/>
      <c r="C18" s="13"/>
      <c r="D18" t="str">
        <f>IF(ISNA(VLOOKUP(Tableau2410121416182022242628[[#This Row],[Pos. Q]],Tableau129111315171921232527[],3,0)),"",VLOOKUP(Tableau2410121416182022242628[[#This Row],[Pos. Q]],Tableau129111315171921232527[],3,0))</f>
        <v/>
      </c>
      <c r="E18" s="15"/>
      <c r="F18" s="14" t="str">
        <f>IF(ISNA(VLOOKUP(Tableau2410121416182022242628[[#This Row],[Pos. 1]],Tableau129111315171921232527[],2,0)),"",VLOOKUP(Tableau2410121416182022242628[[#This Row],[Pos. 1]],Tableau129111315171921232527[],2,0))</f>
        <v/>
      </c>
      <c r="G18" s="15"/>
      <c r="H18" s="14" t="str">
        <f>IF(ISNA(VLOOKUP(Tableau2410121416182022242628[[#This Row],[Pos. 2]],Tableau129111315171921232527[],2,0)),"",VLOOKUP(Tableau2410121416182022242628[[#This Row],[Pos. 2]],Tableau129111315171921232527[],2,0))</f>
        <v/>
      </c>
      <c r="I18" s="53">
        <f>IF(ISERROR(Tableau2410121416182022242628[[#This Row],[Pts. Q]]+Tableau2410121416182022242628[[#This Row],[Pts. 1]]+Tableau2410121416182022242628[[#This Row],[Pts. 2]]),0,Tableau2410121416182022242628[[#This Row],[Pts. Q]]+Tableau2410121416182022242628[[#This Row],[Pts. 1]]+Tableau2410121416182022242628[[#This Row],[Pts. 2]])</f>
        <v>0</v>
      </c>
      <c r="K18" s="21">
        <f t="shared" si="1"/>
        <v>16</v>
      </c>
      <c r="L18">
        <v>1</v>
      </c>
      <c r="M18" s="16">
        <v>0</v>
      </c>
    </row>
    <row r="19" spans="1:16" ht="15" thickBot="1" x14ac:dyDescent="0.35">
      <c r="B19" s="3"/>
      <c r="I19" s="3"/>
    </row>
    <row r="20" spans="1:16" x14ac:dyDescent="0.3">
      <c r="B20" s="3"/>
      <c r="I20" s="3"/>
      <c r="O20" s="24" t="s">
        <v>3</v>
      </c>
      <c r="P20" s="29"/>
    </row>
    <row r="21" spans="1:16" ht="15" thickBot="1" x14ac:dyDescent="0.35">
      <c r="O21" s="26">
        <v>15</v>
      </c>
      <c r="P21" s="30"/>
    </row>
    <row r="22" spans="1:16" x14ac:dyDescent="0.3">
      <c r="O22" s="23"/>
      <c r="P22" s="23"/>
    </row>
    <row r="23" spans="1:16" x14ac:dyDescent="0.3">
      <c r="O23" s="37"/>
      <c r="P23" s="37"/>
    </row>
  </sheetData>
  <mergeCells count="9">
    <mergeCell ref="O21:P21"/>
    <mergeCell ref="O22:P22"/>
    <mergeCell ref="O23:P23"/>
    <mergeCell ref="A1:B1"/>
    <mergeCell ref="C1:D1"/>
    <mergeCell ref="E1:F1"/>
    <mergeCell ref="G1:H1"/>
    <mergeCell ref="K1:M1"/>
    <mergeCell ref="O20:P20"/>
  </mergeCells>
  <dataValidations count="2">
    <dataValidation showInputMessage="1" showErrorMessage="1" sqref="F3:F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O22" sqref="O22:P23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3.109375" customWidth="1"/>
    <col min="11" max="11" width="9" customWidth="1"/>
    <col min="12" max="12" width="9.77734375" customWidth="1"/>
    <col min="13" max="13" width="10.5546875" customWidth="1"/>
    <col min="14" max="14" width="2.77734375" customWidth="1"/>
  </cols>
  <sheetData>
    <row r="1" spans="1:13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0" t="s">
        <v>37</v>
      </c>
      <c r="K1" s="11" t="s">
        <v>38</v>
      </c>
      <c r="L1" s="11"/>
      <c r="M1" s="11"/>
    </row>
    <row r="2" spans="1:13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t="s">
        <v>0</v>
      </c>
      <c r="L2" t="s">
        <v>39</v>
      </c>
      <c r="M2" t="s">
        <v>41</v>
      </c>
    </row>
    <row r="3" spans="1:13" x14ac:dyDescent="0.3">
      <c r="A3" s="2">
        <v>1</v>
      </c>
      <c r="B3" s="3"/>
      <c r="C3" s="13"/>
      <c r="D3" t="str">
        <f>IF(ISNA(VLOOKUP(Tableau24[[#This Row],[Pos. Q]],Tableau12[],3,0)),"",VLOOKUP(Tableau24[[#This Row],[Pos. Q]],Tableau12[],3,0))</f>
        <v/>
      </c>
      <c r="E3" s="15"/>
      <c r="F3" s="14" t="str">
        <f>IF(ISNA(VLOOKUP(Tableau24[[#This Row],[Pos. 1]],Tableau12[],2,0)),"",VLOOKUP(Tableau24[[#This Row],[Pos. 1]],Tableau12[],2,0))</f>
        <v/>
      </c>
      <c r="G3" s="15"/>
      <c r="H3" s="14" t="str">
        <f>IF(ISNA(VLOOKUP(Tableau24[[#This Row],[Pos. 2]],Tableau12[],2,0)),"",VLOOKUP(Tableau24[[#This Row],[Pos. 2]],Tableau12[],2,0))</f>
        <v/>
      </c>
      <c r="I3" s="53">
        <f>IF(ISERROR(Tableau24[[#This Row],[Pts. Q]]+Tableau24[[#This Row],[Pts. 1]]+Tableau24[[#This Row],[Pts. 2]]),0,Tableau24[[#This Row],[Pts. Q]]+Tableau24[[#This Row],[Pts. 1]]+Tableau24[[#This Row],[Pts. 2]])</f>
        <v>0</v>
      </c>
      <c r="K3" s="17">
        <v>1</v>
      </c>
      <c r="L3">
        <v>20</v>
      </c>
      <c r="M3" s="16">
        <v>5</v>
      </c>
    </row>
    <row r="4" spans="1:13" x14ac:dyDescent="0.3">
      <c r="A4" s="4">
        <f t="shared" ref="A4:A18" si="0">A3+1</f>
        <v>2</v>
      </c>
      <c r="B4" s="3"/>
      <c r="C4" s="13"/>
      <c r="D4" t="str">
        <f>IF(ISNA(VLOOKUP(Tableau24[[#This Row],[Pos. Q]],Tableau12[],3,0)),"",VLOOKUP(Tableau24[[#This Row],[Pos. Q]],Tableau12[],3,0))</f>
        <v/>
      </c>
      <c r="E4" s="15"/>
      <c r="F4" s="14" t="str">
        <f>IF(ISNA(VLOOKUP(Tableau24[[#This Row],[Pos. 1]],Tableau12[],2,0)),"",VLOOKUP(Tableau24[[#This Row],[Pos. 1]],Tableau12[],2,0))</f>
        <v/>
      </c>
      <c r="G4" s="15"/>
      <c r="H4" s="14" t="str">
        <f>IF(ISNA(VLOOKUP(Tableau24[[#This Row],[Pos. 2]],Tableau12[],2,0)),"",VLOOKUP(Tableau24[[#This Row],[Pos. 2]],Tableau12[],2,0))</f>
        <v/>
      </c>
      <c r="I4" s="53">
        <f>IF(ISERROR(Tableau24[[#This Row],[Pts. Q]]+Tableau24[[#This Row],[Pts. 1]]+Tableau24[[#This Row],[Pts. 2]]),0,Tableau24[[#This Row],[Pts. Q]]+Tableau24[[#This Row],[Pts. 1]]+Tableau24[[#This Row],[Pts. 2]])</f>
        <v>0</v>
      </c>
      <c r="K4" s="18">
        <f t="shared" ref="K4:K18" si="1">K3+1</f>
        <v>2</v>
      </c>
      <c r="L4">
        <v>17</v>
      </c>
      <c r="M4" s="16">
        <v>4</v>
      </c>
    </row>
    <row r="5" spans="1:13" x14ac:dyDescent="0.3">
      <c r="A5" s="5">
        <f t="shared" si="0"/>
        <v>3</v>
      </c>
      <c r="B5" s="3"/>
      <c r="C5" s="13"/>
      <c r="D5" t="str">
        <f>IF(ISNA(VLOOKUP(Tableau24[[#This Row],[Pos. Q]],Tableau12[],3,0)),"",VLOOKUP(Tableau24[[#This Row],[Pos. Q]],Tableau12[],3,0))</f>
        <v/>
      </c>
      <c r="E5" s="15"/>
      <c r="F5" s="14" t="str">
        <f>IF(ISNA(VLOOKUP(Tableau24[[#This Row],[Pos. 1]],Tableau12[],2,0)),"",VLOOKUP(Tableau24[[#This Row],[Pos. 1]],Tableau12[],2,0))</f>
        <v/>
      </c>
      <c r="G5" s="15"/>
      <c r="H5" s="14" t="str">
        <f>IF(ISNA(VLOOKUP(Tableau24[[#This Row],[Pos. 2]],Tableau12[],2,0)),"",VLOOKUP(Tableau24[[#This Row],[Pos. 2]],Tableau12[],2,0))</f>
        <v/>
      </c>
      <c r="I5" s="53">
        <f>IF(ISERROR(Tableau24[[#This Row],[Pts. Q]]+Tableau24[[#This Row],[Pts. 1]]+Tableau24[[#This Row],[Pts. 2]]),0,Tableau24[[#This Row],[Pts. Q]]+Tableau24[[#This Row],[Pts. 1]]+Tableau24[[#This Row],[Pts. 2]])</f>
        <v>0</v>
      </c>
      <c r="K5" s="19">
        <f t="shared" si="1"/>
        <v>3</v>
      </c>
      <c r="L5">
        <v>15</v>
      </c>
      <c r="M5" s="16">
        <v>3</v>
      </c>
    </row>
    <row r="6" spans="1:13" x14ac:dyDescent="0.3">
      <c r="A6" s="20">
        <f t="shared" si="0"/>
        <v>4</v>
      </c>
      <c r="B6" s="3"/>
      <c r="C6" s="13"/>
      <c r="D6" t="str">
        <f>IF(ISNA(VLOOKUP(Tableau24[[#This Row],[Pos. Q]],Tableau12[],3,0)),"",VLOOKUP(Tableau24[[#This Row],[Pos. Q]],Tableau12[],3,0))</f>
        <v/>
      </c>
      <c r="E6" s="15"/>
      <c r="F6" s="14" t="str">
        <f>IF(ISNA(VLOOKUP(Tableau24[[#This Row],[Pos. 1]],Tableau12[],2,0)),"",VLOOKUP(Tableau24[[#This Row],[Pos. 1]],Tableau12[],2,0))</f>
        <v/>
      </c>
      <c r="G6" s="15"/>
      <c r="H6" s="14" t="str">
        <f>IF(ISNA(VLOOKUP(Tableau24[[#This Row],[Pos. 2]],Tableau12[],2,0)),"",VLOOKUP(Tableau24[[#This Row],[Pos. 2]],Tableau12[],2,0))</f>
        <v/>
      </c>
      <c r="I6" s="53">
        <f>IF(ISERROR(Tableau24[[#This Row],[Pts. Q]]+Tableau24[[#This Row],[Pts. 1]]+Tableau24[[#This Row],[Pts. 2]]),0,Tableau24[[#This Row],[Pts. Q]]+Tableau24[[#This Row],[Pts. 1]]+Tableau24[[#This Row],[Pts. 2]])</f>
        <v>0</v>
      </c>
      <c r="K6" s="21">
        <f t="shared" si="1"/>
        <v>4</v>
      </c>
      <c r="L6">
        <v>13</v>
      </c>
      <c r="M6" s="16">
        <v>2</v>
      </c>
    </row>
    <row r="7" spans="1:13" x14ac:dyDescent="0.3">
      <c r="A7" s="20">
        <f t="shared" si="0"/>
        <v>5</v>
      </c>
      <c r="B7" s="3"/>
      <c r="C7" s="13"/>
      <c r="D7" t="str">
        <f>IF(ISNA(VLOOKUP(Tableau24[[#This Row],[Pos. Q]],Tableau12[],3,0)),"",VLOOKUP(Tableau24[[#This Row],[Pos. Q]],Tableau12[],3,0))</f>
        <v/>
      </c>
      <c r="E7" s="15"/>
      <c r="F7" s="14" t="str">
        <f>IF(ISNA(VLOOKUP(Tableau24[[#This Row],[Pos. 1]],Tableau12[],2,0)),"",VLOOKUP(Tableau24[[#This Row],[Pos. 1]],Tableau12[],2,0))</f>
        <v/>
      </c>
      <c r="G7" s="15"/>
      <c r="H7" s="14" t="str">
        <f>IF(ISNA(VLOOKUP(Tableau24[[#This Row],[Pos. 2]],Tableau12[],2,0)),"",VLOOKUP(Tableau24[[#This Row],[Pos. 2]],Tableau12[],2,0))</f>
        <v/>
      </c>
      <c r="I7" s="53">
        <f>IF(ISERROR(Tableau24[[#This Row],[Pts. Q]]+Tableau24[[#This Row],[Pts. 1]]+Tableau24[[#This Row],[Pts. 2]]),0,Tableau24[[#This Row],[Pts. Q]]+Tableau24[[#This Row],[Pts. 1]]+Tableau24[[#This Row],[Pts. 2]])</f>
        <v>0</v>
      </c>
      <c r="K7" s="21">
        <f t="shared" si="1"/>
        <v>5</v>
      </c>
      <c r="L7">
        <v>12</v>
      </c>
      <c r="M7" s="16">
        <v>1</v>
      </c>
    </row>
    <row r="8" spans="1:13" x14ac:dyDescent="0.3">
      <c r="A8" s="20">
        <f t="shared" si="0"/>
        <v>6</v>
      </c>
      <c r="B8" s="3"/>
      <c r="C8" s="13"/>
      <c r="D8" t="str">
        <f>IF(ISNA(VLOOKUP(Tableau24[[#This Row],[Pos. Q]],Tableau12[],3,0)),"",VLOOKUP(Tableau24[[#This Row],[Pos. Q]],Tableau12[],3,0))</f>
        <v/>
      </c>
      <c r="E8" s="15"/>
      <c r="F8" s="14" t="str">
        <f>IF(ISNA(VLOOKUP(Tableau24[[#This Row],[Pos. 1]],Tableau12[],2,0)),"",VLOOKUP(Tableau24[[#This Row],[Pos. 1]],Tableau12[],2,0))</f>
        <v/>
      </c>
      <c r="G8" s="15"/>
      <c r="H8" s="14" t="str">
        <f>IF(ISNA(VLOOKUP(Tableau24[[#This Row],[Pos. 2]],Tableau12[],2,0)),"",VLOOKUP(Tableau24[[#This Row],[Pos. 2]],Tableau12[],2,0))</f>
        <v/>
      </c>
      <c r="I8" s="53">
        <f>IF(ISERROR(Tableau24[[#This Row],[Pts. Q]]+Tableau24[[#This Row],[Pts. 1]]+Tableau24[[#This Row],[Pts. 2]]),0,Tableau24[[#This Row],[Pts. Q]]+Tableau24[[#This Row],[Pts. 1]]+Tableau24[[#This Row],[Pts. 2]])</f>
        <v>0</v>
      </c>
      <c r="K8" s="21">
        <f t="shared" si="1"/>
        <v>6</v>
      </c>
      <c r="L8">
        <v>11</v>
      </c>
      <c r="M8" s="16">
        <v>0</v>
      </c>
    </row>
    <row r="9" spans="1:13" x14ac:dyDescent="0.3">
      <c r="A9" s="20">
        <f t="shared" si="0"/>
        <v>7</v>
      </c>
      <c r="B9" s="3"/>
      <c r="C9" s="13"/>
      <c r="D9" t="str">
        <f>IF(ISNA(VLOOKUP(Tableau24[[#This Row],[Pos. Q]],Tableau12[],3,0)),"",VLOOKUP(Tableau24[[#This Row],[Pos. Q]],Tableau12[],3,0))</f>
        <v/>
      </c>
      <c r="E9" s="15"/>
      <c r="F9" s="14" t="str">
        <f>IF(ISNA(VLOOKUP(Tableau24[[#This Row],[Pos. 1]],Tableau12[],2,0)),"",VLOOKUP(Tableau24[[#This Row],[Pos. 1]],Tableau12[],2,0))</f>
        <v/>
      </c>
      <c r="G9" s="15"/>
      <c r="H9" s="14" t="str">
        <f>IF(ISNA(VLOOKUP(Tableau24[[#This Row],[Pos. 2]],Tableau12[],2,0)),"",VLOOKUP(Tableau24[[#This Row],[Pos. 2]],Tableau12[],2,0))</f>
        <v/>
      </c>
      <c r="I9" s="53">
        <f>IF(ISERROR(Tableau24[[#This Row],[Pts. Q]]+Tableau24[[#This Row],[Pts. 1]]+Tableau24[[#This Row],[Pts. 2]]),0,Tableau24[[#This Row],[Pts. Q]]+Tableau24[[#This Row],[Pts. 1]]+Tableau24[[#This Row],[Pts. 2]])</f>
        <v>0</v>
      </c>
      <c r="K9" s="21">
        <f t="shared" si="1"/>
        <v>7</v>
      </c>
      <c r="L9">
        <v>10</v>
      </c>
      <c r="M9" s="16">
        <v>0</v>
      </c>
    </row>
    <row r="10" spans="1:13" x14ac:dyDescent="0.3">
      <c r="A10" s="20">
        <f t="shared" si="0"/>
        <v>8</v>
      </c>
      <c r="B10" s="3"/>
      <c r="C10" s="13"/>
      <c r="D10" t="str">
        <f>IF(ISNA(VLOOKUP(Tableau24[[#This Row],[Pos. Q]],Tableau12[],3,0)),"",VLOOKUP(Tableau24[[#This Row],[Pos. Q]],Tableau12[],3,0))</f>
        <v/>
      </c>
      <c r="E10" s="15"/>
      <c r="F10" s="14" t="str">
        <f>IF(ISNA(VLOOKUP(Tableau24[[#This Row],[Pos. 1]],Tableau12[],2,0)),"",VLOOKUP(Tableau24[[#This Row],[Pos. 1]],Tableau12[],2,0))</f>
        <v/>
      </c>
      <c r="G10" s="15"/>
      <c r="H10" s="14" t="str">
        <f>IF(ISNA(VLOOKUP(Tableau24[[#This Row],[Pos. 2]],Tableau12[],2,0)),"",VLOOKUP(Tableau24[[#This Row],[Pos. 2]],Tableau12[],2,0))</f>
        <v/>
      </c>
      <c r="I10" s="53">
        <f>IF(ISERROR(Tableau24[[#This Row],[Pts. Q]]+Tableau24[[#This Row],[Pts. 1]]+Tableau24[[#This Row],[Pts. 2]]),0,Tableau24[[#This Row],[Pts. Q]]+Tableau24[[#This Row],[Pts. 1]]+Tableau24[[#This Row],[Pts. 2]])</f>
        <v>0</v>
      </c>
      <c r="K10" s="21">
        <f t="shared" si="1"/>
        <v>8</v>
      </c>
      <c r="L10">
        <v>9</v>
      </c>
      <c r="M10" s="16">
        <v>0</v>
      </c>
    </row>
    <row r="11" spans="1:13" x14ac:dyDescent="0.3">
      <c r="A11" s="20">
        <f t="shared" si="0"/>
        <v>9</v>
      </c>
      <c r="B11" s="3"/>
      <c r="C11" s="13"/>
      <c r="D11" t="str">
        <f>IF(ISNA(VLOOKUP(Tableau24[[#This Row],[Pos. Q]],Tableau12[],3,0)),"",VLOOKUP(Tableau24[[#This Row],[Pos. Q]],Tableau12[],3,0))</f>
        <v/>
      </c>
      <c r="E11" s="15"/>
      <c r="F11" s="14" t="str">
        <f>IF(ISNA(VLOOKUP(Tableau24[[#This Row],[Pos. 1]],Tableau12[],2,0)),"",VLOOKUP(Tableau24[[#This Row],[Pos. 1]],Tableau12[],2,0))</f>
        <v/>
      </c>
      <c r="G11" s="15"/>
      <c r="H11" s="14" t="str">
        <f>IF(ISNA(VLOOKUP(Tableau24[[#This Row],[Pos. 2]],Tableau12[],2,0)),"",VLOOKUP(Tableau24[[#This Row],[Pos. 2]],Tableau12[],2,0))</f>
        <v/>
      </c>
      <c r="I11" s="53">
        <f>IF(ISERROR(Tableau24[[#This Row],[Pts. Q]]+Tableau24[[#This Row],[Pts. 1]]+Tableau24[[#This Row],[Pts. 2]]),0,Tableau24[[#This Row],[Pts. Q]]+Tableau24[[#This Row],[Pts. 1]]+Tableau24[[#This Row],[Pts. 2]])</f>
        <v>0</v>
      </c>
      <c r="K11" s="21">
        <f t="shared" si="1"/>
        <v>9</v>
      </c>
      <c r="L11">
        <v>8</v>
      </c>
      <c r="M11" s="16">
        <v>0</v>
      </c>
    </row>
    <row r="12" spans="1:13" x14ac:dyDescent="0.3">
      <c r="A12" s="20">
        <f t="shared" si="0"/>
        <v>10</v>
      </c>
      <c r="B12" s="3"/>
      <c r="C12" s="13"/>
      <c r="D12" t="str">
        <f>IF(ISNA(VLOOKUP(Tableau24[[#This Row],[Pos. Q]],Tableau12[],3,0)),"",VLOOKUP(Tableau24[[#This Row],[Pos. Q]],Tableau12[],3,0))</f>
        <v/>
      </c>
      <c r="E12" s="15"/>
      <c r="F12" s="14" t="str">
        <f>IF(ISNA(VLOOKUP(Tableau24[[#This Row],[Pos. 1]],Tableau12[],2,0)),"",VLOOKUP(Tableau24[[#This Row],[Pos. 1]],Tableau12[],2,0))</f>
        <v/>
      </c>
      <c r="G12" s="15"/>
      <c r="H12" s="14" t="str">
        <f>IF(ISNA(VLOOKUP(Tableau24[[#This Row],[Pos. 2]],Tableau12[],2,0)),"",VLOOKUP(Tableau24[[#This Row],[Pos. 2]],Tableau12[],2,0))</f>
        <v/>
      </c>
      <c r="I12" s="53">
        <f>IF(ISERROR(Tableau24[[#This Row],[Pts. Q]]+Tableau24[[#This Row],[Pts. 1]]+Tableau24[[#This Row],[Pts. 2]]),0,Tableau24[[#This Row],[Pts. Q]]+Tableau24[[#This Row],[Pts. 1]]+Tableau24[[#This Row],[Pts. 2]])</f>
        <v>0</v>
      </c>
      <c r="K12" s="21">
        <f t="shared" si="1"/>
        <v>10</v>
      </c>
      <c r="L12">
        <v>7</v>
      </c>
      <c r="M12" s="16">
        <v>0</v>
      </c>
    </row>
    <row r="13" spans="1:13" x14ac:dyDescent="0.3">
      <c r="A13" s="20">
        <f t="shared" si="0"/>
        <v>11</v>
      </c>
      <c r="B13" s="3"/>
      <c r="C13" s="13"/>
      <c r="D13" t="str">
        <f>IF(ISNA(VLOOKUP(Tableau24[[#This Row],[Pos. Q]],Tableau12[],3,0)),"",VLOOKUP(Tableau24[[#This Row],[Pos. Q]],Tableau12[],3,0))</f>
        <v/>
      </c>
      <c r="E13" s="15"/>
      <c r="F13" s="14" t="str">
        <f>IF(ISNA(VLOOKUP(Tableau24[[#This Row],[Pos. 1]],Tableau12[],2,0)),"",VLOOKUP(Tableau24[[#This Row],[Pos. 1]],Tableau12[],2,0))</f>
        <v/>
      </c>
      <c r="G13" s="15"/>
      <c r="H13" s="14" t="str">
        <f>IF(ISNA(VLOOKUP(Tableau24[[#This Row],[Pos. 2]],Tableau12[],2,0)),"",VLOOKUP(Tableau24[[#This Row],[Pos. 2]],Tableau12[],2,0))</f>
        <v/>
      </c>
      <c r="I13" s="53">
        <f>IF(ISERROR(Tableau24[[#This Row],[Pts. Q]]+Tableau24[[#This Row],[Pts. 1]]+Tableau24[[#This Row],[Pts. 2]]),0,Tableau24[[#This Row],[Pts. Q]]+Tableau24[[#This Row],[Pts. 1]]+Tableau24[[#This Row],[Pts. 2]])</f>
        <v>0</v>
      </c>
      <c r="K13" s="21">
        <f t="shared" si="1"/>
        <v>11</v>
      </c>
      <c r="L13">
        <v>6</v>
      </c>
      <c r="M13" s="16">
        <v>0</v>
      </c>
    </row>
    <row r="14" spans="1:13" x14ac:dyDescent="0.3">
      <c r="A14" s="20">
        <f t="shared" si="0"/>
        <v>12</v>
      </c>
      <c r="B14" s="3"/>
      <c r="C14" s="13"/>
      <c r="D14" t="str">
        <f>IF(ISNA(VLOOKUP(Tableau24[[#This Row],[Pos. Q]],Tableau12[],3,0)),"",VLOOKUP(Tableau24[[#This Row],[Pos. Q]],Tableau12[],3,0))</f>
        <v/>
      </c>
      <c r="E14" s="15"/>
      <c r="F14" s="14" t="str">
        <f>IF(ISNA(VLOOKUP(Tableau24[[#This Row],[Pos. 1]],Tableau12[],2,0)),"",VLOOKUP(Tableau24[[#This Row],[Pos. 1]],Tableau12[],2,0))</f>
        <v/>
      </c>
      <c r="G14" s="15"/>
      <c r="H14" s="14" t="str">
        <f>IF(ISNA(VLOOKUP(Tableau24[[#This Row],[Pos. 2]],Tableau12[],2,0)),"",VLOOKUP(Tableau24[[#This Row],[Pos. 2]],Tableau12[],2,0))</f>
        <v/>
      </c>
      <c r="I14" s="53">
        <f>IF(ISERROR(Tableau24[[#This Row],[Pts. Q]]+Tableau24[[#This Row],[Pts. 1]]+Tableau24[[#This Row],[Pts. 2]]),0,Tableau24[[#This Row],[Pts. Q]]+Tableau24[[#This Row],[Pts. 1]]+Tableau24[[#This Row],[Pts. 2]])</f>
        <v>0</v>
      </c>
      <c r="K14" s="21">
        <f t="shared" si="1"/>
        <v>12</v>
      </c>
      <c r="L14">
        <v>5</v>
      </c>
      <c r="M14" s="16">
        <v>0</v>
      </c>
    </row>
    <row r="15" spans="1:13" x14ac:dyDescent="0.3">
      <c r="A15" s="20">
        <f t="shared" si="0"/>
        <v>13</v>
      </c>
      <c r="B15" s="3"/>
      <c r="C15" s="13"/>
      <c r="D15" t="str">
        <f>IF(ISNA(VLOOKUP(Tableau24[[#This Row],[Pos. Q]],Tableau12[],3,0)),"",VLOOKUP(Tableau24[[#This Row],[Pos. Q]],Tableau12[],3,0))</f>
        <v/>
      </c>
      <c r="E15" s="15"/>
      <c r="F15" s="14" t="str">
        <f>IF(ISNA(VLOOKUP(Tableau24[[#This Row],[Pos. 1]],Tableau12[],2,0)),"",VLOOKUP(Tableau24[[#This Row],[Pos. 1]],Tableau12[],2,0))</f>
        <v/>
      </c>
      <c r="G15" s="15"/>
      <c r="H15" s="14" t="str">
        <f>IF(ISNA(VLOOKUP(Tableau24[[#This Row],[Pos. 2]],Tableau12[],2,0)),"",VLOOKUP(Tableau24[[#This Row],[Pos. 2]],Tableau12[],2,0))</f>
        <v/>
      </c>
      <c r="I15" s="53">
        <f>IF(ISERROR(Tableau24[[#This Row],[Pts. Q]]+Tableau24[[#This Row],[Pts. 1]]+Tableau24[[#This Row],[Pts. 2]]),0,Tableau24[[#This Row],[Pts. Q]]+Tableau24[[#This Row],[Pts. 1]]+Tableau24[[#This Row],[Pts. 2]])</f>
        <v>0</v>
      </c>
      <c r="K15" s="21">
        <f t="shared" si="1"/>
        <v>13</v>
      </c>
      <c r="L15">
        <v>4</v>
      </c>
      <c r="M15" s="16">
        <v>0</v>
      </c>
    </row>
    <row r="16" spans="1:13" x14ac:dyDescent="0.3">
      <c r="A16" s="20">
        <f t="shared" si="0"/>
        <v>14</v>
      </c>
      <c r="B16" s="3"/>
      <c r="C16" s="13"/>
      <c r="D16" t="str">
        <f>IF(ISNA(VLOOKUP(Tableau24[[#This Row],[Pos. Q]],Tableau12[],3,0)),"",VLOOKUP(Tableau24[[#This Row],[Pos. Q]],Tableau12[],3,0))</f>
        <v/>
      </c>
      <c r="E16" s="15"/>
      <c r="F16" s="14" t="str">
        <f>IF(ISNA(VLOOKUP(Tableau24[[#This Row],[Pos. 1]],Tableau12[],2,0)),"",VLOOKUP(Tableau24[[#This Row],[Pos. 1]],Tableau12[],2,0))</f>
        <v/>
      </c>
      <c r="G16" s="15"/>
      <c r="H16" s="14" t="str">
        <f>IF(ISNA(VLOOKUP(Tableau24[[#This Row],[Pos. 2]],Tableau12[],2,0)),"",VLOOKUP(Tableau24[[#This Row],[Pos. 2]],Tableau12[],2,0))</f>
        <v/>
      </c>
      <c r="I16" s="53">
        <f>IF(ISERROR(Tableau24[[#This Row],[Pts. Q]]+Tableau24[[#This Row],[Pts. 1]]+Tableau24[[#This Row],[Pts. 2]]),0,Tableau24[[#This Row],[Pts. Q]]+Tableau24[[#This Row],[Pts. 1]]+Tableau24[[#This Row],[Pts. 2]])</f>
        <v>0</v>
      </c>
      <c r="K16" s="21">
        <f t="shared" si="1"/>
        <v>14</v>
      </c>
      <c r="L16">
        <v>3</v>
      </c>
      <c r="M16" s="16">
        <v>0</v>
      </c>
    </row>
    <row r="17" spans="1:16" x14ac:dyDescent="0.3">
      <c r="A17" s="20">
        <f t="shared" si="0"/>
        <v>15</v>
      </c>
      <c r="B17" s="3"/>
      <c r="C17" s="13"/>
      <c r="D17" t="str">
        <f>IF(ISNA(VLOOKUP(Tableau24[[#This Row],[Pos. Q]],Tableau12[],3,0)),"",VLOOKUP(Tableau24[[#This Row],[Pos. Q]],Tableau12[],3,0))</f>
        <v/>
      </c>
      <c r="E17" s="15"/>
      <c r="F17" s="14" t="str">
        <f>IF(ISNA(VLOOKUP(Tableau24[[#This Row],[Pos. 1]],Tableau12[],2,0)),"",VLOOKUP(Tableau24[[#This Row],[Pos. 1]],Tableau12[],2,0))</f>
        <v/>
      </c>
      <c r="G17" s="15"/>
      <c r="H17" s="14" t="str">
        <f>IF(ISNA(VLOOKUP(Tableau24[[#This Row],[Pos. 2]],Tableau12[],2,0)),"",VLOOKUP(Tableau24[[#This Row],[Pos. 2]],Tableau12[],2,0))</f>
        <v/>
      </c>
      <c r="I17" s="53">
        <f>IF(ISERROR(Tableau24[[#This Row],[Pts. Q]]+Tableau24[[#This Row],[Pts. 1]]+Tableau24[[#This Row],[Pts. 2]]),0,Tableau24[[#This Row],[Pts. Q]]+Tableau24[[#This Row],[Pts. 1]]+Tableau24[[#This Row],[Pts. 2]])</f>
        <v>0</v>
      </c>
      <c r="K17" s="21">
        <f t="shared" si="1"/>
        <v>15</v>
      </c>
      <c r="L17">
        <v>2</v>
      </c>
      <c r="M17" s="16">
        <v>0</v>
      </c>
    </row>
    <row r="18" spans="1:16" x14ac:dyDescent="0.3">
      <c r="A18" s="22">
        <f t="shared" si="0"/>
        <v>16</v>
      </c>
      <c r="B18" s="3"/>
      <c r="C18" s="13"/>
      <c r="D18" t="str">
        <f>IF(ISNA(VLOOKUP(Tableau24[[#This Row],[Pos. Q]],Tableau12[],3,0)),"",VLOOKUP(Tableau24[[#This Row],[Pos. Q]],Tableau12[],3,0))</f>
        <v/>
      </c>
      <c r="E18" s="15"/>
      <c r="F18" s="14" t="str">
        <f>IF(ISNA(VLOOKUP(Tableau24[[#This Row],[Pos. 1]],Tableau12[],2,0)),"",VLOOKUP(Tableau24[[#This Row],[Pos. 1]],Tableau12[],2,0))</f>
        <v/>
      </c>
      <c r="G18" s="15"/>
      <c r="H18" s="14" t="str">
        <f>IF(ISNA(VLOOKUP(Tableau24[[#This Row],[Pos. 2]],Tableau12[],2,0)),"",VLOOKUP(Tableau24[[#This Row],[Pos. 2]],Tableau12[],2,0))</f>
        <v/>
      </c>
      <c r="I18" s="53">
        <f>IF(ISERROR(Tableau24[[#This Row],[Pts. Q]]+Tableau24[[#This Row],[Pts. 1]]+Tableau24[[#This Row],[Pts. 2]]),0,Tableau24[[#This Row],[Pts. Q]]+Tableau24[[#This Row],[Pts. 1]]+Tableau24[[#This Row],[Pts. 2]])</f>
        <v>0</v>
      </c>
      <c r="K18" s="21">
        <f t="shared" si="1"/>
        <v>16</v>
      </c>
      <c r="L18">
        <v>1</v>
      </c>
      <c r="M18" s="16">
        <v>0</v>
      </c>
    </row>
    <row r="19" spans="1:16" ht="15" thickBot="1" x14ac:dyDescent="0.35">
      <c r="B19" s="3"/>
      <c r="I19" s="3"/>
    </row>
    <row r="20" spans="1:16" x14ac:dyDescent="0.3">
      <c r="B20" s="3"/>
      <c r="I20" s="3"/>
      <c r="O20" s="24" t="s">
        <v>3</v>
      </c>
      <c r="P20" s="29"/>
    </row>
    <row r="21" spans="1:16" ht="15" thickBot="1" x14ac:dyDescent="0.35">
      <c r="O21" s="26">
        <v>15</v>
      </c>
      <c r="P21" s="30"/>
    </row>
    <row r="22" spans="1:16" x14ac:dyDescent="0.3">
      <c r="O22" s="7"/>
      <c r="P22" s="7"/>
    </row>
    <row r="23" spans="1:16" x14ac:dyDescent="0.3">
      <c r="O23" s="58"/>
      <c r="P23" s="58"/>
    </row>
  </sheetData>
  <mergeCells count="7">
    <mergeCell ref="A1:B1"/>
    <mergeCell ref="C1:D1"/>
    <mergeCell ref="E1:F1"/>
    <mergeCell ref="G1:H1"/>
    <mergeCell ref="K1:M1"/>
    <mergeCell ref="O20:P20"/>
    <mergeCell ref="O21:P21"/>
  </mergeCells>
  <dataValidations count="2">
    <dataValidation showInputMessage="1" showErrorMessage="1" sqref="F3:F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I3" sqref="I3:I34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2.6640625" customWidth="1"/>
    <col min="11" max="11" width="7" customWidth="1"/>
    <col min="12" max="12" width="8.77734375" customWidth="1"/>
    <col min="13" max="13" width="8.88671875" customWidth="1"/>
    <col min="14" max="14" width="2.33203125" customWidth="1"/>
    <col min="15" max="15" width="6.5546875" customWidth="1"/>
    <col min="16" max="16" width="9.21875" customWidth="1"/>
  </cols>
  <sheetData>
    <row r="1" spans="1:16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" t="s">
        <v>37</v>
      </c>
      <c r="K1" s="52" t="s">
        <v>50</v>
      </c>
      <c r="L1" s="52"/>
      <c r="M1" s="52"/>
      <c r="O1" s="11" t="s">
        <v>38</v>
      </c>
      <c r="P1" s="11"/>
    </row>
    <row r="2" spans="1:16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s="33" t="s">
        <v>0</v>
      </c>
      <c r="L2" s="33" t="s">
        <v>39</v>
      </c>
      <c r="M2" s="36" t="s">
        <v>41</v>
      </c>
      <c r="O2" t="s">
        <v>0</v>
      </c>
      <c r="P2" t="s">
        <v>39</v>
      </c>
    </row>
    <row r="3" spans="1:16" x14ac:dyDescent="0.3">
      <c r="A3" s="2">
        <v>1</v>
      </c>
      <c r="B3" s="3"/>
      <c r="C3" s="13"/>
      <c r="D3" t="str">
        <f>IF(ISNA(VLOOKUP(Tableau245[[#This Row],[Pos. Q]],Tableau5[],3,0)),"",VLOOKUP(Tableau245[[#This Row],[Pos. Q]],Tableau5[],3,0))</f>
        <v/>
      </c>
      <c r="E3" s="15"/>
      <c r="F3" s="14" t="str">
        <f>IF(ISNA(VLOOKUP(Tableau245[[#This Row],[Pos. 1]],Tableau5[],2,0)),"",VLOOKUP(Tableau245[[#This Row],[Pos. 1]],Tableau5[],2,0))</f>
        <v/>
      </c>
      <c r="G3" s="15"/>
      <c r="H3" s="14" t="str">
        <f>IF(ISNA(VLOOKUP(Tableau245[[#This Row],[Pos. 2]],Tableau5[],2,0)),"",VLOOKUP(Tableau245[[#This Row],[Pos. 2]],Tableau5[],2,0))</f>
        <v/>
      </c>
      <c r="I3" s="53">
        <f>IF(ISERROR(Tableau245[[#This Row],[Pts. Q]]+Tableau245[[#This Row],[Pts. 1]]+Tableau245[[#This Row],[Pts. 2]]),0,Tableau245[[#This Row],[Pts. Q]]+Tableau245[[#This Row],[Pts. 1]]+Tableau245[[#This Row],[Pts. 2]])</f>
        <v>0</v>
      </c>
      <c r="K3" s="44" t="s">
        <v>4</v>
      </c>
      <c r="L3" s="34">
        <f>IF((P3+L$19-(VLOOKUP((ROUNDUP($O$23,0)),$O$3:$P$18,2)-1))&gt;L$19,P3+L$19-(VLOOKUP((ROUNDUP($O$23,0)),$O$3:$P$18,2)-1),)</f>
        <v>26</v>
      </c>
      <c r="M3" s="16">
        <v>5</v>
      </c>
      <c r="O3" s="17">
        <v>1</v>
      </c>
      <c r="P3">
        <v>20</v>
      </c>
    </row>
    <row r="4" spans="1:16" x14ac:dyDescent="0.3">
      <c r="A4" s="4">
        <f t="shared" ref="A4:A34" si="0">A3+1</f>
        <v>2</v>
      </c>
      <c r="B4" s="3"/>
      <c r="C4" s="13"/>
      <c r="D4" t="str">
        <f>IF(ISNA(VLOOKUP(Tableau245[[#This Row],[Pos. Q]],Tableau5[],3,0)),"",VLOOKUP(Tableau245[[#This Row],[Pos. Q]],Tableau5[],3,0))</f>
        <v/>
      </c>
      <c r="E4" s="15"/>
      <c r="F4" s="14" t="str">
        <f>IF(ISNA(VLOOKUP(Tableau245[[#This Row],[Pos. 1]],Tableau5[],2,0)),"",VLOOKUP(Tableau245[[#This Row],[Pos. 1]],Tableau5[],2,0))</f>
        <v/>
      </c>
      <c r="G4" s="15"/>
      <c r="H4" s="14" t="str">
        <f>IF(ISNA(VLOOKUP(Tableau245[[#This Row],[Pos. 2]],Tableau5[],2,0)),"",VLOOKUP(Tableau245[[#This Row],[Pos. 2]],Tableau5[],2,0))</f>
        <v/>
      </c>
      <c r="I4" s="53">
        <f>IF(ISERROR(Tableau245[[#This Row],[Pts. Q]]+Tableau245[[#This Row],[Pts. 1]]+Tableau245[[#This Row],[Pts. 2]]),0,Tableau245[[#This Row],[Pts. Q]]+Tableau245[[#This Row],[Pts. 1]]+Tableau245[[#This Row],[Pts. 2]])</f>
        <v>0</v>
      </c>
      <c r="K4" s="45" t="s">
        <v>5</v>
      </c>
      <c r="L4" s="35">
        <f>IF((P4+L$19-(VLOOKUP((ROUNDUP($O$23,0)),$O$3:$P$18,2)-1))&gt;L$19,P4+L$19-(VLOOKUP((ROUNDUP($O$23,0)),$O$3:$P$18,2)-1),)</f>
        <v>23</v>
      </c>
      <c r="M4" s="16">
        <v>4</v>
      </c>
      <c r="O4" s="18">
        <f t="shared" ref="O4:O18" si="1">O3+1</f>
        <v>2</v>
      </c>
      <c r="P4">
        <v>17</v>
      </c>
    </row>
    <row r="5" spans="1:16" x14ac:dyDescent="0.3">
      <c r="A5" s="5">
        <f t="shared" si="0"/>
        <v>3</v>
      </c>
      <c r="B5" s="3"/>
      <c r="C5" s="13"/>
      <c r="D5" t="str">
        <f>IF(ISNA(VLOOKUP(Tableau245[[#This Row],[Pos. Q]],Tableau5[],3,0)),"",VLOOKUP(Tableau245[[#This Row],[Pos. Q]],Tableau5[],3,0))</f>
        <v/>
      </c>
      <c r="E5" s="15"/>
      <c r="F5" s="14" t="str">
        <f>IF(ISNA(VLOOKUP(Tableau245[[#This Row],[Pos. 1]],Tableau5[],2,0)),"",VLOOKUP(Tableau245[[#This Row],[Pos. 1]],Tableau5[],2,0))</f>
        <v/>
      </c>
      <c r="G5" s="15"/>
      <c r="H5" s="14" t="str">
        <f>IF(ISNA(VLOOKUP(Tableau245[[#This Row],[Pos. 2]],Tableau5[],2,0)),"",VLOOKUP(Tableau245[[#This Row],[Pos. 2]],Tableau5[],2,0))</f>
        <v/>
      </c>
      <c r="I5" s="53">
        <f>IF(ISERROR(Tableau245[[#This Row],[Pts. Q]]+Tableau245[[#This Row],[Pts. 1]]+Tableau245[[#This Row],[Pts. 2]]),0,Tableau245[[#This Row],[Pts. Q]]+Tableau245[[#This Row],[Pts. 1]]+Tableau245[[#This Row],[Pts. 2]])</f>
        <v>0</v>
      </c>
      <c r="K5" s="46" t="s">
        <v>6</v>
      </c>
      <c r="L5" s="34">
        <f>IF((P5+L$19-(VLOOKUP((ROUNDUP($O$23,0)),$O$3:$P$18,2)-1))&gt;L$19,P5+L$19-(VLOOKUP((ROUNDUP($O$23,0)),$O$3:$P$18,2)-1),)</f>
        <v>21</v>
      </c>
      <c r="M5" s="16">
        <v>3</v>
      </c>
      <c r="O5" s="19">
        <f t="shared" si="1"/>
        <v>3</v>
      </c>
      <c r="P5">
        <v>15</v>
      </c>
    </row>
    <row r="6" spans="1:16" x14ac:dyDescent="0.3">
      <c r="A6" s="20">
        <f t="shared" si="0"/>
        <v>4</v>
      </c>
      <c r="B6" s="3"/>
      <c r="C6" s="13"/>
      <c r="D6" t="str">
        <f>IF(ISNA(VLOOKUP(Tableau245[[#This Row],[Pos. Q]],Tableau5[],3,0)),"",VLOOKUP(Tableau245[[#This Row],[Pos. Q]],Tableau5[],3,0))</f>
        <v/>
      </c>
      <c r="E6" s="15"/>
      <c r="F6" s="14" t="str">
        <f>IF(ISNA(VLOOKUP(Tableau245[[#This Row],[Pos. 1]],Tableau5[],2,0)),"",VLOOKUP(Tableau245[[#This Row],[Pos. 1]],Tableau5[],2,0))</f>
        <v/>
      </c>
      <c r="G6" s="15"/>
      <c r="H6" s="14" t="str">
        <f>IF(ISNA(VLOOKUP(Tableau245[[#This Row],[Pos. 2]],Tableau5[],2,0)),"",VLOOKUP(Tableau245[[#This Row],[Pos. 2]],Tableau5[],2,0))</f>
        <v/>
      </c>
      <c r="I6" s="53">
        <f>IF(ISERROR(Tableau245[[#This Row],[Pts. Q]]+Tableau245[[#This Row],[Pts. 1]]+Tableau245[[#This Row],[Pts. 2]]),0,Tableau245[[#This Row],[Pts. Q]]+Tableau245[[#This Row],[Pts. 1]]+Tableau245[[#This Row],[Pts. 2]])</f>
        <v>0</v>
      </c>
      <c r="K6" s="47" t="s">
        <v>7</v>
      </c>
      <c r="L6" s="35">
        <f>IF((P6+L$19-(VLOOKUP((ROUNDUP($O$23,0)),$O$3:$P$18,2)-1))&gt;L$19,P6+L$19-(VLOOKUP((ROUNDUP($O$23,0)),$O$3:$P$18,2)-1),)</f>
        <v>19</v>
      </c>
      <c r="M6" s="16">
        <v>2</v>
      </c>
      <c r="O6" s="21">
        <f t="shared" si="1"/>
        <v>4</v>
      </c>
      <c r="P6">
        <v>13</v>
      </c>
    </row>
    <row r="7" spans="1:16" x14ac:dyDescent="0.3">
      <c r="A7" s="20">
        <f t="shared" si="0"/>
        <v>5</v>
      </c>
      <c r="B7" s="3"/>
      <c r="C7" s="13"/>
      <c r="D7" t="str">
        <f>IF(ISNA(VLOOKUP(Tableau245[[#This Row],[Pos. Q]],Tableau5[],3,0)),"",VLOOKUP(Tableau245[[#This Row],[Pos. Q]],Tableau5[],3,0))</f>
        <v/>
      </c>
      <c r="E7" s="15"/>
      <c r="F7" s="14" t="str">
        <f>IF(ISNA(VLOOKUP(Tableau245[[#This Row],[Pos. 1]],Tableau5[],2,0)),"",VLOOKUP(Tableau245[[#This Row],[Pos. 1]],Tableau5[],2,0))</f>
        <v/>
      </c>
      <c r="G7" s="15"/>
      <c r="H7" s="14" t="str">
        <f>IF(ISNA(VLOOKUP(Tableau245[[#This Row],[Pos. 2]],Tableau5[],2,0)),"",VLOOKUP(Tableau245[[#This Row],[Pos. 2]],Tableau5[],2,0))</f>
        <v/>
      </c>
      <c r="I7" s="53">
        <f>IF(ISERROR(Tableau245[[#This Row],[Pts. Q]]+Tableau245[[#This Row],[Pts. 1]]+Tableau245[[#This Row],[Pts. 2]]),0,Tableau245[[#This Row],[Pts. Q]]+Tableau245[[#This Row],[Pts. 1]]+Tableau245[[#This Row],[Pts. 2]])</f>
        <v>0</v>
      </c>
      <c r="K7" s="47" t="s">
        <v>8</v>
      </c>
      <c r="L7" s="34">
        <f>IF((P7+L$19-(VLOOKUP((ROUNDUP($O$23,0)),$O$3:$P$18,2)-1))&gt;L$19,P7+L$19-(VLOOKUP((ROUNDUP($O$23,0)),$O$3:$P$18,2)-1),)</f>
        <v>18</v>
      </c>
      <c r="M7" s="16">
        <v>1</v>
      </c>
      <c r="O7" s="21">
        <f t="shared" si="1"/>
        <v>5</v>
      </c>
      <c r="P7">
        <v>12</v>
      </c>
    </row>
    <row r="8" spans="1:16" x14ac:dyDescent="0.3">
      <c r="A8" s="20">
        <f t="shared" si="0"/>
        <v>6</v>
      </c>
      <c r="B8" s="3"/>
      <c r="C8" s="13"/>
      <c r="D8" t="str">
        <f>IF(ISNA(VLOOKUP(Tableau245[[#This Row],[Pos. Q]],Tableau5[],3,0)),"",VLOOKUP(Tableau245[[#This Row],[Pos. Q]],Tableau5[],3,0))</f>
        <v/>
      </c>
      <c r="E8" s="15"/>
      <c r="F8" s="14" t="str">
        <f>IF(ISNA(VLOOKUP(Tableau245[[#This Row],[Pos. 1]],Tableau5[],2,0)),"",VLOOKUP(Tableau245[[#This Row],[Pos. 1]],Tableau5[],2,0))</f>
        <v/>
      </c>
      <c r="G8" s="15"/>
      <c r="H8" s="14" t="str">
        <f>IF(ISNA(VLOOKUP(Tableau245[[#This Row],[Pos. 2]],Tableau5[],2,0)),"",VLOOKUP(Tableau245[[#This Row],[Pos. 2]],Tableau5[],2,0))</f>
        <v/>
      </c>
      <c r="I8" s="53">
        <f>IF(ISERROR(Tableau245[[#This Row],[Pts. Q]]+Tableau245[[#This Row],[Pts. 1]]+Tableau245[[#This Row],[Pts. 2]]),0,Tableau245[[#This Row],[Pts. Q]]+Tableau245[[#This Row],[Pts. 1]]+Tableau245[[#This Row],[Pts. 2]])</f>
        <v>0</v>
      </c>
      <c r="K8" s="47" t="s">
        <v>9</v>
      </c>
      <c r="L8" s="35">
        <f>IF((P8+L$19-(VLOOKUP((ROUNDUP($O$23,0)),$O$3:$P$18,2)-1))&gt;L$19,P8+L$19-(VLOOKUP((ROUNDUP($O$23,0)),$O$3:$P$18,2)-1),)</f>
        <v>17</v>
      </c>
      <c r="M8" s="16">
        <v>0</v>
      </c>
      <c r="O8" s="21">
        <f t="shared" si="1"/>
        <v>6</v>
      </c>
      <c r="P8">
        <v>11</v>
      </c>
    </row>
    <row r="9" spans="1:16" x14ac:dyDescent="0.3">
      <c r="A9" s="20">
        <f t="shared" si="0"/>
        <v>7</v>
      </c>
      <c r="B9" s="3"/>
      <c r="C9" s="13"/>
      <c r="D9" t="str">
        <f>IF(ISNA(VLOOKUP(Tableau245[[#This Row],[Pos. Q]],Tableau5[],3,0)),"",VLOOKUP(Tableau245[[#This Row],[Pos. Q]],Tableau5[],3,0))</f>
        <v/>
      </c>
      <c r="E9" s="15"/>
      <c r="F9" s="14" t="str">
        <f>IF(ISNA(VLOOKUP(Tableau245[[#This Row],[Pos. 1]],Tableau5[],2,0)),"",VLOOKUP(Tableau245[[#This Row],[Pos. 1]],Tableau5[],2,0))</f>
        <v/>
      </c>
      <c r="G9" s="15"/>
      <c r="H9" s="14" t="str">
        <f>IF(ISNA(VLOOKUP(Tableau245[[#This Row],[Pos. 2]],Tableau5[],2,0)),"",VLOOKUP(Tableau245[[#This Row],[Pos. 2]],Tableau5[],2,0))</f>
        <v/>
      </c>
      <c r="I9" s="53">
        <f>IF(ISERROR(Tableau245[[#This Row],[Pts. Q]]+Tableau245[[#This Row],[Pts. 1]]+Tableau245[[#This Row],[Pts. 2]]),0,Tableau245[[#This Row],[Pts. Q]]+Tableau245[[#This Row],[Pts. 1]]+Tableau245[[#This Row],[Pts. 2]])</f>
        <v>0</v>
      </c>
      <c r="K9" s="47" t="s">
        <v>10</v>
      </c>
      <c r="L9" s="34">
        <f>IF((P9+L$19-(VLOOKUP((ROUNDUP($O$23,0)),$O$3:$P$18,2)-1))&gt;L$19,P9+L$19-(VLOOKUP((ROUNDUP($O$23,0)),$O$3:$P$18,2)-1),)</f>
        <v>16</v>
      </c>
      <c r="M9" s="16">
        <v>0</v>
      </c>
      <c r="O9" s="21">
        <f t="shared" si="1"/>
        <v>7</v>
      </c>
      <c r="P9">
        <v>10</v>
      </c>
    </row>
    <row r="10" spans="1:16" x14ac:dyDescent="0.3">
      <c r="A10" s="20">
        <f t="shared" si="0"/>
        <v>8</v>
      </c>
      <c r="B10" s="3"/>
      <c r="C10" s="13"/>
      <c r="D10" t="str">
        <f>IF(ISNA(VLOOKUP(Tableau245[[#This Row],[Pos. Q]],Tableau5[],3,0)),"",VLOOKUP(Tableau245[[#This Row],[Pos. Q]],Tableau5[],3,0))</f>
        <v/>
      </c>
      <c r="E10" s="15"/>
      <c r="F10" s="14" t="str">
        <f>IF(ISNA(VLOOKUP(Tableau245[[#This Row],[Pos. 1]],Tableau5[],2,0)),"",VLOOKUP(Tableau245[[#This Row],[Pos. 1]],Tableau5[],2,0))</f>
        <v/>
      </c>
      <c r="G10" s="15"/>
      <c r="H10" s="14" t="str">
        <f>IF(ISNA(VLOOKUP(Tableau245[[#This Row],[Pos. 2]],Tableau5[],2,0)),"",VLOOKUP(Tableau245[[#This Row],[Pos. 2]],Tableau5[],2,0))</f>
        <v/>
      </c>
      <c r="I10" s="53">
        <f>IF(ISERROR(Tableau245[[#This Row],[Pts. Q]]+Tableau245[[#This Row],[Pts. 1]]+Tableau245[[#This Row],[Pts. 2]]),0,Tableau245[[#This Row],[Pts. Q]]+Tableau245[[#This Row],[Pts. 1]]+Tableau245[[#This Row],[Pts. 2]])</f>
        <v>0</v>
      </c>
      <c r="K10" s="47" t="s">
        <v>11</v>
      </c>
      <c r="L10" s="35">
        <f>IF((P10+L$19-(VLOOKUP((ROUNDUP($O$23,0)),$O$3:$P$18,2)-1))&gt;L$19,P10+L$19-(VLOOKUP((ROUNDUP($O$23,0)),$O$3:$P$18,2)-1),)</f>
        <v>15</v>
      </c>
      <c r="M10" s="16">
        <v>0</v>
      </c>
      <c r="O10" s="21">
        <f t="shared" si="1"/>
        <v>8</v>
      </c>
      <c r="P10">
        <v>9</v>
      </c>
    </row>
    <row r="11" spans="1:16" x14ac:dyDescent="0.3">
      <c r="A11" s="20">
        <f t="shared" si="0"/>
        <v>9</v>
      </c>
      <c r="B11" s="3"/>
      <c r="C11" s="13"/>
      <c r="D11" t="str">
        <f>IF(ISNA(VLOOKUP(Tableau245[[#This Row],[Pos. Q]],Tableau5[],3,0)),"",VLOOKUP(Tableau245[[#This Row],[Pos. Q]],Tableau5[],3,0))</f>
        <v/>
      </c>
      <c r="E11" s="15"/>
      <c r="F11" s="14" t="str">
        <f>IF(ISNA(VLOOKUP(Tableau245[[#This Row],[Pos. 1]],Tableau5[],2,0)),"",VLOOKUP(Tableau245[[#This Row],[Pos. 1]],Tableau5[],2,0))</f>
        <v/>
      </c>
      <c r="G11" s="15"/>
      <c r="H11" s="14" t="str">
        <f>IF(ISNA(VLOOKUP(Tableau245[[#This Row],[Pos. 2]],Tableau5[],2,0)),"",VLOOKUP(Tableau245[[#This Row],[Pos. 2]],Tableau5[],2,0))</f>
        <v/>
      </c>
      <c r="I11" s="53">
        <f>IF(ISERROR(Tableau245[[#This Row],[Pts. Q]]+Tableau245[[#This Row],[Pts. 1]]+Tableau245[[#This Row],[Pts. 2]]),0,Tableau245[[#This Row],[Pts. Q]]+Tableau245[[#This Row],[Pts. 1]]+Tableau245[[#This Row],[Pts. 2]])</f>
        <v>0</v>
      </c>
      <c r="K11" s="47" t="s">
        <v>12</v>
      </c>
      <c r="L11" s="34">
        <f>IF((P11+L$19-(VLOOKUP((ROUNDUP($O$23,0)),$O$3:$P$18,2)-1))&gt;L$19,P11+L$19-(VLOOKUP((ROUNDUP($O$23,0)),$O$3:$P$18,2)-1),)</f>
        <v>14</v>
      </c>
      <c r="M11" s="16">
        <v>0</v>
      </c>
      <c r="O11" s="21">
        <f t="shared" si="1"/>
        <v>9</v>
      </c>
      <c r="P11">
        <v>8</v>
      </c>
    </row>
    <row r="12" spans="1:16" x14ac:dyDescent="0.3">
      <c r="A12" s="20">
        <f t="shared" si="0"/>
        <v>10</v>
      </c>
      <c r="B12" s="3"/>
      <c r="C12" s="13"/>
      <c r="D12" t="str">
        <f>IF(ISNA(VLOOKUP(Tableau245[[#This Row],[Pos. Q]],Tableau5[],3,0)),"",VLOOKUP(Tableau245[[#This Row],[Pos. Q]],Tableau5[],3,0))</f>
        <v/>
      </c>
      <c r="E12" s="15"/>
      <c r="F12" s="14" t="str">
        <f>IF(ISNA(VLOOKUP(Tableau245[[#This Row],[Pos. 1]],Tableau5[],2,0)),"",VLOOKUP(Tableau245[[#This Row],[Pos. 1]],Tableau5[],2,0))</f>
        <v/>
      </c>
      <c r="G12" s="15"/>
      <c r="H12" s="14" t="str">
        <f>IF(ISNA(VLOOKUP(Tableau245[[#This Row],[Pos. 2]],Tableau5[],2,0)),"",VLOOKUP(Tableau245[[#This Row],[Pos. 2]],Tableau5[],2,0))</f>
        <v/>
      </c>
      <c r="I12" s="53">
        <f>IF(ISERROR(Tableau245[[#This Row],[Pts. Q]]+Tableau245[[#This Row],[Pts. 1]]+Tableau245[[#This Row],[Pts. 2]]),0,Tableau245[[#This Row],[Pts. Q]]+Tableau245[[#This Row],[Pts. 1]]+Tableau245[[#This Row],[Pts. 2]])</f>
        <v>0</v>
      </c>
      <c r="K12" s="47" t="s">
        <v>13</v>
      </c>
      <c r="L12" s="35">
        <f>IF((P12+L$19-(VLOOKUP((ROUNDUP($O$23,0)),$O$3:$P$18,2)-1))&gt;L$19,P12+L$19-(VLOOKUP((ROUNDUP($O$23,0)),$O$3:$P$18,2)-1),)</f>
        <v>0</v>
      </c>
      <c r="M12" s="16">
        <v>0</v>
      </c>
      <c r="O12" s="21">
        <f t="shared" si="1"/>
        <v>10</v>
      </c>
      <c r="P12">
        <v>7</v>
      </c>
    </row>
    <row r="13" spans="1:16" x14ac:dyDescent="0.3">
      <c r="A13" s="20">
        <f t="shared" si="0"/>
        <v>11</v>
      </c>
      <c r="B13" s="3"/>
      <c r="C13" s="13"/>
      <c r="D13" t="str">
        <f>IF(ISNA(VLOOKUP(Tableau245[[#This Row],[Pos. Q]],Tableau5[],3,0)),"",VLOOKUP(Tableau245[[#This Row],[Pos. Q]],Tableau5[],3,0))</f>
        <v/>
      </c>
      <c r="E13" s="15"/>
      <c r="F13" s="14" t="str">
        <f>IF(ISNA(VLOOKUP(Tableau245[[#This Row],[Pos. 1]],Tableau5[],2,0)),"",VLOOKUP(Tableau245[[#This Row],[Pos. 1]],Tableau5[],2,0))</f>
        <v/>
      </c>
      <c r="G13" s="15"/>
      <c r="H13" s="14" t="str">
        <f>IF(ISNA(VLOOKUP(Tableau245[[#This Row],[Pos. 2]],Tableau5[],2,0)),"",VLOOKUP(Tableau245[[#This Row],[Pos. 2]],Tableau5[],2,0))</f>
        <v/>
      </c>
      <c r="I13" s="53">
        <f>IF(ISERROR(Tableau245[[#This Row],[Pts. Q]]+Tableau245[[#This Row],[Pts. 1]]+Tableau245[[#This Row],[Pts. 2]]),0,Tableau245[[#This Row],[Pts. Q]]+Tableau245[[#This Row],[Pts. 1]]+Tableau245[[#This Row],[Pts. 2]])</f>
        <v>0</v>
      </c>
      <c r="K13" s="47" t="s">
        <v>14</v>
      </c>
      <c r="L13" s="34">
        <f>IF((P13+L$19-(VLOOKUP((ROUNDUP($O$23,0)),$O$3:$P$18,2)-1))&gt;L$19,P13+L$19-(VLOOKUP((ROUNDUP($O$23,0)),$O$3:$P$18,2)-1),)</f>
        <v>0</v>
      </c>
      <c r="M13" s="16">
        <v>0</v>
      </c>
      <c r="O13" s="21">
        <f t="shared" si="1"/>
        <v>11</v>
      </c>
      <c r="P13">
        <v>6</v>
      </c>
    </row>
    <row r="14" spans="1:16" x14ac:dyDescent="0.3">
      <c r="A14" s="20">
        <f t="shared" si="0"/>
        <v>12</v>
      </c>
      <c r="B14" s="3"/>
      <c r="C14" s="13"/>
      <c r="D14" t="str">
        <f>IF(ISNA(VLOOKUP(Tableau245[[#This Row],[Pos. Q]],Tableau5[],3,0)),"",VLOOKUP(Tableau245[[#This Row],[Pos. Q]],Tableau5[],3,0))</f>
        <v/>
      </c>
      <c r="E14" s="15"/>
      <c r="F14" s="14" t="str">
        <f>IF(ISNA(VLOOKUP(Tableau245[[#This Row],[Pos. 1]],Tableau5[],2,0)),"",VLOOKUP(Tableau245[[#This Row],[Pos. 1]],Tableau5[],2,0))</f>
        <v/>
      </c>
      <c r="G14" s="15"/>
      <c r="H14" s="14" t="str">
        <f>IF(ISNA(VLOOKUP(Tableau245[[#This Row],[Pos. 2]],Tableau5[],2,0)),"",VLOOKUP(Tableau245[[#This Row],[Pos. 2]],Tableau5[],2,0))</f>
        <v/>
      </c>
      <c r="I14" s="53">
        <f>IF(ISERROR(Tableau245[[#This Row],[Pts. Q]]+Tableau245[[#This Row],[Pts. 1]]+Tableau245[[#This Row],[Pts. 2]]),0,Tableau245[[#This Row],[Pts. Q]]+Tableau245[[#This Row],[Pts. 1]]+Tableau245[[#This Row],[Pts. 2]])</f>
        <v>0</v>
      </c>
      <c r="K14" s="47" t="s">
        <v>15</v>
      </c>
      <c r="L14" s="35">
        <f>IF((P14+L$19-(VLOOKUP((ROUNDUP($O$23,0)),$O$3:$P$18,2)-1))&gt;L$19,P14+L$19-(VLOOKUP((ROUNDUP($O$23,0)),$O$3:$P$18,2)-1),)</f>
        <v>0</v>
      </c>
      <c r="M14" s="16">
        <v>0</v>
      </c>
      <c r="O14" s="21">
        <f t="shared" si="1"/>
        <v>12</v>
      </c>
      <c r="P14">
        <v>5</v>
      </c>
    </row>
    <row r="15" spans="1:16" x14ac:dyDescent="0.3">
      <c r="A15" s="20">
        <f t="shared" si="0"/>
        <v>13</v>
      </c>
      <c r="B15" s="3"/>
      <c r="C15" s="13"/>
      <c r="D15" t="str">
        <f>IF(ISNA(VLOOKUP(Tableau245[[#This Row],[Pos. Q]],Tableau5[],3,0)),"",VLOOKUP(Tableau245[[#This Row],[Pos. Q]],Tableau5[],3,0))</f>
        <v/>
      </c>
      <c r="E15" s="15"/>
      <c r="F15" s="14" t="str">
        <f>IF(ISNA(VLOOKUP(Tableau245[[#This Row],[Pos. 1]],Tableau5[],2,0)),"",VLOOKUP(Tableau245[[#This Row],[Pos. 1]],Tableau5[],2,0))</f>
        <v/>
      </c>
      <c r="G15" s="15"/>
      <c r="H15" s="14" t="str">
        <f>IF(ISNA(VLOOKUP(Tableau245[[#This Row],[Pos. 2]],Tableau5[],2,0)),"",VLOOKUP(Tableau245[[#This Row],[Pos. 2]],Tableau5[],2,0))</f>
        <v/>
      </c>
      <c r="I15" s="53">
        <f>IF(ISERROR(Tableau245[[#This Row],[Pts. Q]]+Tableau245[[#This Row],[Pts. 1]]+Tableau245[[#This Row],[Pts. 2]]),0,Tableau245[[#This Row],[Pts. Q]]+Tableau245[[#This Row],[Pts. 1]]+Tableau245[[#This Row],[Pts. 2]])</f>
        <v>0</v>
      </c>
      <c r="K15" s="47" t="s">
        <v>16</v>
      </c>
      <c r="L15" s="34">
        <f>IF((P15+L$19-(VLOOKUP((ROUNDUP($O$23,0)),$O$3:$P$18,2)-1))&gt;L$19,P15+L$19-(VLOOKUP((ROUNDUP($O$23,0)),$O$3:$P$18,2)-1),)</f>
        <v>0</v>
      </c>
      <c r="M15" s="16">
        <v>0</v>
      </c>
      <c r="O15" s="21">
        <f t="shared" si="1"/>
        <v>13</v>
      </c>
      <c r="P15">
        <v>4</v>
      </c>
    </row>
    <row r="16" spans="1:16" x14ac:dyDescent="0.3">
      <c r="A16" s="20">
        <f t="shared" si="0"/>
        <v>14</v>
      </c>
      <c r="B16" s="3"/>
      <c r="C16" s="13"/>
      <c r="D16" t="str">
        <f>IF(ISNA(VLOOKUP(Tableau245[[#This Row],[Pos. Q]],Tableau5[],3,0)),"",VLOOKUP(Tableau245[[#This Row],[Pos. Q]],Tableau5[],3,0))</f>
        <v/>
      </c>
      <c r="E16" s="15"/>
      <c r="F16" s="14" t="str">
        <f>IF(ISNA(VLOOKUP(Tableau245[[#This Row],[Pos. 1]],Tableau5[],2,0)),"",VLOOKUP(Tableau245[[#This Row],[Pos. 1]],Tableau5[],2,0))</f>
        <v/>
      </c>
      <c r="G16" s="15"/>
      <c r="H16" s="14" t="str">
        <f>IF(ISNA(VLOOKUP(Tableau245[[#This Row],[Pos. 2]],Tableau5[],2,0)),"",VLOOKUP(Tableau245[[#This Row],[Pos. 2]],Tableau5[],2,0))</f>
        <v/>
      </c>
      <c r="I16" s="53">
        <f>IF(ISERROR(Tableau245[[#This Row],[Pts. Q]]+Tableau245[[#This Row],[Pts. 1]]+Tableau245[[#This Row],[Pts. 2]]),0,Tableau245[[#This Row],[Pts. Q]]+Tableau245[[#This Row],[Pts. 1]]+Tableau245[[#This Row],[Pts. 2]])</f>
        <v>0</v>
      </c>
      <c r="K16" s="47" t="s">
        <v>17</v>
      </c>
      <c r="L16" s="35">
        <f>IF((P16+L$19-(VLOOKUP((ROUNDUP($O$23,0)),$O$3:$P$18,2)-1))&gt;L$19,P16+L$19-(VLOOKUP((ROUNDUP($O$23,0)),$O$3:$P$18,2)-1),)</f>
        <v>0</v>
      </c>
      <c r="M16" s="16">
        <v>0</v>
      </c>
      <c r="O16" s="21">
        <f t="shared" si="1"/>
        <v>14</v>
      </c>
      <c r="P16">
        <v>3</v>
      </c>
    </row>
    <row r="17" spans="1:18" x14ac:dyDescent="0.3">
      <c r="A17" s="20">
        <f t="shared" si="0"/>
        <v>15</v>
      </c>
      <c r="B17" s="3"/>
      <c r="C17" s="13"/>
      <c r="D17" t="str">
        <f>IF(ISNA(VLOOKUP(Tableau245[[#This Row],[Pos. Q]],Tableau5[],3,0)),"",VLOOKUP(Tableau245[[#This Row],[Pos. Q]],Tableau5[],3,0))</f>
        <v/>
      </c>
      <c r="E17" s="15"/>
      <c r="F17" s="14" t="str">
        <f>IF(ISNA(VLOOKUP(Tableau245[[#This Row],[Pos. 1]],Tableau5[],2,0)),"",VLOOKUP(Tableau245[[#This Row],[Pos. 1]],Tableau5[],2,0))</f>
        <v/>
      </c>
      <c r="G17" s="15"/>
      <c r="H17" s="14" t="str">
        <f>IF(ISNA(VLOOKUP(Tableau245[[#This Row],[Pos. 2]],Tableau5[],2,0)),"",VLOOKUP(Tableau245[[#This Row],[Pos. 2]],Tableau5[],2,0))</f>
        <v/>
      </c>
      <c r="I17" s="53">
        <f>IF(ISERROR(Tableau245[[#This Row],[Pts. Q]]+Tableau245[[#This Row],[Pts. 1]]+Tableau245[[#This Row],[Pts. 2]]),0,Tableau245[[#This Row],[Pts. Q]]+Tableau245[[#This Row],[Pts. 1]]+Tableau245[[#This Row],[Pts. 2]])</f>
        <v>0</v>
      </c>
      <c r="K17" s="47" t="s">
        <v>18</v>
      </c>
      <c r="L17" s="34">
        <f>IF((P17+L$19-(VLOOKUP((ROUNDUP($O$23,0)),$O$3:$P$18,2)-1))&gt;L$19,P17+L$19-(VLOOKUP((ROUNDUP($O$23,0)),$O$3:$P$18,2)-1),)</f>
        <v>0</v>
      </c>
      <c r="M17" s="16">
        <v>0</v>
      </c>
      <c r="O17" s="21">
        <f t="shared" si="1"/>
        <v>15</v>
      </c>
      <c r="P17">
        <v>2</v>
      </c>
    </row>
    <row r="18" spans="1:18" x14ac:dyDescent="0.3">
      <c r="A18" s="22">
        <f t="shared" si="0"/>
        <v>16</v>
      </c>
      <c r="B18" s="3"/>
      <c r="C18" s="13"/>
      <c r="D18" s="14" t="str">
        <f>IF(ISNA(VLOOKUP(Tableau245[[#This Row],[Pos. Q]],Tableau5[],3,0)),"",VLOOKUP(Tableau245[[#This Row],[Pos. Q]],Tableau5[],3,0))</f>
        <v/>
      </c>
      <c r="E18" s="15"/>
      <c r="F18" s="14" t="str">
        <f>IF(ISNA(VLOOKUP(Tableau245[[#This Row],[Pos. 1]],Tableau5[],2,0)),"",VLOOKUP(Tableau245[[#This Row],[Pos. 1]],Tableau5[],2,0))</f>
        <v/>
      </c>
      <c r="G18" s="15"/>
      <c r="H18" s="14" t="str">
        <f>IF(ISNA(VLOOKUP(Tableau245[[#This Row],[Pos. 2]],Tableau5[],2,0)),"",VLOOKUP(Tableau245[[#This Row],[Pos. 2]],Tableau5[],2,0))</f>
        <v/>
      </c>
      <c r="I18" s="53">
        <f>IF(ISERROR(Tableau245[[#This Row],[Pts. Q]]+Tableau245[[#This Row],[Pts. 1]]+Tableau245[[#This Row],[Pts. 2]]),0,Tableau245[[#This Row],[Pts. Q]]+Tableau245[[#This Row],[Pts. 1]]+Tableau245[[#This Row],[Pts. 2]])</f>
        <v>0</v>
      </c>
      <c r="K18" s="47" t="s">
        <v>19</v>
      </c>
      <c r="L18" s="35">
        <f>IF((P18+L$19-(VLOOKUP((ROUNDUP($O$23,0)),$O$3:$P$18,2)-1))&gt;L$19,P18+L$19-(VLOOKUP((ROUNDUP($O$23,0)),$O$3:$P$18,2)-1),)</f>
        <v>0</v>
      </c>
      <c r="M18" s="16">
        <v>0</v>
      </c>
      <c r="O18" s="21">
        <f t="shared" si="1"/>
        <v>16</v>
      </c>
      <c r="P18">
        <v>1</v>
      </c>
    </row>
    <row r="19" spans="1:18" ht="15" thickBot="1" x14ac:dyDescent="0.35">
      <c r="A19" s="22">
        <f t="shared" si="0"/>
        <v>17</v>
      </c>
      <c r="B19" s="3"/>
      <c r="C19" s="39"/>
      <c r="D19" s="41" t="str">
        <f>IF(ISNA(VLOOKUP(Tableau245[[#This Row],[Pos. Q]],Tableau5[],3,0)),"",VLOOKUP(Tableau245[[#This Row],[Pos. Q]],Tableau5[],3,0))</f>
        <v/>
      </c>
      <c r="E19" s="40"/>
      <c r="F19" s="41" t="str">
        <f>IF(ISNA(VLOOKUP(Tableau245[[#This Row],[Pos. 1]],Tableau5[],2,0)),"",VLOOKUP(Tableau245[[#This Row],[Pos. 1]],Tableau5[],2,0))</f>
        <v/>
      </c>
      <c r="G19" s="40"/>
      <c r="H19" s="42" t="str">
        <f>IF(ISNA(VLOOKUP(Tableau245[[#This Row],[Pos. 2]],Tableau5[],2,0)),"",VLOOKUP(Tableau245[[#This Row],[Pos. 2]],Tableau5[],2,0))</f>
        <v/>
      </c>
      <c r="I19" s="54">
        <f>IF(ISERROR(Tableau245[[#This Row],[Pts. Q]]+Tableau245[[#This Row],[Pts. 1]]+Tableau245[[#This Row],[Pts. 2]]),0,Tableau245[[#This Row],[Pts. Q]]+Tableau245[[#This Row],[Pts. 1]]+Tableau245[[#This Row],[Pts. 2]])</f>
        <v>0</v>
      </c>
      <c r="K19" s="48" t="s">
        <v>20</v>
      </c>
      <c r="L19" s="34">
        <f>P3-(VLOOKUP((ROUNDDOWN($O$23,0)),$O$3:$P$18,2)-1)</f>
        <v>13</v>
      </c>
      <c r="M19" s="16">
        <v>0</v>
      </c>
    </row>
    <row r="20" spans="1:18" x14ac:dyDescent="0.3">
      <c r="A20" s="22">
        <f t="shared" si="0"/>
        <v>18</v>
      </c>
      <c r="B20" s="3"/>
      <c r="C20" s="39"/>
      <c r="D20" s="41" t="str">
        <f>IF(ISNA(VLOOKUP(Tableau245[[#This Row],[Pos. Q]],Tableau5[],3,0)),"",VLOOKUP(Tableau245[[#This Row],[Pos. Q]],Tableau5[],3,0))</f>
        <v/>
      </c>
      <c r="E20" s="40"/>
      <c r="F20" s="41" t="str">
        <f>IF(ISNA(VLOOKUP(Tableau245[[#This Row],[Pos. 1]],Tableau5[],2,0)),"",VLOOKUP(Tableau245[[#This Row],[Pos. 1]],Tableau5[],2,0))</f>
        <v/>
      </c>
      <c r="G20" s="40"/>
      <c r="H20" s="42" t="str">
        <f>IF(ISNA(VLOOKUP(Tableau245[[#This Row],[Pos. 2]],Tableau5[],2,0)),"",VLOOKUP(Tableau245[[#This Row],[Pos. 2]],Tableau5[],2,0))</f>
        <v/>
      </c>
      <c r="I20" s="54">
        <f>IF(ISERROR(Tableau245[[#This Row],[Pts. Q]]+Tableau245[[#This Row],[Pts. 1]]+Tableau245[[#This Row],[Pts. 2]]),0,Tableau245[[#This Row],[Pts. Q]]+Tableau245[[#This Row],[Pts. 1]]+Tableau245[[#This Row],[Pts. 2]])</f>
        <v>0</v>
      </c>
      <c r="K20" s="49" t="s">
        <v>21</v>
      </c>
      <c r="L20" s="35">
        <f>P4-(VLOOKUP((ROUNDDOWN($O$23,0)),$O$3:$P$18,2)-1)</f>
        <v>10</v>
      </c>
      <c r="M20" s="16">
        <v>0</v>
      </c>
      <c r="O20" s="24" t="s">
        <v>3</v>
      </c>
      <c r="P20" s="29"/>
    </row>
    <row r="21" spans="1:18" ht="15" thickBot="1" x14ac:dyDescent="0.35">
      <c r="A21" s="22">
        <f t="shared" si="0"/>
        <v>19</v>
      </c>
      <c r="B21" s="38"/>
      <c r="C21" s="39"/>
      <c r="D21" s="41" t="str">
        <f>IF(ISNA(VLOOKUP(Tableau245[[#This Row],[Pos. Q]],Tableau5[],3,0)),"",VLOOKUP(Tableau245[[#This Row],[Pos. Q]],Tableau5[],3,0))</f>
        <v/>
      </c>
      <c r="E21" s="40"/>
      <c r="F21" s="41" t="str">
        <f>IF(ISNA(VLOOKUP(Tableau245[[#This Row],[Pos. 1]],Tableau5[],2,0)),"",VLOOKUP(Tableau245[[#This Row],[Pos. 1]],Tableau5[],2,0))</f>
        <v/>
      </c>
      <c r="G21" s="40"/>
      <c r="H21" s="42" t="str">
        <f>IF(ISNA(VLOOKUP(Tableau245[[#This Row],[Pos. 2]],Tableau5[],2,0)),"",VLOOKUP(Tableau245[[#This Row],[Pos. 2]],Tableau5[],2,0))</f>
        <v/>
      </c>
      <c r="I21" s="55">
        <f>IF(ISERROR(Tableau245[[#This Row],[Pts. Q]]+Tableau245[[#This Row],[Pts. 1]]+Tableau245[[#This Row],[Pts. 2]]),0,Tableau245[[#This Row],[Pts. Q]]+Tableau245[[#This Row],[Pts. 1]]+Tableau245[[#This Row],[Pts. 2]])</f>
        <v>0</v>
      </c>
      <c r="K21" s="50" t="s">
        <v>22</v>
      </c>
      <c r="L21" s="34">
        <f>P5-(VLOOKUP((ROUNDDOWN($O$23,0)),$O$3:$P$18,2)-1)</f>
        <v>8</v>
      </c>
      <c r="M21" s="16">
        <v>0</v>
      </c>
      <c r="O21" s="26">
        <v>18</v>
      </c>
      <c r="P21" s="30"/>
    </row>
    <row r="22" spans="1:18" x14ac:dyDescent="0.3">
      <c r="A22" s="22">
        <f t="shared" si="0"/>
        <v>20</v>
      </c>
      <c r="B22" s="38"/>
      <c r="C22" s="39"/>
      <c r="D22" s="41" t="str">
        <f>IF(ISNA(VLOOKUP(Tableau245[[#This Row],[Pos. Q]],Tableau5[],3,0)),"",VLOOKUP(Tableau245[[#This Row],[Pos. Q]],Tableau5[],3,0))</f>
        <v/>
      </c>
      <c r="E22" s="40"/>
      <c r="F22" s="41" t="str">
        <f>IF(ISNA(VLOOKUP(Tableau245[[#This Row],[Pos. 1]],Tableau5[],2,0)),"",VLOOKUP(Tableau245[[#This Row],[Pos. 1]],Tableau5[],2,0))</f>
        <v/>
      </c>
      <c r="G22" s="40"/>
      <c r="H22" s="42" t="str">
        <f>IF(ISNA(VLOOKUP(Tableau245[[#This Row],[Pos. 2]],Tableau5[],2,0)),"",VLOOKUP(Tableau245[[#This Row],[Pos. 2]],Tableau5[],2,0))</f>
        <v/>
      </c>
      <c r="I22" s="55">
        <f>IF(ISERROR(Tableau245[[#This Row],[Pts. Q]]+Tableau245[[#This Row],[Pts. 1]]+Tableau245[[#This Row],[Pts. 2]]),0,Tableau245[[#This Row],[Pts. Q]]+Tableau245[[#This Row],[Pts. 1]]+Tableau245[[#This Row],[Pts. 2]])</f>
        <v>0</v>
      </c>
      <c r="K22" s="51" t="s">
        <v>23</v>
      </c>
      <c r="L22" s="35">
        <f>P6-(VLOOKUP((ROUNDDOWN($O$23,0)),$O$3:$P$18,2)-1)</f>
        <v>6</v>
      </c>
      <c r="M22" s="16">
        <v>0</v>
      </c>
      <c r="O22" s="31" t="s">
        <v>36</v>
      </c>
      <c r="P22" s="25"/>
      <c r="Q22" s="7"/>
      <c r="R22" s="7"/>
    </row>
    <row r="23" spans="1:18" ht="15" thickBot="1" x14ac:dyDescent="0.35">
      <c r="A23" s="22">
        <f t="shared" si="0"/>
        <v>21</v>
      </c>
      <c r="B23" s="38"/>
      <c r="C23" s="39"/>
      <c r="D23" s="41" t="str">
        <f>IF(ISNA(VLOOKUP(Tableau245[[#This Row],[Pos. Q]],Tableau5[],3,0)),"",VLOOKUP(Tableau245[[#This Row],[Pos. Q]],Tableau5[],3,0))</f>
        <v/>
      </c>
      <c r="E23" s="40"/>
      <c r="F23" s="41" t="str">
        <f>IF(ISNA(VLOOKUP(Tableau245[[#This Row],[Pos. 1]],Tableau5[],2,0)),"",VLOOKUP(Tableau245[[#This Row],[Pos. 1]],Tableau5[],2,0))</f>
        <v/>
      </c>
      <c r="G23" s="40"/>
      <c r="H23" s="42" t="str">
        <f>IF(ISNA(VLOOKUP(Tableau245[[#This Row],[Pos. 2]],Tableau5[],2,0)),"",VLOOKUP(Tableau245[[#This Row],[Pos. 2]],Tableau5[],2,0))</f>
        <v/>
      </c>
      <c r="I23" s="55">
        <f>IF(ISERROR(Tableau245[[#This Row],[Pts. Q]]+Tableau245[[#This Row],[Pts. 1]]+Tableau245[[#This Row],[Pts. 2]]),0,Tableau245[[#This Row],[Pts. Q]]+Tableau245[[#This Row],[Pts. 1]]+Tableau245[[#This Row],[Pts. 2]])</f>
        <v>0</v>
      </c>
      <c r="K23" s="51" t="s">
        <v>24</v>
      </c>
      <c r="L23" s="34">
        <f>P7-(VLOOKUP((ROUNDDOWN($O$23,0)),$O$3:$P$18,2)-1)</f>
        <v>5</v>
      </c>
      <c r="M23" s="16">
        <v>0</v>
      </c>
      <c r="O23" s="32">
        <f>O21/2</f>
        <v>9</v>
      </c>
      <c r="P23" s="27"/>
      <c r="Q23" s="28"/>
      <c r="R23" s="28"/>
    </row>
    <row r="24" spans="1:18" x14ac:dyDescent="0.3">
      <c r="A24" s="22">
        <f t="shared" si="0"/>
        <v>22</v>
      </c>
      <c r="B24" s="38"/>
      <c r="C24" s="39"/>
      <c r="D24" s="41" t="str">
        <f>IF(ISNA(VLOOKUP(Tableau245[[#This Row],[Pos. Q]],Tableau5[],3,0)),"",VLOOKUP(Tableau245[[#This Row],[Pos. Q]],Tableau5[],3,0))</f>
        <v/>
      </c>
      <c r="E24" s="40"/>
      <c r="F24" s="41" t="str">
        <f>IF(ISNA(VLOOKUP(Tableau245[[#This Row],[Pos. 1]],Tableau5[],2,0)),"",VLOOKUP(Tableau245[[#This Row],[Pos. 1]],Tableau5[],2,0))</f>
        <v/>
      </c>
      <c r="G24" s="40"/>
      <c r="H24" s="42" t="str">
        <f>IF(ISNA(VLOOKUP(Tableau245[[#This Row],[Pos. 2]],Tableau5[],2,0)),"",VLOOKUP(Tableau245[[#This Row],[Pos. 2]],Tableau5[],2,0))</f>
        <v/>
      </c>
      <c r="I24" s="55">
        <f>IF(ISERROR(Tableau245[[#This Row],[Pts. Q]]+Tableau245[[#This Row],[Pts. 1]]+Tableau245[[#This Row],[Pts. 2]]),0,Tableau245[[#This Row],[Pts. Q]]+Tableau245[[#This Row],[Pts. 1]]+Tableau245[[#This Row],[Pts. 2]])</f>
        <v>0</v>
      </c>
      <c r="K24" s="51" t="s">
        <v>25</v>
      </c>
      <c r="L24" s="35">
        <f>P8-(VLOOKUP((ROUNDDOWN($O$23,0)),$O$3:$P$18,2)-1)</f>
        <v>4</v>
      </c>
      <c r="M24" s="16">
        <v>0</v>
      </c>
    </row>
    <row r="25" spans="1:18" x14ac:dyDescent="0.3">
      <c r="A25" s="22">
        <f t="shared" si="0"/>
        <v>23</v>
      </c>
      <c r="B25" s="38"/>
      <c r="C25" s="39"/>
      <c r="D25" s="41" t="str">
        <f>IF(ISNA(VLOOKUP(Tableau245[[#This Row],[Pos. Q]],Tableau5[],3,0)),"",VLOOKUP(Tableau245[[#This Row],[Pos. Q]],Tableau5[],3,0))</f>
        <v/>
      </c>
      <c r="E25" s="40"/>
      <c r="F25" s="41" t="str">
        <f>IF(ISNA(VLOOKUP(Tableau245[[#This Row],[Pos. 1]],Tableau5[],2,0)),"",VLOOKUP(Tableau245[[#This Row],[Pos. 1]],Tableau5[],2,0))</f>
        <v/>
      </c>
      <c r="G25" s="40"/>
      <c r="H25" s="42" t="str">
        <f>IF(ISNA(VLOOKUP(Tableau245[[#This Row],[Pos. 2]],Tableau5[],2,0)),"",VLOOKUP(Tableau245[[#This Row],[Pos. 2]],Tableau5[],2,0))</f>
        <v/>
      </c>
      <c r="I25" s="55">
        <f>IF(ISERROR(Tableau245[[#This Row],[Pts. Q]]+Tableau245[[#This Row],[Pts. 1]]+Tableau245[[#This Row],[Pts. 2]]),0,Tableau245[[#This Row],[Pts. Q]]+Tableau245[[#This Row],[Pts. 1]]+Tableau245[[#This Row],[Pts. 2]])</f>
        <v>0</v>
      </c>
      <c r="K25" s="51" t="s">
        <v>26</v>
      </c>
      <c r="L25" s="34">
        <f>P9-(VLOOKUP((ROUNDDOWN($O$23,0)),$O$3:$P$18,2)-1)</f>
        <v>3</v>
      </c>
      <c r="M25" s="16">
        <v>0</v>
      </c>
    </row>
    <row r="26" spans="1:18" x14ac:dyDescent="0.3">
      <c r="A26" s="22">
        <f t="shared" si="0"/>
        <v>24</v>
      </c>
      <c r="B26" s="38"/>
      <c r="C26" s="39"/>
      <c r="D26" s="41" t="str">
        <f>IF(ISNA(VLOOKUP(Tableau245[[#This Row],[Pos. Q]],Tableau5[],3,0)),"",VLOOKUP(Tableau245[[#This Row],[Pos. Q]],Tableau5[],3,0))</f>
        <v/>
      </c>
      <c r="E26" s="40"/>
      <c r="F26" s="41" t="str">
        <f>IF(ISNA(VLOOKUP(Tableau245[[#This Row],[Pos. 1]],Tableau5[],2,0)),"",VLOOKUP(Tableau245[[#This Row],[Pos. 1]],Tableau5[],2,0))</f>
        <v/>
      </c>
      <c r="G26" s="40"/>
      <c r="H26" s="42" t="str">
        <f>IF(ISNA(VLOOKUP(Tableau245[[#This Row],[Pos. 2]],Tableau5[],2,0)),"",VLOOKUP(Tableau245[[#This Row],[Pos. 2]],Tableau5[],2,0))</f>
        <v/>
      </c>
      <c r="I26" s="55">
        <f>IF(ISERROR(Tableau245[[#This Row],[Pts. Q]]+Tableau245[[#This Row],[Pts. 1]]+Tableau245[[#This Row],[Pts. 2]]),0,Tableau245[[#This Row],[Pts. Q]]+Tableau245[[#This Row],[Pts. 1]]+Tableau245[[#This Row],[Pts. 2]])</f>
        <v>0</v>
      </c>
      <c r="K26" s="51" t="s">
        <v>27</v>
      </c>
      <c r="L26" s="35">
        <f>P10-(VLOOKUP((ROUNDDOWN($O$23,0)),$O$3:$P$18,2)-1)</f>
        <v>2</v>
      </c>
      <c r="M26" s="16">
        <v>0</v>
      </c>
    </row>
    <row r="27" spans="1:18" x14ac:dyDescent="0.3">
      <c r="A27" s="22">
        <f t="shared" si="0"/>
        <v>25</v>
      </c>
      <c r="B27" s="38"/>
      <c r="C27" s="39"/>
      <c r="D27" s="41" t="str">
        <f>IF(ISNA(VLOOKUP(Tableau245[[#This Row],[Pos. Q]],Tableau5[],3,0)),"",VLOOKUP(Tableau245[[#This Row],[Pos. Q]],Tableau5[],3,0))</f>
        <v/>
      </c>
      <c r="E27" s="40"/>
      <c r="F27" s="41" t="str">
        <f>IF(ISNA(VLOOKUP(Tableau245[[#This Row],[Pos. 1]],Tableau5[],2,0)),"",VLOOKUP(Tableau245[[#This Row],[Pos. 1]],Tableau5[],2,0))</f>
        <v/>
      </c>
      <c r="G27" s="40"/>
      <c r="H27" s="42" t="str">
        <f>IF(ISNA(VLOOKUP(Tableau245[[#This Row],[Pos. 2]],Tableau5[],2,0)),"",VLOOKUP(Tableau245[[#This Row],[Pos. 2]],Tableau5[],2,0))</f>
        <v/>
      </c>
      <c r="I27" s="55">
        <f>IF(ISERROR(Tableau245[[#This Row],[Pts. Q]]+Tableau245[[#This Row],[Pts. 1]]+Tableau245[[#This Row],[Pts. 2]]),0,Tableau245[[#This Row],[Pts. Q]]+Tableau245[[#This Row],[Pts. 1]]+Tableau245[[#This Row],[Pts. 2]])</f>
        <v>0</v>
      </c>
      <c r="K27" s="51" t="s">
        <v>28</v>
      </c>
      <c r="L27" s="34">
        <f>P11-(VLOOKUP((ROUNDDOWN($O$23,0)),$O$3:$P$18,2)-1)</f>
        <v>1</v>
      </c>
      <c r="M27" s="16">
        <v>0</v>
      </c>
    </row>
    <row r="28" spans="1:18" x14ac:dyDescent="0.3">
      <c r="A28" s="22">
        <f t="shared" si="0"/>
        <v>26</v>
      </c>
      <c r="B28" s="38"/>
      <c r="C28" s="39"/>
      <c r="D28" s="41" t="str">
        <f>IF(ISNA(VLOOKUP(Tableau245[[#This Row],[Pos. Q]],Tableau5[],3,0)),"",VLOOKUP(Tableau245[[#This Row],[Pos. Q]],Tableau5[],3,0))</f>
        <v/>
      </c>
      <c r="E28" s="40"/>
      <c r="F28" s="41" t="str">
        <f>IF(ISNA(VLOOKUP(Tableau245[[#This Row],[Pos. 1]],Tableau5[],2,0)),"",VLOOKUP(Tableau245[[#This Row],[Pos. 1]],Tableau5[],2,0))</f>
        <v/>
      </c>
      <c r="G28" s="40"/>
      <c r="H28" s="42" t="str">
        <f>IF(ISNA(VLOOKUP(Tableau245[[#This Row],[Pos. 2]],Tableau5[],2,0)),"",VLOOKUP(Tableau245[[#This Row],[Pos. 2]],Tableau5[],2,0))</f>
        <v/>
      </c>
      <c r="I28" s="55">
        <f>IF(ISERROR(Tableau245[[#This Row],[Pts. Q]]+Tableau245[[#This Row],[Pts. 1]]+Tableau245[[#This Row],[Pts. 2]]),0,Tableau245[[#This Row],[Pts. Q]]+Tableau245[[#This Row],[Pts. 1]]+Tableau245[[#This Row],[Pts. 2]])</f>
        <v>0</v>
      </c>
      <c r="K28" s="51" t="s">
        <v>29</v>
      </c>
      <c r="L28" s="35">
        <f>P12-(VLOOKUP((ROUNDDOWN($O$23,0)),$O$3:$P$18,2)-1)</f>
        <v>0</v>
      </c>
      <c r="M28" s="16">
        <v>0</v>
      </c>
    </row>
    <row r="29" spans="1:18" x14ac:dyDescent="0.3">
      <c r="A29" s="22">
        <f t="shared" si="0"/>
        <v>27</v>
      </c>
      <c r="B29" s="38"/>
      <c r="C29" s="39"/>
      <c r="D29" s="41" t="str">
        <f>IF(ISNA(VLOOKUP(Tableau245[[#This Row],[Pos. Q]],Tableau5[],3,0)),"",VLOOKUP(Tableau245[[#This Row],[Pos. Q]],Tableau5[],3,0))</f>
        <v/>
      </c>
      <c r="E29" s="40"/>
      <c r="F29" s="41" t="str">
        <f>IF(ISNA(VLOOKUP(Tableau245[[#This Row],[Pos. 1]],Tableau5[],2,0)),"",VLOOKUP(Tableau245[[#This Row],[Pos. 1]],Tableau5[],2,0))</f>
        <v/>
      </c>
      <c r="G29" s="40"/>
      <c r="H29" s="42" t="str">
        <f>IF(ISNA(VLOOKUP(Tableau245[[#This Row],[Pos. 2]],Tableau5[],2,0)),"",VLOOKUP(Tableau245[[#This Row],[Pos. 2]],Tableau5[],2,0))</f>
        <v/>
      </c>
      <c r="I29" s="55">
        <f>IF(ISERROR(Tableau245[[#This Row],[Pts. Q]]+Tableau245[[#This Row],[Pts. 1]]+Tableau245[[#This Row],[Pts. 2]]),0,Tableau245[[#This Row],[Pts. Q]]+Tableau245[[#This Row],[Pts. 1]]+Tableau245[[#This Row],[Pts. 2]])</f>
        <v>0</v>
      </c>
      <c r="K29" s="51" t="s">
        <v>30</v>
      </c>
      <c r="L29" s="34">
        <f>P13-(VLOOKUP((ROUNDDOWN($O$23,0)),$O$3:$P$18,2)-1)</f>
        <v>-1</v>
      </c>
      <c r="M29" s="16">
        <v>0</v>
      </c>
    </row>
    <row r="30" spans="1:18" x14ac:dyDescent="0.3">
      <c r="A30" s="22">
        <f t="shared" si="0"/>
        <v>28</v>
      </c>
      <c r="B30" s="38"/>
      <c r="C30" s="39"/>
      <c r="D30" s="41" t="str">
        <f>IF(ISNA(VLOOKUP(Tableau245[[#This Row],[Pos. Q]],Tableau5[],3,0)),"",VLOOKUP(Tableau245[[#This Row],[Pos. Q]],Tableau5[],3,0))</f>
        <v/>
      </c>
      <c r="E30" s="40"/>
      <c r="F30" s="41" t="str">
        <f>IF(ISNA(VLOOKUP(Tableau245[[#This Row],[Pos. 1]],Tableau5[],2,0)),"",VLOOKUP(Tableau245[[#This Row],[Pos. 1]],Tableau5[],2,0))</f>
        <v/>
      </c>
      <c r="G30" s="40"/>
      <c r="H30" s="42" t="str">
        <f>IF(ISNA(VLOOKUP(Tableau245[[#This Row],[Pos. 2]],Tableau5[],2,0)),"",VLOOKUP(Tableau245[[#This Row],[Pos. 2]],Tableau5[],2,0))</f>
        <v/>
      </c>
      <c r="I30" s="55">
        <f>IF(ISERROR(Tableau245[[#This Row],[Pts. Q]]+Tableau245[[#This Row],[Pts. 1]]+Tableau245[[#This Row],[Pts. 2]]),0,Tableau245[[#This Row],[Pts. Q]]+Tableau245[[#This Row],[Pts. 1]]+Tableau245[[#This Row],[Pts. 2]])</f>
        <v>0</v>
      </c>
      <c r="K30" s="51" t="s">
        <v>31</v>
      </c>
      <c r="L30" s="35">
        <f>P14-(VLOOKUP((ROUNDDOWN($O$23,0)),$O$3:$P$18,2)-1)</f>
        <v>-2</v>
      </c>
      <c r="M30" s="16">
        <v>0</v>
      </c>
    </row>
    <row r="31" spans="1:18" x14ac:dyDescent="0.3">
      <c r="A31" s="22">
        <f t="shared" si="0"/>
        <v>29</v>
      </c>
      <c r="B31" s="38"/>
      <c r="C31" s="39"/>
      <c r="D31" s="41" t="str">
        <f>IF(ISNA(VLOOKUP(Tableau245[[#This Row],[Pos. Q]],Tableau5[],3,0)),"",VLOOKUP(Tableau245[[#This Row],[Pos. Q]],Tableau5[],3,0))</f>
        <v/>
      </c>
      <c r="E31" s="40"/>
      <c r="F31" s="41" t="str">
        <f>IF(ISNA(VLOOKUP(Tableau245[[#This Row],[Pos. 1]],Tableau5[],2,0)),"",VLOOKUP(Tableau245[[#This Row],[Pos. 1]],Tableau5[],2,0))</f>
        <v/>
      </c>
      <c r="G31" s="40"/>
      <c r="H31" s="42" t="str">
        <f>IF(ISNA(VLOOKUP(Tableau245[[#This Row],[Pos. 2]],Tableau5[],2,0)),"",VLOOKUP(Tableau245[[#This Row],[Pos. 2]],Tableau5[],2,0))</f>
        <v/>
      </c>
      <c r="I31" s="55">
        <f>IF(ISERROR(Tableau245[[#This Row],[Pts. Q]]+Tableau245[[#This Row],[Pts. 1]]+Tableau245[[#This Row],[Pts. 2]]),0,Tableau245[[#This Row],[Pts. Q]]+Tableau245[[#This Row],[Pts. 1]]+Tableau245[[#This Row],[Pts. 2]])</f>
        <v>0</v>
      </c>
      <c r="K31" s="51" t="s">
        <v>32</v>
      </c>
      <c r="L31" s="34">
        <f>P15-(VLOOKUP((ROUNDDOWN($O$23,0)),$O$3:$P$18,2)-1)</f>
        <v>-3</v>
      </c>
      <c r="M31" s="16">
        <v>0</v>
      </c>
    </row>
    <row r="32" spans="1:18" x14ac:dyDescent="0.3">
      <c r="A32" s="22">
        <f t="shared" si="0"/>
        <v>30</v>
      </c>
      <c r="B32" s="38"/>
      <c r="C32" s="39"/>
      <c r="D32" s="41" t="str">
        <f>IF(ISNA(VLOOKUP(Tableau245[[#This Row],[Pos. Q]],Tableau5[],3,0)),"",VLOOKUP(Tableau245[[#This Row],[Pos. Q]],Tableau5[],3,0))</f>
        <v/>
      </c>
      <c r="E32" s="40"/>
      <c r="F32" s="41" t="str">
        <f>IF(ISNA(VLOOKUP(Tableau245[[#This Row],[Pos. 1]],Tableau5[],2,0)),"",VLOOKUP(Tableau245[[#This Row],[Pos. 1]],Tableau5[],2,0))</f>
        <v/>
      </c>
      <c r="G32" s="40"/>
      <c r="H32" s="42" t="str">
        <f>IF(ISNA(VLOOKUP(Tableau245[[#This Row],[Pos. 2]],Tableau5[],2,0)),"",VLOOKUP(Tableau245[[#This Row],[Pos. 2]],Tableau5[],2,0))</f>
        <v/>
      </c>
      <c r="I32" s="55">
        <f>IF(ISERROR(Tableau245[[#This Row],[Pts. Q]]+Tableau245[[#This Row],[Pts. 1]]+Tableau245[[#This Row],[Pts. 2]]),0,Tableau245[[#This Row],[Pts. Q]]+Tableau245[[#This Row],[Pts. 1]]+Tableau245[[#This Row],[Pts. 2]])</f>
        <v>0</v>
      </c>
      <c r="K32" s="51" t="s">
        <v>33</v>
      </c>
      <c r="L32" s="35">
        <f>P16-(VLOOKUP((ROUNDDOWN($O$23,0)),$O$3:$P$18,2)-1)</f>
        <v>-4</v>
      </c>
      <c r="M32" s="16">
        <v>0</v>
      </c>
    </row>
    <row r="33" spans="1:13" x14ac:dyDescent="0.3">
      <c r="A33" s="22">
        <f t="shared" si="0"/>
        <v>31</v>
      </c>
      <c r="B33" s="38"/>
      <c r="C33" s="39"/>
      <c r="D33" s="41" t="str">
        <f>IF(ISNA(VLOOKUP(Tableau245[[#This Row],[Pos. Q]],Tableau5[],3,0)),"",VLOOKUP(Tableau245[[#This Row],[Pos. Q]],Tableau5[],3,0))</f>
        <v/>
      </c>
      <c r="E33" s="40"/>
      <c r="F33" s="41" t="str">
        <f>IF(ISNA(VLOOKUP(Tableau245[[#This Row],[Pos. 1]],Tableau5[],2,0)),"",VLOOKUP(Tableau245[[#This Row],[Pos. 1]],Tableau5[],2,0))</f>
        <v/>
      </c>
      <c r="G33" s="40"/>
      <c r="H33" s="42" t="str">
        <f>IF(ISNA(VLOOKUP(Tableau245[[#This Row],[Pos. 2]],Tableau5[],2,0)),"",VLOOKUP(Tableau245[[#This Row],[Pos. 2]],Tableau5[],2,0))</f>
        <v/>
      </c>
      <c r="I33" s="55">
        <f>IF(ISERROR(Tableau245[[#This Row],[Pts. Q]]+Tableau245[[#This Row],[Pts. 1]]+Tableau245[[#This Row],[Pts. 2]]),0,Tableau245[[#This Row],[Pts. Q]]+Tableau245[[#This Row],[Pts. 1]]+Tableau245[[#This Row],[Pts. 2]])</f>
        <v>0</v>
      </c>
      <c r="K33" s="51" t="s">
        <v>34</v>
      </c>
      <c r="L33" s="34">
        <f>P17-(VLOOKUP((ROUNDDOWN($O$23,0)),$O$3:$P$18,2)-1)</f>
        <v>-5</v>
      </c>
      <c r="M33" s="16">
        <v>0</v>
      </c>
    </row>
    <row r="34" spans="1:13" x14ac:dyDescent="0.3">
      <c r="A34" s="22">
        <f t="shared" si="0"/>
        <v>32</v>
      </c>
      <c r="B34" s="38"/>
      <c r="C34" s="39"/>
      <c r="D34" s="41" t="str">
        <f>IF(ISNA(VLOOKUP(Tableau245[[#This Row],[Pos. Q]],Tableau5[],3,0)),"",VLOOKUP(Tableau245[[#This Row],[Pos. Q]],Tableau5[],3,0))</f>
        <v/>
      </c>
      <c r="E34" s="40"/>
      <c r="F34" s="41" t="str">
        <f>IF(ISNA(VLOOKUP(Tableau245[[#This Row],[Pos. 1]],Tableau5[],2,0)),"",VLOOKUP(Tableau245[[#This Row],[Pos. 1]],Tableau5[],2,0))</f>
        <v/>
      </c>
      <c r="G34" s="40"/>
      <c r="H34" s="42" t="str">
        <f>IF(ISNA(VLOOKUP(Tableau245[[#This Row],[Pos. 2]],Tableau5[],2,0)),"",VLOOKUP(Tableau245[[#This Row],[Pos. 2]],Tableau5[],2,0))</f>
        <v/>
      </c>
      <c r="I34" s="55">
        <f>IF(ISERROR(Tableau245[[#This Row],[Pts. Q]]+Tableau245[[#This Row],[Pts. 1]]+Tableau245[[#This Row],[Pts. 2]]),0,Tableau245[[#This Row],[Pts. Q]]+Tableau245[[#This Row],[Pts. 1]]+Tableau245[[#This Row],[Pts. 2]])</f>
        <v>0</v>
      </c>
      <c r="K34" s="51" t="s">
        <v>35</v>
      </c>
      <c r="L34" s="35">
        <f>P18-(VLOOKUP((ROUNDDOWN($O$23,0)),$O$3:$P$18,2)-1)</f>
        <v>-6</v>
      </c>
      <c r="M34" s="16">
        <v>0</v>
      </c>
    </row>
    <row r="35" spans="1:13" x14ac:dyDescent="0.3">
      <c r="A35" s="43"/>
    </row>
  </sheetData>
  <mergeCells count="10">
    <mergeCell ref="O20:P20"/>
    <mergeCell ref="O21:P21"/>
    <mergeCell ref="K1:M1"/>
    <mergeCell ref="O1:P1"/>
    <mergeCell ref="A1:B1"/>
    <mergeCell ref="O22:P22"/>
    <mergeCell ref="O23:P23"/>
    <mergeCell ref="C1:D1"/>
    <mergeCell ref="E1:F1"/>
    <mergeCell ref="G1:H1"/>
  </mergeCells>
  <dataValidations count="3">
    <dataValidation showInputMessage="1" showErrorMessage="1" sqref="F3:F34"/>
    <dataValidation type="whole" allowBlank="1" showErrorMessage="1" errorTitle="Nombre d'inscrits incorrect" error="Ouverture de 2 salons uniquement pour un nombre d'inscrits compris entre 17 et 32." sqref="O21">
      <formula1>17</formula1>
      <formula2>32</formula2>
    </dataValidation>
    <dataValidation errorStyle="information" operator="greaterThan" allowBlank="1" errorTitle="Non inscrit" error="Cet emplacement excède le nombre d'inscrits." sqref="L19:L34"/>
  </dataValidations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H22" sqref="H22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0" t="s">
        <v>37</v>
      </c>
      <c r="K1" s="11" t="s">
        <v>38</v>
      </c>
      <c r="L1" s="11"/>
      <c r="M1" s="11"/>
    </row>
    <row r="2" spans="1:13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t="s">
        <v>0</v>
      </c>
      <c r="L2" t="s">
        <v>39</v>
      </c>
      <c r="M2" t="s">
        <v>41</v>
      </c>
    </row>
    <row r="3" spans="1:13" x14ac:dyDescent="0.3">
      <c r="A3" s="2">
        <v>1</v>
      </c>
      <c r="B3" s="3"/>
      <c r="C3" s="13"/>
      <c r="D3" t="str">
        <f>IF(ISNA(VLOOKUP(Tableau2410[[#This Row],[Pos. Q]],Tableau129[],3,0)),"",VLOOKUP(Tableau2410[[#This Row],[Pos. Q]],Tableau129[],3,0))</f>
        <v/>
      </c>
      <c r="E3" s="15"/>
      <c r="F3" s="14" t="str">
        <f>IF(ISNA(VLOOKUP(Tableau2410[[#This Row],[Pos. 1]],Tableau129[],2,0)),"",VLOOKUP(Tableau2410[[#This Row],[Pos. 1]],Tableau129[],2,0))</f>
        <v/>
      </c>
      <c r="G3" s="15"/>
      <c r="H3" s="14" t="str">
        <f>IF(ISNA(VLOOKUP(Tableau2410[[#This Row],[Pos. 2]],Tableau129[],2,0)),"",VLOOKUP(Tableau2410[[#This Row],[Pos. 2]],Tableau129[],2,0))</f>
        <v/>
      </c>
      <c r="I3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3" s="17">
        <v>1</v>
      </c>
      <c r="L3">
        <v>20</v>
      </c>
      <c r="M3" s="16">
        <v>5</v>
      </c>
    </row>
    <row r="4" spans="1:13" x14ac:dyDescent="0.3">
      <c r="A4" s="4">
        <f t="shared" ref="A4:A18" si="0">A3+1</f>
        <v>2</v>
      </c>
      <c r="B4" s="3"/>
      <c r="C4" s="13"/>
      <c r="D4" t="str">
        <f>IF(ISNA(VLOOKUP(Tableau2410[[#This Row],[Pos. Q]],Tableau129[],3,0)),"",VLOOKUP(Tableau2410[[#This Row],[Pos. Q]],Tableau129[],3,0))</f>
        <v/>
      </c>
      <c r="E4" s="15"/>
      <c r="F4" s="14" t="str">
        <f>IF(ISNA(VLOOKUP(Tableau2410[[#This Row],[Pos. 1]],Tableau129[],2,0)),"",VLOOKUP(Tableau2410[[#This Row],[Pos. 1]],Tableau129[],2,0))</f>
        <v/>
      </c>
      <c r="G4" s="15"/>
      <c r="H4" s="14" t="str">
        <f>IF(ISNA(VLOOKUP(Tableau2410[[#This Row],[Pos. 2]],Tableau129[],2,0)),"",VLOOKUP(Tableau2410[[#This Row],[Pos. 2]],Tableau129[],2,0))</f>
        <v/>
      </c>
      <c r="I4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4" s="18">
        <f t="shared" ref="K4:K18" si="1">K3+1</f>
        <v>2</v>
      </c>
      <c r="L4">
        <v>17</v>
      </c>
      <c r="M4" s="16">
        <v>4</v>
      </c>
    </row>
    <row r="5" spans="1:13" x14ac:dyDescent="0.3">
      <c r="A5" s="5">
        <f t="shared" si="0"/>
        <v>3</v>
      </c>
      <c r="B5" s="3"/>
      <c r="C5" s="13"/>
      <c r="D5" t="str">
        <f>IF(ISNA(VLOOKUP(Tableau2410[[#This Row],[Pos. Q]],Tableau129[],3,0)),"",VLOOKUP(Tableau2410[[#This Row],[Pos. Q]],Tableau129[],3,0))</f>
        <v/>
      </c>
      <c r="E5" s="15"/>
      <c r="F5" s="14" t="str">
        <f>IF(ISNA(VLOOKUP(Tableau2410[[#This Row],[Pos. 1]],Tableau129[],2,0)),"",VLOOKUP(Tableau2410[[#This Row],[Pos. 1]],Tableau129[],2,0))</f>
        <v/>
      </c>
      <c r="G5" s="15"/>
      <c r="H5" s="14" t="str">
        <f>IF(ISNA(VLOOKUP(Tableau2410[[#This Row],[Pos. 2]],Tableau129[],2,0)),"",VLOOKUP(Tableau2410[[#This Row],[Pos. 2]],Tableau129[],2,0))</f>
        <v/>
      </c>
      <c r="I5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5" s="19">
        <f t="shared" si="1"/>
        <v>3</v>
      </c>
      <c r="L5">
        <v>15</v>
      </c>
      <c r="M5" s="16">
        <v>3</v>
      </c>
    </row>
    <row r="6" spans="1:13" x14ac:dyDescent="0.3">
      <c r="A6" s="20">
        <f t="shared" si="0"/>
        <v>4</v>
      </c>
      <c r="B6" s="3"/>
      <c r="C6" s="13"/>
      <c r="D6" t="str">
        <f>IF(ISNA(VLOOKUP(Tableau2410[[#This Row],[Pos. Q]],Tableau129[],3,0)),"",VLOOKUP(Tableau2410[[#This Row],[Pos. Q]],Tableau129[],3,0))</f>
        <v/>
      </c>
      <c r="E6" s="15"/>
      <c r="F6" s="14" t="str">
        <f>IF(ISNA(VLOOKUP(Tableau2410[[#This Row],[Pos. 1]],Tableau129[],2,0)),"",VLOOKUP(Tableau2410[[#This Row],[Pos. 1]],Tableau129[],2,0))</f>
        <v/>
      </c>
      <c r="G6" s="15"/>
      <c r="H6" s="14" t="str">
        <f>IF(ISNA(VLOOKUP(Tableau2410[[#This Row],[Pos. 2]],Tableau129[],2,0)),"",VLOOKUP(Tableau2410[[#This Row],[Pos. 2]],Tableau129[],2,0))</f>
        <v/>
      </c>
      <c r="I6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6" s="21">
        <f t="shared" si="1"/>
        <v>4</v>
      </c>
      <c r="L6">
        <v>13</v>
      </c>
      <c r="M6" s="16">
        <v>2</v>
      </c>
    </row>
    <row r="7" spans="1:13" x14ac:dyDescent="0.3">
      <c r="A7" s="20">
        <f t="shared" si="0"/>
        <v>5</v>
      </c>
      <c r="B7" s="3"/>
      <c r="C7" s="13"/>
      <c r="D7" t="str">
        <f>IF(ISNA(VLOOKUP(Tableau2410[[#This Row],[Pos. Q]],Tableau129[],3,0)),"",VLOOKUP(Tableau2410[[#This Row],[Pos. Q]],Tableau129[],3,0))</f>
        <v/>
      </c>
      <c r="E7" s="15"/>
      <c r="F7" s="14" t="str">
        <f>IF(ISNA(VLOOKUP(Tableau2410[[#This Row],[Pos. 1]],Tableau129[],2,0)),"",VLOOKUP(Tableau2410[[#This Row],[Pos. 1]],Tableau129[],2,0))</f>
        <v/>
      </c>
      <c r="G7" s="15"/>
      <c r="H7" s="14" t="str">
        <f>IF(ISNA(VLOOKUP(Tableau2410[[#This Row],[Pos. 2]],Tableau129[],2,0)),"",VLOOKUP(Tableau2410[[#This Row],[Pos. 2]],Tableau129[],2,0))</f>
        <v/>
      </c>
      <c r="I7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7" s="21">
        <f t="shared" si="1"/>
        <v>5</v>
      </c>
      <c r="L7">
        <v>12</v>
      </c>
      <c r="M7" s="16">
        <v>1</v>
      </c>
    </row>
    <row r="8" spans="1:13" x14ac:dyDescent="0.3">
      <c r="A8" s="20">
        <f t="shared" si="0"/>
        <v>6</v>
      </c>
      <c r="B8" s="3"/>
      <c r="C8" s="13"/>
      <c r="D8" t="str">
        <f>IF(ISNA(VLOOKUP(Tableau2410[[#This Row],[Pos. Q]],Tableau129[],3,0)),"",VLOOKUP(Tableau2410[[#This Row],[Pos. Q]],Tableau129[],3,0))</f>
        <v/>
      </c>
      <c r="E8" s="15"/>
      <c r="F8" s="14" t="str">
        <f>IF(ISNA(VLOOKUP(Tableau2410[[#This Row],[Pos. 1]],Tableau129[],2,0)),"",VLOOKUP(Tableau2410[[#This Row],[Pos. 1]],Tableau129[],2,0))</f>
        <v/>
      </c>
      <c r="G8" s="15"/>
      <c r="H8" s="14" t="str">
        <f>IF(ISNA(VLOOKUP(Tableau2410[[#This Row],[Pos. 2]],Tableau129[],2,0)),"",VLOOKUP(Tableau2410[[#This Row],[Pos. 2]],Tableau129[],2,0))</f>
        <v/>
      </c>
      <c r="I8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8" s="21">
        <f t="shared" si="1"/>
        <v>6</v>
      </c>
      <c r="L8">
        <v>11</v>
      </c>
      <c r="M8" s="16">
        <v>0</v>
      </c>
    </row>
    <row r="9" spans="1:13" x14ac:dyDescent="0.3">
      <c r="A9" s="20">
        <f t="shared" si="0"/>
        <v>7</v>
      </c>
      <c r="B9" s="3"/>
      <c r="C9" s="13"/>
      <c r="D9" t="str">
        <f>IF(ISNA(VLOOKUP(Tableau2410[[#This Row],[Pos. Q]],Tableau129[],3,0)),"",VLOOKUP(Tableau2410[[#This Row],[Pos. Q]],Tableau129[],3,0))</f>
        <v/>
      </c>
      <c r="E9" s="15"/>
      <c r="F9" s="14" t="str">
        <f>IF(ISNA(VLOOKUP(Tableau2410[[#This Row],[Pos. 1]],Tableau129[],2,0)),"",VLOOKUP(Tableau2410[[#This Row],[Pos. 1]],Tableau129[],2,0))</f>
        <v/>
      </c>
      <c r="G9" s="15"/>
      <c r="H9" s="14" t="str">
        <f>IF(ISNA(VLOOKUP(Tableau2410[[#This Row],[Pos. 2]],Tableau129[],2,0)),"",VLOOKUP(Tableau2410[[#This Row],[Pos. 2]],Tableau129[],2,0))</f>
        <v/>
      </c>
      <c r="I9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9" s="21">
        <f t="shared" si="1"/>
        <v>7</v>
      </c>
      <c r="L9">
        <v>10</v>
      </c>
      <c r="M9" s="16">
        <v>0</v>
      </c>
    </row>
    <row r="10" spans="1:13" x14ac:dyDescent="0.3">
      <c r="A10" s="20">
        <f t="shared" si="0"/>
        <v>8</v>
      </c>
      <c r="B10" s="3"/>
      <c r="C10" s="13"/>
      <c r="D10" t="str">
        <f>IF(ISNA(VLOOKUP(Tableau2410[[#This Row],[Pos. Q]],Tableau129[],3,0)),"",VLOOKUP(Tableau2410[[#This Row],[Pos. Q]],Tableau129[],3,0))</f>
        <v/>
      </c>
      <c r="E10" s="15"/>
      <c r="F10" s="14" t="str">
        <f>IF(ISNA(VLOOKUP(Tableau2410[[#This Row],[Pos. 1]],Tableau129[],2,0)),"",VLOOKUP(Tableau2410[[#This Row],[Pos. 1]],Tableau129[],2,0))</f>
        <v/>
      </c>
      <c r="G10" s="15"/>
      <c r="H10" s="14" t="str">
        <f>IF(ISNA(VLOOKUP(Tableau2410[[#This Row],[Pos. 2]],Tableau129[],2,0)),"",VLOOKUP(Tableau2410[[#This Row],[Pos. 2]],Tableau129[],2,0))</f>
        <v/>
      </c>
      <c r="I10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10" s="21">
        <f t="shared" si="1"/>
        <v>8</v>
      </c>
      <c r="L10">
        <v>9</v>
      </c>
      <c r="M10" s="16">
        <v>0</v>
      </c>
    </row>
    <row r="11" spans="1:13" x14ac:dyDescent="0.3">
      <c r="A11" s="20">
        <f t="shared" si="0"/>
        <v>9</v>
      </c>
      <c r="B11" s="3"/>
      <c r="C11" s="13"/>
      <c r="D11" t="str">
        <f>IF(ISNA(VLOOKUP(Tableau2410[[#This Row],[Pos. Q]],Tableau129[],3,0)),"",VLOOKUP(Tableau2410[[#This Row],[Pos. Q]],Tableau129[],3,0))</f>
        <v/>
      </c>
      <c r="E11" s="15"/>
      <c r="F11" s="14" t="str">
        <f>IF(ISNA(VLOOKUP(Tableau2410[[#This Row],[Pos. 1]],Tableau129[],2,0)),"",VLOOKUP(Tableau2410[[#This Row],[Pos. 1]],Tableau129[],2,0))</f>
        <v/>
      </c>
      <c r="G11" s="15"/>
      <c r="H11" s="14" t="str">
        <f>IF(ISNA(VLOOKUP(Tableau2410[[#This Row],[Pos. 2]],Tableau129[],2,0)),"",VLOOKUP(Tableau2410[[#This Row],[Pos. 2]],Tableau129[],2,0))</f>
        <v/>
      </c>
      <c r="I11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11" s="21">
        <f t="shared" si="1"/>
        <v>9</v>
      </c>
      <c r="L11">
        <v>8</v>
      </c>
      <c r="M11" s="16">
        <v>0</v>
      </c>
    </row>
    <row r="12" spans="1:13" x14ac:dyDescent="0.3">
      <c r="A12" s="20">
        <f t="shared" si="0"/>
        <v>10</v>
      </c>
      <c r="B12" s="3"/>
      <c r="C12" s="13"/>
      <c r="D12" t="str">
        <f>IF(ISNA(VLOOKUP(Tableau2410[[#This Row],[Pos. Q]],Tableau129[],3,0)),"",VLOOKUP(Tableau2410[[#This Row],[Pos. Q]],Tableau129[],3,0))</f>
        <v/>
      </c>
      <c r="E12" s="15"/>
      <c r="F12" s="14" t="str">
        <f>IF(ISNA(VLOOKUP(Tableau2410[[#This Row],[Pos. 1]],Tableau129[],2,0)),"",VLOOKUP(Tableau2410[[#This Row],[Pos. 1]],Tableau129[],2,0))</f>
        <v/>
      </c>
      <c r="G12" s="15"/>
      <c r="H12" s="14" t="str">
        <f>IF(ISNA(VLOOKUP(Tableau2410[[#This Row],[Pos. 2]],Tableau129[],2,0)),"",VLOOKUP(Tableau2410[[#This Row],[Pos. 2]],Tableau129[],2,0))</f>
        <v/>
      </c>
      <c r="I12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12" s="21">
        <f t="shared" si="1"/>
        <v>10</v>
      </c>
      <c r="L12">
        <v>7</v>
      </c>
      <c r="M12" s="16">
        <v>0</v>
      </c>
    </row>
    <row r="13" spans="1:13" x14ac:dyDescent="0.3">
      <c r="A13" s="20">
        <f t="shared" si="0"/>
        <v>11</v>
      </c>
      <c r="B13" s="3"/>
      <c r="C13" s="13"/>
      <c r="D13" t="str">
        <f>IF(ISNA(VLOOKUP(Tableau2410[[#This Row],[Pos. Q]],Tableau129[],3,0)),"",VLOOKUP(Tableau2410[[#This Row],[Pos. Q]],Tableau129[],3,0))</f>
        <v/>
      </c>
      <c r="E13" s="15"/>
      <c r="F13" s="14" t="str">
        <f>IF(ISNA(VLOOKUP(Tableau2410[[#This Row],[Pos. 1]],Tableau129[],2,0)),"",VLOOKUP(Tableau2410[[#This Row],[Pos. 1]],Tableau129[],2,0))</f>
        <v/>
      </c>
      <c r="G13" s="15"/>
      <c r="H13" s="14" t="str">
        <f>IF(ISNA(VLOOKUP(Tableau2410[[#This Row],[Pos. 2]],Tableau129[],2,0)),"",VLOOKUP(Tableau2410[[#This Row],[Pos. 2]],Tableau129[],2,0))</f>
        <v/>
      </c>
      <c r="I13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13" s="21">
        <f t="shared" si="1"/>
        <v>11</v>
      </c>
      <c r="L13">
        <v>6</v>
      </c>
      <c r="M13" s="16">
        <v>0</v>
      </c>
    </row>
    <row r="14" spans="1:13" x14ac:dyDescent="0.3">
      <c r="A14" s="20">
        <f t="shared" si="0"/>
        <v>12</v>
      </c>
      <c r="B14" s="3"/>
      <c r="C14" s="13"/>
      <c r="D14" t="str">
        <f>IF(ISNA(VLOOKUP(Tableau2410[[#This Row],[Pos. Q]],Tableau129[],3,0)),"",VLOOKUP(Tableau2410[[#This Row],[Pos. Q]],Tableau129[],3,0))</f>
        <v/>
      </c>
      <c r="E14" s="15"/>
      <c r="F14" s="14" t="str">
        <f>IF(ISNA(VLOOKUP(Tableau2410[[#This Row],[Pos. 1]],Tableau129[],2,0)),"",VLOOKUP(Tableau2410[[#This Row],[Pos. 1]],Tableau129[],2,0))</f>
        <v/>
      </c>
      <c r="G14" s="15"/>
      <c r="H14" s="14" t="str">
        <f>IF(ISNA(VLOOKUP(Tableau2410[[#This Row],[Pos. 2]],Tableau129[],2,0)),"",VLOOKUP(Tableau2410[[#This Row],[Pos. 2]],Tableau129[],2,0))</f>
        <v/>
      </c>
      <c r="I14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14" s="21">
        <f t="shared" si="1"/>
        <v>12</v>
      </c>
      <c r="L14">
        <v>5</v>
      </c>
      <c r="M14" s="16">
        <v>0</v>
      </c>
    </row>
    <row r="15" spans="1:13" x14ac:dyDescent="0.3">
      <c r="A15" s="20">
        <f t="shared" si="0"/>
        <v>13</v>
      </c>
      <c r="B15" s="3"/>
      <c r="C15" s="13"/>
      <c r="D15" t="str">
        <f>IF(ISNA(VLOOKUP(Tableau2410[[#This Row],[Pos. Q]],Tableau129[],3,0)),"",VLOOKUP(Tableau2410[[#This Row],[Pos. Q]],Tableau129[],3,0))</f>
        <v/>
      </c>
      <c r="E15" s="15"/>
      <c r="F15" s="14" t="str">
        <f>IF(ISNA(VLOOKUP(Tableau2410[[#This Row],[Pos. 1]],Tableau129[],2,0)),"",VLOOKUP(Tableau2410[[#This Row],[Pos. 1]],Tableau129[],2,0))</f>
        <v/>
      </c>
      <c r="G15" s="15"/>
      <c r="H15" s="14" t="str">
        <f>IF(ISNA(VLOOKUP(Tableau2410[[#This Row],[Pos. 2]],Tableau129[],2,0)),"",VLOOKUP(Tableau2410[[#This Row],[Pos. 2]],Tableau129[],2,0))</f>
        <v/>
      </c>
      <c r="I15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15" s="21">
        <f t="shared" si="1"/>
        <v>13</v>
      </c>
      <c r="L15">
        <v>4</v>
      </c>
      <c r="M15" s="16">
        <v>0</v>
      </c>
    </row>
    <row r="16" spans="1:13" x14ac:dyDescent="0.3">
      <c r="A16" s="20">
        <f t="shared" si="0"/>
        <v>14</v>
      </c>
      <c r="B16" s="3"/>
      <c r="C16" s="13"/>
      <c r="D16" t="str">
        <f>IF(ISNA(VLOOKUP(Tableau2410[[#This Row],[Pos. Q]],Tableau129[],3,0)),"",VLOOKUP(Tableau2410[[#This Row],[Pos. Q]],Tableau129[],3,0))</f>
        <v/>
      </c>
      <c r="E16" s="15"/>
      <c r="F16" s="14" t="str">
        <f>IF(ISNA(VLOOKUP(Tableau2410[[#This Row],[Pos. 1]],Tableau129[],2,0)),"",VLOOKUP(Tableau2410[[#This Row],[Pos. 1]],Tableau129[],2,0))</f>
        <v/>
      </c>
      <c r="G16" s="15"/>
      <c r="H16" s="14" t="str">
        <f>IF(ISNA(VLOOKUP(Tableau2410[[#This Row],[Pos. 2]],Tableau129[],2,0)),"",VLOOKUP(Tableau2410[[#This Row],[Pos. 2]],Tableau129[],2,0))</f>
        <v/>
      </c>
      <c r="I16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16" s="21">
        <f t="shared" si="1"/>
        <v>14</v>
      </c>
      <c r="L16">
        <v>3</v>
      </c>
      <c r="M16" s="16">
        <v>0</v>
      </c>
    </row>
    <row r="17" spans="1:16" x14ac:dyDescent="0.3">
      <c r="A17" s="20">
        <f t="shared" si="0"/>
        <v>15</v>
      </c>
      <c r="B17" s="3"/>
      <c r="C17" s="13"/>
      <c r="D17" t="str">
        <f>IF(ISNA(VLOOKUP(Tableau2410[[#This Row],[Pos. Q]],Tableau129[],3,0)),"",VLOOKUP(Tableau2410[[#This Row],[Pos. Q]],Tableau129[],3,0))</f>
        <v/>
      </c>
      <c r="E17" s="15"/>
      <c r="F17" s="14" t="str">
        <f>IF(ISNA(VLOOKUP(Tableau2410[[#This Row],[Pos. 1]],Tableau129[],2,0)),"",VLOOKUP(Tableau2410[[#This Row],[Pos. 1]],Tableau129[],2,0))</f>
        <v/>
      </c>
      <c r="G17" s="15"/>
      <c r="H17" s="14" t="str">
        <f>IF(ISNA(VLOOKUP(Tableau2410[[#This Row],[Pos. 2]],Tableau129[],2,0)),"",VLOOKUP(Tableau2410[[#This Row],[Pos. 2]],Tableau129[],2,0))</f>
        <v/>
      </c>
      <c r="I17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17" s="21">
        <f t="shared" si="1"/>
        <v>15</v>
      </c>
      <c r="L17">
        <v>2</v>
      </c>
      <c r="M17" s="16">
        <v>0</v>
      </c>
    </row>
    <row r="18" spans="1:16" x14ac:dyDescent="0.3">
      <c r="A18" s="22">
        <f t="shared" si="0"/>
        <v>16</v>
      </c>
      <c r="B18" s="3"/>
      <c r="C18" s="13"/>
      <c r="D18" t="str">
        <f>IF(ISNA(VLOOKUP(Tableau2410[[#This Row],[Pos. Q]],Tableau129[],3,0)),"",VLOOKUP(Tableau2410[[#This Row],[Pos. Q]],Tableau129[],3,0))</f>
        <v/>
      </c>
      <c r="E18" s="15"/>
      <c r="F18" s="14" t="str">
        <f>IF(ISNA(VLOOKUP(Tableau2410[[#This Row],[Pos. 1]],Tableau129[],2,0)),"",VLOOKUP(Tableau2410[[#This Row],[Pos. 1]],Tableau129[],2,0))</f>
        <v/>
      </c>
      <c r="G18" s="15"/>
      <c r="H18" s="14" t="str">
        <f>IF(ISNA(VLOOKUP(Tableau2410[[#This Row],[Pos. 2]],Tableau129[],2,0)),"",VLOOKUP(Tableau2410[[#This Row],[Pos. 2]],Tableau129[],2,0))</f>
        <v/>
      </c>
      <c r="I18" s="53">
        <f>IF(ISERROR(Tableau2410[[#This Row],[Pts. Q]]+Tableau2410[[#This Row],[Pts. 1]]+Tableau2410[[#This Row],[Pts. 2]]),0,Tableau2410[[#This Row],[Pts. Q]]+Tableau2410[[#This Row],[Pts. 1]]+Tableau2410[[#This Row],[Pts. 2]])</f>
        <v>0</v>
      </c>
      <c r="K18" s="21">
        <f t="shared" si="1"/>
        <v>16</v>
      </c>
      <c r="L18">
        <v>1</v>
      </c>
      <c r="M18" s="16">
        <v>0</v>
      </c>
    </row>
    <row r="19" spans="1:16" ht="15" thickBot="1" x14ac:dyDescent="0.35">
      <c r="B19" s="3"/>
      <c r="I19" s="3"/>
    </row>
    <row r="20" spans="1:16" x14ac:dyDescent="0.3">
      <c r="B20" s="3"/>
      <c r="I20" s="3"/>
      <c r="O20" s="24" t="s">
        <v>3</v>
      </c>
      <c r="P20" s="29"/>
    </row>
    <row r="21" spans="1:16" ht="15" thickBot="1" x14ac:dyDescent="0.35">
      <c r="O21" s="26">
        <v>15</v>
      </c>
      <c r="P21" s="30"/>
    </row>
    <row r="22" spans="1:16" x14ac:dyDescent="0.3">
      <c r="O22" s="23"/>
      <c r="P22" s="23"/>
    </row>
    <row r="23" spans="1:16" x14ac:dyDescent="0.3">
      <c r="O23" s="37"/>
      <c r="P23" s="37"/>
    </row>
  </sheetData>
  <mergeCells count="9">
    <mergeCell ref="O21:P21"/>
    <mergeCell ref="O22:P22"/>
    <mergeCell ref="O23:P23"/>
    <mergeCell ref="A1:B1"/>
    <mergeCell ref="C1:D1"/>
    <mergeCell ref="E1:F1"/>
    <mergeCell ref="G1:H1"/>
    <mergeCell ref="K1:M1"/>
    <mergeCell ref="O20:P20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F3:F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H22" sqref="H22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0" t="s">
        <v>37</v>
      </c>
      <c r="K1" s="11" t="s">
        <v>38</v>
      </c>
      <c r="L1" s="11"/>
      <c r="M1" s="11"/>
    </row>
    <row r="2" spans="1:13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t="s">
        <v>0</v>
      </c>
      <c r="L2" t="s">
        <v>39</v>
      </c>
      <c r="M2" t="s">
        <v>41</v>
      </c>
    </row>
    <row r="3" spans="1:13" x14ac:dyDescent="0.3">
      <c r="A3" s="2">
        <v>1</v>
      </c>
      <c r="B3" s="3"/>
      <c r="C3" s="13"/>
      <c r="D3" t="str">
        <f>IF(ISNA(VLOOKUP(Tableau241012[[#This Row],[Pos. Q]],Tableau12911[],3,0)),"",VLOOKUP(Tableau241012[[#This Row],[Pos. Q]],Tableau12911[],3,0))</f>
        <v/>
      </c>
      <c r="E3" s="15"/>
      <c r="F3" s="14" t="str">
        <f>IF(ISNA(VLOOKUP(Tableau241012[[#This Row],[Pos. 1]],Tableau12911[],2,0)),"",VLOOKUP(Tableau241012[[#This Row],[Pos. 1]],Tableau12911[],2,0))</f>
        <v/>
      </c>
      <c r="G3" s="15"/>
      <c r="H3" s="14" t="str">
        <f>IF(ISNA(VLOOKUP(Tableau241012[[#This Row],[Pos. 2]],Tableau12911[],2,0)),"",VLOOKUP(Tableau241012[[#This Row],[Pos. 2]],Tableau12911[],2,0))</f>
        <v/>
      </c>
      <c r="I3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3" s="17">
        <v>1</v>
      </c>
      <c r="L3">
        <v>20</v>
      </c>
      <c r="M3" s="16">
        <v>5</v>
      </c>
    </row>
    <row r="4" spans="1:13" x14ac:dyDescent="0.3">
      <c r="A4" s="4">
        <f t="shared" ref="A4:A18" si="0">A3+1</f>
        <v>2</v>
      </c>
      <c r="B4" s="3"/>
      <c r="C4" s="13"/>
      <c r="D4" t="str">
        <f>IF(ISNA(VLOOKUP(Tableau241012[[#This Row],[Pos. Q]],Tableau12911[],3,0)),"",VLOOKUP(Tableau241012[[#This Row],[Pos. Q]],Tableau12911[],3,0))</f>
        <v/>
      </c>
      <c r="E4" s="15"/>
      <c r="F4" s="14" t="str">
        <f>IF(ISNA(VLOOKUP(Tableau241012[[#This Row],[Pos. 1]],Tableau12911[],2,0)),"",VLOOKUP(Tableau241012[[#This Row],[Pos. 1]],Tableau12911[],2,0))</f>
        <v/>
      </c>
      <c r="G4" s="15"/>
      <c r="H4" s="14" t="str">
        <f>IF(ISNA(VLOOKUP(Tableau241012[[#This Row],[Pos. 2]],Tableau12911[],2,0)),"",VLOOKUP(Tableau241012[[#This Row],[Pos. 2]],Tableau12911[],2,0))</f>
        <v/>
      </c>
      <c r="I4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4" s="18">
        <f t="shared" ref="K4:K18" si="1">K3+1</f>
        <v>2</v>
      </c>
      <c r="L4">
        <v>17</v>
      </c>
      <c r="M4" s="16">
        <v>4</v>
      </c>
    </row>
    <row r="5" spans="1:13" x14ac:dyDescent="0.3">
      <c r="A5" s="5">
        <f t="shared" si="0"/>
        <v>3</v>
      </c>
      <c r="B5" s="3"/>
      <c r="C5" s="13"/>
      <c r="D5" t="str">
        <f>IF(ISNA(VLOOKUP(Tableau241012[[#This Row],[Pos. Q]],Tableau12911[],3,0)),"",VLOOKUP(Tableau241012[[#This Row],[Pos. Q]],Tableau12911[],3,0))</f>
        <v/>
      </c>
      <c r="E5" s="15"/>
      <c r="F5" s="14" t="str">
        <f>IF(ISNA(VLOOKUP(Tableau241012[[#This Row],[Pos. 1]],Tableau12911[],2,0)),"",VLOOKUP(Tableau241012[[#This Row],[Pos. 1]],Tableau12911[],2,0))</f>
        <v/>
      </c>
      <c r="G5" s="15"/>
      <c r="H5" s="14" t="str">
        <f>IF(ISNA(VLOOKUP(Tableau241012[[#This Row],[Pos. 2]],Tableau12911[],2,0)),"",VLOOKUP(Tableau241012[[#This Row],[Pos. 2]],Tableau12911[],2,0))</f>
        <v/>
      </c>
      <c r="I5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5" s="19">
        <f t="shared" si="1"/>
        <v>3</v>
      </c>
      <c r="L5">
        <v>15</v>
      </c>
      <c r="M5" s="16">
        <v>3</v>
      </c>
    </row>
    <row r="6" spans="1:13" x14ac:dyDescent="0.3">
      <c r="A6" s="20">
        <f t="shared" si="0"/>
        <v>4</v>
      </c>
      <c r="B6" s="3"/>
      <c r="C6" s="13"/>
      <c r="D6" t="str">
        <f>IF(ISNA(VLOOKUP(Tableau241012[[#This Row],[Pos. Q]],Tableau12911[],3,0)),"",VLOOKUP(Tableau241012[[#This Row],[Pos. Q]],Tableau12911[],3,0))</f>
        <v/>
      </c>
      <c r="E6" s="15"/>
      <c r="F6" s="14" t="str">
        <f>IF(ISNA(VLOOKUP(Tableau241012[[#This Row],[Pos. 1]],Tableau12911[],2,0)),"",VLOOKUP(Tableau241012[[#This Row],[Pos. 1]],Tableau12911[],2,0))</f>
        <v/>
      </c>
      <c r="G6" s="15"/>
      <c r="H6" s="14" t="str">
        <f>IF(ISNA(VLOOKUP(Tableau241012[[#This Row],[Pos. 2]],Tableau12911[],2,0)),"",VLOOKUP(Tableau241012[[#This Row],[Pos. 2]],Tableau12911[],2,0))</f>
        <v/>
      </c>
      <c r="I6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6" s="21">
        <f t="shared" si="1"/>
        <v>4</v>
      </c>
      <c r="L6">
        <v>13</v>
      </c>
      <c r="M6" s="16">
        <v>2</v>
      </c>
    </row>
    <row r="7" spans="1:13" x14ac:dyDescent="0.3">
      <c r="A7" s="20">
        <f t="shared" si="0"/>
        <v>5</v>
      </c>
      <c r="B7" s="3"/>
      <c r="C7" s="13"/>
      <c r="D7" t="str">
        <f>IF(ISNA(VLOOKUP(Tableau241012[[#This Row],[Pos. Q]],Tableau12911[],3,0)),"",VLOOKUP(Tableau241012[[#This Row],[Pos. Q]],Tableau12911[],3,0))</f>
        <v/>
      </c>
      <c r="E7" s="15"/>
      <c r="F7" s="14" t="str">
        <f>IF(ISNA(VLOOKUP(Tableau241012[[#This Row],[Pos. 1]],Tableau12911[],2,0)),"",VLOOKUP(Tableau241012[[#This Row],[Pos. 1]],Tableau12911[],2,0))</f>
        <v/>
      </c>
      <c r="G7" s="15"/>
      <c r="H7" s="14" t="str">
        <f>IF(ISNA(VLOOKUP(Tableau241012[[#This Row],[Pos. 2]],Tableau12911[],2,0)),"",VLOOKUP(Tableau241012[[#This Row],[Pos. 2]],Tableau12911[],2,0))</f>
        <v/>
      </c>
      <c r="I7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7" s="21">
        <f t="shared" si="1"/>
        <v>5</v>
      </c>
      <c r="L7">
        <v>12</v>
      </c>
      <c r="M7" s="16">
        <v>1</v>
      </c>
    </row>
    <row r="8" spans="1:13" x14ac:dyDescent="0.3">
      <c r="A8" s="20">
        <f t="shared" si="0"/>
        <v>6</v>
      </c>
      <c r="B8" s="3"/>
      <c r="C8" s="13"/>
      <c r="D8" t="str">
        <f>IF(ISNA(VLOOKUP(Tableau241012[[#This Row],[Pos. Q]],Tableau12911[],3,0)),"",VLOOKUP(Tableau241012[[#This Row],[Pos. Q]],Tableau12911[],3,0))</f>
        <v/>
      </c>
      <c r="E8" s="15"/>
      <c r="F8" s="14" t="str">
        <f>IF(ISNA(VLOOKUP(Tableau241012[[#This Row],[Pos. 1]],Tableau12911[],2,0)),"",VLOOKUP(Tableau241012[[#This Row],[Pos. 1]],Tableau12911[],2,0))</f>
        <v/>
      </c>
      <c r="G8" s="15"/>
      <c r="H8" s="14" t="str">
        <f>IF(ISNA(VLOOKUP(Tableau241012[[#This Row],[Pos. 2]],Tableau12911[],2,0)),"",VLOOKUP(Tableau241012[[#This Row],[Pos. 2]],Tableau12911[],2,0))</f>
        <v/>
      </c>
      <c r="I8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8" s="21">
        <f t="shared" si="1"/>
        <v>6</v>
      </c>
      <c r="L8">
        <v>11</v>
      </c>
      <c r="M8" s="16">
        <v>0</v>
      </c>
    </row>
    <row r="9" spans="1:13" x14ac:dyDescent="0.3">
      <c r="A9" s="20">
        <f t="shared" si="0"/>
        <v>7</v>
      </c>
      <c r="B9" s="3"/>
      <c r="C9" s="13"/>
      <c r="D9" t="str">
        <f>IF(ISNA(VLOOKUP(Tableau241012[[#This Row],[Pos. Q]],Tableau12911[],3,0)),"",VLOOKUP(Tableau241012[[#This Row],[Pos. Q]],Tableau12911[],3,0))</f>
        <v/>
      </c>
      <c r="E9" s="15"/>
      <c r="F9" s="14" t="str">
        <f>IF(ISNA(VLOOKUP(Tableau241012[[#This Row],[Pos. 1]],Tableau12911[],2,0)),"",VLOOKUP(Tableau241012[[#This Row],[Pos. 1]],Tableau12911[],2,0))</f>
        <v/>
      </c>
      <c r="G9" s="15"/>
      <c r="H9" s="14" t="str">
        <f>IF(ISNA(VLOOKUP(Tableau241012[[#This Row],[Pos. 2]],Tableau12911[],2,0)),"",VLOOKUP(Tableau241012[[#This Row],[Pos. 2]],Tableau12911[],2,0))</f>
        <v/>
      </c>
      <c r="I9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9" s="21">
        <f t="shared" si="1"/>
        <v>7</v>
      </c>
      <c r="L9">
        <v>10</v>
      </c>
      <c r="M9" s="16">
        <v>0</v>
      </c>
    </row>
    <row r="10" spans="1:13" x14ac:dyDescent="0.3">
      <c r="A10" s="20">
        <f t="shared" si="0"/>
        <v>8</v>
      </c>
      <c r="B10" s="3"/>
      <c r="C10" s="13"/>
      <c r="D10" t="str">
        <f>IF(ISNA(VLOOKUP(Tableau241012[[#This Row],[Pos. Q]],Tableau12911[],3,0)),"",VLOOKUP(Tableau241012[[#This Row],[Pos. Q]],Tableau12911[],3,0))</f>
        <v/>
      </c>
      <c r="E10" s="15"/>
      <c r="F10" s="14" t="str">
        <f>IF(ISNA(VLOOKUP(Tableau241012[[#This Row],[Pos. 1]],Tableau12911[],2,0)),"",VLOOKUP(Tableau241012[[#This Row],[Pos. 1]],Tableau12911[],2,0))</f>
        <v/>
      </c>
      <c r="G10" s="15"/>
      <c r="H10" s="14" t="str">
        <f>IF(ISNA(VLOOKUP(Tableau241012[[#This Row],[Pos. 2]],Tableau12911[],2,0)),"",VLOOKUP(Tableau241012[[#This Row],[Pos. 2]],Tableau12911[],2,0))</f>
        <v/>
      </c>
      <c r="I10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10" s="21">
        <f t="shared" si="1"/>
        <v>8</v>
      </c>
      <c r="L10">
        <v>9</v>
      </c>
      <c r="M10" s="16">
        <v>0</v>
      </c>
    </row>
    <row r="11" spans="1:13" x14ac:dyDescent="0.3">
      <c r="A11" s="20">
        <f t="shared" si="0"/>
        <v>9</v>
      </c>
      <c r="B11" s="3"/>
      <c r="C11" s="13"/>
      <c r="D11" t="str">
        <f>IF(ISNA(VLOOKUP(Tableau241012[[#This Row],[Pos. Q]],Tableau12911[],3,0)),"",VLOOKUP(Tableau241012[[#This Row],[Pos. Q]],Tableau12911[],3,0))</f>
        <v/>
      </c>
      <c r="E11" s="15"/>
      <c r="F11" s="14" t="str">
        <f>IF(ISNA(VLOOKUP(Tableau241012[[#This Row],[Pos. 1]],Tableau12911[],2,0)),"",VLOOKUP(Tableau241012[[#This Row],[Pos. 1]],Tableau12911[],2,0))</f>
        <v/>
      </c>
      <c r="G11" s="15"/>
      <c r="H11" s="14" t="str">
        <f>IF(ISNA(VLOOKUP(Tableau241012[[#This Row],[Pos. 2]],Tableau12911[],2,0)),"",VLOOKUP(Tableau241012[[#This Row],[Pos. 2]],Tableau12911[],2,0))</f>
        <v/>
      </c>
      <c r="I11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11" s="21">
        <f t="shared" si="1"/>
        <v>9</v>
      </c>
      <c r="L11">
        <v>8</v>
      </c>
      <c r="M11" s="16">
        <v>0</v>
      </c>
    </row>
    <row r="12" spans="1:13" x14ac:dyDescent="0.3">
      <c r="A12" s="20">
        <f t="shared" si="0"/>
        <v>10</v>
      </c>
      <c r="B12" s="3"/>
      <c r="C12" s="13"/>
      <c r="D12" t="str">
        <f>IF(ISNA(VLOOKUP(Tableau241012[[#This Row],[Pos. Q]],Tableau12911[],3,0)),"",VLOOKUP(Tableau241012[[#This Row],[Pos. Q]],Tableau12911[],3,0))</f>
        <v/>
      </c>
      <c r="E12" s="15"/>
      <c r="F12" s="14" t="str">
        <f>IF(ISNA(VLOOKUP(Tableau241012[[#This Row],[Pos. 1]],Tableau12911[],2,0)),"",VLOOKUP(Tableau241012[[#This Row],[Pos. 1]],Tableau12911[],2,0))</f>
        <v/>
      </c>
      <c r="G12" s="15"/>
      <c r="H12" s="14" t="str">
        <f>IF(ISNA(VLOOKUP(Tableau241012[[#This Row],[Pos. 2]],Tableau12911[],2,0)),"",VLOOKUP(Tableau241012[[#This Row],[Pos. 2]],Tableau12911[],2,0))</f>
        <v/>
      </c>
      <c r="I12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12" s="21">
        <f t="shared" si="1"/>
        <v>10</v>
      </c>
      <c r="L12">
        <v>7</v>
      </c>
      <c r="M12" s="16">
        <v>0</v>
      </c>
    </row>
    <row r="13" spans="1:13" x14ac:dyDescent="0.3">
      <c r="A13" s="20">
        <f t="shared" si="0"/>
        <v>11</v>
      </c>
      <c r="B13" s="3"/>
      <c r="C13" s="13"/>
      <c r="D13" t="str">
        <f>IF(ISNA(VLOOKUP(Tableau241012[[#This Row],[Pos. Q]],Tableau12911[],3,0)),"",VLOOKUP(Tableau241012[[#This Row],[Pos. Q]],Tableau12911[],3,0))</f>
        <v/>
      </c>
      <c r="E13" s="15"/>
      <c r="F13" s="14" t="str">
        <f>IF(ISNA(VLOOKUP(Tableau241012[[#This Row],[Pos. 1]],Tableau12911[],2,0)),"",VLOOKUP(Tableau241012[[#This Row],[Pos. 1]],Tableau12911[],2,0))</f>
        <v/>
      </c>
      <c r="G13" s="15"/>
      <c r="H13" s="14" t="str">
        <f>IF(ISNA(VLOOKUP(Tableau241012[[#This Row],[Pos. 2]],Tableau12911[],2,0)),"",VLOOKUP(Tableau241012[[#This Row],[Pos. 2]],Tableau12911[],2,0))</f>
        <v/>
      </c>
      <c r="I13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13" s="21">
        <f t="shared" si="1"/>
        <v>11</v>
      </c>
      <c r="L13">
        <v>6</v>
      </c>
      <c r="M13" s="16">
        <v>0</v>
      </c>
    </row>
    <row r="14" spans="1:13" x14ac:dyDescent="0.3">
      <c r="A14" s="20">
        <f t="shared" si="0"/>
        <v>12</v>
      </c>
      <c r="B14" s="3"/>
      <c r="C14" s="13"/>
      <c r="D14" t="str">
        <f>IF(ISNA(VLOOKUP(Tableau241012[[#This Row],[Pos. Q]],Tableau12911[],3,0)),"",VLOOKUP(Tableau241012[[#This Row],[Pos. Q]],Tableau12911[],3,0))</f>
        <v/>
      </c>
      <c r="E14" s="15"/>
      <c r="F14" s="14" t="str">
        <f>IF(ISNA(VLOOKUP(Tableau241012[[#This Row],[Pos. 1]],Tableau12911[],2,0)),"",VLOOKUP(Tableau241012[[#This Row],[Pos. 1]],Tableau12911[],2,0))</f>
        <v/>
      </c>
      <c r="G14" s="15"/>
      <c r="H14" s="14" t="str">
        <f>IF(ISNA(VLOOKUP(Tableau241012[[#This Row],[Pos. 2]],Tableau12911[],2,0)),"",VLOOKUP(Tableau241012[[#This Row],[Pos. 2]],Tableau12911[],2,0))</f>
        <v/>
      </c>
      <c r="I14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14" s="21">
        <f t="shared" si="1"/>
        <v>12</v>
      </c>
      <c r="L14">
        <v>5</v>
      </c>
      <c r="M14" s="16">
        <v>0</v>
      </c>
    </row>
    <row r="15" spans="1:13" x14ac:dyDescent="0.3">
      <c r="A15" s="20">
        <f t="shared" si="0"/>
        <v>13</v>
      </c>
      <c r="B15" s="3"/>
      <c r="C15" s="13"/>
      <c r="D15" t="str">
        <f>IF(ISNA(VLOOKUP(Tableau241012[[#This Row],[Pos. Q]],Tableau12911[],3,0)),"",VLOOKUP(Tableau241012[[#This Row],[Pos. Q]],Tableau12911[],3,0))</f>
        <v/>
      </c>
      <c r="E15" s="15"/>
      <c r="F15" s="14" t="str">
        <f>IF(ISNA(VLOOKUP(Tableau241012[[#This Row],[Pos. 1]],Tableau12911[],2,0)),"",VLOOKUP(Tableau241012[[#This Row],[Pos. 1]],Tableau12911[],2,0))</f>
        <v/>
      </c>
      <c r="G15" s="15"/>
      <c r="H15" s="14" t="str">
        <f>IF(ISNA(VLOOKUP(Tableau241012[[#This Row],[Pos. 2]],Tableau12911[],2,0)),"",VLOOKUP(Tableau241012[[#This Row],[Pos. 2]],Tableau12911[],2,0))</f>
        <v/>
      </c>
      <c r="I15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15" s="21">
        <f t="shared" si="1"/>
        <v>13</v>
      </c>
      <c r="L15">
        <v>4</v>
      </c>
      <c r="M15" s="16">
        <v>0</v>
      </c>
    </row>
    <row r="16" spans="1:13" x14ac:dyDescent="0.3">
      <c r="A16" s="20">
        <f t="shared" si="0"/>
        <v>14</v>
      </c>
      <c r="B16" s="3"/>
      <c r="C16" s="13"/>
      <c r="D16" t="str">
        <f>IF(ISNA(VLOOKUP(Tableau241012[[#This Row],[Pos. Q]],Tableau12911[],3,0)),"",VLOOKUP(Tableau241012[[#This Row],[Pos. Q]],Tableau12911[],3,0))</f>
        <v/>
      </c>
      <c r="E16" s="15"/>
      <c r="F16" s="14" t="str">
        <f>IF(ISNA(VLOOKUP(Tableau241012[[#This Row],[Pos. 1]],Tableau12911[],2,0)),"",VLOOKUP(Tableau241012[[#This Row],[Pos. 1]],Tableau12911[],2,0))</f>
        <v/>
      </c>
      <c r="G16" s="15"/>
      <c r="H16" s="14" t="str">
        <f>IF(ISNA(VLOOKUP(Tableau241012[[#This Row],[Pos. 2]],Tableau12911[],2,0)),"",VLOOKUP(Tableau241012[[#This Row],[Pos. 2]],Tableau12911[],2,0))</f>
        <v/>
      </c>
      <c r="I16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16" s="21">
        <f t="shared" si="1"/>
        <v>14</v>
      </c>
      <c r="L16">
        <v>3</v>
      </c>
      <c r="M16" s="16">
        <v>0</v>
      </c>
    </row>
    <row r="17" spans="1:16" x14ac:dyDescent="0.3">
      <c r="A17" s="20">
        <f t="shared" si="0"/>
        <v>15</v>
      </c>
      <c r="B17" s="3"/>
      <c r="C17" s="13"/>
      <c r="D17" t="str">
        <f>IF(ISNA(VLOOKUP(Tableau241012[[#This Row],[Pos. Q]],Tableau12911[],3,0)),"",VLOOKUP(Tableau241012[[#This Row],[Pos. Q]],Tableau12911[],3,0))</f>
        <v/>
      </c>
      <c r="E17" s="15"/>
      <c r="F17" s="14" t="str">
        <f>IF(ISNA(VLOOKUP(Tableau241012[[#This Row],[Pos. 1]],Tableau12911[],2,0)),"",VLOOKUP(Tableau241012[[#This Row],[Pos. 1]],Tableau12911[],2,0))</f>
        <v/>
      </c>
      <c r="G17" s="15"/>
      <c r="H17" s="14" t="str">
        <f>IF(ISNA(VLOOKUP(Tableau241012[[#This Row],[Pos. 2]],Tableau12911[],2,0)),"",VLOOKUP(Tableau241012[[#This Row],[Pos. 2]],Tableau12911[],2,0))</f>
        <v/>
      </c>
      <c r="I17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17" s="21">
        <f t="shared" si="1"/>
        <v>15</v>
      </c>
      <c r="L17">
        <v>2</v>
      </c>
      <c r="M17" s="16">
        <v>0</v>
      </c>
    </row>
    <row r="18" spans="1:16" x14ac:dyDescent="0.3">
      <c r="A18" s="22">
        <f t="shared" si="0"/>
        <v>16</v>
      </c>
      <c r="B18" s="3"/>
      <c r="C18" s="13"/>
      <c r="D18" t="str">
        <f>IF(ISNA(VLOOKUP(Tableau241012[[#This Row],[Pos. Q]],Tableau12911[],3,0)),"",VLOOKUP(Tableau241012[[#This Row],[Pos. Q]],Tableau12911[],3,0))</f>
        <v/>
      </c>
      <c r="E18" s="15"/>
      <c r="F18" s="14" t="str">
        <f>IF(ISNA(VLOOKUP(Tableau241012[[#This Row],[Pos. 1]],Tableau12911[],2,0)),"",VLOOKUP(Tableau241012[[#This Row],[Pos. 1]],Tableau12911[],2,0))</f>
        <v/>
      </c>
      <c r="G18" s="15"/>
      <c r="H18" s="14" t="str">
        <f>IF(ISNA(VLOOKUP(Tableau241012[[#This Row],[Pos. 2]],Tableau12911[],2,0)),"",VLOOKUP(Tableau241012[[#This Row],[Pos. 2]],Tableau12911[],2,0))</f>
        <v/>
      </c>
      <c r="I18" s="53">
        <f>IF(ISERROR(Tableau241012[[#This Row],[Pts. Q]]+Tableau241012[[#This Row],[Pts. 1]]+Tableau241012[[#This Row],[Pts. 2]]),0,Tableau241012[[#This Row],[Pts. Q]]+Tableau241012[[#This Row],[Pts. 1]]+Tableau241012[[#This Row],[Pts. 2]])</f>
        <v>0</v>
      </c>
      <c r="K18" s="21">
        <f t="shared" si="1"/>
        <v>16</v>
      </c>
      <c r="L18">
        <v>1</v>
      </c>
      <c r="M18" s="16">
        <v>0</v>
      </c>
    </row>
    <row r="19" spans="1:16" ht="15" thickBot="1" x14ac:dyDescent="0.35">
      <c r="B19" s="3"/>
      <c r="I19" s="3"/>
    </row>
    <row r="20" spans="1:16" x14ac:dyDescent="0.3">
      <c r="B20" s="3"/>
      <c r="I20" s="3"/>
      <c r="O20" s="24" t="s">
        <v>3</v>
      </c>
      <c r="P20" s="29"/>
    </row>
    <row r="21" spans="1:16" ht="15" thickBot="1" x14ac:dyDescent="0.35">
      <c r="O21" s="26">
        <v>15</v>
      </c>
      <c r="P21" s="30"/>
    </row>
    <row r="22" spans="1:16" x14ac:dyDescent="0.3">
      <c r="O22" s="23"/>
      <c r="P22" s="23"/>
    </row>
    <row r="23" spans="1:16" x14ac:dyDescent="0.3">
      <c r="O23" s="37"/>
      <c r="P23" s="37"/>
    </row>
  </sheetData>
  <mergeCells count="9">
    <mergeCell ref="O21:P21"/>
    <mergeCell ref="O22:P22"/>
    <mergeCell ref="O23:P23"/>
    <mergeCell ref="A1:B1"/>
    <mergeCell ref="C1:D1"/>
    <mergeCell ref="E1:F1"/>
    <mergeCell ref="G1:H1"/>
    <mergeCell ref="K1:M1"/>
    <mergeCell ref="O20:P20"/>
  </mergeCells>
  <dataValidations count="2">
    <dataValidation showInputMessage="1" showErrorMessage="1" sqref="F3:F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H22" sqref="H22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0" t="s">
        <v>37</v>
      </c>
      <c r="K1" s="11" t="s">
        <v>38</v>
      </c>
      <c r="L1" s="11"/>
      <c r="M1" s="11"/>
    </row>
    <row r="2" spans="1:13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t="s">
        <v>0</v>
      </c>
      <c r="L2" t="s">
        <v>39</v>
      </c>
      <c r="M2" t="s">
        <v>41</v>
      </c>
    </row>
    <row r="3" spans="1:13" x14ac:dyDescent="0.3">
      <c r="A3" s="2">
        <v>1</v>
      </c>
      <c r="B3" s="3"/>
      <c r="C3" s="13"/>
      <c r="D3" t="str">
        <f>IF(ISNA(VLOOKUP(Tableau24101214[[#This Row],[Pos. Q]],Tableau1291113[],3,0)),"",VLOOKUP(Tableau24101214[[#This Row],[Pos. Q]],Tableau1291113[],3,0))</f>
        <v/>
      </c>
      <c r="E3" s="15"/>
      <c r="F3" s="14" t="str">
        <f>IF(ISNA(VLOOKUP(Tableau24101214[[#This Row],[Pos. 1]],Tableau1291113[],2,0)),"",VLOOKUP(Tableau24101214[[#This Row],[Pos. 1]],Tableau1291113[],2,0))</f>
        <v/>
      </c>
      <c r="G3" s="15"/>
      <c r="H3" s="14" t="str">
        <f>IF(ISNA(VLOOKUP(Tableau24101214[[#This Row],[Pos. 2]],Tableau1291113[],2,0)),"",VLOOKUP(Tableau24101214[[#This Row],[Pos. 2]],Tableau1291113[],2,0))</f>
        <v/>
      </c>
      <c r="I3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3" s="17">
        <v>1</v>
      </c>
      <c r="L3">
        <v>20</v>
      </c>
      <c r="M3" s="16">
        <v>5</v>
      </c>
    </row>
    <row r="4" spans="1:13" x14ac:dyDescent="0.3">
      <c r="A4" s="4">
        <f t="shared" ref="A4:A18" si="0">A3+1</f>
        <v>2</v>
      </c>
      <c r="B4" s="3"/>
      <c r="C4" s="13"/>
      <c r="D4" t="str">
        <f>IF(ISNA(VLOOKUP(Tableau24101214[[#This Row],[Pos. Q]],Tableau1291113[],3,0)),"",VLOOKUP(Tableau24101214[[#This Row],[Pos. Q]],Tableau1291113[],3,0))</f>
        <v/>
      </c>
      <c r="E4" s="15"/>
      <c r="F4" s="14" t="str">
        <f>IF(ISNA(VLOOKUP(Tableau24101214[[#This Row],[Pos. 1]],Tableau1291113[],2,0)),"",VLOOKUP(Tableau24101214[[#This Row],[Pos. 1]],Tableau1291113[],2,0))</f>
        <v/>
      </c>
      <c r="G4" s="15"/>
      <c r="H4" s="14" t="str">
        <f>IF(ISNA(VLOOKUP(Tableau24101214[[#This Row],[Pos. 2]],Tableau1291113[],2,0)),"",VLOOKUP(Tableau24101214[[#This Row],[Pos. 2]],Tableau1291113[],2,0))</f>
        <v/>
      </c>
      <c r="I4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4" s="18">
        <f t="shared" ref="K4:K18" si="1">K3+1</f>
        <v>2</v>
      </c>
      <c r="L4">
        <v>17</v>
      </c>
      <c r="M4" s="16">
        <v>4</v>
      </c>
    </row>
    <row r="5" spans="1:13" x14ac:dyDescent="0.3">
      <c r="A5" s="5">
        <f t="shared" si="0"/>
        <v>3</v>
      </c>
      <c r="B5" s="3"/>
      <c r="C5" s="13"/>
      <c r="D5" t="str">
        <f>IF(ISNA(VLOOKUP(Tableau24101214[[#This Row],[Pos. Q]],Tableau1291113[],3,0)),"",VLOOKUP(Tableau24101214[[#This Row],[Pos. Q]],Tableau1291113[],3,0))</f>
        <v/>
      </c>
      <c r="E5" s="15"/>
      <c r="F5" s="14" t="str">
        <f>IF(ISNA(VLOOKUP(Tableau24101214[[#This Row],[Pos. 1]],Tableau1291113[],2,0)),"",VLOOKUP(Tableau24101214[[#This Row],[Pos. 1]],Tableau1291113[],2,0))</f>
        <v/>
      </c>
      <c r="G5" s="15"/>
      <c r="H5" s="14" t="str">
        <f>IF(ISNA(VLOOKUP(Tableau24101214[[#This Row],[Pos. 2]],Tableau1291113[],2,0)),"",VLOOKUP(Tableau24101214[[#This Row],[Pos. 2]],Tableau1291113[],2,0))</f>
        <v/>
      </c>
      <c r="I5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5" s="19">
        <f t="shared" si="1"/>
        <v>3</v>
      </c>
      <c r="L5">
        <v>15</v>
      </c>
      <c r="M5" s="16">
        <v>3</v>
      </c>
    </row>
    <row r="6" spans="1:13" x14ac:dyDescent="0.3">
      <c r="A6" s="20">
        <f t="shared" si="0"/>
        <v>4</v>
      </c>
      <c r="B6" s="3"/>
      <c r="C6" s="13"/>
      <c r="D6" t="str">
        <f>IF(ISNA(VLOOKUP(Tableau24101214[[#This Row],[Pos. Q]],Tableau1291113[],3,0)),"",VLOOKUP(Tableau24101214[[#This Row],[Pos. Q]],Tableau1291113[],3,0))</f>
        <v/>
      </c>
      <c r="E6" s="15"/>
      <c r="F6" s="14" t="str">
        <f>IF(ISNA(VLOOKUP(Tableau24101214[[#This Row],[Pos. 1]],Tableau1291113[],2,0)),"",VLOOKUP(Tableau24101214[[#This Row],[Pos. 1]],Tableau1291113[],2,0))</f>
        <v/>
      </c>
      <c r="G6" s="15"/>
      <c r="H6" s="14" t="str">
        <f>IF(ISNA(VLOOKUP(Tableau24101214[[#This Row],[Pos. 2]],Tableau1291113[],2,0)),"",VLOOKUP(Tableau24101214[[#This Row],[Pos. 2]],Tableau1291113[],2,0))</f>
        <v/>
      </c>
      <c r="I6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6" s="21">
        <f t="shared" si="1"/>
        <v>4</v>
      </c>
      <c r="L6">
        <v>13</v>
      </c>
      <c r="M6" s="16">
        <v>2</v>
      </c>
    </row>
    <row r="7" spans="1:13" x14ac:dyDescent="0.3">
      <c r="A7" s="20">
        <f t="shared" si="0"/>
        <v>5</v>
      </c>
      <c r="B7" s="3"/>
      <c r="C7" s="13"/>
      <c r="D7" t="str">
        <f>IF(ISNA(VLOOKUP(Tableau24101214[[#This Row],[Pos. Q]],Tableau1291113[],3,0)),"",VLOOKUP(Tableau24101214[[#This Row],[Pos. Q]],Tableau1291113[],3,0))</f>
        <v/>
      </c>
      <c r="E7" s="15"/>
      <c r="F7" s="14" t="str">
        <f>IF(ISNA(VLOOKUP(Tableau24101214[[#This Row],[Pos. 1]],Tableau1291113[],2,0)),"",VLOOKUP(Tableau24101214[[#This Row],[Pos. 1]],Tableau1291113[],2,0))</f>
        <v/>
      </c>
      <c r="G7" s="15"/>
      <c r="H7" s="14" t="str">
        <f>IF(ISNA(VLOOKUP(Tableau24101214[[#This Row],[Pos. 2]],Tableau1291113[],2,0)),"",VLOOKUP(Tableau24101214[[#This Row],[Pos. 2]],Tableau1291113[],2,0))</f>
        <v/>
      </c>
      <c r="I7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7" s="21">
        <f t="shared" si="1"/>
        <v>5</v>
      </c>
      <c r="L7">
        <v>12</v>
      </c>
      <c r="M7" s="16">
        <v>1</v>
      </c>
    </row>
    <row r="8" spans="1:13" x14ac:dyDescent="0.3">
      <c r="A8" s="20">
        <f t="shared" si="0"/>
        <v>6</v>
      </c>
      <c r="B8" s="3"/>
      <c r="C8" s="13"/>
      <c r="D8" t="str">
        <f>IF(ISNA(VLOOKUP(Tableau24101214[[#This Row],[Pos. Q]],Tableau1291113[],3,0)),"",VLOOKUP(Tableau24101214[[#This Row],[Pos. Q]],Tableau1291113[],3,0))</f>
        <v/>
      </c>
      <c r="E8" s="15"/>
      <c r="F8" s="14" t="str">
        <f>IF(ISNA(VLOOKUP(Tableau24101214[[#This Row],[Pos. 1]],Tableau1291113[],2,0)),"",VLOOKUP(Tableau24101214[[#This Row],[Pos. 1]],Tableau1291113[],2,0))</f>
        <v/>
      </c>
      <c r="G8" s="15"/>
      <c r="H8" s="14" t="str">
        <f>IF(ISNA(VLOOKUP(Tableau24101214[[#This Row],[Pos. 2]],Tableau1291113[],2,0)),"",VLOOKUP(Tableau24101214[[#This Row],[Pos. 2]],Tableau1291113[],2,0))</f>
        <v/>
      </c>
      <c r="I8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8" s="21">
        <f t="shared" si="1"/>
        <v>6</v>
      </c>
      <c r="L8">
        <v>11</v>
      </c>
      <c r="M8" s="16">
        <v>0</v>
      </c>
    </row>
    <row r="9" spans="1:13" x14ac:dyDescent="0.3">
      <c r="A9" s="20">
        <f t="shared" si="0"/>
        <v>7</v>
      </c>
      <c r="B9" s="3"/>
      <c r="C9" s="13"/>
      <c r="D9" t="str">
        <f>IF(ISNA(VLOOKUP(Tableau24101214[[#This Row],[Pos. Q]],Tableau1291113[],3,0)),"",VLOOKUP(Tableau24101214[[#This Row],[Pos. Q]],Tableau1291113[],3,0))</f>
        <v/>
      </c>
      <c r="E9" s="15"/>
      <c r="F9" s="14" t="str">
        <f>IF(ISNA(VLOOKUP(Tableau24101214[[#This Row],[Pos. 1]],Tableau1291113[],2,0)),"",VLOOKUP(Tableau24101214[[#This Row],[Pos. 1]],Tableau1291113[],2,0))</f>
        <v/>
      </c>
      <c r="G9" s="15"/>
      <c r="H9" s="14" t="str">
        <f>IF(ISNA(VLOOKUP(Tableau24101214[[#This Row],[Pos. 2]],Tableau1291113[],2,0)),"",VLOOKUP(Tableau24101214[[#This Row],[Pos. 2]],Tableau1291113[],2,0))</f>
        <v/>
      </c>
      <c r="I9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9" s="21">
        <f t="shared" si="1"/>
        <v>7</v>
      </c>
      <c r="L9">
        <v>10</v>
      </c>
      <c r="M9" s="16">
        <v>0</v>
      </c>
    </row>
    <row r="10" spans="1:13" x14ac:dyDescent="0.3">
      <c r="A10" s="20">
        <f t="shared" si="0"/>
        <v>8</v>
      </c>
      <c r="B10" s="3"/>
      <c r="C10" s="13"/>
      <c r="D10" t="str">
        <f>IF(ISNA(VLOOKUP(Tableau24101214[[#This Row],[Pos. Q]],Tableau1291113[],3,0)),"",VLOOKUP(Tableau24101214[[#This Row],[Pos. Q]],Tableau1291113[],3,0))</f>
        <v/>
      </c>
      <c r="E10" s="15"/>
      <c r="F10" s="14" t="str">
        <f>IF(ISNA(VLOOKUP(Tableau24101214[[#This Row],[Pos. 1]],Tableau1291113[],2,0)),"",VLOOKUP(Tableau24101214[[#This Row],[Pos. 1]],Tableau1291113[],2,0))</f>
        <v/>
      </c>
      <c r="G10" s="15"/>
      <c r="H10" s="14" t="str">
        <f>IF(ISNA(VLOOKUP(Tableau24101214[[#This Row],[Pos. 2]],Tableau1291113[],2,0)),"",VLOOKUP(Tableau24101214[[#This Row],[Pos. 2]],Tableau1291113[],2,0))</f>
        <v/>
      </c>
      <c r="I10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10" s="21">
        <f t="shared" si="1"/>
        <v>8</v>
      </c>
      <c r="L10">
        <v>9</v>
      </c>
      <c r="M10" s="16">
        <v>0</v>
      </c>
    </row>
    <row r="11" spans="1:13" x14ac:dyDescent="0.3">
      <c r="A11" s="20">
        <f t="shared" si="0"/>
        <v>9</v>
      </c>
      <c r="B11" s="3"/>
      <c r="C11" s="13"/>
      <c r="D11" t="str">
        <f>IF(ISNA(VLOOKUP(Tableau24101214[[#This Row],[Pos. Q]],Tableau1291113[],3,0)),"",VLOOKUP(Tableau24101214[[#This Row],[Pos. Q]],Tableau1291113[],3,0))</f>
        <v/>
      </c>
      <c r="E11" s="15"/>
      <c r="F11" s="14" t="str">
        <f>IF(ISNA(VLOOKUP(Tableau24101214[[#This Row],[Pos. 1]],Tableau1291113[],2,0)),"",VLOOKUP(Tableau24101214[[#This Row],[Pos. 1]],Tableau1291113[],2,0))</f>
        <v/>
      </c>
      <c r="G11" s="15"/>
      <c r="H11" s="14" t="str">
        <f>IF(ISNA(VLOOKUP(Tableau24101214[[#This Row],[Pos. 2]],Tableau1291113[],2,0)),"",VLOOKUP(Tableau24101214[[#This Row],[Pos. 2]],Tableau1291113[],2,0))</f>
        <v/>
      </c>
      <c r="I11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11" s="21">
        <f t="shared" si="1"/>
        <v>9</v>
      </c>
      <c r="L11">
        <v>8</v>
      </c>
      <c r="M11" s="16">
        <v>0</v>
      </c>
    </row>
    <row r="12" spans="1:13" x14ac:dyDescent="0.3">
      <c r="A12" s="20">
        <f t="shared" si="0"/>
        <v>10</v>
      </c>
      <c r="B12" s="3"/>
      <c r="C12" s="13"/>
      <c r="D12" t="str">
        <f>IF(ISNA(VLOOKUP(Tableau24101214[[#This Row],[Pos. Q]],Tableau1291113[],3,0)),"",VLOOKUP(Tableau24101214[[#This Row],[Pos. Q]],Tableau1291113[],3,0))</f>
        <v/>
      </c>
      <c r="E12" s="15"/>
      <c r="F12" s="14" t="str">
        <f>IF(ISNA(VLOOKUP(Tableau24101214[[#This Row],[Pos. 1]],Tableau1291113[],2,0)),"",VLOOKUP(Tableau24101214[[#This Row],[Pos. 1]],Tableau1291113[],2,0))</f>
        <v/>
      </c>
      <c r="G12" s="15"/>
      <c r="H12" s="14" t="str">
        <f>IF(ISNA(VLOOKUP(Tableau24101214[[#This Row],[Pos. 2]],Tableau1291113[],2,0)),"",VLOOKUP(Tableau24101214[[#This Row],[Pos. 2]],Tableau1291113[],2,0))</f>
        <v/>
      </c>
      <c r="I12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12" s="21">
        <f t="shared" si="1"/>
        <v>10</v>
      </c>
      <c r="L12">
        <v>7</v>
      </c>
      <c r="M12" s="16">
        <v>0</v>
      </c>
    </row>
    <row r="13" spans="1:13" x14ac:dyDescent="0.3">
      <c r="A13" s="20">
        <f t="shared" si="0"/>
        <v>11</v>
      </c>
      <c r="B13" s="3"/>
      <c r="C13" s="13"/>
      <c r="D13" t="str">
        <f>IF(ISNA(VLOOKUP(Tableau24101214[[#This Row],[Pos. Q]],Tableau1291113[],3,0)),"",VLOOKUP(Tableau24101214[[#This Row],[Pos. Q]],Tableau1291113[],3,0))</f>
        <v/>
      </c>
      <c r="E13" s="15"/>
      <c r="F13" s="14" t="str">
        <f>IF(ISNA(VLOOKUP(Tableau24101214[[#This Row],[Pos. 1]],Tableau1291113[],2,0)),"",VLOOKUP(Tableau24101214[[#This Row],[Pos. 1]],Tableau1291113[],2,0))</f>
        <v/>
      </c>
      <c r="G13" s="15"/>
      <c r="H13" s="14" t="str">
        <f>IF(ISNA(VLOOKUP(Tableau24101214[[#This Row],[Pos. 2]],Tableau1291113[],2,0)),"",VLOOKUP(Tableau24101214[[#This Row],[Pos. 2]],Tableau1291113[],2,0))</f>
        <v/>
      </c>
      <c r="I13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13" s="21">
        <f t="shared" si="1"/>
        <v>11</v>
      </c>
      <c r="L13">
        <v>6</v>
      </c>
      <c r="M13" s="16">
        <v>0</v>
      </c>
    </row>
    <row r="14" spans="1:13" x14ac:dyDescent="0.3">
      <c r="A14" s="20">
        <f t="shared" si="0"/>
        <v>12</v>
      </c>
      <c r="B14" s="3"/>
      <c r="C14" s="13"/>
      <c r="D14" t="str">
        <f>IF(ISNA(VLOOKUP(Tableau24101214[[#This Row],[Pos. Q]],Tableau1291113[],3,0)),"",VLOOKUP(Tableau24101214[[#This Row],[Pos. Q]],Tableau1291113[],3,0))</f>
        <v/>
      </c>
      <c r="E14" s="15"/>
      <c r="F14" s="14" t="str">
        <f>IF(ISNA(VLOOKUP(Tableau24101214[[#This Row],[Pos. 1]],Tableau1291113[],2,0)),"",VLOOKUP(Tableau24101214[[#This Row],[Pos. 1]],Tableau1291113[],2,0))</f>
        <v/>
      </c>
      <c r="G14" s="15"/>
      <c r="H14" s="14" t="str">
        <f>IF(ISNA(VLOOKUP(Tableau24101214[[#This Row],[Pos. 2]],Tableau1291113[],2,0)),"",VLOOKUP(Tableau24101214[[#This Row],[Pos. 2]],Tableau1291113[],2,0))</f>
        <v/>
      </c>
      <c r="I14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14" s="21">
        <f t="shared" si="1"/>
        <v>12</v>
      </c>
      <c r="L14">
        <v>5</v>
      </c>
      <c r="M14" s="16">
        <v>0</v>
      </c>
    </row>
    <row r="15" spans="1:13" x14ac:dyDescent="0.3">
      <c r="A15" s="20">
        <f t="shared" si="0"/>
        <v>13</v>
      </c>
      <c r="B15" s="3"/>
      <c r="C15" s="13"/>
      <c r="D15" t="str">
        <f>IF(ISNA(VLOOKUP(Tableau24101214[[#This Row],[Pos. Q]],Tableau1291113[],3,0)),"",VLOOKUP(Tableau24101214[[#This Row],[Pos. Q]],Tableau1291113[],3,0))</f>
        <v/>
      </c>
      <c r="E15" s="15"/>
      <c r="F15" s="14" t="str">
        <f>IF(ISNA(VLOOKUP(Tableau24101214[[#This Row],[Pos. 1]],Tableau1291113[],2,0)),"",VLOOKUP(Tableau24101214[[#This Row],[Pos. 1]],Tableau1291113[],2,0))</f>
        <v/>
      </c>
      <c r="G15" s="15"/>
      <c r="H15" s="14" t="str">
        <f>IF(ISNA(VLOOKUP(Tableau24101214[[#This Row],[Pos. 2]],Tableau1291113[],2,0)),"",VLOOKUP(Tableau24101214[[#This Row],[Pos. 2]],Tableau1291113[],2,0))</f>
        <v/>
      </c>
      <c r="I15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15" s="21">
        <f t="shared" si="1"/>
        <v>13</v>
      </c>
      <c r="L15">
        <v>4</v>
      </c>
      <c r="M15" s="16">
        <v>0</v>
      </c>
    </row>
    <row r="16" spans="1:13" x14ac:dyDescent="0.3">
      <c r="A16" s="20">
        <f t="shared" si="0"/>
        <v>14</v>
      </c>
      <c r="B16" s="3"/>
      <c r="C16" s="13"/>
      <c r="D16" t="str">
        <f>IF(ISNA(VLOOKUP(Tableau24101214[[#This Row],[Pos. Q]],Tableau1291113[],3,0)),"",VLOOKUP(Tableau24101214[[#This Row],[Pos. Q]],Tableau1291113[],3,0))</f>
        <v/>
      </c>
      <c r="E16" s="15"/>
      <c r="F16" s="14" t="str">
        <f>IF(ISNA(VLOOKUP(Tableau24101214[[#This Row],[Pos. 1]],Tableau1291113[],2,0)),"",VLOOKUP(Tableau24101214[[#This Row],[Pos. 1]],Tableau1291113[],2,0))</f>
        <v/>
      </c>
      <c r="G16" s="15"/>
      <c r="H16" s="14" t="str">
        <f>IF(ISNA(VLOOKUP(Tableau24101214[[#This Row],[Pos. 2]],Tableau1291113[],2,0)),"",VLOOKUP(Tableau24101214[[#This Row],[Pos. 2]],Tableau1291113[],2,0))</f>
        <v/>
      </c>
      <c r="I16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16" s="21">
        <f t="shared" si="1"/>
        <v>14</v>
      </c>
      <c r="L16">
        <v>3</v>
      </c>
      <c r="M16" s="16">
        <v>0</v>
      </c>
    </row>
    <row r="17" spans="1:16" x14ac:dyDescent="0.3">
      <c r="A17" s="20">
        <f t="shared" si="0"/>
        <v>15</v>
      </c>
      <c r="B17" s="3"/>
      <c r="C17" s="13"/>
      <c r="D17" t="str">
        <f>IF(ISNA(VLOOKUP(Tableau24101214[[#This Row],[Pos. Q]],Tableau1291113[],3,0)),"",VLOOKUP(Tableau24101214[[#This Row],[Pos. Q]],Tableau1291113[],3,0))</f>
        <v/>
      </c>
      <c r="E17" s="15"/>
      <c r="F17" s="14" t="str">
        <f>IF(ISNA(VLOOKUP(Tableau24101214[[#This Row],[Pos. 1]],Tableau1291113[],2,0)),"",VLOOKUP(Tableau24101214[[#This Row],[Pos. 1]],Tableau1291113[],2,0))</f>
        <v/>
      </c>
      <c r="G17" s="15"/>
      <c r="H17" s="14" t="str">
        <f>IF(ISNA(VLOOKUP(Tableau24101214[[#This Row],[Pos. 2]],Tableau1291113[],2,0)),"",VLOOKUP(Tableau24101214[[#This Row],[Pos. 2]],Tableau1291113[],2,0))</f>
        <v/>
      </c>
      <c r="I17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17" s="21">
        <f t="shared" si="1"/>
        <v>15</v>
      </c>
      <c r="L17">
        <v>2</v>
      </c>
      <c r="M17" s="16">
        <v>0</v>
      </c>
    </row>
    <row r="18" spans="1:16" x14ac:dyDescent="0.3">
      <c r="A18" s="22">
        <f t="shared" si="0"/>
        <v>16</v>
      </c>
      <c r="B18" s="3"/>
      <c r="C18" s="13"/>
      <c r="D18" t="str">
        <f>IF(ISNA(VLOOKUP(Tableau24101214[[#This Row],[Pos. Q]],Tableau1291113[],3,0)),"",VLOOKUP(Tableau24101214[[#This Row],[Pos. Q]],Tableau1291113[],3,0))</f>
        <v/>
      </c>
      <c r="E18" s="15"/>
      <c r="F18" s="14" t="str">
        <f>IF(ISNA(VLOOKUP(Tableau24101214[[#This Row],[Pos. 1]],Tableau1291113[],2,0)),"",VLOOKUP(Tableau24101214[[#This Row],[Pos. 1]],Tableau1291113[],2,0))</f>
        <v/>
      </c>
      <c r="G18" s="15"/>
      <c r="H18" s="14" t="str">
        <f>IF(ISNA(VLOOKUP(Tableau24101214[[#This Row],[Pos. 2]],Tableau1291113[],2,0)),"",VLOOKUP(Tableau24101214[[#This Row],[Pos. 2]],Tableau1291113[],2,0))</f>
        <v/>
      </c>
      <c r="I18" s="53">
        <f>IF(ISERROR(Tableau24101214[[#This Row],[Pts. Q]]+Tableau24101214[[#This Row],[Pts. 1]]+Tableau24101214[[#This Row],[Pts. 2]]),0,Tableau24101214[[#This Row],[Pts. Q]]+Tableau24101214[[#This Row],[Pts. 1]]+Tableau24101214[[#This Row],[Pts. 2]])</f>
        <v>0</v>
      </c>
      <c r="K18" s="21">
        <f t="shared" si="1"/>
        <v>16</v>
      </c>
      <c r="L18">
        <v>1</v>
      </c>
      <c r="M18" s="16">
        <v>0</v>
      </c>
    </row>
    <row r="19" spans="1:16" ht="15" thickBot="1" x14ac:dyDescent="0.35">
      <c r="B19" s="3"/>
      <c r="I19" s="3"/>
    </row>
    <row r="20" spans="1:16" x14ac:dyDescent="0.3">
      <c r="B20" s="3"/>
      <c r="I20" s="3"/>
      <c r="O20" s="24" t="s">
        <v>3</v>
      </c>
      <c r="P20" s="29"/>
    </row>
    <row r="21" spans="1:16" ht="15" thickBot="1" x14ac:dyDescent="0.35">
      <c r="O21" s="26">
        <v>15</v>
      </c>
      <c r="P21" s="30"/>
    </row>
    <row r="22" spans="1:16" x14ac:dyDescent="0.3">
      <c r="O22" s="23"/>
      <c r="P22" s="23"/>
    </row>
    <row r="23" spans="1:16" x14ac:dyDescent="0.3">
      <c r="O23" s="37"/>
      <c r="P23" s="37"/>
    </row>
  </sheetData>
  <mergeCells count="9">
    <mergeCell ref="O21:P21"/>
    <mergeCell ref="O22:P22"/>
    <mergeCell ref="O23:P23"/>
    <mergeCell ref="A1:B1"/>
    <mergeCell ref="C1:D1"/>
    <mergeCell ref="E1:F1"/>
    <mergeCell ref="G1:H1"/>
    <mergeCell ref="K1:M1"/>
    <mergeCell ref="O20:P20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F3:F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H22" sqref="H22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0" t="s">
        <v>37</v>
      </c>
      <c r="K1" s="11" t="s">
        <v>38</v>
      </c>
      <c r="L1" s="11"/>
      <c r="M1" s="11"/>
    </row>
    <row r="2" spans="1:13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t="s">
        <v>0</v>
      </c>
      <c r="L2" t="s">
        <v>39</v>
      </c>
      <c r="M2" t="s">
        <v>41</v>
      </c>
    </row>
    <row r="3" spans="1:13" x14ac:dyDescent="0.3">
      <c r="A3" s="2">
        <v>1</v>
      </c>
      <c r="B3" s="3"/>
      <c r="C3" s="13"/>
      <c r="D3" t="str">
        <f>IF(ISNA(VLOOKUP(Tableau2410121416[[#This Row],[Pos. Q]],Tableau129111315[],3,0)),"",VLOOKUP(Tableau2410121416[[#This Row],[Pos. Q]],Tableau129111315[],3,0))</f>
        <v/>
      </c>
      <c r="E3" s="15"/>
      <c r="F3" s="14" t="str">
        <f>IF(ISNA(VLOOKUP(Tableau2410121416[[#This Row],[Pos. 1]],Tableau129111315[],2,0)),"",VLOOKUP(Tableau2410121416[[#This Row],[Pos. 1]],Tableau129111315[],2,0))</f>
        <v/>
      </c>
      <c r="G3" s="15"/>
      <c r="H3" s="14" t="str">
        <f>IF(ISNA(VLOOKUP(Tableau2410121416[[#This Row],[Pos. 2]],Tableau129111315[],2,0)),"",VLOOKUP(Tableau2410121416[[#This Row],[Pos. 2]],Tableau129111315[],2,0))</f>
        <v/>
      </c>
      <c r="I3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3" s="17">
        <v>1</v>
      </c>
      <c r="L3">
        <v>20</v>
      </c>
      <c r="M3" s="16">
        <v>5</v>
      </c>
    </row>
    <row r="4" spans="1:13" x14ac:dyDescent="0.3">
      <c r="A4" s="4">
        <f t="shared" ref="A4:A18" si="0">A3+1</f>
        <v>2</v>
      </c>
      <c r="B4" s="3"/>
      <c r="C4" s="13"/>
      <c r="D4" t="str">
        <f>IF(ISNA(VLOOKUP(Tableau2410121416[[#This Row],[Pos. Q]],Tableau129111315[],3,0)),"",VLOOKUP(Tableau2410121416[[#This Row],[Pos. Q]],Tableau129111315[],3,0))</f>
        <v/>
      </c>
      <c r="E4" s="15"/>
      <c r="F4" s="14" t="str">
        <f>IF(ISNA(VLOOKUP(Tableau2410121416[[#This Row],[Pos. 1]],Tableau129111315[],2,0)),"",VLOOKUP(Tableau2410121416[[#This Row],[Pos. 1]],Tableau129111315[],2,0))</f>
        <v/>
      </c>
      <c r="G4" s="15"/>
      <c r="H4" s="14" t="str">
        <f>IF(ISNA(VLOOKUP(Tableau2410121416[[#This Row],[Pos. 2]],Tableau129111315[],2,0)),"",VLOOKUP(Tableau2410121416[[#This Row],[Pos. 2]],Tableau129111315[],2,0))</f>
        <v/>
      </c>
      <c r="I4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4" s="18">
        <f t="shared" ref="K4:K18" si="1">K3+1</f>
        <v>2</v>
      </c>
      <c r="L4">
        <v>17</v>
      </c>
      <c r="M4" s="16">
        <v>4</v>
      </c>
    </row>
    <row r="5" spans="1:13" x14ac:dyDescent="0.3">
      <c r="A5" s="5">
        <f t="shared" si="0"/>
        <v>3</v>
      </c>
      <c r="B5" s="3"/>
      <c r="C5" s="13"/>
      <c r="D5" t="str">
        <f>IF(ISNA(VLOOKUP(Tableau2410121416[[#This Row],[Pos. Q]],Tableau129111315[],3,0)),"",VLOOKUP(Tableau2410121416[[#This Row],[Pos. Q]],Tableau129111315[],3,0))</f>
        <v/>
      </c>
      <c r="E5" s="15"/>
      <c r="F5" s="14" t="str">
        <f>IF(ISNA(VLOOKUP(Tableau2410121416[[#This Row],[Pos. 1]],Tableau129111315[],2,0)),"",VLOOKUP(Tableau2410121416[[#This Row],[Pos. 1]],Tableau129111315[],2,0))</f>
        <v/>
      </c>
      <c r="G5" s="15"/>
      <c r="H5" s="14" t="str">
        <f>IF(ISNA(VLOOKUP(Tableau2410121416[[#This Row],[Pos. 2]],Tableau129111315[],2,0)),"",VLOOKUP(Tableau2410121416[[#This Row],[Pos. 2]],Tableau129111315[],2,0))</f>
        <v/>
      </c>
      <c r="I5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5" s="19">
        <f t="shared" si="1"/>
        <v>3</v>
      </c>
      <c r="L5">
        <v>15</v>
      </c>
      <c r="M5" s="16">
        <v>3</v>
      </c>
    </row>
    <row r="6" spans="1:13" x14ac:dyDescent="0.3">
      <c r="A6" s="20">
        <f t="shared" si="0"/>
        <v>4</v>
      </c>
      <c r="B6" s="3"/>
      <c r="C6" s="13"/>
      <c r="D6" t="str">
        <f>IF(ISNA(VLOOKUP(Tableau2410121416[[#This Row],[Pos. Q]],Tableau129111315[],3,0)),"",VLOOKUP(Tableau2410121416[[#This Row],[Pos. Q]],Tableau129111315[],3,0))</f>
        <v/>
      </c>
      <c r="E6" s="15"/>
      <c r="F6" s="14" t="str">
        <f>IF(ISNA(VLOOKUP(Tableau2410121416[[#This Row],[Pos. 1]],Tableau129111315[],2,0)),"",VLOOKUP(Tableau2410121416[[#This Row],[Pos. 1]],Tableau129111315[],2,0))</f>
        <v/>
      </c>
      <c r="G6" s="15"/>
      <c r="H6" s="14" t="str">
        <f>IF(ISNA(VLOOKUP(Tableau2410121416[[#This Row],[Pos. 2]],Tableau129111315[],2,0)),"",VLOOKUP(Tableau2410121416[[#This Row],[Pos. 2]],Tableau129111315[],2,0))</f>
        <v/>
      </c>
      <c r="I6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6" s="21">
        <f t="shared" si="1"/>
        <v>4</v>
      </c>
      <c r="L6">
        <v>13</v>
      </c>
      <c r="M6" s="16">
        <v>2</v>
      </c>
    </row>
    <row r="7" spans="1:13" x14ac:dyDescent="0.3">
      <c r="A7" s="20">
        <f t="shared" si="0"/>
        <v>5</v>
      </c>
      <c r="B7" s="3"/>
      <c r="C7" s="13"/>
      <c r="D7" t="str">
        <f>IF(ISNA(VLOOKUP(Tableau2410121416[[#This Row],[Pos. Q]],Tableau129111315[],3,0)),"",VLOOKUP(Tableau2410121416[[#This Row],[Pos. Q]],Tableau129111315[],3,0))</f>
        <v/>
      </c>
      <c r="E7" s="15"/>
      <c r="F7" s="14" t="str">
        <f>IF(ISNA(VLOOKUP(Tableau2410121416[[#This Row],[Pos. 1]],Tableau129111315[],2,0)),"",VLOOKUP(Tableau2410121416[[#This Row],[Pos. 1]],Tableau129111315[],2,0))</f>
        <v/>
      </c>
      <c r="G7" s="15"/>
      <c r="H7" s="14" t="str">
        <f>IF(ISNA(VLOOKUP(Tableau2410121416[[#This Row],[Pos. 2]],Tableau129111315[],2,0)),"",VLOOKUP(Tableau2410121416[[#This Row],[Pos. 2]],Tableau129111315[],2,0))</f>
        <v/>
      </c>
      <c r="I7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7" s="21">
        <f t="shared" si="1"/>
        <v>5</v>
      </c>
      <c r="L7">
        <v>12</v>
      </c>
      <c r="M7" s="16">
        <v>1</v>
      </c>
    </row>
    <row r="8" spans="1:13" x14ac:dyDescent="0.3">
      <c r="A8" s="20">
        <f t="shared" si="0"/>
        <v>6</v>
      </c>
      <c r="B8" s="3"/>
      <c r="C8" s="13"/>
      <c r="D8" t="str">
        <f>IF(ISNA(VLOOKUP(Tableau2410121416[[#This Row],[Pos. Q]],Tableau129111315[],3,0)),"",VLOOKUP(Tableau2410121416[[#This Row],[Pos. Q]],Tableau129111315[],3,0))</f>
        <v/>
      </c>
      <c r="E8" s="15"/>
      <c r="F8" s="14" t="str">
        <f>IF(ISNA(VLOOKUP(Tableau2410121416[[#This Row],[Pos. 1]],Tableau129111315[],2,0)),"",VLOOKUP(Tableau2410121416[[#This Row],[Pos. 1]],Tableau129111315[],2,0))</f>
        <v/>
      </c>
      <c r="G8" s="15"/>
      <c r="H8" s="14" t="str">
        <f>IF(ISNA(VLOOKUP(Tableau2410121416[[#This Row],[Pos. 2]],Tableau129111315[],2,0)),"",VLOOKUP(Tableau2410121416[[#This Row],[Pos. 2]],Tableau129111315[],2,0))</f>
        <v/>
      </c>
      <c r="I8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8" s="21">
        <f t="shared" si="1"/>
        <v>6</v>
      </c>
      <c r="L8">
        <v>11</v>
      </c>
      <c r="M8" s="16">
        <v>0</v>
      </c>
    </row>
    <row r="9" spans="1:13" x14ac:dyDescent="0.3">
      <c r="A9" s="20">
        <f t="shared" si="0"/>
        <v>7</v>
      </c>
      <c r="B9" s="3"/>
      <c r="C9" s="13"/>
      <c r="D9" t="str">
        <f>IF(ISNA(VLOOKUP(Tableau2410121416[[#This Row],[Pos. Q]],Tableau129111315[],3,0)),"",VLOOKUP(Tableau2410121416[[#This Row],[Pos. Q]],Tableau129111315[],3,0))</f>
        <v/>
      </c>
      <c r="E9" s="15"/>
      <c r="F9" s="14" t="str">
        <f>IF(ISNA(VLOOKUP(Tableau2410121416[[#This Row],[Pos. 1]],Tableau129111315[],2,0)),"",VLOOKUP(Tableau2410121416[[#This Row],[Pos. 1]],Tableau129111315[],2,0))</f>
        <v/>
      </c>
      <c r="G9" s="15"/>
      <c r="H9" s="14" t="str">
        <f>IF(ISNA(VLOOKUP(Tableau2410121416[[#This Row],[Pos. 2]],Tableau129111315[],2,0)),"",VLOOKUP(Tableau2410121416[[#This Row],[Pos. 2]],Tableau129111315[],2,0))</f>
        <v/>
      </c>
      <c r="I9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9" s="21">
        <f t="shared" si="1"/>
        <v>7</v>
      </c>
      <c r="L9">
        <v>10</v>
      </c>
      <c r="M9" s="16">
        <v>0</v>
      </c>
    </row>
    <row r="10" spans="1:13" x14ac:dyDescent="0.3">
      <c r="A10" s="20">
        <f t="shared" si="0"/>
        <v>8</v>
      </c>
      <c r="B10" s="3"/>
      <c r="C10" s="13"/>
      <c r="D10" t="str">
        <f>IF(ISNA(VLOOKUP(Tableau2410121416[[#This Row],[Pos. Q]],Tableau129111315[],3,0)),"",VLOOKUP(Tableau2410121416[[#This Row],[Pos. Q]],Tableau129111315[],3,0))</f>
        <v/>
      </c>
      <c r="E10" s="15"/>
      <c r="F10" s="14" t="str">
        <f>IF(ISNA(VLOOKUP(Tableau2410121416[[#This Row],[Pos. 1]],Tableau129111315[],2,0)),"",VLOOKUP(Tableau2410121416[[#This Row],[Pos. 1]],Tableau129111315[],2,0))</f>
        <v/>
      </c>
      <c r="G10" s="15"/>
      <c r="H10" s="14" t="str">
        <f>IF(ISNA(VLOOKUP(Tableau2410121416[[#This Row],[Pos. 2]],Tableau129111315[],2,0)),"",VLOOKUP(Tableau2410121416[[#This Row],[Pos. 2]],Tableau129111315[],2,0))</f>
        <v/>
      </c>
      <c r="I10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10" s="21">
        <f t="shared" si="1"/>
        <v>8</v>
      </c>
      <c r="L10">
        <v>9</v>
      </c>
      <c r="M10" s="16">
        <v>0</v>
      </c>
    </row>
    <row r="11" spans="1:13" x14ac:dyDescent="0.3">
      <c r="A11" s="20">
        <f t="shared" si="0"/>
        <v>9</v>
      </c>
      <c r="B11" s="3"/>
      <c r="C11" s="13"/>
      <c r="D11" t="str">
        <f>IF(ISNA(VLOOKUP(Tableau2410121416[[#This Row],[Pos. Q]],Tableau129111315[],3,0)),"",VLOOKUP(Tableau2410121416[[#This Row],[Pos. Q]],Tableau129111315[],3,0))</f>
        <v/>
      </c>
      <c r="E11" s="15"/>
      <c r="F11" s="14" t="str">
        <f>IF(ISNA(VLOOKUP(Tableau2410121416[[#This Row],[Pos. 1]],Tableau129111315[],2,0)),"",VLOOKUP(Tableau2410121416[[#This Row],[Pos. 1]],Tableau129111315[],2,0))</f>
        <v/>
      </c>
      <c r="G11" s="15"/>
      <c r="H11" s="14" t="str">
        <f>IF(ISNA(VLOOKUP(Tableau2410121416[[#This Row],[Pos. 2]],Tableau129111315[],2,0)),"",VLOOKUP(Tableau2410121416[[#This Row],[Pos. 2]],Tableau129111315[],2,0))</f>
        <v/>
      </c>
      <c r="I11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11" s="21">
        <f t="shared" si="1"/>
        <v>9</v>
      </c>
      <c r="L11">
        <v>8</v>
      </c>
      <c r="M11" s="16">
        <v>0</v>
      </c>
    </row>
    <row r="12" spans="1:13" x14ac:dyDescent="0.3">
      <c r="A12" s="20">
        <f t="shared" si="0"/>
        <v>10</v>
      </c>
      <c r="B12" s="3"/>
      <c r="C12" s="13"/>
      <c r="D12" t="str">
        <f>IF(ISNA(VLOOKUP(Tableau2410121416[[#This Row],[Pos. Q]],Tableau129111315[],3,0)),"",VLOOKUP(Tableau2410121416[[#This Row],[Pos. Q]],Tableau129111315[],3,0))</f>
        <v/>
      </c>
      <c r="E12" s="15"/>
      <c r="F12" s="14" t="str">
        <f>IF(ISNA(VLOOKUP(Tableau2410121416[[#This Row],[Pos. 1]],Tableau129111315[],2,0)),"",VLOOKUP(Tableau2410121416[[#This Row],[Pos. 1]],Tableau129111315[],2,0))</f>
        <v/>
      </c>
      <c r="G12" s="15"/>
      <c r="H12" s="14" t="str">
        <f>IF(ISNA(VLOOKUP(Tableau2410121416[[#This Row],[Pos. 2]],Tableau129111315[],2,0)),"",VLOOKUP(Tableau2410121416[[#This Row],[Pos. 2]],Tableau129111315[],2,0))</f>
        <v/>
      </c>
      <c r="I12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12" s="21">
        <f t="shared" si="1"/>
        <v>10</v>
      </c>
      <c r="L12">
        <v>7</v>
      </c>
      <c r="M12" s="16">
        <v>0</v>
      </c>
    </row>
    <row r="13" spans="1:13" x14ac:dyDescent="0.3">
      <c r="A13" s="20">
        <f t="shared" si="0"/>
        <v>11</v>
      </c>
      <c r="B13" s="3"/>
      <c r="C13" s="13"/>
      <c r="D13" t="str">
        <f>IF(ISNA(VLOOKUP(Tableau2410121416[[#This Row],[Pos. Q]],Tableau129111315[],3,0)),"",VLOOKUP(Tableau2410121416[[#This Row],[Pos. Q]],Tableau129111315[],3,0))</f>
        <v/>
      </c>
      <c r="E13" s="15"/>
      <c r="F13" s="14" t="str">
        <f>IF(ISNA(VLOOKUP(Tableau2410121416[[#This Row],[Pos. 1]],Tableau129111315[],2,0)),"",VLOOKUP(Tableau2410121416[[#This Row],[Pos. 1]],Tableau129111315[],2,0))</f>
        <v/>
      </c>
      <c r="G13" s="15"/>
      <c r="H13" s="14" t="str">
        <f>IF(ISNA(VLOOKUP(Tableau2410121416[[#This Row],[Pos. 2]],Tableau129111315[],2,0)),"",VLOOKUP(Tableau2410121416[[#This Row],[Pos. 2]],Tableau129111315[],2,0))</f>
        <v/>
      </c>
      <c r="I13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13" s="21">
        <f t="shared" si="1"/>
        <v>11</v>
      </c>
      <c r="L13">
        <v>6</v>
      </c>
      <c r="M13" s="16">
        <v>0</v>
      </c>
    </row>
    <row r="14" spans="1:13" x14ac:dyDescent="0.3">
      <c r="A14" s="20">
        <f t="shared" si="0"/>
        <v>12</v>
      </c>
      <c r="B14" s="3"/>
      <c r="C14" s="13"/>
      <c r="D14" t="str">
        <f>IF(ISNA(VLOOKUP(Tableau2410121416[[#This Row],[Pos. Q]],Tableau129111315[],3,0)),"",VLOOKUP(Tableau2410121416[[#This Row],[Pos. Q]],Tableau129111315[],3,0))</f>
        <v/>
      </c>
      <c r="E14" s="15"/>
      <c r="F14" s="14" t="str">
        <f>IF(ISNA(VLOOKUP(Tableau2410121416[[#This Row],[Pos. 1]],Tableau129111315[],2,0)),"",VLOOKUP(Tableau2410121416[[#This Row],[Pos. 1]],Tableau129111315[],2,0))</f>
        <v/>
      </c>
      <c r="G14" s="15"/>
      <c r="H14" s="14" t="str">
        <f>IF(ISNA(VLOOKUP(Tableau2410121416[[#This Row],[Pos. 2]],Tableau129111315[],2,0)),"",VLOOKUP(Tableau2410121416[[#This Row],[Pos. 2]],Tableau129111315[],2,0))</f>
        <v/>
      </c>
      <c r="I14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14" s="21">
        <f t="shared" si="1"/>
        <v>12</v>
      </c>
      <c r="L14">
        <v>5</v>
      </c>
      <c r="M14" s="16">
        <v>0</v>
      </c>
    </row>
    <row r="15" spans="1:13" x14ac:dyDescent="0.3">
      <c r="A15" s="20">
        <f t="shared" si="0"/>
        <v>13</v>
      </c>
      <c r="B15" s="3"/>
      <c r="C15" s="13"/>
      <c r="D15" t="str">
        <f>IF(ISNA(VLOOKUP(Tableau2410121416[[#This Row],[Pos. Q]],Tableau129111315[],3,0)),"",VLOOKUP(Tableau2410121416[[#This Row],[Pos. Q]],Tableau129111315[],3,0))</f>
        <v/>
      </c>
      <c r="E15" s="15"/>
      <c r="F15" s="14" t="str">
        <f>IF(ISNA(VLOOKUP(Tableau2410121416[[#This Row],[Pos. 1]],Tableau129111315[],2,0)),"",VLOOKUP(Tableau2410121416[[#This Row],[Pos. 1]],Tableau129111315[],2,0))</f>
        <v/>
      </c>
      <c r="G15" s="15"/>
      <c r="H15" s="14" t="str">
        <f>IF(ISNA(VLOOKUP(Tableau2410121416[[#This Row],[Pos. 2]],Tableau129111315[],2,0)),"",VLOOKUP(Tableau2410121416[[#This Row],[Pos. 2]],Tableau129111315[],2,0))</f>
        <v/>
      </c>
      <c r="I15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15" s="21">
        <f t="shared" si="1"/>
        <v>13</v>
      </c>
      <c r="L15">
        <v>4</v>
      </c>
      <c r="M15" s="16">
        <v>0</v>
      </c>
    </row>
    <row r="16" spans="1:13" x14ac:dyDescent="0.3">
      <c r="A16" s="20">
        <f t="shared" si="0"/>
        <v>14</v>
      </c>
      <c r="B16" s="3"/>
      <c r="C16" s="13"/>
      <c r="D16" t="str">
        <f>IF(ISNA(VLOOKUP(Tableau2410121416[[#This Row],[Pos. Q]],Tableau129111315[],3,0)),"",VLOOKUP(Tableau2410121416[[#This Row],[Pos. Q]],Tableau129111315[],3,0))</f>
        <v/>
      </c>
      <c r="E16" s="15"/>
      <c r="F16" s="14" t="str">
        <f>IF(ISNA(VLOOKUP(Tableau2410121416[[#This Row],[Pos. 1]],Tableau129111315[],2,0)),"",VLOOKUP(Tableau2410121416[[#This Row],[Pos. 1]],Tableau129111315[],2,0))</f>
        <v/>
      </c>
      <c r="G16" s="15"/>
      <c r="H16" s="14" t="str">
        <f>IF(ISNA(VLOOKUP(Tableau2410121416[[#This Row],[Pos. 2]],Tableau129111315[],2,0)),"",VLOOKUP(Tableau2410121416[[#This Row],[Pos. 2]],Tableau129111315[],2,0))</f>
        <v/>
      </c>
      <c r="I16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16" s="21">
        <f t="shared" si="1"/>
        <v>14</v>
      </c>
      <c r="L16">
        <v>3</v>
      </c>
      <c r="M16" s="16">
        <v>0</v>
      </c>
    </row>
    <row r="17" spans="1:16" x14ac:dyDescent="0.3">
      <c r="A17" s="20">
        <f t="shared" si="0"/>
        <v>15</v>
      </c>
      <c r="B17" s="3"/>
      <c r="C17" s="13"/>
      <c r="D17" t="str">
        <f>IF(ISNA(VLOOKUP(Tableau2410121416[[#This Row],[Pos. Q]],Tableau129111315[],3,0)),"",VLOOKUP(Tableau2410121416[[#This Row],[Pos. Q]],Tableau129111315[],3,0))</f>
        <v/>
      </c>
      <c r="E17" s="15"/>
      <c r="F17" s="14" t="str">
        <f>IF(ISNA(VLOOKUP(Tableau2410121416[[#This Row],[Pos. 1]],Tableau129111315[],2,0)),"",VLOOKUP(Tableau2410121416[[#This Row],[Pos. 1]],Tableau129111315[],2,0))</f>
        <v/>
      </c>
      <c r="G17" s="15"/>
      <c r="H17" s="14" t="str">
        <f>IF(ISNA(VLOOKUP(Tableau2410121416[[#This Row],[Pos. 2]],Tableau129111315[],2,0)),"",VLOOKUP(Tableau2410121416[[#This Row],[Pos. 2]],Tableau129111315[],2,0))</f>
        <v/>
      </c>
      <c r="I17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17" s="21">
        <f t="shared" si="1"/>
        <v>15</v>
      </c>
      <c r="L17">
        <v>2</v>
      </c>
      <c r="M17" s="16">
        <v>0</v>
      </c>
    </row>
    <row r="18" spans="1:16" x14ac:dyDescent="0.3">
      <c r="A18" s="22">
        <f t="shared" si="0"/>
        <v>16</v>
      </c>
      <c r="B18" s="3"/>
      <c r="C18" s="13"/>
      <c r="D18" t="str">
        <f>IF(ISNA(VLOOKUP(Tableau2410121416[[#This Row],[Pos. Q]],Tableau129111315[],3,0)),"",VLOOKUP(Tableau2410121416[[#This Row],[Pos. Q]],Tableau129111315[],3,0))</f>
        <v/>
      </c>
      <c r="E18" s="15"/>
      <c r="F18" s="14" t="str">
        <f>IF(ISNA(VLOOKUP(Tableau2410121416[[#This Row],[Pos. 1]],Tableau129111315[],2,0)),"",VLOOKUP(Tableau2410121416[[#This Row],[Pos. 1]],Tableau129111315[],2,0))</f>
        <v/>
      </c>
      <c r="G18" s="15"/>
      <c r="H18" s="14" t="str">
        <f>IF(ISNA(VLOOKUP(Tableau2410121416[[#This Row],[Pos. 2]],Tableau129111315[],2,0)),"",VLOOKUP(Tableau2410121416[[#This Row],[Pos. 2]],Tableau129111315[],2,0))</f>
        <v/>
      </c>
      <c r="I18" s="53">
        <f>IF(ISERROR(Tableau2410121416[[#This Row],[Pts. Q]]+Tableau2410121416[[#This Row],[Pts. 1]]+Tableau2410121416[[#This Row],[Pts. 2]]),0,Tableau2410121416[[#This Row],[Pts. Q]]+Tableau2410121416[[#This Row],[Pts. 1]]+Tableau2410121416[[#This Row],[Pts. 2]])</f>
        <v>0</v>
      </c>
      <c r="K18" s="21">
        <f t="shared" si="1"/>
        <v>16</v>
      </c>
      <c r="L18">
        <v>1</v>
      </c>
      <c r="M18" s="16">
        <v>0</v>
      </c>
    </row>
    <row r="19" spans="1:16" ht="15" thickBot="1" x14ac:dyDescent="0.35">
      <c r="B19" s="3"/>
      <c r="I19" s="3"/>
    </row>
    <row r="20" spans="1:16" x14ac:dyDescent="0.3">
      <c r="B20" s="3"/>
      <c r="I20" s="3"/>
      <c r="O20" s="24" t="s">
        <v>3</v>
      </c>
      <c r="P20" s="29"/>
    </row>
    <row r="21" spans="1:16" ht="15" thickBot="1" x14ac:dyDescent="0.35">
      <c r="O21" s="26">
        <v>15</v>
      </c>
      <c r="P21" s="30"/>
    </row>
    <row r="22" spans="1:16" x14ac:dyDescent="0.3">
      <c r="O22" s="23"/>
      <c r="P22" s="23"/>
    </row>
    <row r="23" spans="1:16" x14ac:dyDescent="0.3">
      <c r="O23" s="37"/>
      <c r="P23" s="37"/>
    </row>
  </sheetData>
  <mergeCells count="9">
    <mergeCell ref="O21:P21"/>
    <mergeCell ref="O22:P22"/>
    <mergeCell ref="O23:P23"/>
    <mergeCell ref="A1:B1"/>
    <mergeCell ref="C1:D1"/>
    <mergeCell ref="E1:F1"/>
    <mergeCell ref="G1:H1"/>
    <mergeCell ref="K1:M1"/>
    <mergeCell ref="O20:P20"/>
  </mergeCells>
  <dataValidations count="2">
    <dataValidation showInputMessage="1" showErrorMessage="1" sqref="F3:F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H22" sqref="H22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0" t="s">
        <v>37</v>
      </c>
      <c r="K1" s="11" t="s">
        <v>38</v>
      </c>
      <c r="L1" s="11"/>
      <c r="M1" s="11"/>
    </row>
    <row r="2" spans="1:13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t="s">
        <v>0</v>
      </c>
      <c r="L2" t="s">
        <v>39</v>
      </c>
      <c r="M2" t="s">
        <v>41</v>
      </c>
    </row>
    <row r="3" spans="1:13" x14ac:dyDescent="0.3">
      <c r="A3" s="2">
        <v>1</v>
      </c>
      <c r="B3" s="3"/>
      <c r="C3" s="13"/>
      <c r="D3" t="str">
        <f>IF(ISNA(VLOOKUP(Tableau241012141618[[#This Row],[Pos. Q]],Tableau12911131517[],3,0)),"",VLOOKUP(Tableau241012141618[[#This Row],[Pos. Q]],Tableau12911131517[],3,0))</f>
        <v/>
      </c>
      <c r="E3" s="15"/>
      <c r="F3" s="14" t="str">
        <f>IF(ISNA(VLOOKUP(Tableau241012141618[[#This Row],[Pos. 1]],Tableau12911131517[],2,0)),"",VLOOKUP(Tableau241012141618[[#This Row],[Pos. 1]],Tableau12911131517[],2,0))</f>
        <v/>
      </c>
      <c r="G3" s="15"/>
      <c r="H3" s="14" t="str">
        <f>IF(ISNA(VLOOKUP(Tableau241012141618[[#This Row],[Pos. 2]],Tableau12911131517[],2,0)),"",VLOOKUP(Tableau241012141618[[#This Row],[Pos. 2]],Tableau12911131517[],2,0))</f>
        <v/>
      </c>
      <c r="I3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3" s="17">
        <v>1</v>
      </c>
      <c r="L3">
        <v>20</v>
      </c>
      <c r="M3" s="16">
        <v>5</v>
      </c>
    </row>
    <row r="4" spans="1:13" x14ac:dyDescent="0.3">
      <c r="A4" s="4">
        <f t="shared" ref="A4:A18" si="0">A3+1</f>
        <v>2</v>
      </c>
      <c r="B4" s="3"/>
      <c r="C4" s="13"/>
      <c r="D4" t="str">
        <f>IF(ISNA(VLOOKUP(Tableau241012141618[[#This Row],[Pos. Q]],Tableau12911131517[],3,0)),"",VLOOKUP(Tableau241012141618[[#This Row],[Pos. Q]],Tableau12911131517[],3,0))</f>
        <v/>
      </c>
      <c r="E4" s="15"/>
      <c r="F4" s="14" t="str">
        <f>IF(ISNA(VLOOKUP(Tableau241012141618[[#This Row],[Pos. 1]],Tableau12911131517[],2,0)),"",VLOOKUP(Tableau241012141618[[#This Row],[Pos. 1]],Tableau12911131517[],2,0))</f>
        <v/>
      </c>
      <c r="G4" s="15"/>
      <c r="H4" s="14" t="str">
        <f>IF(ISNA(VLOOKUP(Tableau241012141618[[#This Row],[Pos. 2]],Tableau12911131517[],2,0)),"",VLOOKUP(Tableau241012141618[[#This Row],[Pos. 2]],Tableau12911131517[],2,0))</f>
        <v/>
      </c>
      <c r="I4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4" s="18">
        <f t="shared" ref="K4:K18" si="1">K3+1</f>
        <v>2</v>
      </c>
      <c r="L4">
        <v>17</v>
      </c>
      <c r="M4" s="16">
        <v>4</v>
      </c>
    </row>
    <row r="5" spans="1:13" x14ac:dyDescent="0.3">
      <c r="A5" s="5">
        <f t="shared" si="0"/>
        <v>3</v>
      </c>
      <c r="B5" s="3"/>
      <c r="C5" s="13"/>
      <c r="D5" t="str">
        <f>IF(ISNA(VLOOKUP(Tableau241012141618[[#This Row],[Pos. Q]],Tableau12911131517[],3,0)),"",VLOOKUP(Tableau241012141618[[#This Row],[Pos. Q]],Tableau12911131517[],3,0))</f>
        <v/>
      </c>
      <c r="E5" s="15"/>
      <c r="F5" s="14" t="str">
        <f>IF(ISNA(VLOOKUP(Tableau241012141618[[#This Row],[Pos. 1]],Tableau12911131517[],2,0)),"",VLOOKUP(Tableau241012141618[[#This Row],[Pos. 1]],Tableau12911131517[],2,0))</f>
        <v/>
      </c>
      <c r="G5" s="15"/>
      <c r="H5" s="14" t="str">
        <f>IF(ISNA(VLOOKUP(Tableau241012141618[[#This Row],[Pos. 2]],Tableau12911131517[],2,0)),"",VLOOKUP(Tableau241012141618[[#This Row],[Pos. 2]],Tableau12911131517[],2,0))</f>
        <v/>
      </c>
      <c r="I5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5" s="19">
        <f t="shared" si="1"/>
        <v>3</v>
      </c>
      <c r="L5">
        <v>15</v>
      </c>
      <c r="M5" s="16">
        <v>3</v>
      </c>
    </row>
    <row r="6" spans="1:13" x14ac:dyDescent="0.3">
      <c r="A6" s="20">
        <f t="shared" si="0"/>
        <v>4</v>
      </c>
      <c r="B6" s="3"/>
      <c r="C6" s="13"/>
      <c r="D6" t="str">
        <f>IF(ISNA(VLOOKUP(Tableau241012141618[[#This Row],[Pos. Q]],Tableau12911131517[],3,0)),"",VLOOKUP(Tableau241012141618[[#This Row],[Pos. Q]],Tableau12911131517[],3,0))</f>
        <v/>
      </c>
      <c r="E6" s="15"/>
      <c r="F6" s="14" t="str">
        <f>IF(ISNA(VLOOKUP(Tableau241012141618[[#This Row],[Pos. 1]],Tableau12911131517[],2,0)),"",VLOOKUP(Tableau241012141618[[#This Row],[Pos. 1]],Tableau12911131517[],2,0))</f>
        <v/>
      </c>
      <c r="G6" s="15"/>
      <c r="H6" s="14" t="str">
        <f>IF(ISNA(VLOOKUP(Tableau241012141618[[#This Row],[Pos. 2]],Tableau12911131517[],2,0)),"",VLOOKUP(Tableau241012141618[[#This Row],[Pos. 2]],Tableau12911131517[],2,0))</f>
        <v/>
      </c>
      <c r="I6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6" s="21">
        <f t="shared" si="1"/>
        <v>4</v>
      </c>
      <c r="L6">
        <v>13</v>
      </c>
      <c r="M6" s="16">
        <v>2</v>
      </c>
    </row>
    <row r="7" spans="1:13" x14ac:dyDescent="0.3">
      <c r="A7" s="20">
        <f t="shared" si="0"/>
        <v>5</v>
      </c>
      <c r="B7" s="3"/>
      <c r="C7" s="13"/>
      <c r="D7" t="str">
        <f>IF(ISNA(VLOOKUP(Tableau241012141618[[#This Row],[Pos. Q]],Tableau12911131517[],3,0)),"",VLOOKUP(Tableau241012141618[[#This Row],[Pos. Q]],Tableau12911131517[],3,0))</f>
        <v/>
      </c>
      <c r="E7" s="15"/>
      <c r="F7" s="14" t="str">
        <f>IF(ISNA(VLOOKUP(Tableau241012141618[[#This Row],[Pos. 1]],Tableau12911131517[],2,0)),"",VLOOKUP(Tableau241012141618[[#This Row],[Pos. 1]],Tableau12911131517[],2,0))</f>
        <v/>
      </c>
      <c r="G7" s="15"/>
      <c r="H7" s="14" t="str">
        <f>IF(ISNA(VLOOKUP(Tableau241012141618[[#This Row],[Pos. 2]],Tableau12911131517[],2,0)),"",VLOOKUP(Tableau241012141618[[#This Row],[Pos. 2]],Tableau12911131517[],2,0))</f>
        <v/>
      </c>
      <c r="I7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7" s="21">
        <f t="shared" si="1"/>
        <v>5</v>
      </c>
      <c r="L7">
        <v>12</v>
      </c>
      <c r="M7" s="16">
        <v>1</v>
      </c>
    </row>
    <row r="8" spans="1:13" x14ac:dyDescent="0.3">
      <c r="A8" s="20">
        <f t="shared" si="0"/>
        <v>6</v>
      </c>
      <c r="B8" s="3"/>
      <c r="C8" s="13"/>
      <c r="D8" t="str">
        <f>IF(ISNA(VLOOKUP(Tableau241012141618[[#This Row],[Pos. Q]],Tableau12911131517[],3,0)),"",VLOOKUP(Tableau241012141618[[#This Row],[Pos. Q]],Tableau12911131517[],3,0))</f>
        <v/>
      </c>
      <c r="E8" s="15"/>
      <c r="F8" s="14" t="str">
        <f>IF(ISNA(VLOOKUP(Tableau241012141618[[#This Row],[Pos. 1]],Tableau12911131517[],2,0)),"",VLOOKUP(Tableau241012141618[[#This Row],[Pos. 1]],Tableau12911131517[],2,0))</f>
        <v/>
      </c>
      <c r="G8" s="15"/>
      <c r="H8" s="14" t="str">
        <f>IF(ISNA(VLOOKUP(Tableau241012141618[[#This Row],[Pos. 2]],Tableau12911131517[],2,0)),"",VLOOKUP(Tableau241012141618[[#This Row],[Pos. 2]],Tableau12911131517[],2,0))</f>
        <v/>
      </c>
      <c r="I8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8" s="21">
        <f t="shared" si="1"/>
        <v>6</v>
      </c>
      <c r="L8">
        <v>11</v>
      </c>
      <c r="M8" s="16">
        <v>0</v>
      </c>
    </row>
    <row r="9" spans="1:13" x14ac:dyDescent="0.3">
      <c r="A9" s="20">
        <f t="shared" si="0"/>
        <v>7</v>
      </c>
      <c r="B9" s="3"/>
      <c r="C9" s="13"/>
      <c r="D9" t="str">
        <f>IF(ISNA(VLOOKUP(Tableau241012141618[[#This Row],[Pos. Q]],Tableau12911131517[],3,0)),"",VLOOKUP(Tableau241012141618[[#This Row],[Pos. Q]],Tableau12911131517[],3,0))</f>
        <v/>
      </c>
      <c r="E9" s="15"/>
      <c r="F9" s="14" t="str">
        <f>IF(ISNA(VLOOKUP(Tableau241012141618[[#This Row],[Pos. 1]],Tableau12911131517[],2,0)),"",VLOOKUP(Tableau241012141618[[#This Row],[Pos. 1]],Tableau12911131517[],2,0))</f>
        <v/>
      </c>
      <c r="G9" s="15"/>
      <c r="H9" s="14" t="str">
        <f>IF(ISNA(VLOOKUP(Tableau241012141618[[#This Row],[Pos. 2]],Tableau12911131517[],2,0)),"",VLOOKUP(Tableau241012141618[[#This Row],[Pos. 2]],Tableau12911131517[],2,0))</f>
        <v/>
      </c>
      <c r="I9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9" s="21">
        <f t="shared" si="1"/>
        <v>7</v>
      </c>
      <c r="L9">
        <v>10</v>
      </c>
      <c r="M9" s="16">
        <v>0</v>
      </c>
    </row>
    <row r="10" spans="1:13" x14ac:dyDescent="0.3">
      <c r="A10" s="20">
        <f t="shared" si="0"/>
        <v>8</v>
      </c>
      <c r="B10" s="3"/>
      <c r="C10" s="13"/>
      <c r="D10" t="str">
        <f>IF(ISNA(VLOOKUP(Tableau241012141618[[#This Row],[Pos. Q]],Tableau12911131517[],3,0)),"",VLOOKUP(Tableau241012141618[[#This Row],[Pos. Q]],Tableau12911131517[],3,0))</f>
        <v/>
      </c>
      <c r="E10" s="15"/>
      <c r="F10" s="14" t="str">
        <f>IF(ISNA(VLOOKUP(Tableau241012141618[[#This Row],[Pos. 1]],Tableau12911131517[],2,0)),"",VLOOKUP(Tableau241012141618[[#This Row],[Pos. 1]],Tableau12911131517[],2,0))</f>
        <v/>
      </c>
      <c r="G10" s="15"/>
      <c r="H10" s="14" t="str">
        <f>IF(ISNA(VLOOKUP(Tableau241012141618[[#This Row],[Pos. 2]],Tableau12911131517[],2,0)),"",VLOOKUP(Tableau241012141618[[#This Row],[Pos. 2]],Tableau12911131517[],2,0))</f>
        <v/>
      </c>
      <c r="I10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10" s="21">
        <f t="shared" si="1"/>
        <v>8</v>
      </c>
      <c r="L10">
        <v>9</v>
      </c>
      <c r="M10" s="16">
        <v>0</v>
      </c>
    </row>
    <row r="11" spans="1:13" x14ac:dyDescent="0.3">
      <c r="A11" s="20">
        <f t="shared" si="0"/>
        <v>9</v>
      </c>
      <c r="B11" s="3"/>
      <c r="C11" s="13"/>
      <c r="D11" t="str">
        <f>IF(ISNA(VLOOKUP(Tableau241012141618[[#This Row],[Pos. Q]],Tableau12911131517[],3,0)),"",VLOOKUP(Tableau241012141618[[#This Row],[Pos. Q]],Tableau12911131517[],3,0))</f>
        <v/>
      </c>
      <c r="E11" s="15"/>
      <c r="F11" s="14" t="str">
        <f>IF(ISNA(VLOOKUP(Tableau241012141618[[#This Row],[Pos. 1]],Tableau12911131517[],2,0)),"",VLOOKUP(Tableau241012141618[[#This Row],[Pos. 1]],Tableau12911131517[],2,0))</f>
        <v/>
      </c>
      <c r="G11" s="15"/>
      <c r="H11" s="14" t="str">
        <f>IF(ISNA(VLOOKUP(Tableau241012141618[[#This Row],[Pos. 2]],Tableau12911131517[],2,0)),"",VLOOKUP(Tableau241012141618[[#This Row],[Pos. 2]],Tableau12911131517[],2,0))</f>
        <v/>
      </c>
      <c r="I11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11" s="21">
        <f t="shared" si="1"/>
        <v>9</v>
      </c>
      <c r="L11">
        <v>8</v>
      </c>
      <c r="M11" s="16">
        <v>0</v>
      </c>
    </row>
    <row r="12" spans="1:13" x14ac:dyDescent="0.3">
      <c r="A12" s="20">
        <f t="shared" si="0"/>
        <v>10</v>
      </c>
      <c r="B12" s="3"/>
      <c r="C12" s="13"/>
      <c r="D12" t="str">
        <f>IF(ISNA(VLOOKUP(Tableau241012141618[[#This Row],[Pos. Q]],Tableau12911131517[],3,0)),"",VLOOKUP(Tableau241012141618[[#This Row],[Pos. Q]],Tableau12911131517[],3,0))</f>
        <v/>
      </c>
      <c r="E12" s="15"/>
      <c r="F12" s="14" t="str">
        <f>IF(ISNA(VLOOKUP(Tableau241012141618[[#This Row],[Pos. 1]],Tableau12911131517[],2,0)),"",VLOOKUP(Tableau241012141618[[#This Row],[Pos. 1]],Tableau12911131517[],2,0))</f>
        <v/>
      </c>
      <c r="G12" s="15"/>
      <c r="H12" s="14" t="str">
        <f>IF(ISNA(VLOOKUP(Tableau241012141618[[#This Row],[Pos. 2]],Tableau12911131517[],2,0)),"",VLOOKUP(Tableau241012141618[[#This Row],[Pos. 2]],Tableau12911131517[],2,0))</f>
        <v/>
      </c>
      <c r="I12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12" s="21">
        <f t="shared" si="1"/>
        <v>10</v>
      </c>
      <c r="L12">
        <v>7</v>
      </c>
      <c r="M12" s="16">
        <v>0</v>
      </c>
    </row>
    <row r="13" spans="1:13" x14ac:dyDescent="0.3">
      <c r="A13" s="20">
        <f t="shared" si="0"/>
        <v>11</v>
      </c>
      <c r="B13" s="3"/>
      <c r="C13" s="13"/>
      <c r="D13" t="str">
        <f>IF(ISNA(VLOOKUP(Tableau241012141618[[#This Row],[Pos. Q]],Tableau12911131517[],3,0)),"",VLOOKUP(Tableau241012141618[[#This Row],[Pos. Q]],Tableau12911131517[],3,0))</f>
        <v/>
      </c>
      <c r="E13" s="15"/>
      <c r="F13" s="14" t="str">
        <f>IF(ISNA(VLOOKUP(Tableau241012141618[[#This Row],[Pos. 1]],Tableau12911131517[],2,0)),"",VLOOKUP(Tableau241012141618[[#This Row],[Pos. 1]],Tableau12911131517[],2,0))</f>
        <v/>
      </c>
      <c r="G13" s="15"/>
      <c r="H13" s="14" t="str">
        <f>IF(ISNA(VLOOKUP(Tableau241012141618[[#This Row],[Pos. 2]],Tableau12911131517[],2,0)),"",VLOOKUP(Tableau241012141618[[#This Row],[Pos. 2]],Tableau12911131517[],2,0))</f>
        <v/>
      </c>
      <c r="I13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13" s="21">
        <f t="shared" si="1"/>
        <v>11</v>
      </c>
      <c r="L13">
        <v>6</v>
      </c>
      <c r="M13" s="16">
        <v>0</v>
      </c>
    </row>
    <row r="14" spans="1:13" x14ac:dyDescent="0.3">
      <c r="A14" s="20">
        <f t="shared" si="0"/>
        <v>12</v>
      </c>
      <c r="B14" s="3"/>
      <c r="C14" s="13"/>
      <c r="D14" t="str">
        <f>IF(ISNA(VLOOKUP(Tableau241012141618[[#This Row],[Pos. Q]],Tableau12911131517[],3,0)),"",VLOOKUP(Tableau241012141618[[#This Row],[Pos. Q]],Tableau12911131517[],3,0))</f>
        <v/>
      </c>
      <c r="E14" s="15"/>
      <c r="F14" s="14" t="str">
        <f>IF(ISNA(VLOOKUP(Tableau241012141618[[#This Row],[Pos. 1]],Tableau12911131517[],2,0)),"",VLOOKUP(Tableau241012141618[[#This Row],[Pos. 1]],Tableau12911131517[],2,0))</f>
        <v/>
      </c>
      <c r="G14" s="15"/>
      <c r="H14" s="14" t="str">
        <f>IF(ISNA(VLOOKUP(Tableau241012141618[[#This Row],[Pos. 2]],Tableau12911131517[],2,0)),"",VLOOKUP(Tableau241012141618[[#This Row],[Pos. 2]],Tableau12911131517[],2,0))</f>
        <v/>
      </c>
      <c r="I14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14" s="21">
        <f t="shared" si="1"/>
        <v>12</v>
      </c>
      <c r="L14">
        <v>5</v>
      </c>
      <c r="M14" s="16">
        <v>0</v>
      </c>
    </row>
    <row r="15" spans="1:13" x14ac:dyDescent="0.3">
      <c r="A15" s="20">
        <f t="shared" si="0"/>
        <v>13</v>
      </c>
      <c r="B15" s="3"/>
      <c r="C15" s="13"/>
      <c r="D15" t="str">
        <f>IF(ISNA(VLOOKUP(Tableau241012141618[[#This Row],[Pos. Q]],Tableau12911131517[],3,0)),"",VLOOKUP(Tableau241012141618[[#This Row],[Pos. Q]],Tableau12911131517[],3,0))</f>
        <v/>
      </c>
      <c r="E15" s="15"/>
      <c r="F15" s="14" t="str">
        <f>IF(ISNA(VLOOKUP(Tableau241012141618[[#This Row],[Pos. 1]],Tableau12911131517[],2,0)),"",VLOOKUP(Tableau241012141618[[#This Row],[Pos. 1]],Tableau12911131517[],2,0))</f>
        <v/>
      </c>
      <c r="G15" s="15"/>
      <c r="H15" s="14" t="str">
        <f>IF(ISNA(VLOOKUP(Tableau241012141618[[#This Row],[Pos. 2]],Tableau12911131517[],2,0)),"",VLOOKUP(Tableau241012141618[[#This Row],[Pos. 2]],Tableau12911131517[],2,0))</f>
        <v/>
      </c>
      <c r="I15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15" s="21">
        <f t="shared" si="1"/>
        <v>13</v>
      </c>
      <c r="L15">
        <v>4</v>
      </c>
      <c r="M15" s="16">
        <v>0</v>
      </c>
    </row>
    <row r="16" spans="1:13" x14ac:dyDescent="0.3">
      <c r="A16" s="20">
        <f t="shared" si="0"/>
        <v>14</v>
      </c>
      <c r="B16" s="3"/>
      <c r="C16" s="13"/>
      <c r="D16" t="str">
        <f>IF(ISNA(VLOOKUP(Tableau241012141618[[#This Row],[Pos. Q]],Tableau12911131517[],3,0)),"",VLOOKUP(Tableau241012141618[[#This Row],[Pos. Q]],Tableau12911131517[],3,0))</f>
        <v/>
      </c>
      <c r="E16" s="15"/>
      <c r="F16" s="14" t="str">
        <f>IF(ISNA(VLOOKUP(Tableau241012141618[[#This Row],[Pos. 1]],Tableau12911131517[],2,0)),"",VLOOKUP(Tableau241012141618[[#This Row],[Pos. 1]],Tableau12911131517[],2,0))</f>
        <v/>
      </c>
      <c r="G16" s="15"/>
      <c r="H16" s="14" t="str">
        <f>IF(ISNA(VLOOKUP(Tableau241012141618[[#This Row],[Pos. 2]],Tableau12911131517[],2,0)),"",VLOOKUP(Tableau241012141618[[#This Row],[Pos. 2]],Tableau12911131517[],2,0))</f>
        <v/>
      </c>
      <c r="I16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16" s="21">
        <f t="shared" si="1"/>
        <v>14</v>
      </c>
      <c r="L16">
        <v>3</v>
      </c>
      <c r="M16" s="16">
        <v>0</v>
      </c>
    </row>
    <row r="17" spans="1:16" x14ac:dyDescent="0.3">
      <c r="A17" s="20">
        <f t="shared" si="0"/>
        <v>15</v>
      </c>
      <c r="B17" s="3"/>
      <c r="C17" s="13"/>
      <c r="D17" t="str">
        <f>IF(ISNA(VLOOKUP(Tableau241012141618[[#This Row],[Pos. Q]],Tableau12911131517[],3,0)),"",VLOOKUP(Tableau241012141618[[#This Row],[Pos. Q]],Tableau12911131517[],3,0))</f>
        <v/>
      </c>
      <c r="E17" s="15"/>
      <c r="F17" s="14" t="str">
        <f>IF(ISNA(VLOOKUP(Tableau241012141618[[#This Row],[Pos. 1]],Tableau12911131517[],2,0)),"",VLOOKUP(Tableau241012141618[[#This Row],[Pos. 1]],Tableau12911131517[],2,0))</f>
        <v/>
      </c>
      <c r="G17" s="15"/>
      <c r="H17" s="14" t="str">
        <f>IF(ISNA(VLOOKUP(Tableau241012141618[[#This Row],[Pos. 2]],Tableau12911131517[],2,0)),"",VLOOKUP(Tableau241012141618[[#This Row],[Pos. 2]],Tableau12911131517[],2,0))</f>
        <v/>
      </c>
      <c r="I17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17" s="21">
        <f t="shared" si="1"/>
        <v>15</v>
      </c>
      <c r="L17">
        <v>2</v>
      </c>
      <c r="M17" s="16">
        <v>0</v>
      </c>
    </row>
    <row r="18" spans="1:16" x14ac:dyDescent="0.3">
      <c r="A18" s="22">
        <f t="shared" si="0"/>
        <v>16</v>
      </c>
      <c r="B18" s="3"/>
      <c r="C18" s="13"/>
      <c r="D18" t="str">
        <f>IF(ISNA(VLOOKUP(Tableau241012141618[[#This Row],[Pos. Q]],Tableau12911131517[],3,0)),"",VLOOKUP(Tableau241012141618[[#This Row],[Pos. Q]],Tableau12911131517[],3,0))</f>
        <v/>
      </c>
      <c r="E18" s="15"/>
      <c r="F18" s="14" t="str">
        <f>IF(ISNA(VLOOKUP(Tableau241012141618[[#This Row],[Pos. 1]],Tableau12911131517[],2,0)),"",VLOOKUP(Tableau241012141618[[#This Row],[Pos. 1]],Tableau12911131517[],2,0))</f>
        <v/>
      </c>
      <c r="G18" s="15"/>
      <c r="H18" s="14" t="str">
        <f>IF(ISNA(VLOOKUP(Tableau241012141618[[#This Row],[Pos. 2]],Tableau12911131517[],2,0)),"",VLOOKUP(Tableau241012141618[[#This Row],[Pos. 2]],Tableau12911131517[],2,0))</f>
        <v/>
      </c>
      <c r="I18" s="53">
        <f>IF(ISERROR(Tableau241012141618[[#This Row],[Pts. Q]]+Tableau241012141618[[#This Row],[Pts. 1]]+Tableau241012141618[[#This Row],[Pts. 2]]),0,Tableau241012141618[[#This Row],[Pts. Q]]+Tableau241012141618[[#This Row],[Pts. 1]]+Tableau241012141618[[#This Row],[Pts. 2]])</f>
        <v>0</v>
      </c>
      <c r="K18" s="21">
        <f t="shared" si="1"/>
        <v>16</v>
      </c>
      <c r="L18">
        <v>1</v>
      </c>
      <c r="M18" s="16">
        <v>0</v>
      </c>
    </row>
    <row r="19" spans="1:16" ht="15" thickBot="1" x14ac:dyDescent="0.35">
      <c r="B19" s="3"/>
      <c r="I19" s="3"/>
    </row>
    <row r="20" spans="1:16" x14ac:dyDescent="0.3">
      <c r="B20" s="3"/>
      <c r="I20" s="3"/>
      <c r="O20" s="24" t="s">
        <v>3</v>
      </c>
      <c r="P20" s="29"/>
    </row>
    <row r="21" spans="1:16" ht="15" thickBot="1" x14ac:dyDescent="0.35">
      <c r="O21" s="26">
        <v>15</v>
      </c>
      <c r="P21" s="30"/>
    </row>
    <row r="22" spans="1:16" x14ac:dyDescent="0.3">
      <c r="O22" s="23"/>
      <c r="P22" s="23"/>
    </row>
    <row r="23" spans="1:16" x14ac:dyDescent="0.3">
      <c r="O23" s="37"/>
      <c r="P23" s="37"/>
    </row>
  </sheetData>
  <mergeCells count="9">
    <mergeCell ref="O21:P21"/>
    <mergeCell ref="O22:P22"/>
    <mergeCell ref="O23:P23"/>
    <mergeCell ref="A1:B1"/>
    <mergeCell ref="C1:D1"/>
    <mergeCell ref="E1:F1"/>
    <mergeCell ref="G1:H1"/>
    <mergeCell ref="K1:M1"/>
    <mergeCell ref="O20:P20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F3:F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H22" sqref="H22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0" t="s">
        <v>37</v>
      </c>
      <c r="K1" s="11" t="s">
        <v>38</v>
      </c>
      <c r="L1" s="11"/>
      <c r="M1" s="11"/>
    </row>
    <row r="2" spans="1:13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t="s">
        <v>0</v>
      </c>
      <c r="L2" t="s">
        <v>39</v>
      </c>
      <c r="M2" t="s">
        <v>41</v>
      </c>
    </row>
    <row r="3" spans="1:13" x14ac:dyDescent="0.3">
      <c r="A3" s="2">
        <v>1</v>
      </c>
      <c r="B3" s="3"/>
      <c r="C3" s="13"/>
      <c r="D3" t="str">
        <f>IF(ISNA(VLOOKUP(Tableau24101214161820[[#This Row],[Pos. Q]],Tableau1291113151719[],3,0)),"",VLOOKUP(Tableau24101214161820[[#This Row],[Pos. Q]],Tableau1291113151719[],3,0))</f>
        <v/>
      </c>
      <c r="E3" s="15"/>
      <c r="F3" s="14" t="str">
        <f>IF(ISNA(VLOOKUP(Tableau24101214161820[[#This Row],[Pos. 1]],Tableau1291113151719[],2,0)),"",VLOOKUP(Tableau24101214161820[[#This Row],[Pos. 1]],Tableau1291113151719[],2,0))</f>
        <v/>
      </c>
      <c r="G3" s="15"/>
      <c r="H3" s="14" t="str">
        <f>IF(ISNA(VLOOKUP(Tableau24101214161820[[#This Row],[Pos. 2]],Tableau1291113151719[],2,0)),"",VLOOKUP(Tableau24101214161820[[#This Row],[Pos. 2]],Tableau1291113151719[],2,0))</f>
        <v/>
      </c>
      <c r="I3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3" s="17">
        <v>1</v>
      </c>
      <c r="L3">
        <v>20</v>
      </c>
      <c r="M3" s="16">
        <v>5</v>
      </c>
    </row>
    <row r="4" spans="1:13" x14ac:dyDescent="0.3">
      <c r="A4" s="4">
        <f t="shared" ref="A4:A18" si="0">A3+1</f>
        <v>2</v>
      </c>
      <c r="B4" s="3"/>
      <c r="C4" s="13"/>
      <c r="D4" t="str">
        <f>IF(ISNA(VLOOKUP(Tableau24101214161820[[#This Row],[Pos. Q]],Tableau1291113151719[],3,0)),"",VLOOKUP(Tableau24101214161820[[#This Row],[Pos. Q]],Tableau1291113151719[],3,0))</f>
        <v/>
      </c>
      <c r="E4" s="15"/>
      <c r="F4" s="14" t="str">
        <f>IF(ISNA(VLOOKUP(Tableau24101214161820[[#This Row],[Pos. 1]],Tableau1291113151719[],2,0)),"",VLOOKUP(Tableau24101214161820[[#This Row],[Pos. 1]],Tableau1291113151719[],2,0))</f>
        <v/>
      </c>
      <c r="G4" s="15"/>
      <c r="H4" s="14" t="str">
        <f>IF(ISNA(VLOOKUP(Tableau24101214161820[[#This Row],[Pos. 2]],Tableau1291113151719[],2,0)),"",VLOOKUP(Tableau24101214161820[[#This Row],[Pos. 2]],Tableau1291113151719[],2,0))</f>
        <v/>
      </c>
      <c r="I4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4" s="18">
        <f t="shared" ref="K4:K18" si="1">K3+1</f>
        <v>2</v>
      </c>
      <c r="L4">
        <v>17</v>
      </c>
      <c r="M4" s="16">
        <v>4</v>
      </c>
    </row>
    <row r="5" spans="1:13" x14ac:dyDescent="0.3">
      <c r="A5" s="5">
        <f t="shared" si="0"/>
        <v>3</v>
      </c>
      <c r="B5" s="3"/>
      <c r="C5" s="13"/>
      <c r="D5" t="str">
        <f>IF(ISNA(VLOOKUP(Tableau24101214161820[[#This Row],[Pos. Q]],Tableau1291113151719[],3,0)),"",VLOOKUP(Tableau24101214161820[[#This Row],[Pos. Q]],Tableau1291113151719[],3,0))</f>
        <v/>
      </c>
      <c r="E5" s="15"/>
      <c r="F5" s="14" t="str">
        <f>IF(ISNA(VLOOKUP(Tableau24101214161820[[#This Row],[Pos. 1]],Tableau1291113151719[],2,0)),"",VLOOKUP(Tableau24101214161820[[#This Row],[Pos. 1]],Tableau1291113151719[],2,0))</f>
        <v/>
      </c>
      <c r="G5" s="15"/>
      <c r="H5" s="14" t="str">
        <f>IF(ISNA(VLOOKUP(Tableau24101214161820[[#This Row],[Pos. 2]],Tableau1291113151719[],2,0)),"",VLOOKUP(Tableau24101214161820[[#This Row],[Pos. 2]],Tableau1291113151719[],2,0))</f>
        <v/>
      </c>
      <c r="I5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5" s="19">
        <f t="shared" si="1"/>
        <v>3</v>
      </c>
      <c r="L5">
        <v>15</v>
      </c>
      <c r="M5" s="16">
        <v>3</v>
      </c>
    </row>
    <row r="6" spans="1:13" x14ac:dyDescent="0.3">
      <c r="A6" s="20">
        <f t="shared" si="0"/>
        <v>4</v>
      </c>
      <c r="B6" s="3"/>
      <c r="C6" s="13"/>
      <c r="D6" t="str">
        <f>IF(ISNA(VLOOKUP(Tableau24101214161820[[#This Row],[Pos. Q]],Tableau1291113151719[],3,0)),"",VLOOKUP(Tableau24101214161820[[#This Row],[Pos. Q]],Tableau1291113151719[],3,0))</f>
        <v/>
      </c>
      <c r="E6" s="15"/>
      <c r="F6" s="14" t="str">
        <f>IF(ISNA(VLOOKUP(Tableau24101214161820[[#This Row],[Pos. 1]],Tableau1291113151719[],2,0)),"",VLOOKUP(Tableau24101214161820[[#This Row],[Pos. 1]],Tableau1291113151719[],2,0))</f>
        <v/>
      </c>
      <c r="G6" s="15"/>
      <c r="H6" s="14" t="str">
        <f>IF(ISNA(VLOOKUP(Tableau24101214161820[[#This Row],[Pos. 2]],Tableau1291113151719[],2,0)),"",VLOOKUP(Tableau24101214161820[[#This Row],[Pos. 2]],Tableau1291113151719[],2,0))</f>
        <v/>
      </c>
      <c r="I6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6" s="21">
        <f t="shared" si="1"/>
        <v>4</v>
      </c>
      <c r="L6">
        <v>13</v>
      </c>
      <c r="M6" s="16">
        <v>2</v>
      </c>
    </row>
    <row r="7" spans="1:13" x14ac:dyDescent="0.3">
      <c r="A7" s="20">
        <f t="shared" si="0"/>
        <v>5</v>
      </c>
      <c r="B7" s="3"/>
      <c r="C7" s="13"/>
      <c r="D7" t="str">
        <f>IF(ISNA(VLOOKUP(Tableau24101214161820[[#This Row],[Pos. Q]],Tableau1291113151719[],3,0)),"",VLOOKUP(Tableau24101214161820[[#This Row],[Pos. Q]],Tableau1291113151719[],3,0))</f>
        <v/>
      </c>
      <c r="E7" s="15"/>
      <c r="F7" s="14" t="str">
        <f>IF(ISNA(VLOOKUP(Tableau24101214161820[[#This Row],[Pos. 1]],Tableau1291113151719[],2,0)),"",VLOOKUP(Tableau24101214161820[[#This Row],[Pos. 1]],Tableau1291113151719[],2,0))</f>
        <v/>
      </c>
      <c r="G7" s="15"/>
      <c r="H7" s="14" t="str">
        <f>IF(ISNA(VLOOKUP(Tableau24101214161820[[#This Row],[Pos. 2]],Tableau1291113151719[],2,0)),"",VLOOKUP(Tableau24101214161820[[#This Row],[Pos. 2]],Tableau1291113151719[],2,0))</f>
        <v/>
      </c>
      <c r="I7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7" s="21">
        <f t="shared" si="1"/>
        <v>5</v>
      </c>
      <c r="L7">
        <v>12</v>
      </c>
      <c r="M7" s="16">
        <v>1</v>
      </c>
    </row>
    <row r="8" spans="1:13" x14ac:dyDescent="0.3">
      <c r="A8" s="20">
        <f t="shared" si="0"/>
        <v>6</v>
      </c>
      <c r="B8" s="3"/>
      <c r="C8" s="13"/>
      <c r="D8" t="str">
        <f>IF(ISNA(VLOOKUP(Tableau24101214161820[[#This Row],[Pos. Q]],Tableau1291113151719[],3,0)),"",VLOOKUP(Tableau24101214161820[[#This Row],[Pos. Q]],Tableau1291113151719[],3,0))</f>
        <v/>
      </c>
      <c r="E8" s="15"/>
      <c r="F8" s="14" t="str">
        <f>IF(ISNA(VLOOKUP(Tableau24101214161820[[#This Row],[Pos. 1]],Tableau1291113151719[],2,0)),"",VLOOKUP(Tableau24101214161820[[#This Row],[Pos. 1]],Tableau1291113151719[],2,0))</f>
        <v/>
      </c>
      <c r="G8" s="15"/>
      <c r="H8" s="14" t="str">
        <f>IF(ISNA(VLOOKUP(Tableau24101214161820[[#This Row],[Pos. 2]],Tableau1291113151719[],2,0)),"",VLOOKUP(Tableau24101214161820[[#This Row],[Pos. 2]],Tableau1291113151719[],2,0))</f>
        <v/>
      </c>
      <c r="I8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8" s="21">
        <f t="shared" si="1"/>
        <v>6</v>
      </c>
      <c r="L8">
        <v>11</v>
      </c>
      <c r="M8" s="16">
        <v>0</v>
      </c>
    </row>
    <row r="9" spans="1:13" x14ac:dyDescent="0.3">
      <c r="A9" s="20">
        <f t="shared" si="0"/>
        <v>7</v>
      </c>
      <c r="B9" s="3"/>
      <c r="C9" s="13"/>
      <c r="D9" t="str">
        <f>IF(ISNA(VLOOKUP(Tableau24101214161820[[#This Row],[Pos. Q]],Tableau1291113151719[],3,0)),"",VLOOKUP(Tableau24101214161820[[#This Row],[Pos. Q]],Tableau1291113151719[],3,0))</f>
        <v/>
      </c>
      <c r="E9" s="15"/>
      <c r="F9" s="14" t="str">
        <f>IF(ISNA(VLOOKUP(Tableau24101214161820[[#This Row],[Pos. 1]],Tableau1291113151719[],2,0)),"",VLOOKUP(Tableau24101214161820[[#This Row],[Pos. 1]],Tableau1291113151719[],2,0))</f>
        <v/>
      </c>
      <c r="G9" s="15"/>
      <c r="H9" s="14" t="str">
        <f>IF(ISNA(VLOOKUP(Tableau24101214161820[[#This Row],[Pos. 2]],Tableau1291113151719[],2,0)),"",VLOOKUP(Tableau24101214161820[[#This Row],[Pos. 2]],Tableau1291113151719[],2,0))</f>
        <v/>
      </c>
      <c r="I9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9" s="21">
        <f t="shared" si="1"/>
        <v>7</v>
      </c>
      <c r="L9">
        <v>10</v>
      </c>
      <c r="M9" s="16">
        <v>0</v>
      </c>
    </row>
    <row r="10" spans="1:13" x14ac:dyDescent="0.3">
      <c r="A10" s="20">
        <f t="shared" si="0"/>
        <v>8</v>
      </c>
      <c r="B10" s="3"/>
      <c r="C10" s="13"/>
      <c r="D10" t="str">
        <f>IF(ISNA(VLOOKUP(Tableau24101214161820[[#This Row],[Pos. Q]],Tableau1291113151719[],3,0)),"",VLOOKUP(Tableau24101214161820[[#This Row],[Pos. Q]],Tableau1291113151719[],3,0))</f>
        <v/>
      </c>
      <c r="E10" s="15"/>
      <c r="F10" s="14" t="str">
        <f>IF(ISNA(VLOOKUP(Tableau24101214161820[[#This Row],[Pos. 1]],Tableau1291113151719[],2,0)),"",VLOOKUP(Tableau24101214161820[[#This Row],[Pos. 1]],Tableau1291113151719[],2,0))</f>
        <v/>
      </c>
      <c r="G10" s="15"/>
      <c r="H10" s="14" t="str">
        <f>IF(ISNA(VLOOKUP(Tableau24101214161820[[#This Row],[Pos. 2]],Tableau1291113151719[],2,0)),"",VLOOKUP(Tableau24101214161820[[#This Row],[Pos. 2]],Tableau1291113151719[],2,0))</f>
        <v/>
      </c>
      <c r="I10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10" s="21">
        <f t="shared" si="1"/>
        <v>8</v>
      </c>
      <c r="L10">
        <v>9</v>
      </c>
      <c r="M10" s="16">
        <v>0</v>
      </c>
    </row>
    <row r="11" spans="1:13" x14ac:dyDescent="0.3">
      <c r="A11" s="20">
        <f t="shared" si="0"/>
        <v>9</v>
      </c>
      <c r="B11" s="3"/>
      <c r="C11" s="13"/>
      <c r="D11" t="str">
        <f>IF(ISNA(VLOOKUP(Tableau24101214161820[[#This Row],[Pos. Q]],Tableau1291113151719[],3,0)),"",VLOOKUP(Tableau24101214161820[[#This Row],[Pos. Q]],Tableau1291113151719[],3,0))</f>
        <v/>
      </c>
      <c r="E11" s="15"/>
      <c r="F11" s="14" t="str">
        <f>IF(ISNA(VLOOKUP(Tableau24101214161820[[#This Row],[Pos. 1]],Tableau1291113151719[],2,0)),"",VLOOKUP(Tableau24101214161820[[#This Row],[Pos. 1]],Tableau1291113151719[],2,0))</f>
        <v/>
      </c>
      <c r="G11" s="15"/>
      <c r="H11" s="14" t="str">
        <f>IF(ISNA(VLOOKUP(Tableau24101214161820[[#This Row],[Pos. 2]],Tableau1291113151719[],2,0)),"",VLOOKUP(Tableau24101214161820[[#This Row],[Pos. 2]],Tableau1291113151719[],2,0))</f>
        <v/>
      </c>
      <c r="I11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11" s="21">
        <f t="shared" si="1"/>
        <v>9</v>
      </c>
      <c r="L11">
        <v>8</v>
      </c>
      <c r="M11" s="16">
        <v>0</v>
      </c>
    </row>
    <row r="12" spans="1:13" x14ac:dyDescent="0.3">
      <c r="A12" s="20">
        <f t="shared" si="0"/>
        <v>10</v>
      </c>
      <c r="B12" s="3"/>
      <c r="C12" s="13"/>
      <c r="D12" t="str">
        <f>IF(ISNA(VLOOKUP(Tableau24101214161820[[#This Row],[Pos. Q]],Tableau1291113151719[],3,0)),"",VLOOKUP(Tableau24101214161820[[#This Row],[Pos. Q]],Tableau1291113151719[],3,0))</f>
        <v/>
      </c>
      <c r="E12" s="15"/>
      <c r="F12" s="14" t="str">
        <f>IF(ISNA(VLOOKUP(Tableau24101214161820[[#This Row],[Pos. 1]],Tableau1291113151719[],2,0)),"",VLOOKUP(Tableau24101214161820[[#This Row],[Pos. 1]],Tableau1291113151719[],2,0))</f>
        <v/>
      </c>
      <c r="G12" s="15"/>
      <c r="H12" s="14" t="str">
        <f>IF(ISNA(VLOOKUP(Tableau24101214161820[[#This Row],[Pos. 2]],Tableau1291113151719[],2,0)),"",VLOOKUP(Tableau24101214161820[[#This Row],[Pos. 2]],Tableau1291113151719[],2,0))</f>
        <v/>
      </c>
      <c r="I12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12" s="21">
        <f t="shared" si="1"/>
        <v>10</v>
      </c>
      <c r="L12">
        <v>7</v>
      </c>
      <c r="M12" s="16">
        <v>0</v>
      </c>
    </row>
    <row r="13" spans="1:13" x14ac:dyDescent="0.3">
      <c r="A13" s="20">
        <f t="shared" si="0"/>
        <v>11</v>
      </c>
      <c r="B13" s="3"/>
      <c r="C13" s="13"/>
      <c r="D13" t="str">
        <f>IF(ISNA(VLOOKUP(Tableau24101214161820[[#This Row],[Pos. Q]],Tableau1291113151719[],3,0)),"",VLOOKUP(Tableau24101214161820[[#This Row],[Pos. Q]],Tableau1291113151719[],3,0))</f>
        <v/>
      </c>
      <c r="E13" s="15"/>
      <c r="F13" s="14" t="str">
        <f>IF(ISNA(VLOOKUP(Tableau24101214161820[[#This Row],[Pos. 1]],Tableau1291113151719[],2,0)),"",VLOOKUP(Tableau24101214161820[[#This Row],[Pos. 1]],Tableau1291113151719[],2,0))</f>
        <v/>
      </c>
      <c r="G13" s="15"/>
      <c r="H13" s="14" t="str">
        <f>IF(ISNA(VLOOKUP(Tableau24101214161820[[#This Row],[Pos. 2]],Tableau1291113151719[],2,0)),"",VLOOKUP(Tableau24101214161820[[#This Row],[Pos. 2]],Tableau1291113151719[],2,0))</f>
        <v/>
      </c>
      <c r="I13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13" s="21">
        <f t="shared" si="1"/>
        <v>11</v>
      </c>
      <c r="L13">
        <v>6</v>
      </c>
      <c r="M13" s="16">
        <v>0</v>
      </c>
    </row>
    <row r="14" spans="1:13" x14ac:dyDescent="0.3">
      <c r="A14" s="20">
        <f t="shared" si="0"/>
        <v>12</v>
      </c>
      <c r="B14" s="3"/>
      <c r="C14" s="13"/>
      <c r="D14" t="str">
        <f>IF(ISNA(VLOOKUP(Tableau24101214161820[[#This Row],[Pos. Q]],Tableau1291113151719[],3,0)),"",VLOOKUP(Tableau24101214161820[[#This Row],[Pos. Q]],Tableau1291113151719[],3,0))</f>
        <v/>
      </c>
      <c r="E14" s="15"/>
      <c r="F14" s="14" t="str">
        <f>IF(ISNA(VLOOKUP(Tableau24101214161820[[#This Row],[Pos. 1]],Tableau1291113151719[],2,0)),"",VLOOKUP(Tableau24101214161820[[#This Row],[Pos. 1]],Tableau1291113151719[],2,0))</f>
        <v/>
      </c>
      <c r="G14" s="15"/>
      <c r="H14" s="14" t="str">
        <f>IF(ISNA(VLOOKUP(Tableau24101214161820[[#This Row],[Pos. 2]],Tableau1291113151719[],2,0)),"",VLOOKUP(Tableau24101214161820[[#This Row],[Pos. 2]],Tableau1291113151719[],2,0))</f>
        <v/>
      </c>
      <c r="I14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14" s="21">
        <f t="shared" si="1"/>
        <v>12</v>
      </c>
      <c r="L14">
        <v>5</v>
      </c>
      <c r="M14" s="16">
        <v>0</v>
      </c>
    </row>
    <row r="15" spans="1:13" x14ac:dyDescent="0.3">
      <c r="A15" s="20">
        <f t="shared" si="0"/>
        <v>13</v>
      </c>
      <c r="B15" s="3"/>
      <c r="C15" s="13"/>
      <c r="D15" t="str">
        <f>IF(ISNA(VLOOKUP(Tableau24101214161820[[#This Row],[Pos. Q]],Tableau1291113151719[],3,0)),"",VLOOKUP(Tableau24101214161820[[#This Row],[Pos. Q]],Tableau1291113151719[],3,0))</f>
        <v/>
      </c>
      <c r="E15" s="15"/>
      <c r="F15" s="14" t="str">
        <f>IF(ISNA(VLOOKUP(Tableau24101214161820[[#This Row],[Pos. 1]],Tableau1291113151719[],2,0)),"",VLOOKUP(Tableau24101214161820[[#This Row],[Pos. 1]],Tableau1291113151719[],2,0))</f>
        <v/>
      </c>
      <c r="G15" s="15"/>
      <c r="H15" s="14" t="str">
        <f>IF(ISNA(VLOOKUP(Tableau24101214161820[[#This Row],[Pos. 2]],Tableau1291113151719[],2,0)),"",VLOOKUP(Tableau24101214161820[[#This Row],[Pos. 2]],Tableau1291113151719[],2,0))</f>
        <v/>
      </c>
      <c r="I15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15" s="21">
        <f t="shared" si="1"/>
        <v>13</v>
      </c>
      <c r="L15">
        <v>4</v>
      </c>
      <c r="M15" s="16">
        <v>0</v>
      </c>
    </row>
    <row r="16" spans="1:13" x14ac:dyDescent="0.3">
      <c r="A16" s="20">
        <f t="shared" si="0"/>
        <v>14</v>
      </c>
      <c r="B16" s="3"/>
      <c r="C16" s="13"/>
      <c r="D16" t="str">
        <f>IF(ISNA(VLOOKUP(Tableau24101214161820[[#This Row],[Pos. Q]],Tableau1291113151719[],3,0)),"",VLOOKUP(Tableau24101214161820[[#This Row],[Pos. Q]],Tableau1291113151719[],3,0))</f>
        <v/>
      </c>
      <c r="E16" s="15"/>
      <c r="F16" s="14" t="str">
        <f>IF(ISNA(VLOOKUP(Tableau24101214161820[[#This Row],[Pos. 1]],Tableau1291113151719[],2,0)),"",VLOOKUP(Tableau24101214161820[[#This Row],[Pos. 1]],Tableau1291113151719[],2,0))</f>
        <v/>
      </c>
      <c r="G16" s="15"/>
      <c r="H16" s="14" t="str">
        <f>IF(ISNA(VLOOKUP(Tableau24101214161820[[#This Row],[Pos. 2]],Tableau1291113151719[],2,0)),"",VLOOKUP(Tableau24101214161820[[#This Row],[Pos. 2]],Tableau1291113151719[],2,0))</f>
        <v/>
      </c>
      <c r="I16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16" s="21">
        <f t="shared" si="1"/>
        <v>14</v>
      </c>
      <c r="L16">
        <v>3</v>
      </c>
      <c r="M16" s="16">
        <v>0</v>
      </c>
    </row>
    <row r="17" spans="1:16" x14ac:dyDescent="0.3">
      <c r="A17" s="20">
        <f t="shared" si="0"/>
        <v>15</v>
      </c>
      <c r="B17" s="3"/>
      <c r="C17" s="13"/>
      <c r="D17" t="str">
        <f>IF(ISNA(VLOOKUP(Tableau24101214161820[[#This Row],[Pos. Q]],Tableau1291113151719[],3,0)),"",VLOOKUP(Tableau24101214161820[[#This Row],[Pos. Q]],Tableau1291113151719[],3,0))</f>
        <v/>
      </c>
      <c r="E17" s="15"/>
      <c r="F17" s="14" t="str">
        <f>IF(ISNA(VLOOKUP(Tableau24101214161820[[#This Row],[Pos. 1]],Tableau1291113151719[],2,0)),"",VLOOKUP(Tableau24101214161820[[#This Row],[Pos. 1]],Tableau1291113151719[],2,0))</f>
        <v/>
      </c>
      <c r="G17" s="15"/>
      <c r="H17" s="14" t="str">
        <f>IF(ISNA(VLOOKUP(Tableau24101214161820[[#This Row],[Pos. 2]],Tableau1291113151719[],2,0)),"",VLOOKUP(Tableau24101214161820[[#This Row],[Pos. 2]],Tableau1291113151719[],2,0))</f>
        <v/>
      </c>
      <c r="I17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17" s="21">
        <f t="shared" si="1"/>
        <v>15</v>
      </c>
      <c r="L17">
        <v>2</v>
      </c>
      <c r="M17" s="16">
        <v>0</v>
      </c>
    </row>
    <row r="18" spans="1:16" x14ac:dyDescent="0.3">
      <c r="A18" s="22">
        <f t="shared" si="0"/>
        <v>16</v>
      </c>
      <c r="B18" s="3"/>
      <c r="C18" s="13"/>
      <c r="D18" t="str">
        <f>IF(ISNA(VLOOKUP(Tableau24101214161820[[#This Row],[Pos. Q]],Tableau1291113151719[],3,0)),"",VLOOKUP(Tableau24101214161820[[#This Row],[Pos. Q]],Tableau1291113151719[],3,0))</f>
        <v/>
      </c>
      <c r="E18" s="15"/>
      <c r="F18" s="14" t="str">
        <f>IF(ISNA(VLOOKUP(Tableau24101214161820[[#This Row],[Pos. 1]],Tableau1291113151719[],2,0)),"",VLOOKUP(Tableau24101214161820[[#This Row],[Pos. 1]],Tableau1291113151719[],2,0))</f>
        <v/>
      </c>
      <c r="G18" s="15"/>
      <c r="H18" s="14" t="str">
        <f>IF(ISNA(VLOOKUP(Tableau24101214161820[[#This Row],[Pos. 2]],Tableau1291113151719[],2,0)),"",VLOOKUP(Tableau24101214161820[[#This Row],[Pos. 2]],Tableau1291113151719[],2,0))</f>
        <v/>
      </c>
      <c r="I18" s="53">
        <f>IF(ISERROR(Tableau24101214161820[[#This Row],[Pts. Q]]+Tableau24101214161820[[#This Row],[Pts. 1]]+Tableau24101214161820[[#This Row],[Pts. 2]]),0,Tableau24101214161820[[#This Row],[Pts. Q]]+Tableau24101214161820[[#This Row],[Pts. 1]]+Tableau24101214161820[[#This Row],[Pts. 2]])</f>
        <v>0</v>
      </c>
      <c r="K18" s="21">
        <f t="shared" si="1"/>
        <v>16</v>
      </c>
      <c r="L18">
        <v>1</v>
      </c>
      <c r="M18" s="16">
        <v>0</v>
      </c>
    </row>
    <row r="19" spans="1:16" ht="15" thickBot="1" x14ac:dyDescent="0.35">
      <c r="B19" s="3"/>
      <c r="I19" s="3"/>
    </row>
    <row r="20" spans="1:16" x14ac:dyDescent="0.3">
      <c r="B20" s="3"/>
      <c r="I20" s="3"/>
      <c r="O20" s="24" t="s">
        <v>3</v>
      </c>
      <c r="P20" s="29"/>
    </row>
    <row r="21" spans="1:16" ht="15" thickBot="1" x14ac:dyDescent="0.35">
      <c r="O21" s="26">
        <v>15</v>
      </c>
      <c r="P21" s="30"/>
    </row>
    <row r="22" spans="1:16" x14ac:dyDescent="0.3">
      <c r="O22" s="23"/>
      <c r="P22" s="23"/>
    </row>
    <row r="23" spans="1:16" x14ac:dyDescent="0.3">
      <c r="O23" s="37"/>
      <c r="P23" s="37"/>
    </row>
  </sheetData>
  <mergeCells count="9">
    <mergeCell ref="O21:P21"/>
    <mergeCell ref="O22:P22"/>
    <mergeCell ref="O23:P23"/>
    <mergeCell ref="A1:B1"/>
    <mergeCell ref="C1:D1"/>
    <mergeCell ref="E1:F1"/>
    <mergeCell ref="G1:H1"/>
    <mergeCell ref="K1:M1"/>
    <mergeCell ref="O20:P20"/>
  </mergeCells>
  <dataValidations count="2">
    <dataValidation showInputMessage="1" showErrorMessage="1" sqref="F3:F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H22" sqref="H22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0" t="s">
        <v>37</v>
      </c>
      <c r="K1" s="11" t="s">
        <v>38</v>
      </c>
      <c r="L1" s="11"/>
      <c r="M1" s="11"/>
    </row>
    <row r="2" spans="1:13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t="s">
        <v>0</v>
      </c>
      <c r="L2" t="s">
        <v>39</v>
      </c>
      <c r="M2" t="s">
        <v>41</v>
      </c>
    </row>
    <row r="3" spans="1:13" x14ac:dyDescent="0.3">
      <c r="A3" s="2">
        <v>1</v>
      </c>
      <c r="B3" s="3"/>
      <c r="C3" s="13"/>
      <c r="D3" t="str">
        <f>IF(ISNA(VLOOKUP(Tableau2410121416182022[[#This Row],[Pos. Q]],Tableau129111315171921[],3,0)),"",VLOOKUP(Tableau2410121416182022[[#This Row],[Pos. Q]],Tableau129111315171921[],3,0))</f>
        <v/>
      </c>
      <c r="E3" s="15"/>
      <c r="F3" s="14" t="str">
        <f>IF(ISNA(VLOOKUP(Tableau2410121416182022[[#This Row],[Pos. 1]],Tableau129111315171921[],2,0)),"",VLOOKUP(Tableau2410121416182022[[#This Row],[Pos. 1]],Tableau129111315171921[],2,0))</f>
        <v/>
      </c>
      <c r="G3" s="15"/>
      <c r="H3" s="14" t="str">
        <f>IF(ISNA(VLOOKUP(Tableau2410121416182022[[#This Row],[Pos. 2]],Tableau129111315171921[],2,0)),"",VLOOKUP(Tableau2410121416182022[[#This Row],[Pos. 2]],Tableau129111315171921[],2,0))</f>
        <v/>
      </c>
      <c r="I3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3" s="17">
        <v>1</v>
      </c>
      <c r="L3">
        <v>20</v>
      </c>
      <c r="M3" s="16">
        <v>5</v>
      </c>
    </row>
    <row r="4" spans="1:13" x14ac:dyDescent="0.3">
      <c r="A4" s="4">
        <f t="shared" ref="A4:A18" si="0">A3+1</f>
        <v>2</v>
      </c>
      <c r="B4" s="3"/>
      <c r="C4" s="13"/>
      <c r="D4" t="str">
        <f>IF(ISNA(VLOOKUP(Tableau2410121416182022[[#This Row],[Pos. Q]],Tableau129111315171921[],3,0)),"",VLOOKUP(Tableau2410121416182022[[#This Row],[Pos. Q]],Tableau129111315171921[],3,0))</f>
        <v/>
      </c>
      <c r="E4" s="15"/>
      <c r="F4" s="14" t="str">
        <f>IF(ISNA(VLOOKUP(Tableau2410121416182022[[#This Row],[Pos. 1]],Tableau129111315171921[],2,0)),"",VLOOKUP(Tableau2410121416182022[[#This Row],[Pos. 1]],Tableau129111315171921[],2,0))</f>
        <v/>
      </c>
      <c r="G4" s="15"/>
      <c r="H4" s="14" t="str">
        <f>IF(ISNA(VLOOKUP(Tableau2410121416182022[[#This Row],[Pos. 2]],Tableau129111315171921[],2,0)),"",VLOOKUP(Tableau2410121416182022[[#This Row],[Pos. 2]],Tableau129111315171921[],2,0))</f>
        <v/>
      </c>
      <c r="I4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4" s="18">
        <f t="shared" ref="K4:K18" si="1">K3+1</f>
        <v>2</v>
      </c>
      <c r="L4">
        <v>17</v>
      </c>
      <c r="M4" s="16">
        <v>4</v>
      </c>
    </row>
    <row r="5" spans="1:13" x14ac:dyDescent="0.3">
      <c r="A5" s="5">
        <f t="shared" si="0"/>
        <v>3</v>
      </c>
      <c r="B5" s="3"/>
      <c r="C5" s="13"/>
      <c r="D5" t="str">
        <f>IF(ISNA(VLOOKUP(Tableau2410121416182022[[#This Row],[Pos. Q]],Tableau129111315171921[],3,0)),"",VLOOKUP(Tableau2410121416182022[[#This Row],[Pos. Q]],Tableau129111315171921[],3,0))</f>
        <v/>
      </c>
      <c r="E5" s="15"/>
      <c r="F5" s="14" t="str">
        <f>IF(ISNA(VLOOKUP(Tableau2410121416182022[[#This Row],[Pos. 1]],Tableau129111315171921[],2,0)),"",VLOOKUP(Tableau2410121416182022[[#This Row],[Pos. 1]],Tableau129111315171921[],2,0))</f>
        <v/>
      </c>
      <c r="G5" s="15"/>
      <c r="H5" s="14" t="str">
        <f>IF(ISNA(VLOOKUP(Tableau2410121416182022[[#This Row],[Pos. 2]],Tableau129111315171921[],2,0)),"",VLOOKUP(Tableau2410121416182022[[#This Row],[Pos. 2]],Tableau129111315171921[],2,0))</f>
        <v/>
      </c>
      <c r="I5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5" s="19">
        <f t="shared" si="1"/>
        <v>3</v>
      </c>
      <c r="L5">
        <v>15</v>
      </c>
      <c r="M5" s="16">
        <v>3</v>
      </c>
    </row>
    <row r="6" spans="1:13" x14ac:dyDescent="0.3">
      <c r="A6" s="20">
        <f t="shared" si="0"/>
        <v>4</v>
      </c>
      <c r="B6" s="3"/>
      <c r="C6" s="13"/>
      <c r="D6" t="str">
        <f>IF(ISNA(VLOOKUP(Tableau2410121416182022[[#This Row],[Pos. Q]],Tableau129111315171921[],3,0)),"",VLOOKUP(Tableau2410121416182022[[#This Row],[Pos. Q]],Tableau129111315171921[],3,0))</f>
        <v/>
      </c>
      <c r="E6" s="15"/>
      <c r="F6" s="14" t="str">
        <f>IF(ISNA(VLOOKUP(Tableau2410121416182022[[#This Row],[Pos. 1]],Tableau129111315171921[],2,0)),"",VLOOKUP(Tableau2410121416182022[[#This Row],[Pos. 1]],Tableau129111315171921[],2,0))</f>
        <v/>
      </c>
      <c r="G6" s="15"/>
      <c r="H6" s="14" t="str">
        <f>IF(ISNA(VLOOKUP(Tableau2410121416182022[[#This Row],[Pos. 2]],Tableau129111315171921[],2,0)),"",VLOOKUP(Tableau2410121416182022[[#This Row],[Pos. 2]],Tableau129111315171921[],2,0))</f>
        <v/>
      </c>
      <c r="I6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6" s="21">
        <f t="shared" si="1"/>
        <v>4</v>
      </c>
      <c r="L6">
        <v>13</v>
      </c>
      <c r="M6" s="16">
        <v>2</v>
      </c>
    </row>
    <row r="7" spans="1:13" x14ac:dyDescent="0.3">
      <c r="A7" s="20">
        <f t="shared" si="0"/>
        <v>5</v>
      </c>
      <c r="B7" s="3"/>
      <c r="C7" s="13"/>
      <c r="D7" t="str">
        <f>IF(ISNA(VLOOKUP(Tableau2410121416182022[[#This Row],[Pos. Q]],Tableau129111315171921[],3,0)),"",VLOOKUP(Tableau2410121416182022[[#This Row],[Pos. Q]],Tableau129111315171921[],3,0))</f>
        <v/>
      </c>
      <c r="E7" s="15"/>
      <c r="F7" s="14" t="str">
        <f>IF(ISNA(VLOOKUP(Tableau2410121416182022[[#This Row],[Pos. 1]],Tableau129111315171921[],2,0)),"",VLOOKUP(Tableau2410121416182022[[#This Row],[Pos. 1]],Tableau129111315171921[],2,0))</f>
        <v/>
      </c>
      <c r="G7" s="15"/>
      <c r="H7" s="14" t="str">
        <f>IF(ISNA(VLOOKUP(Tableau2410121416182022[[#This Row],[Pos. 2]],Tableau129111315171921[],2,0)),"",VLOOKUP(Tableau2410121416182022[[#This Row],[Pos. 2]],Tableau129111315171921[],2,0))</f>
        <v/>
      </c>
      <c r="I7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7" s="21">
        <f t="shared" si="1"/>
        <v>5</v>
      </c>
      <c r="L7">
        <v>12</v>
      </c>
      <c r="M7" s="16">
        <v>1</v>
      </c>
    </row>
    <row r="8" spans="1:13" x14ac:dyDescent="0.3">
      <c r="A8" s="20">
        <f t="shared" si="0"/>
        <v>6</v>
      </c>
      <c r="B8" s="3"/>
      <c r="C8" s="13"/>
      <c r="D8" t="str">
        <f>IF(ISNA(VLOOKUP(Tableau2410121416182022[[#This Row],[Pos. Q]],Tableau129111315171921[],3,0)),"",VLOOKUP(Tableau2410121416182022[[#This Row],[Pos. Q]],Tableau129111315171921[],3,0))</f>
        <v/>
      </c>
      <c r="E8" s="15"/>
      <c r="F8" s="14" t="str">
        <f>IF(ISNA(VLOOKUP(Tableau2410121416182022[[#This Row],[Pos. 1]],Tableau129111315171921[],2,0)),"",VLOOKUP(Tableau2410121416182022[[#This Row],[Pos. 1]],Tableau129111315171921[],2,0))</f>
        <v/>
      </c>
      <c r="G8" s="15"/>
      <c r="H8" s="14" t="str">
        <f>IF(ISNA(VLOOKUP(Tableau2410121416182022[[#This Row],[Pos. 2]],Tableau129111315171921[],2,0)),"",VLOOKUP(Tableau2410121416182022[[#This Row],[Pos. 2]],Tableau129111315171921[],2,0))</f>
        <v/>
      </c>
      <c r="I8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8" s="21">
        <f t="shared" si="1"/>
        <v>6</v>
      </c>
      <c r="L8">
        <v>11</v>
      </c>
      <c r="M8" s="16">
        <v>0</v>
      </c>
    </row>
    <row r="9" spans="1:13" x14ac:dyDescent="0.3">
      <c r="A9" s="20">
        <f t="shared" si="0"/>
        <v>7</v>
      </c>
      <c r="B9" s="3"/>
      <c r="C9" s="13"/>
      <c r="D9" t="str">
        <f>IF(ISNA(VLOOKUP(Tableau2410121416182022[[#This Row],[Pos. Q]],Tableau129111315171921[],3,0)),"",VLOOKUP(Tableau2410121416182022[[#This Row],[Pos. Q]],Tableau129111315171921[],3,0))</f>
        <v/>
      </c>
      <c r="E9" s="15"/>
      <c r="F9" s="14" t="str">
        <f>IF(ISNA(VLOOKUP(Tableau2410121416182022[[#This Row],[Pos. 1]],Tableau129111315171921[],2,0)),"",VLOOKUP(Tableau2410121416182022[[#This Row],[Pos. 1]],Tableau129111315171921[],2,0))</f>
        <v/>
      </c>
      <c r="G9" s="15"/>
      <c r="H9" s="14" t="str">
        <f>IF(ISNA(VLOOKUP(Tableau2410121416182022[[#This Row],[Pos. 2]],Tableau129111315171921[],2,0)),"",VLOOKUP(Tableau2410121416182022[[#This Row],[Pos. 2]],Tableau129111315171921[],2,0))</f>
        <v/>
      </c>
      <c r="I9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9" s="21">
        <f t="shared" si="1"/>
        <v>7</v>
      </c>
      <c r="L9">
        <v>10</v>
      </c>
      <c r="M9" s="16">
        <v>0</v>
      </c>
    </row>
    <row r="10" spans="1:13" x14ac:dyDescent="0.3">
      <c r="A10" s="20">
        <f t="shared" si="0"/>
        <v>8</v>
      </c>
      <c r="B10" s="3"/>
      <c r="C10" s="13"/>
      <c r="D10" t="str">
        <f>IF(ISNA(VLOOKUP(Tableau2410121416182022[[#This Row],[Pos. Q]],Tableau129111315171921[],3,0)),"",VLOOKUP(Tableau2410121416182022[[#This Row],[Pos. Q]],Tableau129111315171921[],3,0))</f>
        <v/>
      </c>
      <c r="E10" s="15"/>
      <c r="F10" s="14" t="str">
        <f>IF(ISNA(VLOOKUP(Tableau2410121416182022[[#This Row],[Pos. 1]],Tableau129111315171921[],2,0)),"",VLOOKUP(Tableau2410121416182022[[#This Row],[Pos. 1]],Tableau129111315171921[],2,0))</f>
        <v/>
      </c>
      <c r="G10" s="15"/>
      <c r="H10" s="14" t="str">
        <f>IF(ISNA(VLOOKUP(Tableau2410121416182022[[#This Row],[Pos. 2]],Tableau129111315171921[],2,0)),"",VLOOKUP(Tableau2410121416182022[[#This Row],[Pos. 2]],Tableau129111315171921[],2,0))</f>
        <v/>
      </c>
      <c r="I10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10" s="21">
        <f t="shared" si="1"/>
        <v>8</v>
      </c>
      <c r="L10">
        <v>9</v>
      </c>
      <c r="M10" s="16">
        <v>0</v>
      </c>
    </row>
    <row r="11" spans="1:13" x14ac:dyDescent="0.3">
      <c r="A11" s="20">
        <f t="shared" si="0"/>
        <v>9</v>
      </c>
      <c r="B11" s="3"/>
      <c r="C11" s="13"/>
      <c r="D11" t="str">
        <f>IF(ISNA(VLOOKUP(Tableau2410121416182022[[#This Row],[Pos. Q]],Tableau129111315171921[],3,0)),"",VLOOKUP(Tableau2410121416182022[[#This Row],[Pos. Q]],Tableau129111315171921[],3,0))</f>
        <v/>
      </c>
      <c r="E11" s="15"/>
      <c r="F11" s="14" t="str">
        <f>IF(ISNA(VLOOKUP(Tableau2410121416182022[[#This Row],[Pos. 1]],Tableau129111315171921[],2,0)),"",VLOOKUP(Tableau2410121416182022[[#This Row],[Pos. 1]],Tableau129111315171921[],2,0))</f>
        <v/>
      </c>
      <c r="G11" s="15"/>
      <c r="H11" s="14" t="str">
        <f>IF(ISNA(VLOOKUP(Tableau2410121416182022[[#This Row],[Pos. 2]],Tableau129111315171921[],2,0)),"",VLOOKUP(Tableau2410121416182022[[#This Row],[Pos. 2]],Tableau129111315171921[],2,0))</f>
        <v/>
      </c>
      <c r="I11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11" s="21">
        <f t="shared" si="1"/>
        <v>9</v>
      </c>
      <c r="L11">
        <v>8</v>
      </c>
      <c r="M11" s="16">
        <v>0</v>
      </c>
    </row>
    <row r="12" spans="1:13" x14ac:dyDescent="0.3">
      <c r="A12" s="20">
        <f t="shared" si="0"/>
        <v>10</v>
      </c>
      <c r="B12" s="3"/>
      <c r="C12" s="13"/>
      <c r="D12" t="str">
        <f>IF(ISNA(VLOOKUP(Tableau2410121416182022[[#This Row],[Pos. Q]],Tableau129111315171921[],3,0)),"",VLOOKUP(Tableau2410121416182022[[#This Row],[Pos. Q]],Tableau129111315171921[],3,0))</f>
        <v/>
      </c>
      <c r="E12" s="15"/>
      <c r="F12" s="14" t="str">
        <f>IF(ISNA(VLOOKUP(Tableau2410121416182022[[#This Row],[Pos. 1]],Tableau129111315171921[],2,0)),"",VLOOKUP(Tableau2410121416182022[[#This Row],[Pos. 1]],Tableau129111315171921[],2,0))</f>
        <v/>
      </c>
      <c r="G12" s="15"/>
      <c r="H12" s="14" t="str">
        <f>IF(ISNA(VLOOKUP(Tableau2410121416182022[[#This Row],[Pos. 2]],Tableau129111315171921[],2,0)),"",VLOOKUP(Tableau2410121416182022[[#This Row],[Pos. 2]],Tableau129111315171921[],2,0))</f>
        <v/>
      </c>
      <c r="I12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12" s="21">
        <f t="shared" si="1"/>
        <v>10</v>
      </c>
      <c r="L12">
        <v>7</v>
      </c>
      <c r="M12" s="16">
        <v>0</v>
      </c>
    </row>
    <row r="13" spans="1:13" x14ac:dyDescent="0.3">
      <c r="A13" s="20">
        <f t="shared" si="0"/>
        <v>11</v>
      </c>
      <c r="B13" s="3"/>
      <c r="C13" s="13"/>
      <c r="D13" t="str">
        <f>IF(ISNA(VLOOKUP(Tableau2410121416182022[[#This Row],[Pos. Q]],Tableau129111315171921[],3,0)),"",VLOOKUP(Tableau2410121416182022[[#This Row],[Pos. Q]],Tableau129111315171921[],3,0))</f>
        <v/>
      </c>
      <c r="E13" s="15"/>
      <c r="F13" s="14" t="str">
        <f>IF(ISNA(VLOOKUP(Tableau2410121416182022[[#This Row],[Pos. 1]],Tableau129111315171921[],2,0)),"",VLOOKUP(Tableau2410121416182022[[#This Row],[Pos. 1]],Tableau129111315171921[],2,0))</f>
        <v/>
      </c>
      <c r="G13" s="15"/>
      <c r="H13" s="14" t="str">
        <f>IF(ISNA(VLOOKUP(Tableau2410121416182022[[#This Row],[Pos. 2]],Tableau129111315171921[],2,0)),"",VLOOKUP(Tableau2410121416182022[[#This Row],[Pos. 2]],Tableau129111315171921[],2,0))</f>
        <v/>
      </c>
      <c r="I13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13" s="21">
        <f t="shared" si="1"/>
        <v>11</v>
      </c>
      <c r="L13">
        <v>6</v>
      </c>
      <c r="M13" s="16">
        <v>0</v>
      </c>
    </row>
    <row r="14" spans="1:13" x14ac:dyDescent="0.3">
      <c r="A14" s="20">
        <f t="shared" si="0"/>
        <v>12</v>
      </c>
      <c r="B14" s="3"/>
      <c r="C14" s="13"/>
      <c r="D14" t="str">
        <f>IF(ISNA(VLOOKUP(Tableau2410121416182022[[#This Row],[Pos. Q]],Tableau129111315171921[],3,0)),"",VLOOKUP(Tableau2410121416182022[[#This Row],[Pos. Q]],Tableau129111315171921[],3,0))</f>
        <v/>
      </c>
      <c r="E14" s="15"/>
      <c r="F14" s="14" t="str">
        <f>IF(ISNA(VLOOKUP(Tableau2410121416182022[[#This Row],[Pos. 1]],Tableau129111315171921[],2,0)),"",VLOOKUP(Tableau2410121416182022[[#This Row],[Pos. 1]],Tableau129111315171921[],2,0))</f>
        <v/>
      </c>
      <c r="G14" s="15"/>
      <c r="H14" s="14" t="str">
        <f>IF(ISNA(VLOOKUP(Tableau2410121416182022[[#This Row],[Pos. 2]],Tableau129111315171921[],2,0)),"",VLOOKUP(Tableau2410121416182022[[#This Row],[Pos. 2]],Tableau129111315171921[],2,0))</f>
        <v/>
      </c>
      <c r="I14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14" s="21">
        <f t="shared" si="1"/>
        <v>12</v>
      </c>
      <c r="L14">
        <v>5</v>
      </c>
      <c r="M14" s="16">
        <v>0</v>
      </c>
    </row>
    <row r="15" spans="1:13" x14ac:dyDescent="0.3">
      <c r="A15" s="20">
        <f t="shared" si="0"/>
        <v>13</v>
      </c>
      <c r="B15" s="3"/>
      <c r="C15" s="13"/>
      <c r="D15" t="str">
        <f>IF(ISNA(VLOOKUP(Tableau2410121416182022[[#This Row],[Pos. Q]],Tableau129111315171921[],3,0)),"",VLOOKUP(Tableau2410121416182022[[#This Row],[Pos. Q]],Tableau129111315171921[],3,0))</f>
        <v/>
      </c>
      <c r="E15" s="15"/>
      <c r="F15" s="14" t="str">
        <f>IF(ISNA(VLOOKUP(Tableau2410121416182022[[#This Row],[Pos. 1]],Tableau129111315171921[],2,0)),"",VLOOKUP(Tableau2410121416182022[[#This Row],[Pos. 1]],Tableau129111315171921[],2,0))</f>
        <v/>
      </c>
      <c r="G15" s="15"/>
      <c r="H15" s="14" t="str">
        <f>IF(ISNA(VLOOKUP(Tableau2410121416182022[[#This Row],[Pos. 2]],Tableau129111315171921[],2,0)),"",VLOOKUP(Tableau2410121416182022[[#This Row],[Pos. 2]],Tableau129111315171921[],2,0))</f>
        <v/>
      </c>
      <c r="I15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15" s="21">
        <f t="shared" si="1"/>
        <v>13</v>
      </c>
      <c r="L15">
        <v>4</v>
      </c>
      <c r="M15" s="16">
        <v>0</v>
      </c>
    </row>
    <row r="16" spans="1:13" x14ac:dyDescent="0.3">
      <c r="A16" s="20">
        <f t="shared" si="0"/>
        <v>14</v>
      </c>
      <c r="B16" s="3"/>
      <c r="C16" s="13"/>
      <c r="D16" t="str">
        <f>IF(ISNA(VLOOKUP(Tableau2410121416182022[[#This Row],[Pos. Q]],Tableau129111315171921[],3,0)),"",VLOOKUP(Tableau2410121416182022[[#This Row],[Pos. Q]],Tableau129111315171921[],3,0))</f>
        <v/>
      </c>
      <c r="E16" s="15"/>
      <c r="F16" s="14" t="str">
        <f>IF(ISNA(VLOOKUP(Tableau2410121416182022[[#This Row],[Pos. 1]],Tableau129111315171921[],2,0)),"",VLOOKUP(Tableau2410121416182022[[#This Row],[Pos. 1]],Tableau129111315171921[],2,0))</f>
        <v/>
      </c>
      <c r="G16" s="15"/>
      <c r="H16" s="14" t="str">
        <f>IF(ISNA(VLOOKUP(Tableau2410121416182022[[#This Row],[Pos. 2]],Tableau129111315171921[],2,0)),"",VLOOKUP(Tableau2410121416182022[[#This Row],[Pos. 2]],Tableau129111315171921[],2,0))</f>
        <v/>
      </c>
      <c r="I16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16" s="21">
        <f t="shared" si="1"/>
        <v>14</v>
      </c>
      <c r="L16">
        <v>3</v>
      </c>
      <c r="M16" s="16">
        <v>0</v>
      </c>
    </row>
    <row r="17" spans="1:16" x14ac:dyDescent="0.3">
      <c r="A17" s="20">
        <f t="shared" si="0"/>
        <v>15</v>
      </c>
      <c r="B17" s="3"/>
      <c r="C17" s="13"/>
      <c r="D17" t="str">
        <f>IF(ISNA(VLOOKUP(Tableau2410121416182022[[#This Row],[Pos. Q]],Tableau129111315171921[],3,0)),"",VLOOKUP(Tableau2410121416182022[[#This Row],[Pos. Q]],Tableau129111315171921[],3,0))</f>
        <v/>
      </c>
      <c r="E17" s="15"/>
      <c r="F17" s="14" t="str">
        <f>IF(ISNA(VLOOKUP(Tableau2410121416182022[[#This Row],[Pos. 1]],Tableau129111315171921[],2,0)),"",VLOOKUP(Tableau2410121416182022[[#This Row],[Pos. 1]],Tableau129111315171921[],2,0))</f>
        <v/>
      </c>
      <c r="G17" s="15"/>
      <c r="H17" s="14" t="str">
        <f>IF(ISNA(VLOOKUP(Tableau2410121416182022[[#This Row],[Pos. 2]],Tableau129111315171921[],2,0)),"",VLOOKUP(Tableau2410121416182022[[#This Row],[Pos. 2]],Tableau129111315171921[],2,0))</f>
        <v/>
      </c>
      <c r="I17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17" s="21">
        <f t="shared" si="1"/>
        <v>15</v>
      </c>
      <c r="L17">
        <v>2</v>
      </c>
      <c r="M17" s="16">
        <v>0</v>
      </c>
    </row>
    <row r="18" spans="1:16" x14ac:dyDescent="0.3">
      <c r="A18" s="22">
        <f t="shared" si="0"/>
        <v>16</v>
      </c>
      <c r="B18" s="3"/>
      <c r="C18" s="13"/>
      <c r="D18" t="str">
        <f>IF(ISNA(VLOOKUP(Tableau2410121416182022[[#This Row],[Pos. Q]],Tableau129111315171921[],3,0)),"",VLOOKUP(Tableau2410121416182022[[#This Row],[Pos. Q]],Tableau129111315171921[],3,0))</f>
        <v/>
      </c>
      <c r="E18" s="15"/>
      <c r="F18" s="14" t="str">
        <f>IF(ISNA(VLOOKUP(Tableau2410121416182022[[#This Row],[Pos. 1]],Tableau129111315171921[],2,0)),"",VLOOKUP(Tableau2410121416182022[[#This Row],[Pos. 1]],Tableau129111315171921[],2,0))</f>
        <v/>
      </c>
      <c r="G18" s="15"/>
      <c r="H18" s="14" t="str">
        <f>IF(ISNA(VLOOKUP(Tableau2410121416182022[[#This Row],[Pos. 2]],Tableau129111315171921[],2,0)),"",VLOOKUP(Tableau2410121416182022[[#This Row],[Pos. 2]],Tableau129111315171921[],2,0))</f>
        <v/>
      </c>
      <c r="I18" s="53">
        <f>IF(ISERROR(Tableau2410121416182022[[#This Row],[Pts. Q]]+Tableau2410121416182022[[#This Row],[Pts. 1]]+Tableau2410121416182022[[#This Row],[Pts. 2]]),0,Tableau2410121416182022[[#This Row],[Pts. Q]]+Tableau2410121416182022[[#This Row],[Pts. 1]]+Tableau2410121416182022[[#This Row],[Pts. 2]])</f>
        <v>0</v>
      </c>
      <c r="K18" s="21">
        <f t="shared" si="1"/>
        <v>16</v>
      </c>
      <c r="L18">
        <v>1</v>
      </c>
      <c r="M18" s="16">
        <v>0</v>
      </c>
    </row>
    <row r="19" spans="1:16" ht="15" thickBot="1" x14ac:dyDescent="0.35">
      <c r="B19" s="3"/>
      <c r="I19" s="3"/>
    </row>
    <row r="20" spans="1:16" x14ac:dyDescent="0.3">
      <c r="B20" s="3"/>
      <c r="I20" s="3"/>
      <c r="O20" s="24" t="s">
        <v>3</v>
      </c>
      <c r="P20" s="29"/>
    </row>
    <row r="21" spans="1:16" ht="15" thickBot="1" x14ac:dyDescent="0.35">
      <c r="O21" s="26">
        <v>15</v>
      </c>
      <c r="P21" s="30"/>
    </row>
    <row r="22" spans="1:16" x14ac:dyDescent="0.3">
      <c r="O22" s="23"/>
      <c r="P22" s="23"/>
    </row>
    <row r="23" spans="1:16" x14ac:dyDescent="0.3">
      <c r="O23" s="37"/>
      <c r="P23" s="37"/>
    </row>
  </sheetData>
  <mergeCells count="9">
    <mergeCell ref="O21:P21"/>
    <mergeCell ref="O22:P22"/>
    <mergeCell ref="O23:P23"/>
    <mergeCell ref="A1:B1"/>
    <mergeCell ref="C1:D1"/>
    <mergeCell ref="E1:F1"/>
    <mergeCell ref="G1:H1"/>
    <mergeCell ref="K1:M1"/>
    <mergeCell ref="O20:P20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F3:F18"/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H22" sqref="H22"/>
    </sheetView>
  </sheetViews>
  <sheetFormatPr baseColWidth="10" defaultRowHeight="14.4" x14ac:dyDescent="0.3"/>
  <cols>
    <col min="1" max="1" width="4.77734375" customWidth="1"/>
    <col min="3" max="3" width="6.33203125" customWidth="1"/>
    <col min="4" max="4" width="6.44140625" customWidth="1"/>
    <col min="5" max="5" width="6.21875" customWidth="1"/>
    <col min="6" max="6" width="6.109375" customWidth="1"/>
    <col min="7" max="7" width="6.44140625" customWidth="1"/>
    <col min="8" max="8" width="5.6640625" customWidth="1"/>
    <col min="9" max="9" width="6" style="6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9" t="s">
        <v>51</v>
      </c>
      <c r="B1" s="9"/>
      <c r="C1" s="8" t="s">
        <v>40</v>
      </c>
      <c r="D1" s="8"/>
      <c r="E1" s="9" t="s">
        <v>42</v>
      </c>
      <c r="F1" s="9"/>
      <c r="G1" s="9" t="s">
        <v>43</v>
      </c>
      <c r="H1" s="9"/>
      <c r="I1" s="10" t="s">
        <v>37</v>
      </c>
      <c r="K1" s="11" t="s">
        <v>38</v>
      </c>
      <c r="L1" s="11"/>
      <c r="M1" s="11"/>
    </row>
    <row r="2" spans="1:13" x14ac:dyDescent="0.3">
      <c r="A2" s="12" t="s">
        <v>0</v>
      </c>
      <c r="B2" t="s">
        <v>1</v>
      </c>
      <c r="C2" t="s">
        <v>47</v>
      </c>
      <c r="D2" t="s">
        <v>46</v>
      </c>
      <c r="E2" s="13" t="s">
        <v>48</v>
      </c>
      <c r="F2" s="14" t="s">
        <v>44</v>
      </c>
      <c r="G2" s="13" t="s">
        <v>49</v>
      </c>
      <c r="H2" s="14" t="s">
        <v>45</v>
      </c>
      <c r="I2" t="s">
        <v>2</v>
      </c>
      <c r="K2" t="s">
        <v>0</v>
      </c>
      <c r="L2" t="s">
        <v>39</v>
      </c>
      <c r="M2" t="s">
        <v>41</v>
      </c>
    </row>
    <row r="3" spans="1:13" x14ac:dyDescent="0.3">
      <c r="A3" s="2">
        <v>1</v>
      </c>
      <c r="B3" s="3"/>
      <c r="C3" s="13"/>
      <c r="D3" t="str">
        <f>IF(ISNA(VLOOKUP(Tableau241012141618202224[[#This Row],[Pos. Q]],Tableau12911131517192123[],3,0)),"",VLOOKUP(Tableau241012141618202224[[#This Row],[Pos. Q]],Tableau12911131517192123[],3,0))</f>
        <v/>
      </c>
      <c r="E3" s="15"/>
      <c r="F3" s="14" t="str">
        <f>IF(ISNA(VLOOKUP(Tableau241012141618202224[[#This Row],[Pos. 1]],Tableau12911131517192123[],2,0)),"",VLOOKUP(Tableau241012141618202224[[#This Row],[Pos. 1]],Tableau12911131517192123[],2,0))</f>
        <v/>
      </c>
      <c r="G3" s="15"/>
      <c r="H3" s="14" t="str">
        <f>IF(ISNA(VLOOKUP(Tableau241012141618202224[[#This Row],[Pos. 2]],Tableau12911131517192123[],2,0)),"",VLOOKUP(Tableau241012141618202224[[#This Row],[Pos. 2]],Tableau12911131517192123[],2,0))</f>
        <v/>
      </c>
      <c r="I3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3" s="17">
        <v>1</v>
      </c>
      <c r="L3">
        <v>20</v>
      </c>
      <c r="M3" s="16">
        <v>5</v>
      </c>
    </row>
    <row r="4" spans="1:13" x14ac:dyDescent="0.3">
      <c r="A4" s="4">
        <f t="shared" ref="A4:A18" si="0">A3+1</f>
        <v>2</v>
      </c>
      <c r="B4" s="3"/>
      <c r="C4" s="13"/>
      <c r="D4" t="str">
        <f>IF(ISNA(VLOOKUP(Tableau241012141618202224[[#This Row],[Pos. Q]],Tableau12911131517192123[],3,0)),"",VLOOKUP(Tableau241012141618202224[[#This Row],[Pos. Q]],Tableau12911131517192123[],3,0))</f>
        <v/>
      </c>
      <c r="E4" s="15"/>
      <c r="F4" s="14" t="str">
        <f>IF(ISNA(VLOOKUP(Tableau241012141618202224[[#This Row],[Pos. 1]],Tableau12911131517192123[],2,0)),"",VLOOKUP(Tableau241012141618202224[[#This Row],[Pos. 1]],Tableau12911131517192123[],2,0))</f>
        <v/>
      </c>
      <c r="G4" s="15"/>
      <c r="H4" s="14" t="str">
        <f>IF(ISNA(VLOOKUP(Tableau241012141618202224[[#This Row],[Pos. 2]],Tableau12911131517192123[],2,0)),"",VLOOKUP(Tableau241012141618202224[[#This Row],[Pos. 2]],Tableau12911131517192123[],2,0))</f>
        <v/>
      </c>
      <c r="I4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4" s="18">
        <f t="shared" ref="K4:K18" si="1">K3+1</f>
        <v>2</v>
      </c>
      <c r="L4">
        <v>17</v>
      </c>
      <c r="M4" s="16">
        <v>4</v>
      </c>
    </row>
    <row r="5" spans="1:13" x14ac:dyDescent="0.3">
      <c r="A5" s="5">
        <f t="shared" si="0"/>
        <v>3</v>
      </c>
      <c r="B5" s="3"/>
      <c r="C5" s="13"/>
      <c r="D5" t="str">
        <f>IF(ISNA(VLOOKUP(Tableau241012141618202224[[#This Row],[Pos. Q]],Tableau12911131517192123[],3,0)),"",VLOOKUP(Tableau241012141618202224[[#This Row],[Pos. Q]],Tableau12911131517192123[],3,0))</f>
        <v/>
      </c>
      <c r="E5" s="15"/>
      <c r="F5" s="14" t="str">
        <f>IF(ISNA(VLOOKUP(Tableau241012141618202224[[#This Row],[Pos. 1]],Tableau12911131517192123[],2,0)),"",VLOOKUP(Tableau241012141618202224[[#This Row],[Pos. 1]],Tableau12911131517192123[],2,0))</f>
        <v/>
      </c>
      <c r="G5" s="15"/>
      <c r="H5" s="14" t="str">
        <f>IF(ISNA(VLOOKUP(Tableau241012141618202224[[#This Row],[Pos. 2]],Tableau12911131517192123[],2,0)),"",VLOOKUP(Tableau241012141618202224[[#This Row],[Pos. 2]],Tableau12911131517192123[],2,0))</f>
        <v/>
      </c>
      <c r="I5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5" s="19">
        <f t="shared" si="1"/>
        <v>3</v>
      </c>
      <c r="L5">
        <v>15</v>
      </c>
      <c r="M5" s="16">
        <v>3</v>
      </c>
    </row>
    <row r="6" spans="1:13" x14ac:dyDescent="0.3">
      <c r="A6" s="20">
        <f t="shared" si="0"/>
        <v>4</v>
      </c>
      <c r="B6" s="3"/>
      <c r="C6" s="13"/>
      <c r="D6" t="str">
        <f>IF(ISNA(VLOOKUP(Tableau241012141618202224[[#This Row],[Pos. Q]],Tableau12911131517192123[],3,0)),"",VLOOKUP(Tableau241012141618202224[[#This Row],[Pos. Q]],Tableau12911131517192123[],3,0))</f>
        <v/>
      </c>
      <c r="E6" s="15"/>
      <c r="F6" s="14" t="str">
        <f>IF(ISNA(VLOOKUP(Tableau241012141618202224[[#This Row],[Pos. 1]],Tableau12911131517192123[],2,0)),"",VLOOKUP(Tableau241012141618202224[[#This Row],[Pos. 1]],Tableau12911131517192123[],2,0))</f>
        <v/>
      </c>
      <c r="G6" s="15"/>
      <c r="H6" s="14" t="str">
        <f>IF(ISNA(VLOOKUP(Tableau241012141618202224[[#This Row],[Pos. 2]],Tableau12911131517192123[],2,0)),"",VLOOKUP(Tableau241012141618202224[[#This Row],[Pos. 2]],Tableau12911131517192123[],2,0))</f>
        <v/>
      </c>
      <c r="I6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6" s="21">
        <f t="shared" si="1"/>
        <v>4</v>
      </c>
      <c r="L6">
        <v>13</v>
      </c>
      <c r="M6" s="16">
        <v>2</v>
      </c>
    </row>
    <row r="7" spans="1:13" x14ac:dyDescent="0.3">
      <c r="A7" s="20">
        <f t="shared" si="0"/>
        <v>5</v>
      </c>
      <c r="B7" s="3"/>
      <c r="C7" s="13"/>
      <c r="D7" t="str">
        <f>IF(ISNA(VLOOKUP(Tableau241012141618202224[[#This Row],[Pos. Q]],Tableau12911131517192123[],3,0)),"",VLOOKUP(Tableau241012141618202224[[#This Row],[Pos. Q]],Tableau12911131517192123[],3,0))</f>
        <v/>
      </c>
      <c r="E7" s="15"/>
      <c r="F7" s="14" t="str">
        <f>IF(ISNA(VLOOKUP(Tableau241012141618202224[[#This Row],[Pos. 1]],Tableau12911131517192123[],2,0)),"",VLOOKUP(Tableau241012141618202224[[#This Row],[Pos. 1]],Tableau12911131517192123[],2,0))</f>
        <v/>
      </c>
      <c r="G7" s="15"/>
      <c r="H7" s="14" t="str">
        <f>IF(ISNA(VLOOKUP(Tableau241012141618202224[[#This Row],[Pos. 2]],Tableau12911131517192123[],2,0)),"",VLOOKUP(Tableau241012141618202224[[#This Row],[Pos. 2]],Tableau12911131517192123[],2,0))</f>
        <v/>
      </c>
      <c r="I7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7" s="21">
        <f t="shared" si="1"/>
        <v>5</v>
      </c>
      <c r="L7">
        <v>12</v>
      </c>
      <c r="M7" s="16">
        <v>1</v>
      </c>
    </row>
    <row r="8" spans="1:13" x14ac:dyDescent="0.3">
      <c r="A8" s="20">
        <f t="shared" si="0"/>
        <v>6</v>
      </c>
      <c r="B8" s="3"/>
      <c r="C8" s="13"/>
      <c r="D8" t="str">
        <f>IF(ISNA(VLOOKUP(Tableau241012141618202224[[#This Row],[Pos. Q]],Tableau12911131517192123[],3,0)),"",VLOOKUP(Tableau241012141618202224[[#This Row],[Pos. Q]],Tableau12911131517192123[],3,0))</f>
        <v/>
      </c>
      <c r="E8" s="15"/>
      <c r="F8" s="14" t="str">
        <f>IF(ISNA(VLOOKUP(Tableau241012141618202224[[#This Row],[Pos. 1]],Tableau12911131517192123[],2,0)),"",VLOOKUP(Tableau241012141618202224[[#This Row],[Pos. 1]],Tableau12911131517192123[],2,0))</f>
        <v/>
      </c>
      <c r="G8" s="15"/>
      <c r="H8" s="14" t="str">
        <f>IF(ISNA(VLOOKUP(Tableau241012141618202224[[#This Row],[Pos. 2]],Tableau12911131517192123[],2,0)),"",VLOOKUP(Tableau241012141618202224[[#This Row],[Pos. 2]],Tableau12911131517192123[],2,0))</f>
        <v/>
      </c>
      <c r="I8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8" s="21">
        <f t="shared" si="1"/>
        <v>6</v>
      </c>
      <c r="L8">
        <v>11</v>
      </c>
      <c r="M8" s="16">
        <v>0</v>
      </c>
    </row>
    <row r="9" spans="1:13" x14ac:dyDescent="0.3">
      <c r="A9" s="20">
        <f t="shared" si="0"/>
        <v>7</v>
      </c>
      <c r="B9" s="3"/>
      <c r="C9" s="13"/>
      <c r="D9" t="str">
        <f>IF(ISNA(VLOOKUP(Tableau241012141618202224[[#This Row],[Pos. Q]],Tableau12911131517192123[],3,0)),"",VLOOKUP(Tableau241012141618202224[[#This Row],[Pos. Q]],Tableau12911131517192123[],3,0))</f>
        <v/>
      </c>
      <c r="E9" s="15"/>
      <c r="F9" s="14" t="str">
        <f>IF(ISNA(VLOOKUP(Tableau241012141618202224[[#This Row],[Pos. 1]],Tableau12911131517192123[],2,0)),"",VLOOKUP(Tableau241012141618202224[[#This Row],[Pos. 1]],Tableau12911131517192123[],2,0))</f>
        <v/>
      </c>
      <c r="G9" s="15"/>
      <c r="H9" s="14" t="str">
        <f>IF(ISNA(VLOOKUP(Tableau241012141618202224[[#This Row],[Pos. 2]],Tableau12911131517192123[],2,0)),"",VLOOKUP(Tableau241012141618202224[[#This Row],[Pos. 2]],Tableau12911131517192123[],2,0))</f>
        <v/>
      </c>
      <c r="I9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9" s="21">
        <f t="shared" si="1"/>
        <v>7</v>
      </c>
      <c r="L9">
        <v>10</v>
      </c>
      <c r="M9" s="16">
        <v>0</v>
      </c>
    </row>
    <row r="10" spans="1:13" x14ac:dyDescent="0.3">
      <c r="A10" s="20">
        <f t="shared" si="0"/>
        <v>8</v>
      </c>
      <c r="B10" s="3"/>
      <c r="C10" s="13"/>
      <c r="D10" t="str">
        <f>IF(ISNA(VLOOKUP(Tableau241012141618202224[[#This Row],[Pos. Q]],Tableau12911131517192123[],3,0)),"",VLOOKUP(Tableau241012141618202224[[#This Row],[Pos. Q]],Tableau12911131517192123[],3,0))</f>
        <v/>
      </c>
      <c r="E10" s="15"/>
      <c r="F10" s="14" t="str">
        <f>IF(ISNA(VLOOKUP(Tableau241012141618202224[[#This Row],[Pos. 1]],Tableau12911131517192123[],2,0)),"",VLOOKUP(Tableau241012141618202224[[#This Row],[Pos. 1]],Tableau12911131517192123[],2,0))</f>
        <v/>
      </c>
      <c r="G10" s="15"/>
      <c r="H10" s="14" t="str">
        <f>IF(ISNA(VLOOKUP(Tableau241012141618202224[[#This Row],[Pos. 2]],Tableau12911131517192123[],2,0)),"",VLOOKUP(Tableau241012141618202224[[#This Row],[Pos. 2]],Tableau12911131517192123[],2,0))</f>
        <v/>
      </c>
      <c r="I10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10" s="21">
        <f t="shared" si="1"/>
        <v>8</v>
      </c>
      <c r="L10">
        <v>9</v>
      </c>
      <c r="M10" s="16">
        <v>0</v>
      </c>
    </row>
    <row r="11" spans="1:13" x14ac:dyDescent="0.3">
      <c r="A11" s="20">
        <f t="shared" si="0"/>
        <v>9</v>
      </c>
      <c r="B11" s="3"/>
      <c r="C11" s="13"/>
      <c r="D11" t="str">
        <f>IF(ISNA(VLOOKUP(Tableau241012141618202224[[#This Row],[Pos. Q]],Tableau12911131517192123[],3,0)),"",VLOOKUP(Tableau241012141618202224[[#This Row],[Pos. Q]],Tableau12911131517192123[],3,0))</f>
        <v/>
      </c>
      <c r="E11" s="15"/>
      <c r="F11" s="14" t="str">
        <f>IF(ISNA(VLOOKUP(Tableau241012141618202224[[#This Row],[Pos. 1]],Tableau12911131517192123[],2,0)),"",VLOOKUP(Tableau241012141618202224[[#This Row],[Pos. 1]],Tableau12911131517192123[],2,0))</f>
        <v/>
      </c>
      <c r="G11" s="15"/>
      <c r="H11" s="14" t="str">
        <f>IF(ISNA(VLOOKUP(Tableau241012141618202224[[#This Row],[Pos. 2]],Tableau12911131517192123[],2,0)),"",VLOOKUP(Tableau241012141618202224[[#This Row],[Pos. 2]],Tableau12911131517192123[],2,0))</f>
        <v/>
      </c>
      <c r="I11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11" s="21">
        <f t="shared" si="1"/>
        <v>9</v>
      </c>
      <c r="L11">
        <v>8</v>
      </c>
      <c r="M11" s="16">
        <v>0</v>
      </c>
    </row>
    <row r="12" spans="1:13" x14ac:dyDescent="0.3">
      <c r="A12" s="20">
        <f t="shared" si="0"/>
        <v>10</v>
      </c>
      <c r="B12" s="3"/>
      <c r="C12" s="13"/>
      <c r="D12" t="str">
        <f>IF(ISNA(VLOOKUP(Tableau241012141618202224[[#This Row],[Pos. Q]],Tableau12911131517192123[],3,0)),"",VLOOKUP(Tableau241012141618202224[[#This Row],[Pos. Q]],Tableau12911131517192123[],3,0))</f>
        <v/>
      </c>
      <c r="E12" s="15"/>
      <c r="F12" s="14" t="str">
        <f>IF(ISNA(VLOOKUP(Tableau241012141618202224[[#This Row],[Pos. 1]],Tableau12911131517192123[],2,0)),"",VLOOKUP(Tableau241012141618202224[[#This Row],[Pos. 1]],Tableau12911131517192123[],2,0))</f>
        <v/>
      </c>
      <c r="G12" s="15"/>
      <c r="H12" s="14" t="str">
        <f>IF(ISNA(VLOOKUP(Tableau241012141618202224[[#This Row],[Pos. 2]],Tableau12911131517192123[],2,0)),"",VLOOKUP(Tableau241012141618202224[[#This Row],[Pos. 2]],Tableau12911131517192123[],2,0))</f>
        <v/>
      </c>
      <c r="I12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12" s="21">
        <f t="shared" si="1"/>
        <v>10</v>
      </c>
      <c r="L12">
        <v>7</v>
      </c>
      <c r="M12" s="16">
        <v>0</v>
      </c>
    </row>
    <row r="13" spans="1:13" x14ac:dyDescent="0.3">
      <c r="A13" s="20">
        <f t="shared" si="0"/>
        <v>11</v>
      </c>
      <c r="B13" s="3"/>
      <c r="C13" s="13"/>
      <c r="D13" t="str">
        <f>IF(ISNA(VLOOKUP(Tableau241012141618202224[[#This Row],[Pos. Q]],Tableau12911131517192123[],3,0)),"",VLOOKUP(Tableau241012141618202224[[#This Row],[Pos. Q]],Tableau12911131517192123[],3,0))</f>
        <v/>
      </c>
      <c r="E13" s="15"/>
      <c r="F13" s="14" t="str">
        <f>IF(ISNA(VLOOKUP(Tableau241012141618202224[[#This Row],[Pos. 1]],Tableau12911131517192123[],2,0)),"",VLOOKUP(Tableau241012141618202224[[#This Row],[Pos. 1]],Tableau12911131517192123[],2,0))</f>
        <v/>
      </c>
      <c r="G13" s="15"/>
      <c r="H13" s="14" t="str">
        <f>IF(ISNA(VLOOKUP(Tableau241012141618202224[[#This Row],[Pos. 2]],Tableau12911131517192123[],2,0)),"",VLOOKUP(Tableau241012141618202224[[#This Row],[Pos. 2]],Tableau12911131517192123[],2,0))</f>
        <v/>
      </c>
      <c r="I13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13" s="21">
        <f t="shared" si="1"/>
        <v>11</v>
      </c>
      <c r="L13">
        <v>6</v>
      </c>
      <c r="M13" s="16">
        <v>0</v>
      </c>
    </row>
    <row r="14" spans="1:13" x14ac:dyDescent="0.3">
      <c r="A14" s="20">
        <f t="shared" si="0"/>
        <v>12</v>
      </c>
      <c r="B14" s="3"/>
      <c r="C14" s="13"/>
      <c r="D14" t="str">
        <f>IF(ISNA(VLOOKUP(Tableau241012141618202224[[#This Row],[Pos. Q]],Tableau12911131517192123[],3,0)),"",VLOOKUP(Tableau241012141618202224[[#This Row],[Pos. Q]],Tableau12911131517192123[],3,0))</f>
        <v/>
      </c>
      <c r="E14" s="15"/>
      <c r="F14" s="14" t="str">
        <f>IF(ISNA(VLOOKUP(Tableau241012141618202224[[#This Row],[Pos. 1]],Tableau12911131517192123[],2,0)),"",VLOOKUP(Tableau241012141618202224[[#This Row],[Pos. 1]],Tableau12911131517192123[],2,0))</f>
        <v/>
      </c>
      <c r="G14" s="15"/>
      <c r="H14" s="14" t="str">
        <f>IF(ISNA(VLOOKUP(Tableau241012141618202224[[#This Row],[Pos. 2]],Tableau12911131517192123[],2,0)),"",VLOOKUP(Tableau241012141618202224[[#This Row],[Pos. 2]],Tableau12911131517192123[],2,0))</f>
        <v/>
      </c>
      <c r="I14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14" s="21">
        <f t="shared" si="1"/>
        <v>12</v>
      </c>
      <c r="L14">
        <v>5</v>
      </c>
      <c r="M14" s="16">
        <v>0</v>
      </c>
    </row>
    <row r="15" spans="1:13" x14ac:dyDescent="0.3">
      <c r="A15" s="20">
        <f t="shared" si="0"/>
        <v>13</v>
      </c>
      <c r="B15" s="3"/>
      <c r="C15" s="13"/>
      <c r="D15" t="str">
        <f>IF(ISNA(VLOOKUP(Tableau241012141618202224[[#This Row],[Pos. Q]],Tableau12911131517192123[],3,0)),"",VLOOKUP(Tableau241012141618202224[[#This Row],[Pos. Q]],Tableau12911131517192123[],3,0))</f>
        <v/>
      </c>
      <c r="E15" s="15"/>
      <c r="F15" s="14" t="str">
        <f>IF(ISNA(VLOOKUP(Tableau241012141618202224[[#This Row],[Pos. 1]],Tableau12911131517192123[],2,0)),"",VLOOKUP(Tableau241012141618202224[[#This Row],[Pos. 1]],Tableau12911131517192123[],2,0))</f>
        <v/>
      </c>
      <c r="G15" s="15"/>
      <c r="H15" s="14" t="str">
        <f>IF(ISNA(VLOOKUP(Tableau241012141618202224[[#This Row],[Pos. 2]],Tableau12911131517192123[],2,0)),"",VLOOKUP(Tableau241012141618202224[[#This Row],[Pos. 2]],Tableau12911131517192123[],2,0))</f>
        <v/>
      </c>
      <c r="I15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15" s="21">
        <f t="shared" si="1"/>
        <v>13</v>
      </c>
      <c r="L15">
        <v>4</v>
      </c>
      <c r="M15" s="16">
        <v>0</v>
      </c>
    </row>
    <row r="16" spans="1:13" x14ac:dyDescent="0.3">
      <c r="A16" s="20">
        <f t="shared" si="0"/>
        <v>14</v>
      </c>
      <c r="B16" s="3"/>
      <c r="C16" s="13"/>
      <c r="D16" t="str">
        <f>IF(ISNA(VLOOKUP(Tableau241012141618202224[[#This Row],[Pos. Q]],Tableau12911131517192123[],3,0)),"",VLOOKUP(Tableau241012141618202224[[#This Row],[Pos. Q]],Tableau12911131517192123[],3,0))</f>
        <v/>
      </c>
      <c r="E16" s="15"/>
      <c r="F16" s="14" t="str">
        <f>IF(ISNA(VLOOKUP(Tableau241012141618202224[[#This Row],[Pos. 1]],Tableau12911131517192123[],2,0)),"",VLOOKUP(Tableau241012141618202224[[#This Row],[Pos. 1]],Tableau12911131517192123[],2,0))</f>
        <v/>
      </c>
      <c r="G16" s="15"/>
      <c r="H16" s="14" t="str">
        <f>IF(ISNA(VLOOKUP(Tableau241012141618202224[[#This Row],[Pos. 2]],Tableau12911131517192123[],2,0)),"",VLOOKUP(Tableau241012141618202224[[#This Row],[Pos. 2]],Tableau12911131517192123[],2,0))</f>
        <v/>
      </c>
      <c r="I16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16" s="21">
        <f t="shared" si="1"/>
        <v>14</v>
      </c>
      <c r="L16">
        <v>3</v>
      </c>
      <c r="M16" s="16">
        <v>0</v>
      </c>
    </row>
    <row r="17" spans="1:16" x14ac:dyDescent="0.3">
      <c r="A17" s="20">
        <f t="shared" si="0"/>
        <v>15</v>
      </c>
      <c r="B17" s="3"/>
      <c r="C17" s="13"/>
      <c r="D17" t="str">
        <f>IF(ISNA(VLOOKUP(Tableau241012141618202224[[#This Row],[Pos. Q]],Tableau12911131517192123[],3,0)),"",VLOOKUP(Tableau241012141618202224[[#This Row],[Pos. Q]],Tableau12911131517192123[],3,0))</f>
        <v/>
      </c>
      <c r="E17" s="15"/>
      <c r="F17" s="14" t="str">
        <f>IF(ISNA(VLOOKUP(Tableau241012141618202224[[#This Row],[Pos. 1]],Tableau12911131517192123[],2,0)),"",VLOOKUP(Tableau241012141618202224[[#This Row],[Pos. 1]],Tableau12911131517192123[],2,0))</f>
        <v/>
      </c>
      <c r="G17" s="15"/>
      <c r="H17" s="14" t="str">
        <f>IF(ISNA(VLOOKUP(Tableau241012141618202224[[#This Row],[Pos. 2]],Tableau12911131517192123[],2,0)),"",VLOOKUP(Tableau241012141618202224[[#This Row],[Pos. 2]],Tableau12911131517192123[],2,0))</f>
        <v/>
      </c>
      <c r="I17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17" s="21">
        <f t="shared" si="1"/>
        <v>15</v>
      </c>
      <c r="L17">
        <v>2</v>
      </c>
      <c r="M17" s="16">
        <v>0</v>
      </c>
    </row>
    <row r="18" spans="1:16" x14ac:dyDescent="0.3">
      <c r="A18" s="22">
        <f t="shared" si="0"/>
        <v>16</v>
      </c>
      <c r="B18" s="3"/>
      <c r="C18" s="13"/>
      <c r="D18" t="str">
        <f>IF(ISNA(VLOOKUP(Tableau241012141618202224[[#This Row],[Pos. Q]],Tableau12911131517192123[],3,0)),"",VLOOKUP(Tableau241012141618202224[[#This Row],[Pos. Q]],Tableau12911131517192123[],3,0))</f>
        <v/>
      </c>
      <c r="E18" s="15"/>
      <c r="F18" s="14" t="str">
        <f>IF(ISNA(VLOOKUP(Tableau241012141618202224[[#This Row],[Pos. 1]],Tableau12911131517192123[],2,0)),"",VLOOKUP(Tableau241012141618202224[[#This Row],[Pos. 1]],Tableau12911131517192123[],2,0))</f>
        <v/>
      </c>
      <c r="G18" s="15"/>
      <c r="H18" s="14" t="str">
        <f>IF(ISNA(VLOOKUP(Tableau241012141618202224[[#This Row],[Pos. 2]],Tableau12911131517192123[],2,0)),"",VLOOKUP(Tableau241012141618202224[[#This Row],[Pos. 2]],Tableau12911131517192123[],2,0))</f>
        <v/>
      </c>
      <c r="I18" s="53">
        <f>IF(ISERROR(Tableau241012141618202224[[#This Row],[Pts. Q]]+Tableau241012141618202224[[#This Row],[Pts. 1]]+Tableau241012141618202224[[#This Row],[Pts. 2]]),0,Tableau241012141618202224[[#This Row],[Pts. Q]]+Tableau241012141618202224[[#This Row],[Pts. 1]]+Tableau241012141618202224[[#This Row],[Pts. 2]])</f>
        <v>0</v>
      </c>
      <c r="K18" s="21">
        <f t="shared" si="1"/>
        <v>16</v>
      </c>
      <c r="L18">
        <v>1</v>
      </c>
      <c r="M18" s="16">
        <v>0</v>
      </c>
    </row>
    <row r="19" spans="1:16" ht="15" thickBot="1" x14ac:dyDescent="0.35">
      <c r="B19" s="3"/>
      <c r="I19" s="3"/>
    </row>
    <row r="20" spans="1:16" x14ac:dyDescent="0.3">
      <c r="B20" s="3"/>
      <c r="I20" s="3"/>
      <c r="O20" s="24" t="s">
        <v>3</v>
      </c>
      <c r="P20" s="29"/>
    </row>
    <row r="21" spans="1:16" ht="15" thickBot="1" x14ac:dyDescent="0.35">
      <c r="O21" s="26">
        <v>15</v>
      </c>
      <c r="P21" s="30"/>
    </row>
    <row r="22" spans="1:16" x14ac:dyDescent="0.3">
      <c r="O22" s="23"/>
      <c r="P22" s="23"/>
    </row>
    <row r="23" spans="1:16" x14ac:dyDescent="0.3">
      <c r="O23" s="37"/>
      <c r="P23" s="37"/>
    </row>
  </sheetData>
  <mergeCells count="9">
    <mergeCell ref="O21:P21"/>
    <mergeCell ref="O22:P22"/>
    <mergeCell ref="O23:P23"/>
    <mergeCell ref="A1:B1"/>
    <mergeCell ref="C1:D1"/>
    <mergeCell ref="E1:F1"/>
    <mergeCell ref="G1:H1"/>
    <mergeCell ref="K1:M1"/>
    <mergeCell ref="O20:P20"/>
  </mergeCells>
  <dataValidations count="2">
    <dataValidation showInputMessage="1" showErrorMessage="1" sqref="F3:F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Classement général</vt:lpstr>
      <vt:lpstr>Manche 1</vt:lpstr>
      <vt:lpstr>Manche 2</vt:lpstr>
      <vt:lpstr>Manche 3</vt:lpstr>
      <vt:lpstr>Manche 4</vt:lpstr>
      <vt:lpstr>Manche 5</vt:lpstr>
      <vt:lpstr>Manche 6</vt:lpstr>
      <vt:lpstr>Manche 7</vt:lpstr>
      <vt:lpstr>Manche 8</vt:lpstr>
      <vt:lpstr>Manche 9</vt:lpstr>
      <vt:lpstr>Manche 10</vt:lpstr>
      <vt:lpstr>Modèle 1 groupe</vt:lpstr>
      <vt:lpstr>Modèle 2 groupes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2015-09-12T13:13:13Z</dcterms:created>
  <dcterms:modified xsi:type="dcterms:W3CDTF">2015-09-13T16:32:53Z</dcterms:modified>
</cp:coreProperties>
</file>