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1"/>
  </bookViews>
  <sheets>
    <sheet name="Main" sheetId="1" state="visible" r:id="rId2"/>
    <sheet name="Games tableau" sheetId="2" state="visible" r:id="rId3"/>
    <sheet name="Tabelle2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<sst xmlns="http://schemas.openxmlformats.org/spreadsheetml/2006/main" count="889" uniqueCount="167">
  <si>
    <t>Agricola 4er League - Season 6</t>
  </si>
  <si>
    <t>player</t>
  </si>
  <si>
    <t>score</t>
  </si>
  <si>
    <t>points</t>
  </si>
  <si>
    <t>nb ended games</t>
  </si>
  <si>
    <t>D1</t>
  </si>
  <si>
    <t>wilfried</t>
  </si>
  <si>
    <t>Axiom</t>
  </si>
  <si>
    <t>haimke</t>
  </si>
  <si>
    <t>Turambar</t>
  </si>
  <si>
    <t>hakomugiko</t>
  </si>
  <si>
    <t>torbuch</t>
  </si>
  <si>
    <t>ThomRun974</t>
  </si>
  <si>
    <t>ryann</t>
  </si>
  <si>
    <t>Kuhchung</t>
  </si>
  <si>
    <t>D2</t>
  </si>
  <si>
    <t>sixthsense</t>
  </si>
  <si>
    <t>vroch</t>
  </si>
  <si>
    <t>nrynry</t>
  </si>
  <si>
    <t>goldsilver</t>
  </si>
  <si>
    <t>surok9068</t>
  </si>
  <si>
    <t>akirkwood52</t>
  </si>
  <si>
    <t>blasty</t>
  </si>
  <si>
    <t>cocoblu</t>
  </si>
  <si>
    <t>pabula</t>
  </si>
  <si>
    <t>D3</t>
  </si>
  <si>
    <t>wop</t>
  </si>
  <si>
    <t>loveangel</t>
  </si>
  <si>
    <t>Dimvegas</t>
  </si>
  <si>
    <t>AndyKerrison</t>
  </si>
  <si>
    <t>chamoisien</t>
  </si>
  <si>
    <t>staavros</t>
  </si>
  <si>
    <t>Robeeto</t>
  </si>
  <si>
    <t>durn1818</t>
  </si>
  <si>
    <t>neelfirst</t>
  </si>
  <si>
    <t>D4</t>
  </si>
  <si>
    <t>Anne de Bretagne</t>
  </si>
  <si>
    <t>Falzir</t>
  </si>
  <si>
    <t>Markhotep</t>
  </si>
  <si>
    <t>Pinovitch</t>
  </si>
  <si>
    <t>angellove</t>
  </si>
  <si>
    <t>doubledee</t>
  </si>
  <si>
    <t>Reniar</t>
  </si>
  <si>
    <t>Gwarrior</t>
  </si>
  <si>
    <t>raw</t>
  </si>
  <si>
    <t>D5</t>
  </si>
  <si>
    <t>Keren</t>
  </si>
  <si>
    <t>Maya</t>
  </si>
  <si>
    <t>coukie74</t>
  </si>
  <si>
    <t>Josquin</t>
  </si>
  <si>
    <t>manusib</t>
  </si>
  <si>
    <t>AL1</t>
  </si>
  <si>
    <t>Biche55</t>
  </si>
  <si>
    <t>aden Ookie</t>
  </si>
  <si>
    <t>Agricool</t>
  </si>
  <si>
    <t>D6</t>
  </si>
  <si>
    <t>Antonym</t>
  </si>
  <si>
    <t>jch</t>
  </si>
  <si>
    <t>runeho</t>
  </si>
  <si>
    <t>m_uab_dib</t>
  </si>
  <si>
    <t>AustRabbit</t>
  </si>
  <si>
    <t>yeye</t>
  </si>
  <si>
    <t>Misna_35</t>
  </si>
  <si>
    <t>clinkerfr</t>
  </si>
  <si>
    <t>D1 Games</t>
  </si>
  <si>
    <t>D2 Games</t>
  </si>
  <si>
    <t>D3 Games</t>
  </si>
  <si>
    <t>D4 Games</t>
  </si>
  <si>
    <t>D5 Games</t>
  </si>
  <si>
    <t>D6 Games</t>
  </si>
  <si>
    <t>Table</t>
  </si>
  <si>
    <t>Player</t>
  </si>
  <si>
    <t>Score</t>
  </si>
  <si>
    <t>Points</t>
  </si>
  <si>
    <t>D1-1</t>
  </si>
  <si>
    <t>Game ID:</t>
  </si>
  <si>
    <t> </t>
  </si>
  <si>
    <t>D3-1</t>
  </si>
  <si>
    <t>D4-1</t>
  </si>
  <si>
    <t>D5-1</t>
  </si>
  <si>
    <t>D6-1</t>
  </si>
  <si>
    <t>  </t>
  </si>
  <si>
    <t>D1-2</t>
  </si>
  <si>
    <t>D3-2</t>
  </si>
  <si>
    <t>D4-2</t>
  </si>
  <si>
    <t>D5-2</t>
  </si>
  <si>
    <t>D6-2</t>
  </si>
  <si>
    <t>D1-3</t>
  </si>
  <si>
    <t>D3-3</t>
  </si>
  <si>
    <t>D4-3</t>
  </si>
  <si>
    <t>D5-3</t>
  </si>
  <si>
    <t>D6-3</t>
  </si>
  <si>
    <t>D1-4</t>
  </si>
  <si>
    <t>D3-4</t>
  </si>
  <si>
    <t>D4-4</t>
  </si>
  <si>
    <t>D5-4</t>
  </si>
  <si>
    <t>D6-4</t>
  </si>
  <si>
    <t>D1-5</t>
  </si>
  <si>
    <t>D3-5</t>
  </si>
  <si>
    <t>D4-5</t>
  </si>
  <si>
    <t>D5-5</t>
  </si>
  <si>
    <t>D6-5</t>
  </si>
  <si>
    <t>D1-6</t>
  </si>
  <si>
    <t>D3-6</t>
  </si>
  <si>
    <t>D4-6</t>
  </si>
  <si>
    <t>D5-6</t>
  </si>
  <si>
    <t>D6-6</t>
  </si>
  <si>
    <t>D1-7</t>
  </si>
  <si>
    <t>D3-7</t>
  </si>
  <si>
    <t>D4-7</t>
  </si>
  <si>
    <t>D5-7</t>
  </si>
  <si>
    <t>D6-7</t>
  </si>
  <si>
    <t>D1-8</t>
  </si>
  <si>
    <t>D3-8</t>
  </si>
  <si>
    <t>D4-8</t>
  </si>
  <si>
    <t>D5-8</t>
  </si>
  <si>
    <t>D6-8</t>
  </si>
  <si>
    <t>D1-9</t>
  </si>
  <si>
    <t>D3-9</t>
  </si>
  <si>
    <t>D4-9</t>
  </si>
  <si>
    <t>D5-9</t>
  </si>
  <si>
    <t>D6-9</t>
  </si>
  <si>
    <t>D1-10</t>
  </si>
  <si>
    <t>D3-10</t>
  </si>
  <si>
    <t>D4-10</t>
  </si>
  <si>
    <t>D5-10</t>
  </si>
  <si>
    <t>D6-10</t>
  </si>
  <si>
    <t>D1-11</t>
  </si>
  <si>
    <t>D3-11</t>
  </si>
  <si>
    <t>D4-11</t>
  </si>
  <si>
    <t>D5-11</t>
  </si>
  <si>
    <t>D6-11</t>
  </si>
  <si>
    <t>D1-12</t>
  </si>
  <si>
    <t>D3-12</t>
  </si>
  <si>
    <t>D4-12</t>
  </si>
  <si>
    <t>D5-12</t>
  </si>
  <si>
    <t>D6-12</t>
  </si>
  <si>
    <t>D1-13</t>
  </si>
  <si>
    <t>D3-13</t>
  </si>
  <si>
    <t>D4-13</t>
  </si>
  <si>
    <t>D5-13</t>
  </si>
  <si>
    <t>D6-13</t>
  </si>
  <si>
    <t>D1-14</t>
  </si>
  <si>
    <t>D3-14</t>
  </si>
  <si>
    <t>D4-14</t>
  </si>
  <si>
    <t>D5-14</t>
  </si>
  <si>
    <t>D6-14</t>
  </si>
  <si>
    <t>D1-15</t>
  </si>
  <si>
    <t>D3-15</t>
  </si>
  <si>
    <t>D4-15</t>
  </si>
  <si>
    <t>D5-15</t>
  </si>
  <si>
    <t>D6-15</t>
  </si>
  <si>
    <t>D1-16</t>
  </si>
  <si>
    <t>D3-16</t>
  </si>
  <si>
    <t>D4-16</t>
  </si>
  <si>
    <t>D5-16</t>
  </si>
  <si>
    <t>D6-16</t>
  </si>
  <si>
    <t>D1-17</t>
  </si>
  <si>
    <t>D3-17</t>
  </si>
  <si>
    <t>D4-17</t>
  </si>
  <si>
    <t>D5-17</t>
  </si>
  <si>
    <t>D1-18</t>
  </si>
  <si>
    <t>D3-18</t>
  </si>
  <si>
    <t>D4-18</t>
  </si>
  <si>
    <t>D5-18</t>
  </si>
  <si>
    <t>Division during the last season</t>
  </si>
  <si>
    <t>new farmer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</si>
</sst>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"/>
    <numFmt numFmtId="167" formatCode="&quot;VRAI&quot;;&quot;VRAI&quot;;&quot;FAUX&quot;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Calibri"/>
      <family val="2"/>
      <charset val="1"/>
    </font>
    <font>
      <sz val="11"/>
      <name val="Cambria"/>
      <family val="1"/>
      <charset val="1"/>
    </font>
    <font>
      <b val="true"/>
      <sz val="13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5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u val="single"/>
      <sz val="15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92CDDC"/>
        <bgColor rgb="FF9FC5E8"/>
      </patternFill>
    </fill>
    <fill>
      <patternFill patternType="solid">
        <fgColor rgb="FFC27BA0"/>
        <bgColor rgb="FF8E7CC3"/>
      </patternFill>
    </fill>
    <fill>
      <patternFill patternType="solid">
        <fgColor rgb="FFFF9966"/>
        <bgColor rgb="FFFF9900"/>
      </patternFill>
    </fill>
    <fill>
      <patternFill patternType="solid">
        <fgColor rgb="FFEAD1DC"/>
        <bgColor rgb="FFD9D2E9"/>
      </patternFill>
    </fill>
    <fill>
      <patternFill patternType="solid">
        <fgColor rgb="FF00AE0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8E7CC3"/>
        <bgColor rgb="FFC27BA0"/>
      </patternFill>
    </fill>
    <fill>
      <patternFill patternType="solid">
        <fgColor rgb="FFD9D2E9"/>
        <bgColor rgb="FFEAD1DC"/>
      </patternFill>
    </fill>
    <fill>
      <patternFill patternType="solid">
        <fgColor rgb="FF47B8B8"/>
        <bgColor rgb="FF6FA8DC"/>
      </patternFill>
    </fill>
    <fill>
      <patternFill patternType="solid">
        <fgColor rgb="FF6FA8DC"/>
        <bgColor rgb="FF6D9EEB"/>
      </patternFill>
    </fill>
    <fill>
      <patternFill patternType="solid">
        <fgColor rgb="FFCFE2F3"/>
        <bgColor rgb="FFD0E0E3"/>
      </patternFill>
    </fill>
    <fill>
      <patternFill patternType="solid">
        <fgColor rgb="FFEB613D"/>
        <bgColor rgb="FFC27BA0"/>
      </patternFill>
    </fill>
    <fill>
      <patternFill patternType="solid">
        <fgColor rgb="FF6D9EEB"/>
        <bgColor rgb="FF6FA8DC"/>
      </patternFill>
    </fill>
    <fill>
      <patternFill patternType="solid">
        <fgColor rgb="FFC9DAF8"/>
        <bgColor rgb="FFCFE2F3"/>
      </patternFill>
    </fill>
    <fill>
      <patternFill patternType="solid">
        <fgColor rgb="FF00FFFF"/>
        <bgColor rgb="FF00FFFF"/>
      </patternFill>
    </fill>
    <fill>
      <patternFill patternType="solid">
        <fgColor rgb="FF76A5AF"/>
        <bgColor rgb="FF6FA8DC"/>
      </patternFill>
    </fill>
    <fill>
      <patternFill patternType="solid">
        <fgColor rgb="FFD0E0E3"/>
        <bgColor rgb="FFCFE2F3"/>
      </patternFill>
    </fill>
    <fill>
      <patternFill patternType="solid">
        <fgColor rgb="FF00CCCC"/>
        <bgColor rgb="FF47B8B8"/>
      </patternFill>
    </fill>
    <fill>
      <patternFill patternType="solid">
        <fgColor rgb="FFD5A6BD"/>
        <bgColor rgb="FFB4A7D6"/>
      </patternFill>
    </fill>
    <fill>
      <patternFill patternType="solid">
        <fgColor rgb="FFB4A7D6"/>
        <bgColor rgb="FFD5A6BD"/>
      </patternFill>
    </fill>
    <fill>
      <patternFill patternType="solid">
        <fgColor rgb="FF9FC5E8"/>
        <bgColor rgb="FFA4C2F4"/>
      </patternFill>
    </fill>
    <fill>
      <patternFill patternType="solid">
        <fgColor rgb="FFA4C2F4"/>
        <bgColor rgb="FF9FC5E8"/>
      </patternFill>
    </fill>
    <fill>
      <patternFill patternType="solid">
        <fgColor rgb="FFA2C4C9"/>
        <bgColor rgb="FF9FC5E8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CCCCCC"/>
      </left>
      <right/>
      <top style="medium">
        <color rgb="FFCCCCCC"/>
      </top>
      <bottom style="medium"/>
      <diagonal/>
    </border>
    <border diagonalUp="false" diagonalDown="false">
      <left style="medium"/>
      <right/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thin"/>
      <top style="medium">
        <color rgb="FFCCCCCC"/>
      </top>
      <bottom style="medium">
        <color rgb="FFCCCCCC"/>
      </bottom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 style="medium"/>
      <right/>
      <top style="medium"/>
      <bottom style="medium">
        <color rgb="FFCCCCCC"/>
      </bottom>
      <diagonal/>
    </border>
    <border diagonalUp="false" diagonalDown="false"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 diagonalUp="false" diagonalDown="false">
      <left style="medium"/>
      <right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 diagonalUp="false" diagonalDown="false">
      <left style="medium">
        <color rgb="FFCCCCCC"/>
      </left>
      <right style="thin"/>
      <top/>
      <bottom style="medium">
        <color rgb="FFCCCCCC"/>
      </bottom>
      <diagonal/>
    </border>
    <border diagonalUp="false" diagonalDown="false">
      <left style="medium">
        <color rgb="FFCCCCCC"/>
      </left>
      <right style="thin"/>
      <top style="medium">
        <color rgb="FFCCCCCC"/>
      </top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>
        <color rgb="FFCCCCCC"/>
      </bottom>
      <diagonal/>
    </border>
    <border diagonalUp="false" diagonalDown="false"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 diagonalUp="false" diagonalDown="false">
      <left/>
      <right style="medium"/>
      <top style="medium">
        <color rgb="FFCCCCCC"/>
      </top>
      <bottom style="medium"/>
      <diagonal/>
    </border>
    <border diagonalUp="false" diagonalDown="false">
      <left/>
      <right style="medium"/>
      <top style="medium">
        <color rgb="FFCCCCCC"/>
      </top>
      <bottom style="medium">
        <color rgb="FFCCCCCC"/>
      </bottom>
      <diagonal/>
    </border>
    <border diagonalUp="false" diagonalDown="false">
      <left/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1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1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1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17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1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1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14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17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9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9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1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2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1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1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5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15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1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9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9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9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1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1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15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15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15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18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18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1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9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9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1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15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15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18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2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1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1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3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1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1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21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2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2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3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3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23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4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24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0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1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1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21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2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2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3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3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2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4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24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1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15" borderId="2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15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9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1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15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18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3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0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0" borderId="2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2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0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3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0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2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9" borderId="3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1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9" borderId="3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15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9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15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0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2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9" borderId="3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9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2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0" borderId="3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2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0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18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1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1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3" borderId="2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21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1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1" borderId="3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1" borderId="2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ill>
        <patternFill>
          <bgColor rgb="FFB7E1CD"/>
        </patternFill>
      </fill>
      <border diagonalUp="false" diagonalDown="false">
        <left/>
        <right/>
        <top/>
        <bottom/>
        <diagonal/>
      </border>
    </dxf>
  </dxfs>
  <colors>
    <indexedColors>
      <rgbColor rgb="FF000000"/>
      <rgbColor rgb="FFD9D2E9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CCCCC"/>
      <rgbColor rgb="FF8E7CC3"/>
      <rgbColor rgb="FF6D9EEB"/>
      <rgbColor rgb="FF993366"/>
      <rgbColor rgb="FFA4C2F4"/>
      <rgbColor rgb="FFCFE2F3"/>
      <rgbColor rgb="FF660066"/>
      <rgbColor rgb="FFFF9966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B7E1CD"/>
      <rgbColor rgb="FFD0E0E3"/>
      <rgbColor rgb="FF92CDDC"/>
      <rgbColor rgb="FF9FC5E8"/>
      <rgbColor rgb="FFD5A6BD"/>
      <rgbColor rgb="FFB4A7D6"/>
      <rgbColor rgb="FFEAD1DC"/>
      <rgbColor rgb="FF3366FF"/>
      <rgbColor rgb="FF47B8B8"/>
      <rgbColor rgb="FFA2C4C9"/>
      <rgbColor rgb="FFFFCC00"/>
      <rgbColor rgb="FFFF9900"/>
      <rgbColor rgb="FFEB613D"/>
      <rgbColor rgb="FFC27BA0"/>
      <rgbColor rgb="FF76A5AF"/>
      <rgbColor rgb="FF003366"/>
      <rgbColor rgb="FF6FA8D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5536"/>
  <sheetViews>
    <sheetView windowProtection="false" showFormulas="false" showGridLines="true" showRowColHeaders="true" showZeros="true" rightToLeft="false" tabSelected="false" showOutlineSymbols="true" defaultGridColor="true" view="normal" topLeftCell="A35" colorId="64" zoomScale="90" zoomScaleNormal="90" zoomScalePageLayoutView="100" workbookViewId="0">
      <selection pane="topLeft" activeCell="L53" activeCellId="0" sqref="L53"/>
    </sheetView>
  </sheetViews>
  <sheetFormatPr defaultRowHeight="15"/>
  <cols>
    <col collapsed="false" hidden="false" max="1" min="1" style="0" width="7.4234693877551"/>
    <col collapsed="false" hidden="false" max="2" min="2" style="0" width="14.4438775510204"/>
    <col collapsed="false" hidden="false" max="4" min="3" style="0" width="7.4234693877551"/>
    <col collapsed="false" hidden="true" max="5" min="5" style="0" width="0"/>
    <col collapsed="false" hidden="false" max="6" min="6" style="0" width="2.42857142857143"/>
    <col collapsed="false" hidden="false" max="7" min="7" style="0" width="13.3622448979592"/>
    <col collapsed="false" hidden="false" max="10" min="8" style="0" width="7.4234693877551"/>
    <col collapsed="false" hidden="false" max="11" min="11" style="0" width="2.15816326530612"/>
    <col collapsed="false" hidden="false" max="12" min="12" style="0" width="13.5"/>
    <col collapsed="false" hidden="false" max="13" min="13" style="0" width="7.29081632653061"/>
    <col collapsed="false" hidden="false" max="14" min="14" style="0" width="7.02040816326531"/>
    <col collapsed="false" hidden="false" max="15" min="15" style="0" width="8.10204081632653"/>
    <col collapsed="false" hidden="false" max="26" min="16" style="0" width="9.31632653061224"/>
    <col collapsed="false" hidden="false" max="1025" min="27" style="0" width="14.8469387755102"/>
  </cols>
  <sheetData>
    <row r="1" customFormat="false" ht="1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</row>
    <row r="2" customFormat="false" ht="12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</row>
    <row r="3" customFormat="false" ht="12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</row>
    <row r="4" customFormat="false" ht="12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</row>
    <row r="5" customFormat="false" ht="12" hidden="false" customHeight="true" outlineLevel="0" collapsed="false">
      <c r="A5" s="2"/>
      <c r="B5" s="2"/>
      <c r="C5" s="3"/>
      <c r="D5" s="3"/>
      <c r="E5" s="3"/>
      <c r="F5" s="2"/>
      <c r="G5" s="2"/>
      <c r="H5" s="3"/>
      <c r="I5" s="3"/>
      <c r="J5" s="3"/>
      <c r="K5" s="2"/>
      <c r="L5" s="2"/>
      <c r="M5" s="2"/>
      <c r="N5" s="2"/>
      <c r="O5" s="2"/>
    </row>
    <row r="6" customFormat="false" ht="12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customFormat="false" ht="12" hidden="false" customHeight="true" outlineLevel="0" collapsed="false">
      <c r="A7" s="2"/>
      <c r="B7" s="2" t="s">
        <v>1</v>
      </c>
      <c r="C7" s="2" t="s">
        <v>2</v>
      </c>
      <c r="D7" s="2" t="s">
        <v>3</v>
      </c>
      <c r="E7" s="2"/>
      <c r="F7" s="2"/>
      <c r="G7" s="2" t="s">
        <v>1</v>
      </c>
      <c r="H7" s="2" t="s">
        <v>2</v>
      </c>
      <c r="I7" s="2" t="s">
        <v>3</v>
      </c>
      <c r="J7" s="4" t="s">
        <v>4</v>
      </c>
      <c r="K7" s="2"/>
      <c r="L7" s="2"/>
      <c r="M7" s="2"/>
      <c r="N7" s="2"/>
      <c r="O7" s="2"/>
    </row>
    <row r="8" customFormat="false" ht="12" hidden="false" customHeight="true" outlineLevel="0" collapsed="false">
      <c r="A8" s="5" t="s">
        <v>5</v>
      </c>
      <c r="B8" s="6" t="s">
        <v>6</v>
      </c>
      <c r="C8" s="7" t="e">
        <f aca="false">'Games tableau'!D$5+'Games tableau'!D$10+'Games tableau'!D$15+'Games tableau'!D$20+'Games tableau'!D$25+'Games tableau'!D$30+'Games tableau'!D$35+'Games tableau'!D$40</f>
        <v>#VALUE!</v>
      </c>
      <c r="D8" s="7" t="e">
        <f aca="false">'Games tableau'!E$5+'Games tableau'!E$10+'Games tableau'!E$15+'Games tableau'!E$20+'Games tableau'!E$25+'Games tableau'!E$30+'Games tableau'!E$35+'Games tableau'!E$40</f>
        <v>#VALUE!</v>
      </c>
      <c r="E8" s="2" t="e">
        <f aca="false">D8+0.001</f>
        <v>#VALUE!</v>
      </c>
      <c r="F8" s="2"/>
      <c r="G8" s="7"/>
      <c r="H8" s="8"/>
      <c r="I8" s="9"/>
      <c r="J8" s="2"/>
      <c r="K8" s="2"/>
      <c r="L8" s="2"/>
      <c r="M8" s="2"/>
      <c r="N8" s="2"/>
      <c r="O8" s="2"/>
    </row>
    <row r="9" customFormat="false" ht="12" hidden="false" customHeight="true" outlineLevel="0" collapsed="false">
      <c r="A9" s="5"/>
      <c r="B9" s="6" t="s">
        <v>7</v>
      </c>
      <c r="C9" s="7" t="e">
        <f aca="false">'Games tableau'!D$6+'Games tableau'!D$11+'Games tableau'!D$16+'Games tableau'!D$45+'Games tableau'!D$50+'Games tableau'!D$55+'Games tableau'!D$60+'Games tableau'!D$65</f>
        <v>#VALUE!</v>
      </c>
      <c r="D9" s="7" t="e">
        <f aca="false">'Games tableau'!E$6+'Games tableau'!E$11+'Games tableau'!E$16+'Games tableau'!E$45+'Games tableau'!E$50+'Games tableau'!E$55+'Games tableau'!E$60+'Games tableau'!E$65</f>
        <v>#VALUE!</v>
      </c>
      <c r="E9" s="2" t="e">
        <f aca="false">D9+0.002</f>
        <v>#VALUE!</v>
      </c>
      <c r="F9" s="2"/>
      <c r="G9" s="7"/>
      <c r="H9" s="8"/>
      <c r="I9" s="9"/>
      <c r="J9" s="2"/>
      <c r="K9" s="2"/>
      <c r="L9" s="2"/>
      <c r="M9" s="2"/>
      <c r="N9" s="2"/>
      <c r="O9" s="2"/>
    </row>
    <row r="10" customFormat="false" ht="12" hidden="false" customHeight="true" outlineLevel="0" collapsed="false">
      <c r="A10" s="5"/>
      <c r="B10" s="6" t="s">
        <v>8</v>
      </c>
      <c r="C10" s="7" t="e">
        <f aca="false">'Games tableau'!D$7+'Games tableau'!D$21+'Games tableau'!D$26+'Games tableau'!D$46+'Games tableau'!D$51+'Games tableau'!D$70+'Games tableau'!D$75+'Games tableau'!D$80</f>
        <v>#VALUE!</v>
      </c>
      <c r="D10" s="7" t="e">
        <f aca="false">'Games tableau'!E$7+'Games tableau'!E$21+'Games tableau'!E$26+'Games tableau'!E$46+'Games tableau'!E$51+'Games tableau'!E$70+'Games tableau'!E$75+'Games tableau'!E$80</f>
        <v>#VALUE!</v>
      </c>
      <c r="E10" s="2" t="e">
        <f aca="false">D10+0.003</f>
        <v>#VALUE!</v>
      </c>
      <c r="F10" s="2"/>
      <c r="G10" s="7"/>
      <c r="H10" s="8"/>
      <c r="I10" s="9"/>
      <c r="J10" s="2"/>
      <c r="K10" s="2"/>
      <c r="L10" s="2"/>
      <c r="M10" s="2"/>
      <c r="N10" s="2"/>
      <c r="O10" s="2"/>
    </row>
    <row r="11" customFormat="false" ht="12" hidden="false" customHeight="true" outlineLevel="0" collapsed="false">
      <c r="A11" s="5"/>
      <c r="B11" s="6" t="s">
        <v>9</v>
      </c>
      <c r="C11" s="7" t="e">
        <f aca="false">'Games tableau'!D$8+'Games tableau'!D$31+'Games tableau'!D$36+'Games tableau'!D$56+'Games tableau'!D$61+'Games tableau'!D$71+'Games tableau'!D$76+'Games tableau'!D$86</f>
        <v>#VALUE!</v>
      </c>
      <c r="D11" s="7" t="e">
        <f aca="false">'Games tableau'!E$8+'Games tableau'!E$31+'Games tableau'!E$36+'Games tableau'!E$56+'Games tableau'!E$61+'Games tableau'!E$71+'Games tableau'!E$76+'Games tableau'!E$86</f>
        <v>#VALUE!</v>
      </c>
      <c r="E11" s="2" t="e">
        <f aca="false">D11+0.004</f>
        <v>#VALUE!</v>
      </c>
      <c r="F11" s="2"/>
      <c r="G11" s="7"/>
      <c r="H11" s="8"/>
      <c r="I11" s="9"/>
      <c r="J11" s="2"/>
      <c r="K11" s="2"/>
      <c r="L11" s="2"/>
      <c r="M11" s="2"/>
      <c r="N11" s="2"/>
      <c r="O11" s="2"/>
    </row>
    <row r="12" customFormat="false" ht="12" hidden="false" customHeight="true" outlineLevel="0" collapsed="false">
      <c r="A12" s="5"/>
      <c r="B12" s="6" t="s">
        <v>10</v>
      </c>
      <c r="C12" s="7" t="e">
        <f aca="false">'Games tableau'!D$12+'Games tableau'!D$27+'Games tableau'!D$32+'Games tableau'!D$47+'Games tableau'!D$57+'Games tableau'!D$81+'Games tableau'!D$87+'Games tableau'!D$90</f>
        <v>#VALUE!</v>
      </c>
      <c r="D12" s="7" t="e">
        <f aca="false">'Games tableau'!E12+'Games tableau'!E27+'Games tableau'!E32+'Games tableau'!E47+'Games tableau'!E57+'Games tableau'!E81+'Games tableau'!E87+'Games tableau'!E90</f>
        <v>#VALUE!</v>
      </c>
      <c r="E12" s="2" t="e">
        <f aca="false">D12+0.005</f>
        <v>#VALUE!</v>
      </c>
      <c r="F12" s="2"/>
      <c r="G12" s="7"/>
      <c r="H12" s="8"/>
      <c r="I12" s="9"/>
      <c r="J12" s="2"/>
      <c r="K12" s="2"/>
      <c r="L12" s="2"/>
      <c r="M12" s="2"/>
      <c r="N12" s="2"/>
      <c r="O12" s="2"/>
    </row>
    <row r="13" customFormat="false" ht="12" hidden="false" customHeight="true" outlineLevel="0" collapsed="false">
      <c r="A13" s="5"/>
      <c r="B13" s="6" t="s">
        <v>11</v>
      </c>
      <c r="C13" s="7" t="e">
        <f aca="false">'Games tableau'!D$13+'Games tableau'!D$33+'Games tableau'!D$42+'Games tableau'!D$52+'Games tableau'!D$66+'Games tableau'!D$72+'Games tableau'!D$77+'Games tableau'!D$91</f>
        <v>#VALUE!</v>
      </c>
      <c r="D13" s="8" t="e">
        <f aca="false">'Games tableau'!E$13+'Games tableau'!E$33+'Games tableau'!E$42+'Games tableau'!E$52+'Games tableau'!E$66+'Games tableau'!E$72+'Games tableau'!E$77+'Games tableau'!E$91</f>
        <v>#VALUE!</v>
      </c>
      <c r="E13" s="10" t="e">
        <f aca="false">D13+0.006</f>
        <v>#VALUE!</v>
      </c>
      <c r="F13" s="2"/>
      <c r="G13" s="7"/>
      <c r="H13" s="8"/>
      <c r="I13" s="9"/>
      <c r="J13" s="2"/>
      <c r="K13" s="2"/>
      <c r="L13" s="2"/>
      <c r="M13" s="2"/>
      <c r="N13" s="2"/>
      <c r="O13" s="2"/>
    </row>
    <row r="14" customFormat="false" ht="12" hidden="false" customHeight="true" outlineLevel="0" collapsed="false">
      <c r="A14" s="5"/>
      <c r="B14" s="11" t="s">
        <v>12</v>
      </c>
      <c r="C14" s="7" t="e">
        <f aca="false">'Games tableau'!D$17+'Games tableau'!D$22+'Games tableau'!D$41+'Games tableau'!D$58+'Games tableau'!D$62+'Games tableau'!D$73+'Games tableau'!D$82+'Games tableau'!D$92</f>
        <v>#VALUE!</v>
      </c>
      <c r="D14" s="8" t="e">
        <f aca="false">'Games tableau'!E$17+'Games tableau'!E$22+'Games tableau'!E$41+'Games tableau'!E$58+'Games tableau'!E$62+'Games tableau'!E$73+'Games tableau'!E$82+'Games tableau'!E$92</f>
        <v>#VALUE!</v>
      </c>
      <c r="E14" s="10" t="e">
        <f aca="false">D14+0.007</f>
        <v>#VALUE!</v>
      </c>
      <c r="F14" s="2"/>
      <c r="G14" s="7"/>
      <c r="H14" s="8"/>
      <c r="I14" s="9"/>
      <c r="J14" s="2"/>
      <c r="K14" s="2"/>
      <c r="L14" s="2"/>
      <c r="M14" s="2"/>
      <c r="N14" s="2"/>
      <c r="O14" s="2"/>
    </row>
    <row r="15" customFormat="false" ht="12" hidden="false" customHeight="true" outlineLevel="0" collapsed="false">
      <c r="A15" s="5"/>
      <c r="B15" s="12" t="s">
        <v>13</v>
      </c>
      <c r="C15" s="7" t="e">
        <f aca="false">'Games tableau'!D$23+'Games tableau'!D$37+'Games tableau'!D$48+'Games tableau'!D$67+'Games tableau'!D$78+'Games tableau'!D$88+'Games tableau'!D$93+'Games tableau'!D$18</f>
        <v>#VALUE!</v>
      </c>
      <c r="D15" s="8" t="e">
        <f aca="false">'Games tableau'!E$23+'Games tableau'!E$37+'Games tableau'!E$48+'Games tableau'!E$67+'Games tableau'!E$78+'Games tableau'!E$88+'Games tableau'!E$93+'Games tableau'!E$18</f>
        <v>#VALUE!</v>
      </c>
      <c r="E15" s="2" t="e">
        <f aca="false">D15+0.008</f>
        <v>#VALUE!</v>
      </c>
      <c r="F15" s="2"/>
      <c r="G15" s="7"/>
      <c r="H15" s="8"/>
      <c r="I15" s="9"/>
      <c r="J15" s="2"/>
      <c r="K15" s="2"/>
      <c r="L15" s="2"/>
      <c r="M15" s="2"/>
      <c r="N15" s="2"/>
      <c r="O15" s="2"/>
    </row>
    <row r="16" customFormat="false" ht="12" hidden="false" customHeight="true" outlineLevel="0" collapsed="false">
      <c r="A16" s="5"/>
      <c r="B16" s="12" t="s">
        <v>14</v>
      </c>
      <c r="C16" s="13" t="e">
        <f aca="false">'Games tableau'!D$28+'Games tableau'!D$38+'Games tableau'!D$43+'Games tableau'!D$53+'Games tableau'!D$63+'Games tableau'!D$68+'Games tableau'!D$83+'Games tableau'!D$85</f>
        <v>#VALUE!</v>
      </c>
      <c r="D16" s="13" t="e">
        <f aca="false">'Games tableau'!E$28+'Games tableau'!E$38+'Games tableau'!E$43+'Games tableau'!E$53+'Games tableau'!E$63+'Games tableau'!E$68+'Games tableau'!E$83+'Games tableau'!E$85</f>
        <v>#VALUE!</v>
      </c>
      <c r="E16" s="2" t="e">
        <f aca="false">D16+0.009</f>
        <v>#VALUE!</v>
      </c>
      <c r="F16" s="2"/>
      <c r="G16" s="7"/>
      <c r="H16" s="8"/>
      <c r="I16" s="9"/>
      <c r="J16" s="2"/>
      <c r="K16" s="2"/>
      <c r="L16" s="2"/>
      <c r="M16" s="2"/>
      <c r="N16" s="2"/>
      <c r="O16" s="2"/>
    </row>
    <row r="17" customFormat="false" ht="12" hidden="false" customHeight="true" outlineLevel="0" collapsed="false">
      <c r="A17" s="14" t="s">
        <v>15</v>
      </c>
      <c r="B17" s="15" t="s">
        <v>16</v>
      </c>
      <c r="C17" s="16" t="e">
        <f aca="false">'Games tableau'!H$5+'Games tableau'!H$10+'Games tableau'!H$15+'Games tableau'!H$20+'Games tableau'!H$25+'Games tableau'!H$30+'Games tableau'!H$35+'Games tableau'!H$40</f>
        <v>#VALUE!</v>
      </c>
      <c r="D17" s="17" t="e">
        <f aca="false">'Games tableau'!I$5+'Games tableau'!I$10+'Games tableau'!I$15+'Games tableau'!I$20+'Games tableau'!I$25+'Games tableau'!I$30+'Games tableau'!I$35+'Games tableau'!I$40</f>
        <v>#VALUE!</v>
      </c>
      <c r="E17" s="2" t="e">
        <f aca="false">D17+0.01</f>
        <v>#VALUE!</v>
      </c>
      <c r="F17" s="2"/>
      <c r="G17" s="17"/>
      <c r="H17" s="16"/>
      <c r="I17" s="18"/>
      <c r="J17" s="2"/>
      <c r="K17" s="2"/>
      <c r="L17" s="2"/>
      <c r="M17" s="2"/>
      <c r="N17" s="2"/>
      <c r="O17" s="2"/>
    </row>
    <row r="18" customFormat="false" ht="12" hidden="false" customHeight="true" outlineLevel="0" collapsed="false">
      <c r="A18" s="14"/>
      <c r="B18" s="19" t="s">
        <v>17</v>
      </c>
      <c r="C18" s="16" t="e">
        <f aca="false">'Games tableau'!H$6+'Games tableau'!H$11+'Games tableau'!H$16+'Games tableau'!H$45+'Games tableau'!H$50+'Games tableau'!H$55+'Games tableau'!H$60+'Games tableau'!H$65</f>
        <v>#VALUE!</v>
      </c>
      <c r="D18" s="17" t="e">
        <f aca="false">'Games tableau'!I$6+'Games tableau'!I$11+'Games tableau'!I$16+'Games tableau'!I$45+'Games tableau'!I$50+'Games tableau'!I$55+'Games tableau'!I$60+'Games tableau'!I$65</f>
        <v>#VALUE!</v>
      </c>
      <c r="E18" s="2" t="e">
        <f aca="false">D18+0.011</f>
        <v>#VALUE!</v>
      </c>
      <c r="F18" s="2"/>
      <c r="G18" s="17"/>
      <c r="H18" s="16"/>
      <c r="I18" s="18"/>
      <c r="J18" s="2"/>
      <c r="K18" s="2"/>
      <c r="L18" s="2"/>
      <c r="M18" s="2"/>
      <c r="N18" s="2"/>
      <c r="O18" s="2"/>
    </row>
    <row r="19" customFormat="false" ht="12" hidden="false" customHeight="true" outlineLevel="0" collapsed="false">
      <c r="A19" s="14"/>
      <c r="B19" s="20" t="s">
        <v>18</v>
      </c>
      <c r="C19" s="16" t="e">
        <f aca="false">'Games tableau'!H$7+'Games tableau'!H$21+'Games tableau'!H$26+'Games tableau'!H$46+'Games tableau'!H$51+'Games tableau'!H$70+'Games tableau'!H$75+'Games tableau'!H$80</f>
        <v>#VALUE!</v>
      </c>
      <c r="D19" s="17" t="e">
        <f aca="false">'Games tableau'!I$7+'Games tableau'!I$21+'Games tableau'!I$26+'Games tableau'!I$46+'Games tableau'!I$51+'Games tableau'!I$70+'Games tableau'!I$75+'Games tableau'!I$80</f>
        <v>#VALUE!</v>
      </c>
      <c r="E19" s="2" t="e">
        <f aca="false">D19+0.012</f>
        <v>#VALUE!</v>
      </c>
      <c r="F19" s="2"/>
      <c r="G19" s="17"/>
      <c r="H19" s="16"/>
      <c r="I19" s="18"/>
      <c r="J19" s="21"/>
      <c r="K19" s="2"/>
      <c r="L19" s="2"/>
      <c r="M19" s="2"/>
      <c r="N19" s="2"/>
      <c r="O19" s="2"/>
    </row>
    <row r="20" customFormat="false" ht="12" hidden="false" customHeight="true" outlineLevel="0" collapsed="false">
      <c r="A20" s="14"/>
      <c r="B20" s="20" t="s">
        <v>19</v>
      </c>
      <c r="C20" s="16" t="e">
        <f aca="false">'Games tableau'!H$8+'Games tableau'!H$31+'Games tableau'!H$36+'Games tableau'!H$56+'Games tableau'!H$61+'Games tableau'!H$71+'Games tableau'!H$76+'Games tableau'!H$86</f>
        <v>#VALUE!</v>
      </c>
      <c r="D20" s="17" t="e">
        <f aca="false">'Games tableau'!I$8+'Games tableau'!I$31+'Games tableau'!I$36+'Games tableau'!I$56+'Games tableau'!I$61+'Games tableau'!I$71+'Games tableau'!I$76+'Games tableau'!I$86</f>
        <v>#VALUE!</v>
      </c>
      <c r="E20" s="2" t="e">
        <f aca="false">D20+0.013</f>
        <v>#VALUE!</v>
      </c>
      <c r="F20" s="2"/>
      <c r="G20" s="17"/>
      <c r="H20" s="16"/>
      <c r="I20" s="18"/>
      <c r="J20" s="21"/>
      <c r="K20" s="2"/>
      <c r="L20" s="2"/>
      <c r="M20" s="2"/>
      <c r="N20" s="2"/>
      <c r="O20" s="2"/>
    </row>
    <row r="21" customFormat="false" ht="12" hidden="false" customHeight="true" outlineLevel="0" collapsed="false">
      <c r="A21" s="14"/>
      <c r="B21" s="20" t="s">
        <v>20</v>
      </c>
      <c r="C21" s="16" t="e">
        <f aca="false">'Games tableau'!H$12+'Games tableau'!H$27+'Games tableau'!H$32+'Games tableau'!H$47+'Games tableau'!H$57+'Games tableau'!H$81+'Games tableau'!H$87+'Games tableau'!H$90</f>
        <v>#VALUE!</v>
      </c>
      <c r="D21" s="17" t="e">
        <f aca="false">'Games tableau'!I$12+'Games tableau'!I$27+'Games tableau'!I$32+'Games tableau'!I$47+'Games tableau'!I$57+'Games tableau'!I$81+'Games tableau'!I$87+'Games tableau'!I$90</f>
        <v>#VALUE!</v>
      </c>
      <c r="E21" s="2" t="e">
        <f aca="false">D21+0.014</f>
        <v>#VALUE!</v>
      </c>
      <c r="F21" s="2"/>
      <c r="G21" s="17"/>
      <c r="H21" s="16"/>
      <c r="I21" s="18"/>
      <c r="J21" s="21"/>
      <c r="K21" s="2"/>
      <c r="L21" s="2"/>
      <c r="M21" s="2"/>
      <c r="N21" s="2"/>
      <c r="O21" s="2"/>
    </row>
    <row r="22" customFormat="false" ht="12" hidden="false" customHeight="true" outlineLevel="0" collapsed="false">
      <c r="A22" s="14"/>
      <c r="B22" s="22" t="s">
        <v>21</v>
      </c>
      <c r="C22" s="16" t="e">
        <f aca="false">'Games tableau'!H$13+'Games tableau'!H$33+'Games tableau'!H$42+'Games tableau'!H$52+'Games tableau'!H$66+'Games tableau'!H$72+'Games tableau'!H$77+'Games tableau'!H$91</f>
        <v>#VALUE!</v>
      </c>
      <c r="D22" s="17" t="e">
        <f aca="false">'Games tableau'!I$13+'Games tableau'!I$33+'Games tableau'!I$42+'Games tableau'!I$52+'Games tableau'!I$66+'Games tableau'!I$72+'Games tableau'!I$77+'Games tableau'!I$91</f>
        <v>#VALUE!</v>
      </c>
      <c r="E22" s="2" t="e">
        <f aca="false">D22+0.015</f>
        <v>#VALUE!</v>
      </c>
      <c r="F22" s="2"/>
      <c r="G22" s="17"/>
      <c r="H22" s="16"/>
      <c r="I22" s="18"/>
      <c r="J22" s="21"/>
      <c r="K22" s="2"/>
      <c r="L22" s="2"/>
      <c r="M22" s="2"/>
      <c r="N22" s="2"/>
      <c r="O22" s="2"/>
    </row>
    <row r="23" customFormat="false" ht="12" hidden="false" customHeight="true" outlineLevel="0" collapsed="false">
      <c r="A23" s="14"/>
      <c r="B23" s="22" t="s">
        <v>22</v>
      </c>
      <c r="C23" s="16" t="e">
        <f aca="false">'Games tableau'!H$17+'Games tableau'!H$22+'Games tableau'!H$41+'Games tableau'!H$58+'Games tableau'!H$62+'Games tableau'!H$73+'Games tableau'!H$82+'Games tableau'!H$92</f>
        <v>#VALUE!</v>
      </c>
      <c r="D23" s="17" t="e">
        <f aca="false">'Games tableau'!I$17+'Games tableau'!I$22+'Games tableau'!I$41+'Games tableau'!I$58+'Games tableau'!I$62+'Games tableau'!I$73+'Games tableau'!I$82+'Games tableau'!I$92</f>
        <v>#VALUE!</v>
      </c>
      <c r="E23" s="2" t="e">
        <f aca="false">D23+0.016</f>
        <v>#VALUE!</v>
      </c>
      <c r="F23" s="2"/>
      <c r="G23" s="17"/>
      <c r="H23" s="16"/>
      <c r="I23" s="18"/>
      <c r="J23" s="21"/>
      <c r="K23" s="2"/>
      <c r="L23" s="2"/>
      <c r="M23" s="2"/>
      <c r="N23" s="2"/>
      <c r="O23" s="2"/>
    </row>
    <row r="24" customFormat="false" ht="12" hidden="false" customHeight="true" outlineLevel="0" collapsed="false">
      <c r="A24" s="14"/>
      <c r="B24" s="23" t="s">
        <v>23</v>
      </c>
      <c r="C24" s="16" t="e">
        <f aca="false">'Games tableau'!H$23+'Games tableau'!H$37+'Games tableau'!H$48+'Games tableau'!H$67+'Games tableau'!H$78+'Games tableau'!H$88+'Games tableau'!H$93+'Games tableau'!H$18</f>
        <v>#VALUE!</v>
      </c>
      <c r="D24" s="17" t="e">
        <f aca="false">'Games tableau'!I$23+'Games tableau'!I$37+'Games tableau'!I$48+'Games tableau'!I$67+'Games tableau'!I$78+'Games tableau'!I$88+'Games tableau'!I$93+'Games tableau'!I$18</f>
        <v>#VALUE!</v>
      </c>
      <c r="E24" s="2" t="e">
        <f aca="false">D24+0.017</f>
        <v>#VALUE!</v>
      </c>
      <c r="F24" s="2"/>
      <c r="G24" s="17"/>
      <c r="H24" s="16"/>
      <c r="I24" s="18"/>
      <c r="J24" s="21"/>
      <c r="K24" s="2"/>
      <c r="L24" s="2"/>
      <c r="M24" s="2"/>
      <c r="N24" s="2"/>
      <c r="O24" s="2"/>
    </row>
    <row r="25" customFormat="false" ht="12" hidden="false" customHeight="true" outlineLevel="0" collapsed="false">
      <c r="A25" s="14"/>
      <c r="B25" s="24" t="s">
        <v>24</v>
      </c>
      <c r="C25" s="25" t="e">
        <f aca="false">'Games tableau'!H$28+'Games tableau'!H$38+'Games tableau'!H$43+'Games tableau'!H$53+'Games tableau'!H$63+'Games tableau'!H$68+'Games tableau'!H$83+'Games tableau'!H$85</f>
        <v>#VALUE!</v>
      </c>
      <c r="D25" s="26" t="e">
        <f aca="false">'Games tableau'!I$28+'Games tableau'!I$38+'Games tableau'!I$43+'Games tableau'!I$53+'Games tableau'!I$63+'Games tableau'!I$68+'Games tableau'!I$83+'Games tableau'!I$85</f>
        <v>#VALUE!</v>
      </c>
      <c r="E25" s="2" t="e">
        <f aca="false">D25+0.018</f>
        <v>#VALUE!</v>
      </c>
      <c r="F25" s="2"/>
      <c r="G25" s="17"/>
      <c r="H25" s="16"/>
      <c r="I25" s="18"/>
      <c r="J25" s="21"/>
      <c r="K25" s="2"/>
      <c r="L25" s="2"/>
      <c r="M25" s="2"/>
      <c r="N25" s="2"/>
      <c r="O25" s="2"/>
    </row>
    <row r="26" customFormat="false" ht="12" hidden="false" customHeight="true" outlineLevel="0" collapsed="false">
      <c r="A26" s="27" t="s">
        <v>25</v>
      </c>
      <c r="B26" s="20" t="s">
        <v>26</v>
      </c>
      <c r="C26" s="28" t="e">
        <f aca="false">'Games tableau'!L$5+'Games tableau'!L$10+'Games tableau'!L$15+'Games tableau'!L$20+'Games tableau'!L$25+'Games tableau'!L$30+'Games tableau'!L$35+'Games tableau'!L$40</f>
        <v>#VALUE!</v>
      </c>
      <c r="D26" s="29" t="e">
        <f aca="false">'Games tableau'!M$5+'Games tableau'!M$10+'Games tableau'!M$15+'Games tableau'!M$20+'Games tableau'!M$25+'Games tableau'!M$30+'Games tableau'!M$35+'Games tableau'!M$40</f>
        <v>#VALUE!</v>
      </c>
      <c r="E26" s="2" t="e">
        <f aca="false">D26+0.019</f>
        <v>#VALUE!</v>
      </c>
      <c r="F26" s="2"/>
      <c r="G26" s="29"/>
      <c r="H26" s="28"/>
      <c r="I26" s="30"/>
      <c r="J26" s="21"/>
      <c r="K26" s="2"/>
      <c r="L26" s="2"/>
      <c r="M26" s="2"/>
      <c r="N26" s="2"/>
      <c r="O26" s="2"/>
    </row>
    <row r="27" customFormat="false" ht="12" hidden="false" customHeight="true" outlineLevel="0" collapsed="false">
      <c r="A27" s="27"/>
      <c r="B27" s="19" t="s">
        <v>27</v>
      </c>
      <c r="C27" s="28" t="e">
        <f aca="false">'Games tableau'!L$6+'Games tableau'!L$11+'Games tableau'!L$16+'Games tableau'!L$45+'Games tableau'!L$50+'Games tableau'!L$55+'Games tableau'!L$60+'Games tableau'!L$65</f>
        <v>#VALUE!</v>
      </c>
      <c r="D27" s="29" t="e">
        <f aca="false">'Games tableau'!M$6+'Games tableau'!M$11+'Games tableau'!M$16+'Games tableau'!M$45+'Games tableau'!M$50+'Games tableau'!M$55+'Games tableau'!M$60+'Games tableau'!M$65</f>
        <v>#VALUE!</v>
      </c>
      <c r="E27" s="2" t="e">
        <f aca="false">D27+0.02</f>
        <v>#VALUE!</v>
      </c>
      <c r="F27" s="2"/>
      <c r="G27" s="29"/>
      <c r="H27" s="28"/>
      <c r="I27" s="30"/>
      <c r="J27" s="21"/>
      <c r="K27" s="2"/>
      <c r="L27" s="2"/>
      <c r="M27" s="2"/>
      <c r="N27" s="2"/>
      <c r="O27" s="2"/>
    </row>
    <row r="28" customFormat="false" ht="12" hidden="false" customHeight="true" outlineLevel="0" collapsed="false">
      <c r="A28" s="27"/>
      <c r="B28" s="22" t="s">
        <v>28</v>
      </c>
      <c r="C28" s="28" t="e">
        <f aca="false">'Games tableau'!L$7+'Games tableau'!L$21+'Games tableau'!L$26+'Games tableau'!L$46+'Games tableau'!L$51+'Games tableau'!L$70+'Games tableau'!L$75+'Games tableau'!L$80</f>
        <v>#VALUE!</v>
      </c>
      <c r="D28" s="29" t="e">
        <f aca="false">'Games tableau'!M$7+'Games tableau'!M$21+'Games tableau'!M$26+'Games tableau'!M$46+'Games tableau'!M$51+'Games tableau'!M$70+'Games tableau'!M$75+'Games tableau'!M$80</f>
        <v>#VALUE!</v>
      </c>
      <c r="E28" s="2" t="e">
        <f aca="false">D28+0.021</f>
        <v>#VALUE!</v>
      </c>
      <c r="F28" s="2"/>
      <c r="G28" s="29"/>
      <c r="H28" s="28"/>
      <c r="I28" s="30"/>
      <c r="J28" s="21"/>
      <c r="K28" s="2"/>
      <c r="L28" s="2"/>
      <c r="M28" s="2"/>
      <c r="N28" s="2"/>
      <c r="O28" s="2"/>
    </row>
    <row r="29" customFormat="false" ht="12" hidden="false" customHeight="true" outlineLevel="0" collapsed="false">
      <c r="A29" s="27"/>
      <c r="B29" s="22" t="s">
        <v>29</v>
      </c>
      <c r="C29" s="28" t="e">
        <f aca="false">'Games tableau'!L$8+'Games tableau'!L$31+'Games tableau'!L$36+'Games tableau'!L$56+'Games tableau'!L$61+'Games tableau'!L$71+'Games tableau'!L$76+'Games tableau'!L$86</f>
        <v>#VALUE!</v>
      </c>
      <c r="D29" s="29" t="e">
        <f aca="false">'Games tableau'!M$8+'Games tableau'!M$31+'Games tableau'!M$36+'Games tableau'!M$56+'Games tableau'!M$61+'Games tableau'!M$71+'Games tableau'!M$76+'Games tableau'!M$86</f>
        <v>#VALUE!</v>
      </c>
      <c r="E29" s="2" t="e">
        <f aca="false">D29+0.022</f>
        <v>#VALUE!</v>
      </c>
      <c r="F29" s="2"/>
      <c r="G29" s="29"/>
      <c r="H29" s="28"/>
      <c r="I29" s="30"/>
      <c r="J29" s="21"/>
      <c r="K29" s="2"/>
      <c r="L29" s="2"/>
      <c r="M29" s="2"/>
      <c r="N29" s="2"/>
      <c r="O29" s="2"/>
    </row>
    <row r="30" customFormat="false" ht="12" hidden="false" customHeight="true" outlineLevel="0" collapsed="false">
      <c r="A30" s="27"/>
      <c r="B30" s="22" t="s">
        <v>30</v>
      </c>
      <c r="C30" s="28" t="e">
        <f aca="false">'Games tableau'!L$12+'Games tableau'!L$27+'Games tableau'!L$32+'Games tableau'!L$47+'Games tableau'!L$57+'Games tableau'!L$81+'Games tableau'!L$87+'Games tableau'!L$90</f>
        <v>#VALUE!</v>
      </c>
      <c r="D30" s="29" t="e">
        <f aca="false">'Games tableau'!M$12+'Games tableau'!M$27+'Games tableau'!M$32+'Games tableau'!M$47+'Games tableau'!M$57+'Games tableau'!M$81+'Games tableau'!M$87+'Games tableau'!M$90</f>
        <v>#VALUE!</v>
      </c>
      <c r="E30" s="2" t="e">
        <f aca="false">D30+0.023</f>
        <v>#VALUE!</v>
      </c>
      <c r="F30" s="2"/>
      <c r="G30" s="29"/>
      <c r="H30" s="28"/>
      <c r="I30" s="30"/>
      <c r="J30" s="21"/>
      <c r="K30" s="2"/>
      <c r="L30" s="2"/>
      <c r="M30" s="2"/>
      <c r="N30" s="2"/>
      <c r="O30" s="2"/>
    </row>
    <row r="31" customFormat="false" ht="12" hidden="false" customHeight="true" outlineLevel="0" collapsed="false">
      <c r="A31" s="27"/>
      <c r="B31" s="31" t="s">
        <v>31</v>
      </c>
      <c r="C31" s="28" t="e">
        <f aca="false">'Games tableau'!L$13+'Games tableau'!L$33+'Games tableau'!L$42+'Games tableau'!L$52+'Games tableau'!L$66+'Games tableau'!L$72+'Games tableau'!L$77+'Games tableau'!L$91</f>
        <v>#VALUE!</v>
      </c>
      <c r="D31" s="29" t="e">
        <f aca="false">'Games tableau'!M$13+'Games tableau'!M$33+'Games tableau'!M$42+'Games tableau'!M$52+'Games tableau'!M$66+'Games tableau'!M$72+'Games tableau'!M$77+'Games tableau'!M$91</f>
        <v>#VALUE!</v>
      </c>
      <c r="E31" s="2" t="e">
        <f aca="false">D31+0.024</f>
        <v>#VALUE!</v>
      </c>
      <c r="F31" s="2"/>
      <c r="G31" s="29"/>
      <c r="H31" s="28"/>
      <c r="I31" s="30"/>
      <c r="J31" s="21"/>
      <c r="K31" s="2"/>
      <c r="L31" s="2"/>
      <c r="M31" s="2"/>
      <c r="N31" s="2"/>
      <c r="O31" s="2"/>
    </row>
    <row r="32" customFormat="false" ht="12" hidden="false" customHeight="true" outlineLevel="0" collapsed="false">
      <c r="A32" s="27"/>
      <c r="B32" s="31" t="s">
        <v>32</v>
      </c>
      <c r="C32" s="32" t="e">
        <f aca="false">'Games tableau'!L$17+'Games tableau'!L$22+'Games tableau'!L$41+'Games tableau'!L$58+'Games tableau'!L$62+'Games tableau'!L$73+'Games tableau'!L$82+'Games tableau'!L$92</f>
        <v>#VALUE!</v>
      </c>
      <c r="D32" s="33" t="e">
        <f aca="false">'Games tableau'!M$17+'Games tableau'!M$22+'Games tableau'!M$41+'Games tableau'!M$58+'Games tableau'!M$62+'Games tableau'!M$73+'Games tableau'!M$82+'Games tableau'!M$92</f>
        <v>#VALUE!</v>
      </c>
      <c r="E32" s="2" t="e">
        <f aca="false">D32+0.025</f>
        <v>#VALUE!</v>
      </c>
      <c r="F32" s="2"/>
      <c r="G32" s="29"/>
      <c r="H32" s="28"/>
      <c r="I32" s="30"/>
      <c r="J32" s="21"/>
      <c r="K32" s="2"/>
      <c r="L32" s="2"/>
      <c r="M32" s="2"/>
      <c r="N32" s="2"/>
      <c r="O32" s="2"/>
    </row>
    <row r="33" customFormat="false" ht="12" hidden="false" customHeight="true" outlineLevel="0" collapsed="false">
      <c r="A33" s="27"/>
      <c r="B33" s="23" t="s">
        <v>33</v>
      </c>
      <c r="C33" s="32" t="e">
        <f aca="false">'Games tableau'!L$23+'Games tableau'!L$37+'Games tableau'!L$48+'Games tableau'!L$67+'Games tableau'!L$78+'Games tableau'!L$88+'Games tableau'!L$93+'Games tableau'!L$18</f>
        <v>#VALUE!</v>
      </c>
      <c r="D33" s="33" t="e">
        <f aca="false">'Games tableau'!M$23+'Games tableau'!M$37+'Games tableau'!M$48+'Games tableau'!M$67+'Games tableau'!M$78+'Games tableau'!M$88+'Games tableau'!M$93+'Games tableau'!M$18</f>
        <v>#VALUE!</v>
      </c>
      <c r="E33" s="2" t="e">
        <f aca="false">D33+0.026</f>
        <v>#VALUE!</v>
      </c>
      <c r="F33" s="2"/>
      <c r="G33" s="29"/>
      <c r="H33" s="28"/>
      <c r="I33" s="30"/>
      <c r="J33" s="21"/>
      <c r="K33" s="2"/>
      <c r="L33" s="2"/>
      <c r="M33" s="2"/>
      <c r="N33" s="2"/>
      <c r="O33" s="2"/>
    </row>
    <row r="34" customFormat="false" ht="12" hidden="false" customHeight="true" outlineLevel="0" collapsed="false">
      <c r="A34" s="27"/>
      <c r="B34" s="24" t="s">
        <v>34</v>
      </c>
      <c r="C34" s="34" t="e">
        <f aca="false">'Games tableau'!L$28+'Games tableau'!L$38+'Games tableau'!L$43+'Games tableau'!L$53+'Games tableau'!L$63+'Games tableau'!L$68+'Games tableau'!L$83+'Games tableau'!L$85</f>
        <v>#VALUE!</v>
      </c>
      <c r="D34" s="35" t="e">
        <f aca="false">'Games tableau'!M$28+'Games tableau'!M$38+'Games tableau'!M$43+'Games tableau'!M$53+'Games tableau'!M$63+'Games tableau'!M$68+'Games tableau'!M$83+'Games tableau'!M$85</f>
        <v>#VALUE!</v>
      </c>
      <c r="E34" s="2" t="e">
        <f aca="false">D34+0.027</f>
        <v>#VALUE!</v>
      </c>
      <c r="F34" s="2"/>
      <c r="G34" s="29"/>
      <c r="H34" s="28"/>
      <c r="I34" s="30"/>
      <c r="J34" s="21"/>
      <c r="K34" s="2"/>
      <c r="L34" s="2"/>
      <c r="M34" s="2"/>
      <c r="N34" s="2"/>
      <c r="O34" s="2"/>
    </row>
    <row r="35" customFormat="false" ht="12" hidden="false" customHeight="true" outlineLevel="0" collapsed="false">
      <c r="A35" s="36" t="s">
        <v>35</v>
      </c>
      <c r="B35" s="22" t="s">
        <v>36</v>
      </c>
      <c r="C35" s="37" t="e">
        <f aca="false">'Games tableau'!P$5+'Games tableau'!P$10+'Games tableau'!P$15+'Games tableau'!P$20+'Games tableau'!P$25+'Games tableau'!P$30+'Games tableau'!P$35+'Games tableau'!P$40</f>
        <v>#VALUE!</v>
      </c>
      <c r="D35" s="38" t="e">
        <f aca="false">'Games tableau'!Q$5+'Games tableau'!Q$10+'Games tableau'!Q$15+'Games tableau'!Q$20+'Games tableau'!Q$25+'Games tableau'!Q$30+'Games tableau'!Q$35+'Games tableau'!Q$40</f>
        <v>#VALUE!</v>
      </c>
      <c r="E35" s="2" t="e">
        <f aca="false">D35+0.028</f>
        <v>#VALUE!</v>
      </c>
      <c r="F35" s="2"/>
      <c r="G35" s="39"/>
      <c r="H35" s="40"/>
      <c r="I35" s="41"/>
      <c r="J35" s="21"/>
      <c r="K35" s="2"/>
      <c r="L35" s="2"/>
      <c r="M35" s="2"/>
      <c r="N35" s="2"/>
      <c r="O35" s="2"/>
    </row>
    <row r="36" customFormat="false" ht="12" hidden="false" customHeight="true" outlineLevel="0" collapsed="false">
      <c r="A36" s="36"/>
      <c r="B36" s="42" t="s">
        <v>37</v>
      </c>
      <c r="C36" s="37" t="e">
        <f aca="false">'Games tableau'!P$6+'Games tableau'!P$11+'Games tableau'!P$16+'Games tableau'!P$45+'Games tableau'!P$50+'Games tableau'!P$55+'Games tableau'!P$60+'Games tableau'!P$65</f>
        <v>#VALUE!</v>
      </c>
      <c r="D36" s="38" t="e">
        <f aca="false">'Games tableau'!Q$6+'Games tableau'!Q$11+'Games tableau'!Q$16+'Games tableau'!Q$45+'Games tableau'!Q$50+'Games tableau'!Q$55+'Games tableau'!Q$60+'Games tableau'!Q$65</f>
        <v>#VALUE!</v>
      </c>
      <c r="E36" s="2" t="e">
        <f aca="false">D36+0.029</f>
        <v>#VALUE!</v>
      </c>
      <c r="F36" s="2"/>
      <c r="G36" s="39"/>
      <c r="H36" s="40"/>
      <c r="I36" s="41"/>
      <c r="J36" s="21"/>
      <c r="K36" s="2"/>
      <c r="L36" s="2"/>
      <c r="M36" s="2"/>
      <c r="N36" s="2"/>
      <c r="O36" s="2"/>
    </row>
    <row r="37" customFormat="false" ht="12" hidden="false" customHeight="true" outlineLevel="0" collapsed="false">
      <c r="A37" s="36"/>
      <c r="B37" s="31" t="s">
        <v>38</v>
      </c>
      <c r="C37" s="37" t="e">
        <f aca="false">'Games tableau'!P$7+'Games tableau'!P$21+'Games tableau'!P$26+'Games tableau'!P$46+'Games tableau'!P$51+'Games tableau'!P$70+'Games tableau'!P$75+'Games tableau'!P$80</f>
        <v>#VALUE!</v>
      </c>
      <c r="D37" s="38" t="e">
        <f aca="false">'Games tableau'!Q$7+'Games tableau'!Q$21+'Games tableau'!Q$26+'Games tableau'!Q$46+'Games tableau'!Q$51+'Games tableau'!Q$70+'Games tableau'!Q$75+'Games tableau'!Q$80</f>
        <v>#VALUE!</v>
      </c>
      <c r="E37" s="2" t="e">
        <f aca="false">D37+0.03</f>
        <v>#VALUE!</v>
      </c>
      <c r="F37" s="2"/>
      <c r="G37" s="39"/>
      <c r="H37" s="40"/>
      <c r="I37" s="41"/>
      <c r="J37" s="21"/>
      <c r="K37" s="2"/>
      <c r="L37" s="2"/>
      <c r="M37" s="2"/>
      <c r="N37" s="2"/>
      <c r="O37" s="2"/>
    </row>
    <row r="38" customFormat="false" ht="13.8" hidden="false" customHeight="false" outlineLevel="0" collapsed="false">
      <c r="A38" s="36"/>
      <c r="B38" s="31" t="s">
        <v>39</v>
      </c>
      <c r="C38" s="37" t="e">
        <f aca="false">'Games tableau'!P$8+'Games tableau'!P$31+'Games tableau'!P$36+'Games tableau'!P$56+'Games tableau'!P$61+'Games tableau'!P$71+'Games tableau'!P$76+'Games tableau'!P$86</f>
        <v>#VALUE!</v>
      </c>
      <c r="D38" s="38" t="e">
        <f aca="false">'Games tableau'!Q$8+'Games tableau'!Q$31+'Games tableau'!Q$36+'Games tableau'!Q$56+'Games tableau'!Q$61+'Games tableau'!Q$71+'Games tableau'!Q$76+'Games tableau'!Q$86</f>
        <v>#VALUE!</v>
      </c>
      <c r="E38" s="2" t="e">
        <f aca="false">D38+0.031</f>
        <v>#VALUE!</v>
      </c>
      <c r="F38" s="2"/>
      <c r="G38" s="39"/>
      <c r="H38" s="40"/>
      <c r="I38" s="41"/>
      <c r="J38" s="21"/>
      <c r="K38" s="2"/>
      <c r="L38" s="2"/>
      <c r="M38" s="2"/>
      <c r="N38" s="2"/>
      <c r="O38" s="2"/>
    </row>
    <row r="39" customFormat="false" ht="13.8" hidden="false" customHeight="false" outlineLevel="0" collapsed="false">
      <c r="A39" s="36"/>
      <c r="B39" s="31" t="s">
        <v>40</v>
      </c>
      <c r="C39" s="37" t="e">
        <f aca="false">'Games tableau'!P$12+'Games tableau'!P$27+'Games tableau'!P$32+'Games tableau'!P$47+'Games tableau'!P$57+'Games tableau'!P$81+'Games tableau'!P$87+'Games tableau'!P$90</f>
        <v>#VALUE!</v>
      </c>
      <c r="D39" s="38" t="e">
        <f aca="false">'Games tableau'!Q$12+'Games tableau'!Q$27+'Games tableau'!Q$32+'Games tableau'!Q$47+'Games tableau'!Q$57+'Games tableau'!Q$81+'Games tableau'!Q$87+'Games tableau'!Q$90</f>
        <v>#VALUE!</v>
      </c>
      <c r="E39" s="2" t="e">
        <f aca="false">D39+0.032</f>
        <v>#VALUE!</v>
      </c>
      <c r="F39" s="2"/>
      <c r="G39" s="39"/>
      <c r="H39" s="40"/>
      <c r="I39" s="41"/>
      <c r="J39" s="21"/>
      <c r="K39" s="2"/>
      <c r="L39" s="2"/>
      <c r="M39" s="2"/>
      <c r="N39" s="2"/>
      <c r="O39" s="2"/>
    </row>
    <row r="40" customFormat="false" ht="13.8" hidden="false" customHeight="false" outlineLevel="0" collapsed="false">
      <c r="A40" s="36"/>
      <c r="B40" s="31" t="s">
        <v>41</v>
      </c>
      <c r="C40" s="37" t="e">
        <f aca="false">'Games tableau'!P$13+'Games tableau'!P$33+'Games tableau'!P$42+'Games tableau'!P$52+'Games tableau'!P$66+'Games tableau'!P$72+'Games tableau'!P$77+'Games tableau'!P$91</f>
        <v>#VALUE!</v>
      </c>
      <c r="D40" s="38" t="e">
        <f aca="false">'Games tableau'!Q$13+'Games tableau'!Q$33+'Games tableau'!Q$42+'Games tableau'!Q$52+'Games tableau'!Q$66+'Games tableau'!Q$72+'Games tableau'!Q$77+'Games tableau'!Q$91</f>
        <v>#VALUE!</v>
      </c>
      <c r="E40" s="2" t="e">
        <f aca="false">D40+0.033</f>
        <v>#VALUE!</v>
      </c>
      <c r="F40" s="2"/>
      <c r="G40" s="39"/>
      <c r="H40" s="40"/>
      <c r="I40" s="41"/>
      <c r="J40" s="21"/>
      <c r="K40" s="2"/>
      <c r="L40" s="2"/>
      <c r="M40" s="2"/>
      <c r="N40" s="2"/>
      <c r="O40" s="2"/>
    </row>
    <row r="41" customFormat="false" ht="13.8" hidden="false" customHeight="false" outlineLevel="0" collapsed="false">
      <c r="A41" s="36"/>
      <c r="B41" s="31" t="s">
        <v>42</v>
      </c>
      <c r="C41" s="37" t="e">
        <f aca="false">'Games tableau'!P$17+'Games tableau'!P$22+'Games tableau'!P$41+'Games tableau'!P$58+'Games tableau'!P$62+'Games tableau'!P$73+'Games tableau'!P$82+'Games tableau'!P$92</f>
        <v>#VALUE!</v>
      </c>
      <c r="D41" s="38" t="e">
        <f aca="false">'Games tableau'!Q$17+'Games tableau'!Q$22+'Games tableau'!Q$41+'Games tableau'!Q$58+'Games tableau'!Q$62+'Games tableau'!Q$73+'Games tableau'!Q$82+'Games tableau'!Q$92</f>
        <v>#VALUE!</v>
      </c>
      <c r="E41" s="2" t="e">
        <f aca="false">D41+0.034</f>
        <v>#VALUE!</v>
      </c>
      <c r="F41" s="2"/>
      <c r="G41" s="39"/>
      <c r="H41" s="40"/>
      <c r="I41" s="41"/>
      <c r="J41" s="21"/>
      <c r="K41" s="2"/>
      <c r="L41" s="2"/>
      <c r="M41" s="2"/>
      <c r="N41" s="2"/>
      <c r="O41" s="2"/>
    </row>
    <row r="42" customFormat="false" ht="13.8" hidden="false" customHeight="false" outlineLevel="0" collapsed="false">
      <c r="A42" s="36"/>
      <c r="B42" s="43" t="s">
        <v>43</v>
      </c>
      <c r="C42" s="37" t="e">
        <f aca="false">'Games tableau'!P$23+'Games tableau'!P$37+'Games tableau'!P$48+'Games tableau'!P$67+'Games tableau'!P$78+'Games tableau'!P$88+'Games tableau'!P$93+'Games tableau'!P$18</f>
        <v>#VALUE!</v>
      </c>
      <c r="D42" s="38" t="e">
        <f aca="false">'Games tableau'!Q$23+'Games tableau'!Q$37+'Games tableau'!Q$48+'Games tableau'!Q$67+'Games tableau'!Q$78+'Games tableau'!Q$88+'Games tableau'!Q$93+'Games tableau'!Q$18</f>
        <v>#VALUE!</v>
      </c>
      <c r="E42" s="2" t="e">
        <f aca="false">D42+0.035</f>
        <v>#VALUE!</v>
      </c>
      <c r="F42" s="2"/>
      <c r="G42" s="39"/>
      <c r="H42" s="40"/>
      <c r="I42" s="41"/>
      <c r="J42" s="21"/>
      <c r="K42" s="2"/>
      <c r="L42" s="2"/>
      <c r="M42" s="2"/>
      <c r="N42" s="2"/>
      <c r="O42" s="2"/>
    </row>
    <row r="43" customFormat="false" ht="13.8" hidden="false" customHeight="false" outlineLevel="0" collapsed="false">
      <c r="A43" s="36"/>
      <c r="B43" s="44" t="s">
        <v>44</v>
      </c>
      <c r="C43" s="45" t="e">
        <f aca="false">'Games tableau'!P$28+'Games tableau'!P$38+'Games tableau'!P$43+'Games tableau'!P$53+'Games tableau'!P$63+'Games tableau'!P$68+'Games tableau'!P$83+'Games tableau'!P$85</f>
        <v>#VALUE!</v>
      </c>
      <c r="D43" s="46" t="e">
        <f aca="false">'Games tableau'!Q$28+'Games tableau'!Q$38+'Games tableau'!Q$43+'Games tableau'!Q$53+'Games tableau'!Q$63+'Games tableau'!Q$68+'Games tableau'!Q$83+'Games tableau'!Q$85</f>
        <v>#VALUE!</v>
      </c>
      <c r="E43" s="2" t="e">
        <f aca="false">D43+0.036</f>
        <v>#VALUE!</v>
      </c>
      <c r="F43" s="2"/>
      <c r="G43" s="39"/>
      <c r="H43" s="40"/>
      <c r="I43" s="41"/>
      <c r="J43" s="21"/>
      <c r="K43" s="2"/>
      <c r="L43" s="2"/>
      <c r="M43" s="2"/>
      <c r="N43" s="2"/>
      <c r="O43" s="2"/>
    </row>
    <row r="44" customFormat="false" ht="13.8" hidden="false" customHeight="false" outlineLevel="0" collapsed="false">
      <c r="A44" s="47" t="s">
        <v>45</v>
      </c>
      <c r="B44" s="48" t="s">
        <v>46</v>
      </c>
      <c r="C44" s="49" t="e">
        <f aca="false">'Games tableau'!T12+'Games tableau'!T22+'Games tableau'!T38+'Games tableau'!T42+'Games tableau'!T47+'Games tableau'!T53+'Games tableau'!T62+'Games tableau'!T72</f>
        <v>#VALUE!</v>
      </c>
      <c r="D44" s="49" t="e">
        <f aca="false">'Games tableau'!U12+'Games tableau'!U22+'Games tableau'!U38+'Games tableau'!U42+'Games tableau'!U47+'Games tableau'!U53+'Games tableau'!U62+'Games tableau'!U72</f>
        <v>#VALUE!</v>
      </c>
      <c r="E44" s="4" t="e">
        <f aca="false">D44+0.0037</f>
        <v>#VALUE!</v>
      </c>
      <c r="F44" s="2"/>
      <c r="G44" s="50"/>
      <c r="H44" s="51"/>
      <c r="I44" s="52"/>
      <c r="J44" s="21"/>
      <c r="K44" s="2"/>
      <c r="L44" s="2"/>
      <c r="M44" s="2"/>
      <c r="N44" s="2"/>
      <c r="O44" s="2"/>
    </row>
    <row r="45" customFormat="false" ht="13.8" hidden="false" customHeight="false" outlineLevel="0" collapsed="false">
      <c r="A45" s="47"/>
      <c r="B45" s="31" t="s">
        <v>47</v>
      </c>
      <c r="C45" s="49" t="e">
        <f aca="false">'Games tableau'!T6+'Games tableau'!T11+'Games tableau'!T16+'Games tableau'!T20+'Games tableau'!T25+'Games tableau'!T30+'Games tableau'!T35+'Games tableau'!T40</f>
        <v>#VALUE!</v>
      </c>
      <c r="D45" s="49" t="e">
        <f aca="false">'Games tableau'!U6+'Games tableau'!U11+'Games tableau'!U16+'Games tableau'!U20+'Games tableau'!U25+'Games tableau'!U30+'Games tableau'!U35+'Games tableau'!U40</f>
        <v>#VALUE!</v>
      </c>
      <c r="E45" s="4" t="e">
        <f aca="false">D45+0.0038</f>
        <v>#VALUE!</v>
      </c>
      <c r="F45" s="2"/>
      <c r="G45" s="50"/>
      <c r="H45" s="51"/>
      <c r="I45" s="52"/>
      <c r="J45" s="21"/>
      <c r="K45" s="2"/>
      <c r="L45" s="2"/>
      <c r="M45" s="2"/>
      <c r="N45" s="2"/>
      <c r="O45" s="2"/>
    </row>
    <row r="46" customFormat="false" ht="13.8" hidden="false" customHeight="false" outlineLevel="0" collapsed="false">
      <c r="A46" s="47"/>
      <c r="B46" s="43" t="s">
        <v>48</v>
      </c>
      <c r="C46" s="49" t="e">
        <f aca="false">'Games tableau'!T7+'Games tableau'!T10+'Games tableau'!T15+'Games tableau'!T26+'Games tableau'!T31+'Games tableau'!T45+'Games tableau'!T50+'Games tableau'!T55</f>
        <v>#VALUE!</v>
      </c>
      <c r="D46" s="49" t="e">
        <f aca="false">'Games tableau'!U7+'Games tableau'!U10+'Games tableau'!U15+'Games tableau'!U26+'Games tableau'!U31+'Games tableau'!U45+'Games tableau'!U50+'Games tableau'!U55</f>
        <v>#VALUE!</v>
      </c>
      <c r="E46" s="53" t="e">
        <f aca="false">D46+0.0039</f>
        <v>#VALUE!</v>
      </c>
      <c r="F46" s="2"/>
      <c r="G46" s="50"/>
      <c r="H46" s="51"/>
      <c r="I46" s="52"/>
      <c r="J46" s="21"/>
      <c r="K46" s="2"/>
      <c r="L46" s="2"/>
      <c r="M46" s="2"/>
      <c r="N46" s="2"/>
      <c r="O46" s="2"/>
    </row>
    <row r="47" customFormat="false" ht="13.8" hidden="false" customHeight="false" outlineLevel="0" collapsed="false">
      <c r="A47" s="47"/>
      <c r="B47" s="43" t="s">
        <v>49</v>
      </c>
      <c r="C47" s="49" t="e">
        <f aca="false">'Games tableau'!T8+'Games tableau'!T18+'Games tableau'!T21+'Games tableau'!T36+'Games tableau'!T51+'Games tableau'!T56+'Games tableau'!T60+'Games tableau'!T65</f>
        <v>#VALUE!</v>
      </c>
      <c r="D47" s="49" t="e">
        <f aca="false">'Games tableau'!U8+'Games tableau'!U18+'Games tableau'!U21+'Games tableau'!U36+'Games tableau'!U51+'Games tableau'!U56+'Games tableau'!U60+'Games tableau'!U65</f>
        <v>#VALUE!</v>
      </c>
      <c r="E47" s="4" t="e">
        <f aca="false">D47+0.004</f>
        <v>#VALUE!</v>
      </c>
      <c r="F47" s="2"/>
      <c r="G47" s="50"/>
      <c r="H47" s="51"/>
      <c r="I47" s="52"/>
      <c r="J47" s="21"/>
      <c r="K47" s="2"/>
      <c r="L47" s="2"/>
      <c r="M47" s="2"/>
      <c r="N47" s="2"/>
      <c r="O47" s="2"/>
    </row>
    <row r="48" customFormat="false" ht="13.8" hidden="false" customHeight="false" outlineLevel="0" collapsed="false">
      <c r="A48" s="47"/>
      <c r="B48" s="43" t="s">
        <v>50</v>
      </c>
      <c r="C48" s="49" t="e">
        <f aca="false">'Games tableau'!T70+'Games tableau'!T66+'Games tableau'!T57+'Games tableau'!T46+'Games tableau'!T41+'Games tableau'!T37+'Games tableau'!T27+'Games tableau'!T5</f>
        <v>#VALUE!</v>
      </c>
      <c r="D48" s="49" t="e">
        <f aca="false">'Games tableau'!U70+'Games tableau'!U66+'Games tableau'!U57+'Games tableau'!U46+'Games tableau'!U41+'Games tableau'!U37+'Games tableau'!U27+'Games tableau'!U5</f>
        <v>#VALUE!</v>
      </c>
      <c r="E48" s="4" t="e">
        <f aca="false">D48+0.0041</f>
        <v>#VALUE!</v>
      </c>
      <c r="F48" s="2"/>
      <c r="G48" s="50"/>
      <c r="H48" s="51"/>
      <c r="I48" s="52"/>
      <c r="J48" s="21"/>
      <c r="K48" s="2"/>
      <c r="L48" s="2"/>
      <c r="M48" s="2"/>
      <c r="N48" s="2"/>
      <c r="O48" s="2"/>
    </row>
    <row r="49" customFormat="false" ht="13.8" hidden="false" customHeight="false" outlineLevel="0" collapsed="false">
      <c r="A49" s="47"/>
      <c r="B49" s="43" t="s">
        <v>51</v>
      </c>
      <c r="C49" s="49" t="e">
        <f aca="false">'Games tableau'!T73+'Games tableau'!T68+'Games tableau'!T63+'Games tableau'!T58+'Games tableau'!T48+'Games tableau'!T43+'Games tableau'!T33+'Games tableau'!T23</f>
        <v>#VALUE!</v>
      </c>
      <c r="D49" s="49" t="e">
        <f aca="false">'Games tableau'!U73+'Games tableau'!U68+'Games tableau'!U63+'Games tableau'!U58+'Games tableau'!U48+'Games tableau'!U43+'Games tableau'!U33+'Games tableau'!U23</f>
        <v>#VALUE!</v>
      </c>
      <c r="E49" s="53" t="e">
        <f aca="false">D49+0.0042</f>
        <v>#VALUE!</v>
      </c>
      <c r="F49" s="2"/>
      <c r="G49" s="50"/>
      <c r="H49" s="51"/>
      <c r="I49" s="52"/>
      <c r="J49" s="2"/>
      <c r="K49" s="2"/>
      <c r="L49" s="2"/>
      <c r="M49" s="2"/>
      <c r="N49" s="2"/>
      <c r="O49" s="2"/>
    </row>
    <row r="50" customFormat="false" ht="13.8" hidden="false" customHeight="false" outlineLevel="0" collapsed="false">
      <c r="A50" s="47"/>
      <c r="B50" s="54" t="s">
        <v>52</v>
      </c>
      <c r="C50" s="49" t="e">
        <f aca="false">'Games tableau'!T13+'Games tableau'!T17+'Games tableau'!T32+'Games tableau'!T28+'Games tableau'!T52+'Games tableau'!T61+'Games tableau'!T67+'Games tableau'!T71</f>
        <v>#VALUE!</v>
      </c>
      <c r="D50" s="49" t="e">
        <f aca="false">'Games tableau'!U13+'Games tableau'!U17+'Games tableau'!U32+'Games tableau'!U28+'Games tableau'!U52+'Games tableau'!U61+'Games tableau'!U67+'Games tableau'!U71</f>
        <v>#VALUE!</v>
      </c>
      <c r="E50" s="53" t="e">
        <f aca="false">D50+0.0043</f>
        <v>#VALUE!</v>
      </c>
      <c r="F50" s="2"/>
      <c r="G50" s="50"/>
      <c r="H50" s="51"/>
      <c r="I50" s="52"/>
      <c r="J50" s="2"/>
      <c r="K50" s="2"/>
      <c r="L50" s="2"/>
      <c r="M50" s="2"/>
      <c r="N50" s="2"/>
      <c r="O50" s="2"/>
    </row>
    <row r="51" customFormat="false" ht="13.8" hidden="false" customHeight="false" outlineLevel="0" collapsed="false">
      <c r="A51" s="47"/>
      <c r="B51" s="55" t="s">
        <v>53</v>
      </c>
      <c r="C51" s="49" t="e">
        <f aca="false">'Games tableau'!T75+'Games tableau'!T70+'Games tableau'!T65+'Games tableau'!T60+'Games tableau'!T50+'Games tableau'!T45+'Games tableau'!T35+'Games tableau'!T25</f>
        <v>#VALUE!</v>
      </c>
      <c r="D51" s="49" t="e">
        <f aca="false">'Games tableau'!U75+'Games tableau'!U70+'Games tableau'!U65+'Games tableau'!U60+'Games tableau'!U50+'Games tableau'!U45+'Games tableau'!U35+'Games tableau'!U25</f>
        <v>#VALUE!</v>
      </c>
      <c r="E51" s="3"/>
      <c r="F51" s="2"/>
      <c r="G51" s="50"/>
      <c r="H51" s="51"/>
      <c r="I51" s="52"/>
      <c r="J51" s="3"/>
      <c r="K51" s="2"/>
      <c r="L51" s="2"/>
      <c r="M51" s="2"/>
      <c r="N51" s="2"/>
      <c r="O51" s="2"/>
    </row>
    <row r="52" customFormat="false" ht="13.8" hidden="false" customHeight="false" outlineLevel="0" collapsed="false">
      <c r="A52" s="47"/>
      <c r="B52" s="56" t="s">
        <v>54</v>
      </c>
      <c r="C52" s="49" t="e">
        <f aca="false">'Games tableau'!T15+'Games tableau'!T19+'Games tableau'!T34+'Games tableau'!T30+'Games tableau'!T54+'Games tableau'!T63+'Games tableau'!T69+'Games tableau'!T73</f>
        <v>#VALUE!</v>
      </c>
      <c r="D52" s="49" t="e">
        <f aca="false">'Games tableau'!U15+'Games tableau'!U19+'Games tableau'!U34+'Games tableau'!U30+'Games tableau'!U54+'Games tableau'!U63+'Games tableau'!U69+'Games tableau'!U73</f>
        <v>#VALUE!</v>
      </c>
      <c r="E52" s="3"/>
      <c r="F52" s="2"/>
      <c r="G52" s="50"/>
      <c r="H52" s="51"/>
      <c r="I52" s="52"/>
      <c r="J52" s="3"/>
      <c r="K52" s="2"/>
      <c r="L52" s="2"/>
      <c r="M52" s="2"/>
      <c r="N52" s="2"/>
      <c r="O52" s="2"/>
    </row>
    <row r="53" customFormat="false" ht="13.8" hidden="false" customHeight="false" outlineLevel="0" collapsed="false">
      <c r="A53" s="57" t="s">
        <v>55</v>
      </c>
      <c r="B53" s="55" t="s">
        <v>56</v>
      </c>
      <c r="C53" s="49" t="e">
        <f aca="false">'Games tableau'!T21+'Games tableau'!T31+'Games tableau'!T47+'Games tableau'!T51+'Games tableau'!T56+'Games tableau'!T62+'Games tableau'!T71+'Games tableau'!T81</f>
        <v>#VALUE!</v>
      </c>
      <c r="D53" s="49" t="e">
        <f aca="false">'Games tableau'!U21+'Games tableau'!U31+'Games tableau'!U47+'Games tableau'!U51+'Games tableau'!U56+'Games tableau'!U62+'Games tableau'!U71+'Games tableau'!U81</f>
        <v>#VALUE!</v>
      </c>
      <c r="E53" s="3"/>
      <c r="F53" s="2"/>
      <c r="G53" s="50"/>
      <c r="H53" s="51"/>
      <c r="I53" s="52"/>
      <c r="J53" s="3"/>
      <c r="K53" s="2"/>
      <c r="L53" s="2"/>
      <c r="M53" s="2"/>
      <c r="N53" s="2"/>
      <c r="O53" s="2"/>
    </row>
    <row r="54" customFormat="false" ht="13.8" hidden="false" customHeight="false" outlineLevel="0" collapsed="false">
      <c r="A54" s="57"/>
      <c r="B54" s="55" t="s">
        <v>57</v>
      </c>
      <c r="C54" s="49" t="e">
        <f aca="false">'Games tableau'!T15+'Games tableau'!T20+'Games tableau'!T25+'Games tableau'!T29+'Games tableau'!T34+'Games tableau'!T39+'Games tableau'!T44+'Games tableau'!T49</f>
        <v>#VALUE!</v>
      </c>
      <c r="D54" s="49" t="e">
        <f aca="false">'Games tableau'!U15+'Games tableau'!U20+'Games tableau'!U25+'Games tableau'!U29+'Games tableau'!U34+'Games tableau'!U39+'Games tableau'!U44+'Games tableau'!U49</f>
        <v>#VALUE!</v>
      </c>
      <c r="E54" s="3"/>
      <c r="F54" s="2"/>
      <c r="G54" s="50"/>
      <c r="H54" s="51"/>
      <c r="I54" s="52"/>
      <c r="J54" s="3"/>
      <c r="K54" s="2"/>
      <c r="L54" s="2"/>
      <c r="M54" s="2"/>
      <c r="N54" s="2"/>
      <c r="O54" s="2"/>
    </row>
    <row r="55" customFormat="false" ht="13.8" hidden="false" customHeight="false" outlineLevel="0" collapsed="false">
      <c r="A55" s="57"/>
      <c r="B55" s="55" t="s">
        <v>58</v>
      </c>
      <c r="C55" s="49" t="e">
        <f aca="false">'Games tableau'!T16+'Games tableau'!T19+'Games tableau'!T24+'Games tableau'!T35+'Games tableau'!T40+'Games tableau'!T54+'Games tableau'!T59+'Games tableau'!T64</f>
        <v>#VALUE!</v>
      </c>
      <c r="D55" s="49" t="e">
        <f aca="false">'Games tableau'!U16+'Games tableau'!U19+'Games tableau'!U24+'Games tableau'!U35+'Games tableau'!U40+'Games tableau'!U54+'Games tableau'!U59+'Games tableau'!U64</f>
        <v>#VALUE!</v>
      </c>
      <c r="E55" s="3"/>
      <c r="F55" s="2"/>
      <c r="G55" s="50"/>
      <c r="H55" s="51"/>
      <c r="I55" s="52"/>
      <c r="J55" s="3"/>
      <c r="K55" s="2"/>
      <c r="L55" s="2"/>
      <c r="M55" s="2"/>
      <c r="N55" s="2"/>
      <c r="O55" s="2"/>
    </row>
    <row r="56" customFormat="false" ht="13.8" hidden="false" customHeight="false" outlineLevel="0" collapsed="false">
      <c r="A56" s="57"/>
      <c r="B56" s="55" t="s">
        <v>59</v>
      </c>
      <c r="C56" s="49" t="e">
        <f aca="false">'Games tableau'!T17+'Games tableau'!T27+'Games tableau'!T30+'Games tableau'!T45+'Games tableau'!T60+'Games tableau'!T65+'Games tableau'!T69+'Games tableau'!T74</f>
        <v>#VALUE!</v>
      </c>
      <c r="D56" s="49" t="e">
        <f aca="false">'Games tableau'!U17+'Games tableau'!U27+'Games tableau'!U30+'Games tableau'!U45+'Games tableau'!U60+'Games tableau'!U65+'Games tableau'!U69+'Games tableau'!U74</f>
        <v>#VALUE!</v>
      </c>
      <c r="E56" s="3"/>
      <c r="F56" s="2"/>
      <c r="G56" s="50"/>
      <c r="H56" s="51"/>
      <c r="I56" s="52"/>
      <c r="J56" s="3"/>
      <c r="K56" s="2"/>
      <c r="L56" s="2"/>
      <c r="M56" s="2"/>
      <c r="N56" s="2"/>
      <c r="O56" s="2"/>
    </row>
    <row r="57" customFormat="false" ht="13.8" hidden="false" customHeight="false" outlineLevel="0" collapsed="false">
      <c r="A57" s="57"/>
      <c r="B57" s="55" t="s">
        <v>60</v>
      </c>
      <c r="C57" s="49" t="e">
        <f aca="false">'Games tableau'!T79+'Games tableau'!T75+'Games tableau'!T66+'Games tableau'!T55+'Games tableau'!T50+'Games tableau'!T46+'Games tableau'!T36+'Games tableau'!T14</f>
        <v>#VALUE!</v>
      </c>
      <c r="D57" s="49" t="e">
        <f aca="false">'Games tableau'!U79+'Games tableau'!U75+'Games tableau'!U66+'Games tableau'!U55+'Games tableau'!U50+'Games tableau'!U46+'Games tableau'!U36+'Games tableau'!U14</f>
        <v>#VALUE!</v>
      </c>
      <c r="E57" s="3"/>
      <c r="F57" s="2"/>
      <c r="G57" s="50"/>
      <c r="H57" s="51"/>
      <c r="I57" s="52"/>
      <c r="J57" s="3"/>
      <c r="K57" s="2"/>
      <c r="L57" s="2"/>
      <c r="M57" s="2"/>
      <c r="N57" s="2"/>
      <c r="O57" s="2"/>
    </row>
    <row r="58" customFormat="false" ht="13.8" hidden="false" customHeight="false" outlineLevel="0" collapsed="false">
      <c r="A58" s="57"/>
      <c r="B58" s="55" t="s">
        <v>61</v>
      </c>
      <c r="C58" s="49" t="e">
        <f aca="false">'Games tableau'!T82+'Games tableau'!T77+'Games tableau'!T72+'Games tableau'!T67+'Games tableau'!T57+'Games tableau'!T52+'Games tableau'!T42+'Games tableau'!T32</f>
        <v>#VALUE!</v>
      </c>
      <c r="D58" s="49" t="e">
        <f aca="false">'Games tableau'!U82+'Games tableau'!U77+'Games tableau'!U72+'Games tableau'!U67+'Games tableau'!U57+'Games tableau'!U52+'Games tableau'!U42+'Games tableau'!U32</f>
        <v>#VALUE!</v>
      </c>
      <c r="E58" s="3"/>
      <c r="F58" s="2"/>
      <c r="G58" s="50"/>
      <c r="H58" s="51"/>
      <c r="I58" s="52"/>
      <c r="J58" s="3"/>
      <c r="K58" s="2"/>
      <c r="L58" s="2"/>
      <c r="M58" s="2"/>
      <c r="N58" s="2"/>
      <c r="O58" s="2"/>
    </row>
    <row r="59" customFormat="false" ht="13.8" hidden="false" customHeight="false" outlineLevel="0" collapsed="false">
      <c r="A59" s="57"/>
      <c r="B59" s="55" t="s">
        <v>62</v>
      </c>
      <c r="C59" s="49" t="e">
        <f aca="false">'Games tableau'!T22+'Games tableau'!T26+'Games tableau'!T41+'Games tableau'!T37+'Games tableau'!T61+'Games tableau'!T70+'Games tableau'!T76+'Games tableau'!T80</f>
        <v>#VALUE!</v>
      </c>
      <c r="D59" s="49" t="e">
        <f aca="false">'Games tableau'!U22+'Games tableau'!U26+'Games tableau'!U41+'Games tableau'!U37+'Games tableau'!U61+'Games tableau'!U70+'Games tableau'!U76+'Games tableau'!U80</f>
        <v>#VALUE!</v>
      </c>
      <c r="E59" s="3"/>
      <c r="F59" s="2"/>
      <c r="G59" s="50"/>
      <c r="H59" s="51"/>
      <c r="I59" s="52"/>
      <c r="J59" s="3"/>
      <c r="K59" s="2"/>
      <c r="L59" s="2"/>
      <c r="M59" s="2"/>
      <c r="N59" s="2"/>
      <c r="O59" s="2"/>
    </row>
    <row r="60" customFormat="false" ht="13.8" hidden="false" customHeight="false" outlineLevel="0" collapsed="false">
      <c r="A60" s="57"/>
      <c r="B60" s="55" t="s">
        <v>63</v>
      </c>
      <c r="C60" s="49" t="e">
        <f aca="false">'Games tableau'!T84+'Games tableau'!T79+'Games tableau'!T74+'Games tableau'!T69+'Games tableau'!T59+'Games tableau'!T54+'Games tableau'!T44+'Games tableau'!T34</f>
        <v>#VALUE!</v>
      </c>
      <c r="D60" s="49" t="n">
        <f aca="false">'Games tableau'!U84+'Games tableau'!U79+'Games tableau'!U74+'Games tableau'!U69+'Games tableau'!U59+'Games tableau'!U54+'Games tableau'!U44+'Games tableau'!U34</f>
        <v>0</v>
      </c>
      <c r="E60" s="3"/>
      <c r="F60" s="2"/>
      <c r="G60" s="50"/>
      <c r="H60" s="51"/>
      <c r="I60" s="52"/>
      <c r="J60" s="3"/>
      <c r="K60" s="2"/>
      <c r="L60" s="2"/>
      <c r="M60" s="2"/>
      <c r="N60" s="2"/>
      <c r="O60" s="2"/>
    </row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7">
    <mergeCell ref="A1:J4"/>
    <mergeCell ref="A8:A16"/>
    <mergeCell ref="A17:A25"/>
    <mergeCell ref="A26:A34"/>
    <mergeCell ref="A35:A43"/>
    <mergeCell ref="A44:A52"/>
    <mergeCell ref="A53:A6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Y9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5"/>
  <cols>
    <col collapsed="false" hidden="false" max="2" min="1" style="0" width="9.31632653061224"/>
    <col collapsed="false" hidden="false" max="3" min="3" style="0" width="15.3520408163265"/>
    <col collapsed="false" hidden="false" max="6" min="4" style="0" width="9.31632653061224"/>
    <col collapsed="false" hidden="false" max="7" min="7" style="0" width="11.0714285714286"/>
    <col collapsed="false" hidden="false" max="10" min="8" style="0" width="9.31632653061224"/>
    <col collapsed="false" hidden="false" max="11" min="11" style="0" width="14.7142857142857"/>
    <col collapsed="false" hidden="false" max="14" min="12" style="0" width="9.31632653061224"/>
    <col collapsed="false" hidden="false" max="15" min="15" style="0" width="16.0714285714286"/>
    <col collapsed="false" hidden="false" max="18" min="16" style="0" width="9.31632653061224"/>
    <col collapsed="false" hidden="false" max="19" min="19" style="0" width="15.3724489795918"/>
    <col collapsed="false" hidden="false" max="22" min="20" style="0" width="9.31632653061224"/>
    <col collapsed="false" hidden="false" max="26" min="24" style="0" width="9.31632653061224"/>
    <col collapsed="false" hidden="false" max="1025" min="27" style="0" width="14.8469387755102"/>
  </cols>
  <sheetData>
    <row r="1" customFormat="false" ht="15.75" hidden="false" customHeight="true" outlineLevel="0" collapsed="false">
      <c r="G1" s="2"/>
      <c r="K1" s="2"/>
    </row>
    <row r="2" customFormat="false" ht="18" hidden="false" customHeight="true" outlineLevel="0" collapsed="false">
      <c r="B2" s="58" t="s">
        <v>64</v>
      </c>
      <c r="C2" s="58"/>
      <c r="D2" s="58"/>
      <c r="E2" s="58"/>
      <c r="F2" s="59" t="s">
        <v>65</v>
      </c>
      <c r="G2" s="59"/>
      <c r="H2" s="59"/>
      <c r="I2" s="59"/>
      <c r="J2" s="60" t="s">
        <v>66</v>
      </c>
      <c r="K2" s="60"/>
      <c r="L2" s="60"/>
      <c r="M2" s="60"/>
      <c r="N2" s="61" t="s">
        <v>67</v>
      </c>
      <c r="O2" s="61"/>
      <c r="P2" s="61"/>
      <c r="Q2" s="61"/>
      <c r="R2" s="62" t="s">
        <v>68</v>
      </c>
      <c r="S2" s="62"/>
      <c r="T2" s="62"/>
      <c r="U2" s="62"/>
      <c r="V2" s="62" t="s">
        <v>69</v>
      </c>
      <c r="W2" s="62"/>
      <c r="X2" s="62"/>
      <c r="Y2" s="62"/>
    </row>
    <row r="3" customFormat="false" ht="15.75" hidden="false" customHeight="true" outlineLevel="0" collapsed="false">
      <c r="B3" s="63" t="s">
        <v>70</v>
      </c>
      <c r="C3" s="64" t="s">
        <v>71</v>
      </c>
      <c r="D3" s="64" t="s">
        <v>72</v>
      </c>
      <c r="E3" s="64" t="s">
        <v>73</v>
      </c>
      <c r="F3" s="65" t="s">
        <v>70</v>
      </c>
      <c r="G3" s="66" t="s">
        <v>71</v>
      </c>
      <c r="H3" s="66" t="s">
        <v>72</v>
      </c>
      <c r="I3" s="66" t="s">
        <v>73</v>
      </c>
      <c r="J3" s="67" t="s">
        <v>70</v>
      </c>
      <c r="K3" s="68" t="s">
        <v>71</v>
      </c>
      <c r="L3" s="68" t="s">
        <v>72</v>
      </c>
      <c r="M3" s="68" t="s">
        <v>73</v>
      </c>
      <c r="N3" s="69" t="s">
        <v>70</v>
      </c>
      <c r="O3" s="69" t="s">
        <v>71</v>
      </c>
      <c r="P3" s="69" t="s">
        <v>72</v>
      </c>
      <c r="Q3" s="69" t="s">
        <v>73</v>
      </c>
      <c r="R3" s="70" t="s">
        <v>70</v>
      </c>
      <c r="S3" s="70" t="s">
        <v>71</v>
      </c>
      <c r="T3" s="70" t="s">
        <v>72</v>
      </c>
      <c r="U3" s="70" t="s">
        <v>73</v>
      </c>
      <c r="V3" s="70" t="s">
        <v>70</v>
      </c>
      <c r="W3" s="70" t="s">
        <v>71</v>
      </c>
      <c r="X3" s="70" t="s">
        <v>72</v>
      </c>
      <c r="Y3" s="70" t="s">
        <v>73</v>
      </c>
    </row>
    <row r="4" customFormat="false" ht="15.75" hidden="false" customHeight="true" outlineLevel="0" collapsed="false">
      <c r="B4" s="71" t="s">
        <v>74</v>
      </c>
      <c r="C4" s="72" t="s">
        <v>75</v>
      </c>
      <c r="D4" s="73" t="s">
        <v>76</v>
      </c>
      <c r="E4" s="73"/>
      <c r="F4" s="74" t="str">
        <f aca="false">HYPERLINK(CONCATENATE("http://www.boiteajeux.net/jeux/agr/partie.php?id=",H4),"D2-1")</f>
        <v>D2-1</v>
      </c>
      <c r="G4" s="75" t="s">
        <v>75</v>
      </c>
      <c r="H4" s="76" t="s">
        <v>76</v>
      </c>
      <c r="I4" s="76"/>
      <c r="J4" s="77" t="s">
        <v>77</v>
      </c>
      <c r="K4" s="78" t="s">
        <v>75</v>
      </c>
      <c r="L4" s="79" t="s">
        <v>76</v>
      </c>
      <c r="M4" s="79"/>
      <c r="N4" s="80" t="s">
        <v>78</v>
      </c>
      <c r="O4" s="81" t="s">
        <v>75</v>
      </c>
      <c r="P4" s="82" t="s">
        <v>76</v>
      </c>
      <c r="Q4" s="82"/>
      <c r="R4" s="83" t="s">
        <v>79</v>
      </c>
      <c r="S4" s="81" t="s">
        <v>75</v>
      </c>
      <c r="T4" s="84" t="s">
        <v>76</v>
      </c>
      <c r="U4" s="84"/>
      <c r="V4" s="83" t="s">
        <v>80</v>
      </c>
      <c r="W4" s="81" t="s">
        <v>75</v>
      </c>
      <c r="X4" s="84" t="s">
        <v>76</v>
      </c>
      <c r="Y4" s="84"/>
    </row>
    <row r="5" customFormat="false" ht="15.75" hidden="false" customHeight="true" outlineLevel="0" collapsed="false">
      <c r="B5" s="71"/>
      <c r="C5" s="85" t="str">
        <f aca="false">Tabelle2!C5</f>
        <v>wilfried</v>
      </c>
      <c r="D5" s="86" t="s">
        <v>76</v>
      </c>
      <c r="E5" s="87"/>
      <c r="F5" s="74"/>
      <c r="G5" s="88" t="str">
        <f aca="false">Tabelle2!G5</f>
        <v>sixthsense</v>
      </c>
      <c r="H5" s="89" t="s">
        <v>76</v>
      </c>
      <c r="I5" s="87" t="str">
        <f aca="false">IF(COUNT(H5:H8)&lt;&gt;4,"",IF(rank.avg(H5,H5:H8)=1,7,IF(rank.avg(H5,H5:H8)=1.5,5.5,IF(rank.avg(H5,H5:H8)=2,IF(rank.eq(H5,H5:H8)=1,4.33,4),IF(rank.avg(H5,H5:H8)=2.5,IF(rank.eq(H5,H5:H8)=1,3.25,3),IF(rank.avg(H5,H5:H8)=3,2,IF(rank.avg(H5,H5:H8)=3.5,1,0)))))))</f>
        <v/>
      </c>
      <c r="J5" s="77"/>
      <c r="K5" s="90" t="str">
        <f aca="false">Tabelle2!K5</f>
        <v>wop</v>
      </c>
      <c r="L5" s="91" t="s">
        <v>76</v>
      </c>
      <c r="M5" s="92" t="str">
        <f aca="false">IF(COUNT(L5:L8)&lt;&gt;4,"",IF(rank.avg(L5,L5:L8)=1,7,IF(rank.avg(L5,L5:L8)=1.5,5.5,IF(rank.avg(L5,L5:L8)=2,IF(rank.eq(L5,L5:L8)=1,4.33,4),IF(rank.avg(L5,L5:L8)=2.5,IF(rank.eq(L5,L5:L8)=1,3.25,3),IF(rank.avg(L5,L5:L8)=3,2,IF(rank.avg(L5,L5:L8)=3.5,1,0)))))))</f>
        <v/>
      </c>
      <c r="N5" s="80"/>
      <c r="O5" s="93" t="str">
        <f aca="false">Tabelle2!O5</f>
        <v>Anne de Bretagne</v>
      </c>
      <c r="P5" s="94" t="s">
        <v>76</v>
      </c>
      <c r="Q5" s="95" t="str">
        <f aca="false">IF(COUNT(P5:P8)&lt;&gt;4,"",IF(rank.avg(P5,P5:P8)=1,7,IF(rank.avg(P5,P5:P8)=1.5,5.5,IF(rank.avg(P5,P5:P8)=2,IF(rank.eq(P5,P5:P8)=1,4.33,4),IF(rank.avg(P5,P5:P8)=2.5,IF(rank.eq(P5,P5:P8)=1,3.25,3),IF(rank.avg(P5,P5:P8)=3,2,IF(rank.avg(P5,P5:P8)=3.5,1,0)))))))</f>
        <v/>
      </c>
      <c r="R5" s="83"/>
      <c r="S5" s="93" t="str">
        <f aca="false">Tabelle2!S5</f>
        <v>Keren</v>
      </c>
      <c r="T5" s="96" t="s">
        <v>76</v>
      </c>
      <c r="U5" s="97" t="str">
        <f aca="false">IF(COUNT(T5:T8)&lt;&gt;4,"",IF(rank.avg(T5,T5:T8)=1,7,IF(rank.avg(T5,T5:T8)=1.5,5.5,IF(rank.avg(T5,T5:T8)=2,IF(rank.eq(T5,T5:T8)=1,4.33,4),IF(rank.avg(T5,T5:T8)=2.5,IF(rank.eq(T5,T5:T8)=1,3.25,3),IF(rank.avg(T5,T5:T8)=3,2,IF(rank.avg(T5,T5:T8)=3.5,1,0)))))))</f>
        <v/>
      </c>
      <c r="V5" s="83"/>
      <c r="W5" s="93" t="str">
        <f aca="false">Tabelle2!W5</f>
        <v>Antonym</v>
      </c>
      <c r="X5" s="96" t="s">
        <v>76</v>
      </c>
      <c r="Y5" s="97" t="str">
        <f aca="false">IF(COUNT(X5:X8)&lt;&gt;4,"",IF(rank.avg(X5,X5:X8)=1,7,IF(rank.avg(X5,X5:X8)=1.5,5.5,IF(rank.avg(X5,X5:X8)=2,IF(rank.eq(X5,X5:X8)=1,4.33,4),IF(rank.avg(X5,X5:X8)=2.5,IF(rank.eq(X5,X5:X8)=1,3.25,3),IF(rank.avg(X5,X5:X8)=3,2,IF(rank.avg(X5,X5:X8)=3.5,1,0)))))))</f>
        <v/>
      </c>
    </row>
    <row r="6" customFormat="false" ht="15.75" hidden="false" customHeight="true" outlineLevel="0" collapsed="false">
      <c r="B6" s="71"/>
      <c r="C6" s="85" t="str">
        <f aca="false">Tabelle2!C6</f>
        <v>Axiom</v>
      </c>
      <c r="D6" s="86" t="s">
        <v>76</v>
      </c>
      <c r="E6" s="87" t="str">
        <f aca="false">IF(COUNT(D5:D8)&lt;&gt;4,"",IF(rank.avg(D6,D5:D8)=1,7,IF(rank.avg(D6,D5:D8)=1.5,5.5,IF(rank.avg(D6,D5:D8)=2,IF(rank.eq(D6,D5:D8)=1,4.33,4),IF(rank.avg(D6,D5:D8)=2.5,IF(rank.eq(D6,D5:D8)=1,3.25,3),IF(rank.avg(D6,D5:D8)=3,2,IF(rank.avg(D6,D5:D8)=3.5,1,0)))))))</f>
        <v/>
      </c>
      <c r="F6" s="74"/>
      <c r="G6" s="88" t="str">
        <f aca="false">Tabelle2!G6</f>
        <v>vroch</v>
      </c>
      <c r="H6" s="89" t="s">
        <v>76</v>
      </c>
      <c r="I6" s="87" t="str">
        <f aca="false">IF(COUNT(H5:H8)&lt;&gt;4,"",IF(rank.avg(H6,H5:H8)=1,7,IF(rank.avg(H6,H5:H8)=1.5,5.5,IF(rank.avg(H6,H5:H8)=2,IF(rank.eq(H6,H5:H8)=1,4.33,4),IF(rank.avg(H6,H5:H8)=2.5,IF(rank.eq(H6,H5:H8)=1,3.25,3),IF(rank.avg(H6,H5:H8)=3,2,IF(rank.avg(H6,H5:H8)=3.5,1,0)))))))</f>
        <v/>
      </c>
      <c r="J6" s="77"/>
      <c r="K6" s="90" t="str">
        <f aca="false">Tabelle2!K6</f>
        <v>loveangel</v>
      </c>
      <c r="L6" s="91" t="s">
        <v>76</v>
      </c>
      <c r="M6" s="92" t="str">
        <f aca="false">IF(COUNT(L5:L8)&lt;&gt;4,"",IF(rank.avg(L6,L5:L8)=1,7,IF(rank.avg(L6,L5:L8)=1.5,5.5,IF(rank.avg(L6,L5:L8)=2,IF(rank.eq(L6,L5:L8)=1,4.33,4),IF(rank.avg(L6,L5:L8)=2.5,IF(rank.eq(L6,L5:L8)=1,3.25,3),IF(rank.avg(L6,L5:L8)=3,2,IF(rank.avg(L6,L5:L8)=3.5,1,0)))))))</f>
        <v/>
      </c>
      <c r="N6" s="80"/>
      <c r="O6" s="93" t="str">
        <f aca="false">Tabelle2!O6</f>
        <v>Falzir</v>
      </c>
      <c r="P6" s="94" t="s">
        <v>76</v>
      </c>
      <c r="Q6" s="95" t="str">
        <f aca="false">IF(COUNT(P5:P8)&lt;&gt;4,"",IF(rank.avg(P6,P5:P8)=1,7,IF(rank.avg(P6,P5:P8)=1.5,5.5,IF(rank.avg(P6,P5:P8)=2,IF(rank.eq(P6,P5:P8)=1,4.33,4),IF(rank.avg(P6,P5:P8)=2.5,IF(rank.eq(P6,P5:P8)=1,3.25,3),IF(rank.avg(P6,P5:P8)=3,2,IF(rank.avg(P6,P5:P8)=3.5,1,0)))))))</f>
        <v/>
      </c>
      <c r="R6" s="83"/>
      <c r="S6" s="93" t="str">
        <f aca="false">Tabelle2!S6</f>
        <v>Maya</v>
      </c>
      <c r="T6" s="96" t="s">
        <v>76</v>
      </c>
      <c r="U6" s="97" t="str">
        <f aca="false">IF(COUNT(T5:T8)&lt;&gt;4,"",IF(rank.avg(T6,T5:T8)=1,7,IF(rank.avg(T6,T5:T8)=1.5,5.5,IF(rank.avg(T6,T5:T8)=2,IF(rank.eq(T6,T5:T8)=1,4.33,4),IF(rank.avg(T6,T5:T8)=2.5,IF(rank.eq(T6,T5:T8)=1,3.25,3),IF(rank.avg(T6,T5:T8)=3,2,IF(rank.avg(T6,T5:T8)=3.5,1,0)))))))</f>
        <v/>
      </c>
      <c r="V6" s="83"/>
      <c r="W6" s="93" t="str">
        <f aca="false">Tabelle2!W6</f>
        <v>jch</v>
      </c>
      <c r="X6" s="96" t="s">
        <v>76</v>
      </c>
      <c r="Y6" s="97" t="str">
        <f aca="false">IF(COUNT(X5:X8)&lt;&gt;4,"",IF(rank.avg(X6,X5:X8)=1,7,IF(rank.avg(X6,X5:X8)=1.5,5.5,IF(rank.avg(X6,X5:X8)=2,IF(rank.eq(X6,X5:X8)=1,4.33,4),IF(rank.avg(X6,X5:X8)=2.5,IF(rank.eq(X6,X5:X8)=1,3.25,3),IF(rank.avg(X6,X5:X8)=3,2,IF(rank.avg(X6,X5:X8)=3.5,1,0)))))))</f>
        <v/>
      </c>
    </row>
    <row r="7" customFormat="false" ht="15.75" hidden="false" customHeight="true" outlineLevel="0" collapsed="false">
      <c r="B7" s="71"/>
      <c r="C7" s="85" t="str">
        <f aca="false">Tabelle2!C7</f>
        <v>haimke</v>
      </c>
      <c r="D7" s="86" t="s">
        <v>76</v>
      </c>
      <c r="E7" s="87" t="str">
        <f aca="false">IF(COUNT(D5:D8)&lt;&gt;4,"",IF(rank.avg(D7,D5:D8)=1,7,IF(rank.avg(D7,D5:D8)=1.5,5.5,IF(rank.avg(D7,D5:D8)=2,IF(rank.eq(D7,D5:D8)=1,4.33,4),IF(rank.avg(D7,D5:D8)=2.5,IF(rank.eq(D7,D5:D8)=1,3.25,3),IF(rank.avg(D7,D5:D8)=3,2,IF(rank.avg(D7,D5:D8)=3.5,1,0)))))))</f>
        <v/>
      </c>
      <c r="F7" s="74"/>
      <c r="G7" s="88" t="str">
        <f aca="false">Tabelle2!G7</f>
        <v>nrynry</v>
      </c>
      <c r="H7" s="89" t="s">
        <v>76</v>
      </c>
      <c r="I7" s="87" t="str">
        <f aca="false">IF(COUNT(H5:H8)&lt;&gt;4,"",IF(rank.avg(H7,H5:H8)=1,7,IF(rank.avg(H7,H5:H8)=1.5,5.5,IF(rank.avg(H7,H5:H8)=2,IF(rank.eq(H7,H5:H8)=1,4.33,4),IF(rank.avg(H7,H5:H8)=2.5,IF(rank.eq(H7,H5:H8)=1,3.25,3),IF(rank.avg(H7,H5:H8)=3,2,IF(rank.avg(H7,H5:H8)=3.5,1,0)))))))</f>
        <v/>
      </c>
      <c r="J7" s="77"/>
      <c r="K7" s="90" t="str">
        <f aca="false">Tabelle2!K7</f>
        <v>Dimvegas</v>
      </c>
      <c r="L7" s="91" t="s">
        <v>76</v>
      </c>
      <c r="M7" s="92" t="str">
        <f aca="false">IF(COUNT(L5:L8)&lt;&gt;4,"",IF(rank.avg(L7,L5:L8)=1,7,IF(rank.avg(L7,L5:L8)=1.5,5.5,IF(rank.avg(L7,L5:L8)=2,IF(rank.eq(L7,L5:L8)=1,4.33,4),IF(rank.avg(L7,L5:L8)=2.5,IF(rank.eq(L7,L5:L8)=1,3.25,3),IF(rank.avg(L7,L5:L8)=3,2,IF(rank.avg(L7,L5:L8)=3.5,1,0)))))))</f>
        <v/>
      </c>
      <c r="N7" s="80"/>
      <c r="O7" s="98" t="str">
        <f aca="false">Tabelle2!O7</f>
        <v>Markhotep</v>
      </c>
      <c r="P7" s="94" t="s">
        <v>76</v>
      </c>
      <c r="Q7" s="95" t="str">
        <f aca="false">IF(COUNT(P5:P8)&lt;&gt;4,"",IF(rank.avg(P7,P5:P8)=1,7,IF(rank.avg(P7,P5:P8)=1.5,5.5,IF(rank.avg(P7,P5:P8)=2,IF(rank.eq(P7,P5:P8)=1,4.33,4),IF(rank.avg(P7,P5:P8)=2.5,IF(rank.eq(P7,P5:P8)=1,3.25,3),IF(rank.avg(P7,P5:P8)=3,2,IF(rank.avg(P7,P5:P8)=3.5,1,0)))))))</f>
        <v/>
      </c>
      <c r="R7" s="83"/>
      <c r="S7" s="98" t="str">
        <f aca="false">Tabelle2!S7</f>
        <v>coukie74</v>
      </c>
      <c r="T7" s="96" t="s">
        <v>76</v>
      </c>
      <c r="U7" s="97" t="str">
        <f aca="false">IF(COUNT(T5:T8)&lt;&gt;4,"",IF(rank.avg(T7,T5:T8)=1,7,IF(rank.avg(T7,T5:T8)=1.5,5.5,IF(rank.avg(T7,T5:T8)=2,IF(rank.eq(T7,T5:T8)=1,4.33,4),IF(rank.avg(T7,T5:T8)=2.5,IF(rank.eq(T7,T5:T8)=1,3.25,3),IF(rank.avg(T7,T5:T8)=3,2,IF(rank.avg(T7,T5:T8)=3.5,1,0)))))))</f>
        <v/>
      </c>
      <c r="V7" s="83"/>
      <c r="W7" s="98" t="str">
        <f aca="false">Tabelle2!W7</f>
        <v>runeho</v>
      </c>
      <c r="X7" s="96" t="s">
        <v>76</v>
      </c>
      <c r="Y7" s="97" t="str">
        <f aca="false">IF(COUNT(X5:X8)&lt;&gt;4,"",IF(rank.avg(X7,X5:X8)=1,7,IF(rank.avg(X7,X5:X8)=1.5,5.5,IF(rank.avg(X7,X5:X8)=2,IF(rank.eq(X7,X5:X8)=1,4.33,4),IF(rank.avg(X7,X5:X8)=2.5,IF(rank.eq(X7,X5:X8)=1,3.25,3),IF(rank.avg(X7,X5:X8)=3,2,IF(rank.avg(X7,X5:X8)=3.5,1,0)))))))</f>
        <v/>
      </c>
    </row>
    <row r="8" customFormat="false" ht="15.75" hidden="false" customHeight="true" outlineLevel="0" collapsed="false">
      <c r="B8" s="71"/>
      <c r="C8" s="99" t="str">
        <f aca="false">Tabelle2!C8</f>
        <v>Turambar</v>
      </c>
      <c r="D8" s="100" t="s">
        <v>76</v>
      </c>
      <c r="E8" s="87" t="str">
        <f aca="false">IF(COUNT(D5:D8)&lt;&gt;4,"",IF(rank.avg(D8,D5:D8)=1,7,IF(rank.avg(D8,D5:D8)=1.5,5.5,IF(rank.avg(D8,D5:D8)=2,IF(rank.eq(D8,D5:D8)=1,4.33,4),IF(rank.avg(D8,D5:D8)=2.5,IF(rank.eq(D8,D5:D8)=1,3.25,3),IF(rank.avg(D8,D5:D8)=3,2,IF(rank.avg(D8,D5:D8)=3.5,1,0)))))))</f>
        <v/>
      </c>
      <c r="F8" s="74"/>
      <c r="G8" s="101" t="str">
        <f aca="false">Tabelle2!G8</f>
        <v>goldsilver</v>
      </c>
      <c r="H8" s="102" t="s">
        <v>76</v>
      </c>
      <c r="I8" s="87" t="str">
        <f aca="false">IF(COUNT(H5:H8)&lt;&gt;4,"",IF(rank.avg(H8,H5:H8)=1,7,IF(rank.avg(H8,H5:H8)=1.5,5.5,IF(rank.avg(H8,H5:H8)=2,IF(rank.eq(H8,H5:H8)=1,4.33,4),IF(rank.avg(H8,H5:H8)=2.5,IF(rank.eq(H8,H5:H8)=1,3.25,3),IF(rank.avg(H8,H5:H8)=3,2,IF(rank.avg(H8,H5:H8)=3.5,1,0)))))))</f>
        <v/>
      </c>
      <c r="J8" s="77"/>
      <c r="K8" s="103" t="str">
        <f aca="false">Tabelle2!K8</f>
        <v>AndyKerrison</v>
      </c>
      <c r="L8" s="104" t="s">
        <v>76</v>
      </c>
      <c r="M8" s="92" t="str">
        <f aca="false">IF(COUNT(L5:L8)&lt;&gt;4,"",IF(rank.avg(L8,L5:L8)=1,7,IF(rank.avg(L8,L5:L8)=1.5,5.5,IF(rank.avg(L8,L5:L8)=2,IF(rank.eq(L8,L5:L8)=1,4.33,4),IF(rank.avg(L8,L5:L8)=2.5,IF(rank.eq(L8,L5:L8)=1,3.25,3),IF(rank.avg(L8,L5:L8)=3,2,IF(rank.avg(L8,L5:L8)=3.5,1,0)))))))</f>
        <v/>
      </c>
      <c r="N8" s="80"/>
      <c r="O8" s="105" t="str">
        <f aca="false">Tabelle2!O8</f>
        <v>Pinovitch</v>
      </c>
      <c r="P8" s="106" t="s">
        <v>76</v>
      </c>
      <c r="Q8" s="95" t="str">
        <f aca="false">IF(COUNT(P5:P8)&lt;&gt;4,"",IF(rank.avg(P8,P5:P8)=1,7,IF(rank.avg(P8,P5:P8)=1.5,5.5,IF(rank.avg(P8,P5:P8)=2,IF(rank.eq(P8,P5:P8)=1,4.33,4),IF(rank.avg(P8,P5:P8)=2.5,IF(rank.eq(P8,P5:P8)=1,3.25,3),IF(rank.avg(P8,P5:P8)=3,2,IF(rank.avg(P8,P5:P8)=3.5,1,0)))))))</f>
        <v/>
      </c>
      <c r="R8" s="83"/>
      <c r="S8" s="105" t="str">
        <f aca="false">Tabelle2!S8</f>
        <v>Josquin</v>
      </c>
      <c r="T8" s="107" t="s">
        <v>81</v>
      </c>
      <c r="U8" s="97" t="str">
        <f aca="false">IF(COUNT(T5:T8)&lt;&gt;4,"",IF(rank.avg(T8,T5:T8)=1,7,IF(rank.avg(T8,T5:T8)=1.5,5.5,IF(rank.avg(T8,T5:T8)=2,IF(rank.eq(T8,T5:T8)=1,4.33,4),IF(rank.avg(T8,T5:T8)=2.5,IF(rank.eq(T8,T5:T8)=1,3.25,3),IF(rank.avg(T8,T5:T8)=3,2,IF(rank.avg(T8,T5:T8)=3.5,1,0)))))))</f>
        <v/>
      </c>
      <c r="V8" s="83"/>
      <c r="W8" s="105" t="str">
        <f aca="false">Tabelle2!W8</f>
        <v>m_uab_dib</v>
      </c>
      <c r="X8" s="107" t="s">
        <v>81</v>
      </c>
      <c r="Y8" s="97" t="str">
        <f aca="false">IF(COUNT(X5:X8)&lt;&gt;4,"",IF(rank.avg(X8,X5:X8)=1,7,IF(rank.avg(X8,X5:X8)=1.5,5.5,IF(rank.avg(X8,X5:X8)=2,IF(rank.eq(X8,X5:X8)=1,4.33,4),IF(rank.avg(X8,X5:X8)=2.5,IF(rank.eq(X8,X5:X8)=1,3.25,3),IF(rank.avg(X8,X5:X8)=3,2,IF(rank.avg(X8,X5:X8)=3.5,1,0)))))))</f>
        <v/>
      </c>
    </row>
    <row r="9" customFormat="false" ht="15.75" hidden="false" customHeight="true" outlineLevel="0" collapsed="false">
      <c r="B9" s="108" t="s">
        <v>82</v>
      </c>
      <c r="C9" s="109" t="s">
        <v>75</v>
      </c>
      <c r="D9" s="110" t="s">
        <v>76</v>
      </c>
      <c r="E9" s="110"/>
      <c r="F9" s="111" t="str">
        <f aca="false">HYPERLINK(CONCATENATE("http://www.boiteajeux.net/jeux/agr/partie.php?id=",H9),"D2-2")</f>
        <v>D2-2</v>
      </c>
      <c r="G9" s="112" t="s">
        <v>75</v>
      </c>
      <c r="H9" s="113" t="s">
        <v>76</v>
      </c>
      <c r="I9" s="113"/>
      <c r="J9" s="114" t="s">
        <v>83</v>
      </c>
      <c r="K9" s="115" t="s">
        <v>75</v>
      </c>
      <c r="L9" s="116" t="s">
        <v>76</v>
      </c>
      <c r="M9" s="116"/>
      <c r="N9" s="117" t="s">
        <v>84</v>
      </c>
      <c r="O9" s="118" t="s">
        <v>75</v>
      </c>
      <c r="P9" s="119" t="s">
        <v>76</v>
      </c>
      <c r="Q9" s="119"/>
      <c r="R9" s="120" t="s">
        <v>85</v>
      </c>
      <c r="S9" s="118" t="s">
        <v>75</v>
      </c>
      <c r="T9" s="121" t="s">
        <v>76</v>
      </c>
      <c r="U9" s="121"/>
      <c r="V9" s="120" t="s">
        <v>86</v>
      </c>
      <c r="W9" s="118" t="s">
        <v>75</v>
      </c>
      <c r="X9" s="121" t="s">
        <v>76</v>
      </c>
      <c r="Y9" s="121"/>
    </row>
    <row r="10" customFormat="false" ht="15.75" hidden="false" customHeight="true" outlineLevel="0" collapsed="false">
      <c r="B10" s="108"/>
      <c r="C10" s="122" t="str">
        <f aca="false">Tabelle2!C5</f>
        <v>wilfried</v>
      </c>
      <c r="D10" s="122" t="s">
        <v>76</v>
      </c>
      <c r="E10" s="123" t="str">
        <f aca="false">IF(COUNT(D10:D13)&lt;&gt;4,"",IF(rank.avg(D10,D10:D13)=1,7,IF(rank.avg(D10,D10:D13)=1.5,5.5,IF(rank.avg(D10,D10:D13)=2,IF(rank.eq(D10,D10:D13)=1,4.33,4),IF(rank.avg(D10,D10:D13)=2.5,IF(rank.eq(D10,D10:D13)=1,3.25,3),IF(rank.avg(D10,D10:D13)=3,2,IF(rank.avg(D10,D10:D13)=3.5,1,0)))))))</f>
        <v/>
      </c>
      <c r="F10" s="111"/>
      <c r="G10" s="124" t="str">
        <f aca="false">Tabelle2!G5</f>
        <v>sixthsense</v>
      </c>
      <c r="H10" s="125" t="s">
        <v>76</v>
      </c>
      <c r="I10" s="126" t="str">
        <f aca="false">IF(COUNT(H10:H13)&lt;&gt;4,"",IF(rank.avg(H10,H10:H13)=1,7,IF(rank.avg(H10,H10:H13)=1.5,5.5,IF(rank.avg(H10,H10:H13)=2,IF(rank.eq(H10,H10:H13)=1,4.33,4),IF(rank.avg(H10,H10:H13)=2.5,IF(rank.eq(H10,H10:H13)=1,3.25,3),IF(rank.avg(H10,H10:H13)=3,2,IF(rank.avg(H10,H10:H13)=3.5,1,0)))))))</f>
        <v/>
      </c>
      <c r="J10" s="114"/>
      <c r="K10" s="127" t="str">
        <f aca="false">Tabelle2!K5</f>
        <v>wop</v>
      </c>
      <c r="L10" s="128" t="s">
        <v>76</v>
      </c>
      <c r="M10" s="129" t="str">
        <f aca="false">IF(COUNT(L10:L13)&lt;&gt;4,"",IF(rank.avg(L10,L10:L13)=1,7,IF(rank.avg(L10,L10:L13)=1.5,5.5,IF(rank.avg(L10,L10:L13)=2,IF(rank.eq(L10,L10:L13)=1,4.33,4),IF(rank.avg(L10,L10:L13)=2.5,IF(rank.eq(L10,L10:L13)=1,3.25,3),IF(rank.avg(L10,L10:L13)=3,2,IF(rank.avg(L10,L10:L13)=3.5,1,0)))))))</f>
        <v/>
      </c>
      <c r="N10" s="117"/>
      <c r="O10" s="130" t="str">
        <f aca="false">Tabelle2!O5</f>
        <v>Anne de Bretagne</v>
      </c>
      <c r="P10" s="131" t="s">
        <v>76</v>
      </c>
      <c r="Q10" s="132" t="str">
        <f aca="false">IF(COUNT(P10:P13)&lt;&gt;4,"",IF(rank.avg(P10,P10:P13)=1,7,IF(rank.avg(P10,P10:P13)=1.5,5.5,IF(rank.avg(P10,P10:P13)=2,IF(rank.eq(P10,P10:P13)=1,4.33,4),IF(rank.avg(P10,P10:P13)=2.5,IF(rank.eq(P10,P10:P13)=1,3.25,3),IF(rank.avg(P10,P10:P13)=3,2,IF(rank.avg(P10,P10:P13)=3.5,1,0)))))))</f>
        <v/>
      </c>
      <c r="R10" s="120"/>
      <c r="S10" s="130" t="str">
        <f aca="false">Tabelle2!S5</f>
        <v>Keren</v>
      </c>
      <c r="T10" s="133" t="s">
        <v>76</v>
      </c>
      <c r="U10" s="134" t="str">
        <f aca="false">IF(COUNT(T10:T13)&lt;&gt;4,"",IF(rank.avg(T10,T10:T13)=1,7,IF(rank.avg(T10,T10:T13)=1.5,5.5,IF(rank.avg(T10,T10:T13)=2,IF(rank.eq(T10,T10:T13)=1,4.33,4),IF(rank.avg(T10,T10:T13)=2.5,IF(rank.eq(T10,T10:T13)=1,3.25,3),IF(rank.avg(T10,T10:T13)=3,2,IF(rank.avg(T10,T10:T13)=3.5,1,0)))))))</f>
        <v/>
      </c>
      <c r="V10" s="120"/>
      <c r="W10" s="130" t="str">
        <f aca="false">Tabelle2!W9</f>
        <v>AustRabbit</v>
      </c>
      <c r="X10" s="133" t="s">
        <v>76</v>
      </c>
      <c r="Y10" s="134" t="str">
        <f aca="false">IF(COUNT(X10:X13)&lt;&gt;4,"",IF(rank.avg(X10,X10:X13)=1,7,IF(rank.avg(X10,X10:X13)=1.5,5.5,IF(rank.avg(X10,X10:X13)=2,IF(rank.eq(X10,X10:X13)=1,4.33,4),IF(rank.avg(X10,X10:X13)=2.5,IF(rank.eq(X10,X10:X13)=1,3.25,3),IF(rank.avg(X10,X10:X13)=3,2,IF(rank.avg(X10,X10:X13)=3.5,1,0)))))))</f>
        <v/>
      </c>
    </row>
    <row r="11" customFormat="false" ht="15.75" hidden="false" customHeight="true" outlineLevel="0" collapsed="false">
      <c r="B11" s="108"/>
      <c r="C11" s="135" t="str">
        <f aca="false">Tabelle2!C6</f>
        <v>Axiom</v>
      </c>
      <c r="D11" s="135" t="s">
        <v>76</v>
      </c>
      <c r="E11" s="123" t="str">
        <f aca="false">IF(COUNT(D10:D13)&lt;&gt;4,"",IF(rank.avg(D11,D10:D13)=1,7,IF(rank.avg(D11,D10:D13)=1.5,5.5,IF(rank.avg(D11,D10:D13)=2,IF(rank.eq(D11,D10:D13)=1,4.33,4),IF(rank.avg(D11,D10:D13)=2.5,IF(rank.eq(D11,D10:D13)=1,3.25,3),IF(rank.avg(D11,D10:D13)=3,2,IF(rank.avg(D11,D10:D13)=3.5,1,0)))))))</f>
        <v/>
      </c>
      <c r="F11" s="111"/>
      <c r="G11" s="124" t="str">
        <f aca="false">Tabelle2!G6</f>
        <v>vroch</v>
      </c>
      <c r="H11" s="125" t="s">
        <v>76</v>
      </c>
      <c r="I11" s="126" t="str">
        <f aca="false">IF(COUNT(H10:H13)&lt;&gt;4,"",IF(rank.avg(H11,H10:H13)=1,7,IF(rank.avg(H11,H10:H13)=1.5,5.5,IF(rank.avg(H11,H10:H13)=2,IF(rank.eq(H11,H10:H13)=1,4.33,4),IF(rank.avg(H11,H10:H13)=2.5,IF(rank.eq(H11,H10:H13)=1,3.25,3),IF(rank.avg(H11,H10:H13)=3,2,IF(rank.avg(H11,H10:H13)=3.5,1,0)))))))</f>
        <v/>
      </c>
      <c r="J11" s="114"/>
      <c r="K11" s="127" t="str">
        <f aca="false">Tabelle2!K6</f>
        <v>loveangel</v>
      </c>
      <c r="L11" s="128" t="s">
        <v>76</v>
      </c>
      <c r="M11" s="129" t="str">
        <f aca="false">IF(COUNT(L10:L13)&lt;&gt;4,"",IF(rank.avg(L11,L10:L13)=1,7,IF(rank.avg(L11,L10:L13)=1.5,5.5,IF(rank.avg(L11,L10:L13)=2,IF(rank.eq(L11,L10:L13)=1,4.33,4),IF(rank.avg(L11,L10:L13)=2.5,IF(rank.eq(L11,L10:L13)=1,3.25,3),IF(rank.avg(L11,L10:L13)=3,2,IF(rank.avg(L11,L10:L13)=3.5,1,0)))))))</f>
        <v/>
      </c>
      <c r="N11" s="117"/>
      <c r="O11" s="130" t="str">
        <f aca="false">Tabelle2!O6</f>
        <v>Falzir</v>
      </c>
      <c r="P11" s="131" t="s">
        <v>76</v>
      </c>
      <c r="Q11" s="132" t="str">
        <f aca="false">IF(COUNT(P10:P13)&lt;&gt;4,"",IF(rank.avg(P11,P10:P13)=1,7,IF(rank.avg(P11,P10:P13)=1.5,5.5,IF(rank.avg(P11,P10:P13)=2,IF(rank.eq(P11,P10:P13)=1,4.33,4),IF(rank.avg(P11,P10:P13)=2.5,IF(rank.eq(P11,P10:P13)=1,3.25,3),IF(rank.avg(P11,P10:P13)=3,2,IF(rank.avg(P11,P10:P13)=3.5,1,0)))))))</f>
        <v/>
      </c>
      <c r="R11" s="120"/>
      <c r="S11" s="130" t="str">
        <f aca="false">Tabelle2!S6</f>
        <v>Maya</v>
      </c>
      <c r="T11" s="133" t="s">
        <v>76</v>
      </c>
      <c r="U11" s="134" t="str">
        <f aca="false">IF(COUNT(T10:T13)&lt;&gt;4,"",IF(rank.avg(T11,T10:T13)=1,7,IF(rank.avg(T11,T10:T13)=1.5,5.5,IF(rank.avg(T11,T10:T13)=2,IF(rank.eq(T11,T10:T13)=1,4.33,4),IF(rank.avg(T11,T10:T13)=2.5,IF(rank.eq(T11,T10:T13)=1,3.25,3),IF(rank.avg(T11,T10:T13)=3,2,IF(rank.avg(T11,T10:T13)=3.5,1,0)))))))</f>
        <v/>
      </c>
      <c r="V11" s="120"/>
      <c r="W11" s="130" t="str">
        <f aca="false">Tabelle2!W10</f>
        <v>yeye</v>
      </c>
      <c r="X11" s="133" t="s">
        <v>76</v>
      </c>
      <c r="Y11" s="134" t="str">
        <f aca="false">IF(COUNT(X10:X13)&lt;&gt;4,"",IF(rank.avg(X11,X10:X13)=1,7,IF(rank.avg(X11,X10:X13)=1.5,5.5,IF(rank.avg(X11,X10:X13)=2,IF(rank.eq(X11,X10:X13)=1,4.33,4),IF(rank.avg(X11,X10:X13)=2.5,IF(rank.eq(X11,X10:X13)=1,3.25,3),IF(rank.avg(X11,X10:X13)=3,2,IF(rank.avg(X11,X10:X13)=3.5,1,0)))))))</f>
        <v/>
      </c>
    </row>
    <row r="12" customFormat="false" ht="15.75" hidden="false" customHeight="true" outlineLevel="0" collapsed="false">
      <c r="B12" s="108"/>
      <c r="C12" s="135" t="str">
        <f aca="false">Tabelle2!C9</f>
        <v>hakomugiko</v>
      </c>
      <c r="D12" s="135" t="s">
        <v>76</v>
      </c>
      <c r="E12" s="123" t="str">
        <f aca="false">IF(COUNT(D10:D13)&lt;&gt;4,"",IF(rank.avg(D12,D10:D13)=1,7,IF(rank.avg(D12,D10:D13)=1.5,5.5,IF(rank.avg(D12,D10:D13)=2,IF(rank.eq(D12,D10:D13)=1,4.33,4),IF(rank.avg(D12,D10:D13)=2.5,IF(rank.eq(D12,D10:D13)=1,3.25,3),IF(rank.avg(D12,D10:D13)=3,2,IF(rank.avg(D12,D10:D13)=3.5,1,0)))))))</f>
        <v/>
      </c>
      <c r="F12" s="111"/>
      <c r="G12" s="124" t="str">
        <f aca="false">Tabelle2!G9</f>
        <v>surok9068</v>
      </c>
      <c r="H12" s="125" t="s">
        <v>76</v>
      </c>
      <c r="I12" s="126" t="str">
        <f aca="false">IF(COUNT(H10:H13)&lt;&gt;4,"",IF(rank.avg(H12,H10:H13)=1,7,IF(rank.avg(H12,H10:H13)=1.5,5.5,IF(rank.avg(H12,H10:H13)=2,IF(rank.eq(H12,H10:H13)=1,4.33,4),IF(rank.avg(H12,H10:H13)=2.5,IF(rank.eq(H12,H10:H13)=1,3.25,3),IF(rank.avg(H12,H10:H13)=3,2,IF(rank.avg(H12,H10:H13)=3.5,1,0)))))))</f>
        <v/>
      </c>
      <c r="J12" s="114"/>
      <c r="K12" s="127" t="str">
        <f aca="false">Tabelle2!K9</f>
        <v>chamoisien</v>
      </c>
      <c r="L12" s="128" t="s">
        <v>76</v>
      </c>
      <c r="M12" s="129" t="str">
        <f aca="false">IF(COUNT(L10:L13)&lt;&gt;4,"",IF(rank.avg(L12,L10:L13)=1,7,IF(rank.avg(L12,L10:L13)=1.5,5.5,IF(rank.avg(L12,L10:L13)=2,IF(rank.eq(L12,L10:L13)=1,4.33,4),IF(rank.avg(L12,L10:L13)=2.5,IF(rank.eq(L12,L10:L13)=1,3.25,3),IF(rank.avg(L12,L10:L13)=3,2,IF(rank.avg(L12,L10:L13)=3.5,1,0)))))))</f>
        <v/>
      </c>
      <c r="N12" s="117"/>
      <c r="O12" s="130" t="str">
        <f aca="false">Tabelle2!O9</f>
        <v>angellove</v>
      </c>
      <c r="P12" s="131" t="s">
        <v>76</v>
      </c>
      <c r="Q12" s="132" t="str">
        <f aca="false">IF(COUNT(P10:P13)&lt;&gt;4,"",IF(rank.avg(P12,P10:P13)=1,7,IF(rank.avg(P12,P10:P13)=1.5,5.5,IF(rank.avg(P12,P10:P13)=2,IF(rank.eq(P12,P10:P13)=1,4.33,4),IF(rank.avg(P12,P10:P13)=2.5,IF(rank.eq(P12,P10:P13)=1,3.25,3),IF(rank.avg(P12,P10:P13)=3,2,IF(rank.avg(P12,P10:P13)=3.5,1,0)))))))</f>
        <v/>
      </c>
      <c r="R12" s="120"/>
      <c r="S12" s="130" t="str">
        <f aca="false">Tabelle2!S9</f>
        <v>manusib</v>
      </c>
      <c r="T12" s="133" t="s">
        <v>76</v>
      </c>
      <c r="U12" s="134" t="str">
        <f aca="false">IF(COUNT(T10:T13)&lt;&gt;4,"",IF(rank.avg(T12,T10:T13)=1,7,IF(rank.avg(T12,T10:T13)=1.5,5.5,IF(rank.avg(T12,T10:T13)=2,IF(rank.eq(T12,T10:T13)=1,4.33,4),IF(rank.avg(T12,T10:T13)=2.5,IF(rank.eq(T12,T10:T13)=1,3.25,3),IF(rank.avg(T12,T10:T13)=3,2,IF(rank.avg(T12,T10:T13)=3.5,1,0)))))))</f>
        <v/>
      </c>
      <c r="V12" s="120"/>
      <c r="W12" s="130" t="str">
        <f aca="false">Tabelle2!W11</f>
        <v>Misna_35</v>
      </c>
      <c r="X12" s="133" t="s">
        <v>76</v>
      </c>
      <c r="Y12" s="134" t="str">
        <f aca="false">IF(COUNT(X10:X13)&lt;&gt;4,"",IF(rank.avg(X12,X10:X13)=1,7,IF(rank.avg(X12,X10:X13)=1.5,5.5,IF(rank.avg(X12,X10:X13)=2,IF(rank.eq(X12,X10:X13)=1,4.33,4),IF(rank.avg(X12,X10:X13)=2.5,IF(rank.eq(X12,X10:X13)=1,3.25,3),IF(rank.avg(X12,X10:X13)=3,2,IF(rank.avg(X12,X10:X13)=3.5,1,0)))))))</f>
        <v/>
      </c>
    </row>
    <row r="13" customFormat="false" ht="15.75" hidden="false" customHeight="true" outlineLevel="0" collapsed="false">
      <c r="B13" s="108"/>
      <c r="C13" s="136" t="str">
        <f aca="false">Tabelle2!C10</f>
        <v>torbuch</v>
      </c>
      <c r="D13" s="136" t="s">
        <v>76</v>
      </c>
      <c r="E13" s="123" t="str">
        <f aca="false">IF(COUNT(D10:D13)&lt;&gt;4,"",IF(rank.avg(D13,D10:D13)=1,7,IF(rank.avg(D13,D10:D13)=1.5,5.5,IF(rank.avg(D13,D10:D13)=2,IF(rank.eq(D13,D10:D13)=1,4.33,4),IF(rank.avg(D13,D10:D13)=2.5,IF(rank.eq(D13,D10:D13)=1,3.25,3),IF(rank.avg(D13,D10:D13)=3,2,IF(rank.avg(D13,D10:D13)=3.5,1,0)))))))</f>
        <v/>
      </c>
      <c r="F13" s="111"/>
      <c r="G13" s="137" t="str">
        <f aca="false">Tabelle2!G10</f>
        <v>akirkwood52</v>
      </c>
      <c r="H13" s="138" t="s">
        <v>76</v>
      </c>
      <c r="I13" s="139" t="str">
        <f aca="false">IF(COUNT(H10:H13)&lt;&gt;4,"",IF(rank.avg(H13,H10:H13)=1,7,IF(rank.avg(H13,H10:H13)=1.5,5.5,IF(rank.avg(H13,H10:H13)=2,IF(rank.eq(H13,H10:H13)=1,4.33,4),IF(rank.avg(H13,H10:H13)=2.5,IF(rank.eq(H13,H10:H13)=1,3.25,3),IF(rank.avg(H13,H10:H13)=3,2,IF(rank.avg(H13,H10:H13)=3.5,1,0)))))))</f>
        <v/>
      </c>
      <c r="J13" s="114"/>
      <c r="K13" s="140" t="str">
        <f aca="false">Tabelle2!K10</f>
        <v>staavros</v>
      </c>
      <c r="L13" s="141" t="s">
        <v>76</v>
      </c>
      <c r="M13" s="142" t="str">
        <f aca="false">IF(COUNT(L10:L13)&lt;&gt;4,"",IF(rank.avg(L13,L10:L13)=1,7,IF(rank.avg(L13,L10:L13)=1.5,5.5,IF(rank.avg(L13,L10:L13)=2,IF(rank.eq(L13,L10:L13)=1,4.33,4),IF(rank.avg(L13,L10:L13)=2.5,IF(rank.eq(L13,L10:L13)=1,3.25,3),IF(rank.avg(L13,L10:L13)=3,2,IF(rank.avg(L13,L10:L13)=3.5,1,0)))))))</f>
        <v/>
      </c>
      <c r="N13" s="117"/>
      <c r="O13" s="143" t="str">
        <f aca="false">Tabelle2!O10</f>
        <v>doubledee</v>
      </c>
      <c r="P13" s="144" t="s">
        <v>76</v>
      </c>
      <c r="Q13" s="145" t="str">
        <f aca="false">IF(COUNT(P10:P13)&lt;&gt;4,"",IF(rank.avg(P13,P10:P13)=1,7,IF(rank.avg(P13,P10:P13)=1.5,5.5,IF(rank.avg(P13,P10:P13)=2,IF(rank.eq(P13,P10:P13)=1,4.33,4),IF(rank.avg(P13,P10:P13)=2.5,IF(rank.eq(P13,P10:P13)=1,3.25,3),IF(rank.avg(P13,P10:P13)=3,2,IF(rank.avg(P13,P10:P13)=3.5,1,0)))))))</f>
        <v/>
      </c>
      <c r="R13" s="120"/>
      <c r="S13" s="143" t="str">
        <f aca="false">Tabelle2!S10</f>
        <v>AL1</v>
      </c>
      <c r="T13" s="146" t="s">
        <v>76</v>
      </c>
      <c r="U13" s="147" t="str">
        <f aca="false">IF(COUNT(T10:T13)&lt;&gt;4,"",IF(rank.avg(T13,T10:T13)=1,7,IF(rank.avg(T13,T10:T13)=1.5,5.5,IF(rank.avg(T13,T10:T13)=2,IF(rank.eq(T13,T10:T13)=1,4.33,4),IF(rank.avg(T13,T10:T13)=2.5,IF(rank.eq(T13,T10:T13)=1,3.25,3),IF(rank.avg(T13,T10:T13)=3,2,IF(rank.avg(T13,T10:T13)=3.5,1,0)))))))</f>
        <v/>
      </c>
      <c r="V13" s="120"/>
      <c r="W13" s="143" t="str">
        <f aca="false">Tabelle2!W12</f>
        <v>clinkerfr</v>
      </c>
      <c r="X13" s="146" t="s">
        <v>76</v>
      </c>
      <c r="Y13" s="147" t="str">
        <f aca="false">IF(COUNT(X10:X13)&lt;&gt;4,"",IF(rank.avg(X13,X10:X13)=1,7,IF(rank.avg(X13,X10:X13)=1.5,5.5,IF(rank.avg(X13,X10:X13)=2,IF(rank.eq(X13,X10:X13)=1,4.33,4),IF(rank.avg(X13,X10:X13)=2.5,IF(rank.eq(X13,X10:X13)=1,3.25,3),IF(rank.avg(X13,X10:X13)=3,2,IF(rank.avg(X13,X10:X13)=3.5,1,0)))))))</f>
        <v/>
      </c>
    </row>
    <row r="14" customFormat="false" ht="15.75" hidden="false" customHeight="true" outlineLevel="0" collapsed="false">
      <c r="B14" s="71" t="s">
        <v>87</v>
      </c>
      <c r="C14" s="72" t="s">
        <v>75</v>
      </c>
      <c r="D14" s="73" t="s">
        <v>76</v>
      </c>
      <c r="E14" s="73"/>
      <c r="F14" s="74" t="str">
        <f aca="false">HYPERLINK(CONCATENATE("http://www.boiteajeux.net/jeux/agr/partie.php?id=",H14),"D2-3")</f>
        <v>D2-3</v>
      </c>
      <c r="G14" s="75" t="s">
        <v>75</v>
      </c>
      <c r="H14" s="76" t="s">
        <v>76</v>
      </c>
      <c r="I14" s="76"/>
      <c r="J14" s="77" t="s">
        <v>88</v>
      </c>
      <c r="K14" s="148" t="s">
        <v>75</v>
      </c>
      <c r="L14" s="79" t="s">
        <v>76</v>
      </c>
      <c r="M14" s="79"/>
      <c r="N14" s="80" t="s">
        <v>89</v>
      </c>
      <c r="O14" s="81" t="s">
        <v>75</v>
      </c>
      <c r="P14" s="82" t="s">
        <v>76</v>
      </c>
      <c r="Q14" s="82"/>
      <c r="R14" s="83" t="s">
        <v>90</v>
      </c>
      <c r="S14" s="81" t="s">
        <v>75</v>
      </c>
      <c r="T14" s="84" t="s">
        <v>76</v>
      </c>
      <c r="U14" s="84"/>
      <c r="V14" s="83" t="s">
        <v>91</v>
      </c>
      <c r="W14" s="81" t="s">
        <v>75</v>
      </c>
      <c r="X14" s="84" t="s">
        <v>76</v>
      </c>
      <c r="Y14" s="84"/>
    </row>
    <row r="15" customFormat="false" ht="15.75" hidden="false" customHeight="true" outlineLevel="0" collapsed="false">
      <c r="B15" s="71"/>
      <c r="C15" s="85" t="str">
        <f aca="false">Tabelle2!C5</f>
        <v>wilfried</v>
      </c>
      <c r="D15" s="86" t="s">
        <v>76</v>
      </c>
      <c r="E15" s="149" t="str">
        <f aca="false">IF(COUNT(D15:D18)&lt;&gt;4,"",IF(rank.avg(D15,D15:D18)=1,7,IF(rank.avg(D15,D15:D18)=1.5,5.5,IF(rank.avg(D15,D15:D18)=2,IF(rank.eq(D15,D15:D18)=1,4.33,4),IF(rank.avg(D15,D15:D18)=2.5,IF(rank.eq(D15,D15:D18)=1,3.25,3),IF(rank.avg(D15,D15:D18)=3,2,IF(rank.avg(D15,D15:D18)=3.5,1,0)))))))</f>
        <v/>
      </c>
      <c r="F15" s="74"/>
      <c r="G15" s="88" t="str">
        <f aca="false">Tabelle2!G5</f>
        <v>sixthsense</v>
      </c>
      <c r="H15" s="89" t="s">
        <v>76</v>
      </c>
      <c r="I15" s="87" t="str">
        <f aca="false">IF(COUNT(H15:H18)&lt;&gt;4,"",IF(rank.avg(H15,H15:H18)=1,7,IF(rank.avg(H15,H15:H18)=1.5,5.5,IF(rank.avg(H15,H15:H18)=2,IF(rank.eq(H15,H15:H18)=1,4.33,4),IF(rank.avg(H15,H15:H18)=2.5,IF(rank.eq(H15,H15:H18)=1,3.25,3),IF(rank.avg(H15,H15:H18)=3,2,IF(rank.avg(H15,H15:H18)=3.5,1,0)))))))</f>
        <v/>
      </c>
      <c r="J15" s="77"/>
      <c r="K15" s="90" t="str">
        <f aca="false">Tabelle2!K5</f>
        <v>wop</v>
      </c>
      <c r="L15" s="91" t="s">
        <v>76</v>
      </c>
      <c r="M15" s="92" t="str">
        <f aca="false">IF(COUNT(L15:L18)&lt;&gt;4,"",IF(rank.avg(L15,L15:L18)=1,7,IF(rank.avg(L15,L15:L18)=1.5,5.5,IF(rank.avg(L15,L15:L18)=2,IF(rank.eq(L15,L15:L18)=1,4.33,4),IF(rank.avg(L15,L15:L18)=2.5,IF(rank.eq(L15,L15:L18)=1,3.25,3),IF(rank.avg(L15,L15:L18)=3,2,IF(rank.avg(L15,L15:L18)=3.5,1,0)))))))</f>
        <v/>
      </c>
      <c r="N15" s="80"/>
      <c r="O15" s="93" t="str">
        <f aca="false">Tabelle2!O5</f>
        <v>Anne de Bretagne</v>
      </c>
      <c r="P15" s="150" t="s">
        <v>76</v>
      </c>
      <c r="Q15" s="151" t="str">
        <f aca="false">IF(COUNT(P15:P18)&lt;&gt;4,"",IF(rank.avg(P15,P15:P18)=1,7,IF(rank.avg(P15,P15:P18)=1.5,5.5,IF(rank.avg(P15,P15:P18)=2,IF(rank.eq(P15,P15:P18)=1,4.33,4),IF(rank.avg(P15,P15:P18)=2.5,IF(rank.eq(P15,P15:P18)=1,3.25,3),IF(rank.avg(P15,P15:P18)=3,2,IF(rank.avg(P15,P15:P18)=3.5,1,0)))))))</f>
        <v/>
      </c>
      <c r="R15" s="83"/>
      <c r="S15" s="93" t="str">
        <f aca="false">Tabelle2!S5</f>
        <v>Keren</v>
      </c>
      <c r="T15" s="96" t="s">
        <v>76</v>
      </c>
      <c r="U15" s="97" t="str">
        <f aca="false">IF(COUNT(T15:T18)&lt;&gt;4,"",IF(rank.avg(T15,T15:T18)=1,7,IF(rank.avg(T15,T15:T18)=1.5,5.5,IF(rank.avg(T15,T15:T18)=2,IF(rank.eq(T15,T15:T18)=1,4.33,4),IF(rank.avg(T15,T15:T18)=2.5,IF(rank.eq(T15,T15:T18)=1,3.25,3),IF(rank.avg(T15,T15:T18)=3,2,IF(rank.avg(T15,T15:T18)=3.5,1,0)))))))</f>
        <v/>
      </c>
      <c r="V15" s="83"/>
      <c r="W15" s="93" t="str">
        <f aca="false">Tabelle2!W5</f>
        <v>Antonym</v>
      </c>
      <c r="X15" s="96" t="s">
        <v>76</v>
      </c>
      <c r="Y15" s="97" t="str">
        <f aca="false">IF(COUNT(X15:X18)&lt;&gt;4,"",IF(rank.avg(X15,X15:X18)=1,7,IF(rank.avg(X15,X15:X18)=1.5,5.5,IF(rank.avg(X15,X15:X18)=2,IF(rank.eq(X15,X15:X18)=1,4.33,4),IF(rank.avg(X15,X15:X18)=2.5,IF(rank.eq(X15,X15:X18)=1,3.25,3),IF(rank.avg(X15,X15:X18)=3,2,IF(rank.avg(X15,X15:X18)=3.5,1,0)))))))</f>
        <v/>
      </c>
    </row>
    <row r="16" customFormat="false" ht="15.75" hidden="false" customHeight="true" outlineLevel="0" collapsed="false">
      <c r="B16" s="71"/>
      <c r="C16" s="85" t="str">
        <f aca="false">Tabelle2!C6</f>
        <v>Axiom</v>
      </c>
      <c r="D16" s="86" t="s">
        <v>76</v>
      </c>
      <c r="E16" s="149" t="str">
        <f aca="false">IF(COUNT(D15:D18)&lt;&gt;4,"",IF(rank.avg(D16,D15:D18)=1,7,IF(rank.avg(D16,D15:D18)=1.5,5.5,IF(rank.avg(D16,D15:D18)=2,IF(rank.eq(D16,D15:D18)=1,4.33,4),IF(rank.avg(D16,D15:D18)=2.5,IF(rank.eq(D16,D15:D18)=1,3.25,3),IF(rank.avg(D16,D15:D18)=3,2,IF(rank.avg(D16,D15:D18)=3.5,1,0)))))))</f>
        <v/>
      </c>
      <c r="F16" s="74"/>
      <c r="G16" s="88" t="str">
        <f aca="false">Tabelle2!G6</f>
        <v>vroch</v>
      </c>
      <c r="H16" s="89" t="s">
        <v>76</v>
      </c>
      <c r="I16" s="87" t="str">
        <f aca="false">IF(COUNT(H15:H18)&lt;&gt;4,"",IF(rank.avg(H16,H15:H18)=1,7,IF(rank.avg(H16,H15:H18)=1.5,5.5,IF(rank.avg(H16,H15:H18)=2,IF(rank.eq(H16,H15:H18)=1,4.33,4),IF(rank.avg(H16,H15:H18)=2.5,IF(rank.eq(H16,H15:H18)=1,3.25,3),IF(rank.avg(H16,H15:H18)=3,2,IF(rank.avg(H16,H15:H18)=3.5,1,0)))))))</f>
        <v/>
      </c>
      <c r="J16" s="77"/>
      <c r="K16" s="90" t="str">
        <f aca="false">Tabelle2!K6</f>
        <v>loveangel</v>
      </c>
      <c r="L16" s="91" t="s">
        <v>76</v>
      </c>
      <c r="M16" s="92" t="str">
        <f aca="false">IF(COUNT(L15:L18)&lt;&gt;4,"",IF(rank.avg(L16,L15:L18)=1,7,IF(rank.avg(L16,L15:L18)=1.5,5.5,IF(rank.avg(L16,L15:L18)=2,IF(rank.eq(L16,L15:L18)=1,4.33,4),IF(rank.avg(L16,L15:L18)=2.5,IF(rank.eq(L16,L15:L18)=1,3.25,3),IF(rank.avg(L16,L15:L18)=3,2,IF(rank.avg(L16,L15:L18)=3.5,1,0)))))))</f>
        <v/>
      </c>
      <c r="N16" s="80"/>
      <c r="O16" s="93" t="str">
        <f aca="false">Tabelle2!O6</f>
        <v>Falzir</v>
      </c>
      <c r="P16" s="94" t="s">
        <v>76</v>
      </c>
      <c r="Q16" s="95" t="str">
        <f aca="false">IF(COUNT(P15:P18)&lt;&gt;4,"",IF(rank.avg(P16,P15:P18)=1,7,IF(rank.avg(P16,P15:P18)=1.5,5.5,IF(rank.avg(P16,P15:P18)=2,IF(rank.eq(P16,P15:P18)=1,4.33,4),IF(rank.avg(P16,P15:P18)=2.5,IF(rank.eq(P16,P15:P18)=1,3.25,3),IF(rank.avg(P16,P15:P18)=3,2,IF(rank.avg(P16,P15:P18)=3.5,1,0)))))))</f>
        <v/>
      </c>
      <c r="R16" s="83"/>
      <c r="S16" s="93" t="str">
        <f aca="false">Tabelle2!S6</f>
        <v>Maya</v>
      </c>
      <c r="T16" s="96" t="s">
        <v>76</v>
      </c>
      <c r="U16" s="97" t="str">
        <f aca="false">IF(COUNT(T15:T18)&lt;&gt;4,"",IF(rank.avg(T16,T15:T18)=1,7,IF(rank.avg(T16,T15:T18)=1.5,5.5,IF(rank.avg(T16,T15:T18)=2,IF(rank.eq(T16,T15:T18)=1,4.33,4),IF(rank.avg(T16,T15:T18)=2.5,IF(rank.eq(T16,T15:T18)=1,3.25,3),IF(rank.avg(T16,T15:T18)=3,2,IF(rank.avg(T16,T15:T18)=3.5,1,0)))))))</f>
        <v/>
      </c>
      <c r="V16" s="83"/>
      <c r="W16" s="93" t="str">
        <f aca="false">Tabelle2!W7</f>
        <v>runeho</v>
      </c>
      <c r="X16" s="96" t="s">
        <v>76</v>
      </c>
      <c r="Y16" s="97" t="str">
        <f aca="false">IF(COUNT(X15:X18)&lt;&gt;4,"",IF(rank.avg(X16,X15:X18)=1,7,IF(rank.avg(X16,X15:X18)=1.5,5.5,IF(rank.avg(X16,X15:X18)=2,IF(rank.eq(X16,X15:X18)=1,4.33,4),IF(rank.avg(X16,X15:X18)=2.5,IF(rank.eq(X16,X15:X18)=1,3.25,3),IF(rank.avg(X16,X15:X18)=3,2,IF(rank.avg(X16,X15:X18)=3.5,1,0)))))))</f>
        <v/>
      </c>
    </row>
    <row r="17" customFormat="false" ht="15.75" hidden="false" customHeight="true" outlineLevel="0" collapsed="false">
      <c r="B17" s="71"/>
      <c r="C17" s="85" t="str">
        <f aca="false">Tabelle2!C11</f>
        <v>ThomRun974</v>
      </c>
      <c r="D17" s="86" t="s">
        <v>76</v>
      </c>
      <c r="E17" s="149" t="str">
        <f aca="false">IF(COUNT(D15:D18)&lt;&gt;4,"",IF(rank.avg(D17,D15:D18)=1,7,IF(rank.avg(D17,D15:D18)=1.5,5.5,IF(rank.avg(D17,D15:D18)=2,IF(rank.eq(D17,D15:D18)=1,4.33,4),IF(rank.avg(D17,D15:D18)=2.5,IF(rank.eq(D17,D15:D18)=1,3.25,3),IF(rank.avg(D17,D15:D18)=3,2,IF(rank.avg(D17,D15:D18)=3.5,1,0)))))))</f>
        <v/>
      </c>
      <c r="F17" s="74"/>
      <c r="G17" s="88" t="str">
        <f aca="false">Tabelle2!G11</f>
        <v>blasty</v>
      </c>
      <c r="H17" s="89" t="s">
        <v>76</v>
      </c>
      <c r="I17" s="87" t="str">
        <f aca="false">IF(COUNT(H15:H18)&lt;&gt;4,"",IF(rank.avg(H17,H15:H18)=1,7,IF(rank.avg(H17,H15:H18)=1.5,5.5,IF(rank.avg(H17,H15:H18)=2,IF(rank.eq(H17,H15:H18)=1,4.33,4),IF(rank.avg(H17,H15:H18)=2.5,IF(rank.eq(H17,H15:H18)=1,3.25,3),IF(rank.avg(H17,H15:H18)=3,2,IF(rank.avg(H17,H15:H18)=3.5,1,0)))))))</f>
        <v/>
      </c>
      <c r="J17" s="77"/>
      <c r="K17" s="90" t="str">
        <f aca="false">Tabelle2!K11</f>
        <v>Robeeto</v>
      </c>
      <c r="L17" s="91" t="s">
        <v>76</v>
      </c>
      <c r="M17" s="92" t="str">
        <f aca="false">IF(COUNT(L15:L18)&lt;&gt;4,"",IF(rank.avg(L17,L15:L18)=1,7,IF(rank.avg(L17,L15:L18)=1.5,5.5,IF(rank.avg(L17,L15:L18)=2,IF(rank.eq(L17,L15:L18)=1,4.33,4),IF(rank.avg(L17,L15:L18)=2.5,IF(rank.eq(L17,L15:L18)=1,3.25,3),IF(rank.avg(L17,L15:L18)=3,2,IF(rank.avg(L17,L15:L18)=3.5,1,0)))))))</f>
        <v/>
      </c>
      <c r="N17" s="80"/>
      <c r="O17" s="93" t="str">
        <f aca="false">Tabelle2!O11</f>
        <v>Reniar</v>
      </c>
      <c r="P17" s="94" t="s">
        <v>76</v>
      </c>
      <c r="Q17" s="95" t="str">
        <f aca="false">IF(COUNT(P15:P18)&lt;&gt;4,"",IF(rank.avg(P17,P15:P18)=1,7,IF(rank.avg(P17,P15:P18)=1.5,5.5,IF(rank.avg(P17,P15:P18)=2,IF(rank.eq(P17,P15:P18)=1,4.33,4),IF(rank.avg(P17,P15:P18)=2.5,IF(rank.eq(P17,P15:P18)=1,3.25,3),IF(rank.avg(P17,P15:P18)=3,2,IF(rank.avg(P17,P15:P18)=3.5,1,0)))))))</f>
        <v/>
      </c>
      <c r="R17" s="83"/>
      <c r="S17" s="93" t="str">
        <f aca="false">Tabelle2!S11</f>
        <v>Biche55</v>
      </c>
      <c r="T17" s="96" t="s">
        <v>76</v>
      </c>
      <c r="U17" s="97" t="str">
        <f aca="false">IF(COUNT(T15:T18)&lt;&gt;4,"",IF(rank.avg(T17,T15:T18)=1,7,IF(rank.avg(T17,T15:T18)=1.5,5.5,IF(rank.avg(T17,T15:T18)=2,IF(rank.eq(T17,T15:T18)=1,4.33,4),IF(rank.avg(T17,T15:T18)=2.5,IF(rank.eq(T17,T15:T18)=1,3.25,3),IF(rank.avg(T17,T15:T18)=3,2,IF(rank.avg(T17,T15:T18)=3.5,1,0)))))))</f>
        <v/>
      </c>
      <c r="V17" s="83"/>
      <c r="W17" s="93" t="str">
        <f aca="false">Tabelle2!W9</f>
        <v>AustRabbit</v>
      </c>
      <c r="X17" s="96" t="s">
        <v>76</v>
      </c>
      <c r="Y17" s="97" t="str">
        <f aca="false">IF(COUNT(X15:X18)&lt;&gt;4,"",IF(rank.avg(X17,X15:X18)=1,7,IF(rank.avg(X17,X15:X18)=1.5,5.5,IF(rank.avg(X17,X15:X18)=2,IF(rank.eq(X17,X15:X18)=1,4.33,4),IF(rank.avg(X17,X15:X18)=2.5,IF(rank.eq(X17,X15:X18)=1,3.25,3),IF(rank.avg(X17,X15:X18)=3,2,IF(rank.avg(X17,X15:X18)=3.5,1,0)))))))</f>
        <v/>
      </c>
    </row>
    <row r="18" customFormat="false" ht="15.75" hidden="false" customHeight="true" outlineLevel="0" collapsed="false">
      <c r="B18" s="71"/>
      <c r="C18" s="99" t="str">
        <f aca="false">Tabelle2!C12</f>
        <v>ryann</v>
      </c>
      <c r="D18" s="100" t="s">
        <v>76</v>
      </c>
      <c r="E18" s="149" t="str">
        <f aca="false">IF(COUNT(D15:D18)&lt;&gt;4,"",IF(rank.avg(D18,D15:D18)=1,7,IF(rank.avg(D18,D15:D18)=1.5,5.5,IF(rank.avg(D18,D15:D18)=2,IF(rank.eq(D18,D15:D18)=1,4.33,4),IF(rank.avg(D18,D15:D18)=2.5,IF(rank.eq(D18,D15:D18)=1,3.25,3),IF(rank.avg(D18,D15:D18)=3,2,IF(rank.avg(D18,D15:D18)=3.5,1,0)))))))</f>
        <v/>
      </c>
      <c r="F18" s="74"/>
      <c r="G18" s="101" t="str">
        <f aca="false">Tabelle2!G12</f>
        <v>cocoblu</v>
      </c>
      <c r="H18" s="102" t="s">
        <v>76</v>
      </c>
      <c r="I18" s="152" t="str">
        <f aca="false">IF(COUNT(H15:H18)&lt;&gt;4,"",IF(rank.avg(H18,H15:H18)=1,7,IF(rank.avg(H18,H15:H18)=1.5,5.5,IF(rank.avg(H18,H15:H18)=2,IF(rank.eq(H18,H15:H18)=1,4.33,4),IF(rank.avg(H18,H15:H18)=2.5,IF(rank.eq(H18,H15:H18)=1,3.25,3),IF(rank.avg(H18,H15:H18)=3,2,IF(rank.avg(H18,H15:H18)=3.5,1,0)))))))</f>
        <v/>
      </c>
      <c r="J18" s="77"/>
      <c r="K18" s="103" t="str">
        <f aca="false">Tabelle2!K12</f>
        <v>durn1818</v>
      </c>
      <c r="L18" s="104" t="s">
        <v>76</v>
      </c>
      <c r="M18" s="153" t="str">
        <f aca="false">IF(COUNT(L15:L18)&lt;&gt;4,"",IF(rank.avg(L18,L15:L18)=1,7,IF(rank.avg(L18,L15:L18)=1.5,5.5,IF(rank.avg(L18,L15:L18)=2,IF(rank.eq(L18,L15:L18)=1,4.33,4),IF(rank.avg(L18,L15:L18)=2.5,IF(rank.eq(L18,L15:L18)=1,3.25,3),IF(rank.avg(L18,L15:L18)=3,2,IF(rank.avg(L18,L15:L18)=3.5,1,0)))))))</f>
        <v/>
      </c>
      <c r="N18" s="80"/>
      <c r="O18" s="105" t="str">
        <f aca="false">Tabelle2!O12</f>
        <v>Gwarrior</v>
      </c>
      <c r="P18" s="106" t="s">
        <v>76</v>
      </c>
      <c r="Q18" s="154" t="str">
        <f aca="false">IF(COUNT(P15:P18)&lt;&gt;4,"",IF(rank.avg(P18,P15:P18)=1,7,IF(rank.avg(P18,P15:P18)=1.5,5.5,IF(rank.avg(P18,P15:P18)=2,IF(rank.eq(P18,P15:P18)=1,4.33,4),IF(rank.avg(P18,P15:P18)=2.5,IF(rank.eq(P18,P15:P18)=1,3.25,3),IF(rank.avg(P18,P15:P18)=3,2,IF(rank.avg(P18,P15:P18)=3.5,1,0)))))))</f>
        <v/>
      </c>
      <c r="R18" s="83"/>
      <c r="S18" s="105" t="str">
        <f aca="false">Tabelle2!S12</f>
        <v>aden Ookie</v>
      </c>
      <c r="T18" s="107" t="s">
        <v>76</v>
      </c>
      <c r="U18" s="155" t="str">
        <f aca="false">IF(COUNT(T15:T18)&lt;&gt;4,"",IF(rank.avg(T18,T15:T18)=1,7,IF(rank.avg(T18,T15:T18)=1.5,5.5,IF(rank.avg(T18,T15:T18)=2,IF(rank.eq(T18,T15:T18)=1,4.33,4),IF(rank.avg(T18,T15:T18)=2.5,IF(rank.eq(T18,T15:T18)=1,3.25,3),IF(rank.avg(T18,T15:T18)=3,2,IF(rank.avg(T18,T15:T18)=3.5,1,0)))))))</f>
        <v/>
      </c>
      <c r="V18" s="83"/>
      <c r="W18" s="105" t="str">
        <f aca="false">Tabelle2!W11</f>
        <v>Misna_35</v>
      </c>
      <c r="X18" s="107" t="s">
        <v>76</v>
      </c>
      <c r="Y18" s="155" t="str">
        <f aca="false">IF(COUNT(X15:X18)&lt;&gt;4,"",IF(rank.avg(X18,X15:X18)=1,7,IF(rank.avg(X18,X15:X18)=1.5,5.5,IF(rank.avg(X18,X15:X18)=2,IF(rank.eq(X18,X15:X18)=1,4.33,4),IF(rank.avg(X18,X15:X18)=2.5,IF(rank.eq(X18,X15:X18)=1,3.25,3),IF(rank.avg(X18,X15:X18)=3,2,IF(rank.avg(X18,X15:X18)=3.5,1,0)))))))</f>
        <v/>
      </c>
    </row>
    <row r="19" customFormat="false" ht="15.75" hidden="false" customHeight="true" outlineLevel="0" collapsed="false">
      <c r="B19" s="108" t="s">
        <v>92</v>
      </c>
      <c r="C19" s="156" t="s">
        <v>75</v>
      </c>
      <c r="D19" s="110" t="s">
        <v>76</v>
      </c>
      <c r="E19" s="110"/>
      <c r="F19" s="111" t="str">
        <f aca="false">HYPERLINK(CONCATENATE("http://www.boiteajeux.net/jeux/agr/partie.php?id=",H19),"D2-4")</f>
        <v>D2-4</v>
      </c>
      <c r="G19" s="112" t="s">
        <v>75</v>
      </c>
      <c r="H19" s="113" t="s">
        <v>76</v>
      </c>
      <c r="I19" s="113"/>
      <c r="J19" s="77" t="s">
        <v>93</v>
      </c>
      <c r="K19" s="115" t="s">
        <v>75</v>
      </c>
      <c r="L19" s="116" t="s">
        <v>76</v>
      </c>
      <c r="M19" s="116"/>
      <c r="N19" s="117" t="s">
        <v>94</v>
      </c>
      <c r="O19" s="118" t="s">
        <v>75</v>
      </c>
      <c r="P19" s="157" t="s">
        <v>76</v>
      </c>
      <c r="Q19" s="157"/>
      <c r="R19" s="120" t="s">
        <v>95</v>
      </c>
      <c r="S19" s="118" t="s">
        <v>75</v>
      </c>
      <c r="T19" s="121" t="s">
        <v>76</v>
      </c>
      <c r="U19" s="121"/>
      <c r="V19" s="120" t="s">
        <v>96</v>
      </c>
      <c r="W19" s="118" t="s">
        <v>75</v>
      </c>
      <c r="X19" s="121" t="s">
        <v>76</v>
      </c>
      <c r="Y19" s="121"/>
    </row>
    <row r="20" customFormat="false" ht="15.75" hidden="false" customHeight="true" outlineLevel="0" collapsed="false">
      <c r="B20" s="108"/>
      <c r="C20" s="158" t="str">
        <f aca="false">Tabelle2!C5</f>
        <v>wilfried</v>
      </c>
      <c r="D20" s="159" t="s">
        <v>76</v>
      </c>
      <c r="E20" s="123" t="str">
        <f aca="false">IF(COUNT(D20:D23)&lt;&gt;4,"",IF(rank.avg(D20,D20:D23)=1,7,IF(rank.avg(D20,D20:D23)=1.5,5.5,IF(rank.avg(D20,D20:D23)=2,IF(rank.eq(D20,D20:D23)=1,4.33,4),IF(rank.avg(D20,D20:D23)=2.5,IF(rank.eq(D20,D20:D23)=1,3.25,3),IF(rank.avg(D20,D20:D23)=3,2,IF(rank.avg(D20,D20:D23)=3.5,1,0)))))))</f>
        <v/>
      </c>
      <c r="F20" s="111"/>
      <c r="G20" s="124" t="str">
        <f aca="false">Tabelle2!G5</f>
        <v>sixthsense</v>
      </c>
      <c r="H20" s="125" t="s">
        <v>76</v>
      </c>
      <c r="I20" s="126" t="str">
        <f aca="false">IF(COUNT(H20:H23)&lt;&gt;4,"",IF(rank.avg(H20,H20:H23)=1,7,IF(rank.avg(H20,H20:H23)=1.5,5.5,IF(rank.avg(H20,H20:H23)=2,IF(rank.eq(H20,H20:H23)=1,4.33,4),IF(rank.avg(H20,H20:H23)=2.5,IF(rank.eq(H20,H20:H23)=1,3.25,3),IF(rank.avg(H20,H20:H23)=3,2,IF(rank.avg(H20,H20:H23)=3.5,1,0)))))))</f>
        <v/>
      </c>
      <c r="J20" s="77"/>
      <c r="K20" s="127" t="str">
        <f aca="false">Tabelle2!K5</f>
        <v>wop</v>
      </c>
      <c r="L20" s="128" t="s">
        <v>76</v>
      </c>
      <c r="M20" s="129" t="n">
        <v>0</v>
      </c>
      <c r="N20" s="117"/>
      <c r="O20" s="130" t="str">
        <f aca="false">Tabelle2!O5</f>
        <v>Anne de Bretagne</v>
      </c>
      <c r="P20" s="131" t="s">
        <v>76</v>
      </c>
      <c r="Q20" s="160" t="str">
        <f aca="false">IF(COUNT(P20:P23)&lt;&gt;4,"",IF(rank.avg(P20,P20:P23)=1,7,IF(rank.avg(P20,P20:P23)=1.5,5.5,IF(rank.avg(P20,P20:P23)=2,IF(rank.eq(P20,P20:P23)=1,4.33,4),IF(rank.avg(P20,P20:P23)=2.5,IF(rank.eq(P20,P20:P23)=1,3.25,3),IF(rank.avg(P20,P20:P23)=3,2,IF(rank.avg(P20,P20:P23)=3.5,1,0)))))))</f>
        <v/>
      </c>
      <c r="R20" s="120"/>
      <c r="S20" s="130" t="str">
        <f aca="false">Tabelle2!S5</f>
        <v>Keren</v>
      </c>
      <c r="T20" s="133" t="s">
        <v>76</v>
      </c>
      <c r="U20" s="134" t="str">
        <f aca="false">IF(COUNT(T20:T23)&lt;&gt;4,"",IF(rank.avg(T20,T20:T23)=1,7,IF(rank.avg(T20,T20:T23)=1.5,5.5,IF(rank.avg(T20,T20:T23)=2,IF(rank.eq(T20,T20:T23)=1,4.33,4),IF(rank.avg(T20,T20:T23)=2.5,IF(rank.eq(T20,T20:T23)=1,3.25,3),IF(rank.avg(T20,T20:T23)=3,2,IF(rank.avg(T20,T20:T23)=3.5,1,0)))))))</f>
        <v/>
      </c>
      <c r="V20" s="120"/>
      <c r="W20" s="130" t="str">
        <f aca="false">Tabelle2!W6</f>
        <v>jch</v>
      </c>
      <c r="X20" s="133" t="s">
        <v>76</v>
      </c>
      <c r="Y20" s="134" t="str">
        <f aca="false">IF(COUNT(X20:X23)&lt;&gt;4,"",IF(rank.avg(X20,X20:X23)=1,7,IF(rank.avg(X20,X20:X23)=1.5,5.5,IF(rank.avg(X20,X20:X23)=2,IF(rank.eq(X20,X20:X23)=1,4.33,4),IF(rank.avg(X20,X20:X23)=2.5,IF(rank.eq(X20,X20:X23)=1,3.25,3),IF(rank.avg(X20,X20:X23)=3,2,IF(rank.avg(X20,X20:X23)=3.5,1,0)))))))</f>
        <v/>
      </c>
    </row>
    <row r="21" customFormat="false" ht="15.75" hidden="false" customHeight="true" outlineLevel="0" collapsed="false">
      <c r="B21" s="108"/>
      <c r="C21" s="161" t="str">
        <f aca="false">Tabelle2!C7</f>
        <v>haimke</v>
      </c>
      <c r="D21" s="159" t="s">
        <v>76</v>
      </c>
      <c r="E21" s="123" t="str">
        <f aca="false">IF(COUNT(D20:D23)&lt;&gt;4,"",IF(rank.avg(D21,D20:D23)=1,7,IF(rank.avg(D21,D20:D23)=1.5,5.5,IF(rank.avg(D21,D20:D23)=2,IF(rank.eq(D21,D20:D23)=1,4.33,4),IF(rank.avg(D21,D20:D23)=2.5,IF(rank.eq(D21,D20:D23)=1,3.25,3),IF(rank.avg(D21,D20:D23)=3,2,IF(rank.avg(D21,D20:D23)=3.5,1,0)))))))</f>
        <v/>
      </c>
      <c r="F21" s="111"/>
      <c r="G21" s="124" t="str">
        <f aca="false">Tabelle2!G7</f>
        <v>nrynry</v>
      </c>
      <c r="H21" s="125" t="s">
        <v>76</v>
      </c>
      <c r="I21" s="126" t="str">
        <f aca="false">IF(COUNT(H20:H23)&lt;&gt;4,"",IF(rank.avg(H21,H20:H23)=1,7,IF(rank.avg(H21,H20:H23)=1.5,5.5,IF(rank.avg(H21,H20:H23)=2,IF(rank.eq(H21,H20:H23)=1,4.33,4),IF(rank.avg(H21,H20:H23)=2.5,IF(rank.eq(H21,H20:H23)=1,3.25,3),IF(rank.avg(H21,H20:H23)=3,2,IF(rank.avg(H21,H20:H23)=3.5,1,0)))))))</f>
        <v/>
      </c>
      <c r="J21" s="77"/>
      <c r="K21" s="127" t="str">
        <f aca="false">Tabelle2!K7</f>
        <v>Dimvegas</v>
      </c>
      <c r="L21" s="128" t="s">
        <v>76</v>
      </c>
      <c r="M21" s="129" t="n">
        <v>4</v>
      </c>
      <c r="N21" s="117"/>
      <c r="O21" s="130" t="str">
        <f aca="false">Tabelle2!O7</f>
        <v>Markhotep</v>
      </c>
      <c r="P21" s="131" t="s">
        <v>76</v>
      </c>
      <c r="Q21" s="162" t="str">
        <f aca="false">IF(COUNT(P20:P23)&lt;&gt;4,"",IF(rank.avg(P21,P20:P23)=1,7,IF(rank.avg(P21,P20:P23)=1.5,5.5,IF(rank.avg(P21,P20:P23)=2,IF(rank.eq(P21,P20:P23)=1,4.33,4),IF(rank.avg(P21,P20:P23)=2.5,IF(rank.eq(P21,P20:P23)=1,3.25,3),IF(rank.avg(P21,P20:P23)=3,2,IF(rank.avg(P21,P20:P23)=3.5,1,0)))))))</f>
        <v/>
      </c>
      <c r="R21" s="120"/>
      <c r="S21" s="130" t="str">
        <f aca="false">Tabelle2!S7</f>
        <v>coukie74</v>
      </c>
      <c r="T21" s="133" t="s">
        <v>76</v>
      </c>
      <c r="U21" s="134" t="str">
        <f aca="false">IF(COUNT(T20:T23)&lt;&gt;4,"",IF(rank.avg(T21,T20:T23)=1,7,IF(rank.avg(T21,T20:T23)=1.5,5.5,IF(rank.avg(T21,T20:T23)=2,IF(rank.eq(T21,T20:T23)=1,4.33,4),IF(rank.avg(T21,T20:T23)=2.5,IF(rank.eq(T21,T20:T23)=1,3.25,3),IF(rank.avg(T21,T20:T23)=3,2,IF(rank.avg(T21,T20:T23)=3.5,1,0)))))))</f>
        <v/>
      </c>
      <c r="V21" s="120"/>
      <c r="W21" s="130" t="str">
        <f aca="false">Tabelle2!W8</f>
        <v>m_uab_dib</v>
      </c>
      <c r="X21" s="133" t="s">
        <v>76</v>
      </c>
      <c r="Y21" s="134" t="str">
        <f aca="false">IF(COUNT(X20:X23)&lt;&gt;4,"",IF(rank.avg(X21,X20:X23)=1,7,IF(rank.avg(X21,X20:X23)=1.5,5.5,IF(rank.avg(X21,X20:X23)=2,IF(rank.eq(X21,X20:X23)=1,4.33,4),IF(rank.avg(X21,X20:X23)=2.5,IF(rank.eq(X21,X20:X23)=1,3.25,3),IF(rank.avg(X21,X20:X23)=3,2,IF(rank.avg(X21,X20:X23)=3.5,1,0)))))))</f>
        <v/>
      </c>
    </row>
    <row r="22" customFormat="false" ht="15.75" hidden="false" customHeight="true" outlineLevel="0" collapsed="false">
      <c r="B22" s="108"/>
      <c r="C22" s="161" t="str">
        <f aca="false">Tabelle2!C11</f>
        <v>ThomRun974</v>
      </c>
      <c r="D22" s="159" t="s">
        <v>76</v>
      </c>
      <c r="E22" s="123" t="str">
        <f aca="false">IF(COUNT(D20:D23)&lt;&gt;4,"",IF(rank.avg(D22,D20:D23)=1,7,IF(rank.avg(D22,D20:D23)=1.5,5.5,IF(rank.avg(D22,D20:D23)=2,IF(rank.eq(D22,D20:D23)=1,4.33,4),IF(rank.avg(D22,D20:D23)=2.5,IF(rank.eq(D22,D20:D23)=1,3.25,3),IF(rank.avg(D22,D20:D23)=3,2,IF(rank.avg(D22,D20:D23)=3.5,1,0)))))))</f>
        <v/>
      </c>
      <c r="F22" s="111"/>
      <c r="G22" s="124" t="str">
        <f aca="false">Tabelle2!G11</f>
        <v>blasty</v>
      </c>
      <c r="H22" s="125" t="s">
        <v>76</v>
      </c>
      <c r="I22" s="126" t="str">
        <f aca="false">IF(COUNT(H20:H23)&lt;&gt;4,"",IF(rank.avg(H22,H20:H23)=1,7,IF(rank.avg(H22,H20:H23)=1.5,5.5,IF(rank.avg(H22,H20:H23)=2,IF(rank.eq(H22,H20:H23)=1,4.33,4),IF(rank.avg(H22,H20:H23)=2.5,IF(rank.eq(H22,H20:H23)=1,3.25,3),IF(rank.avg(H22,H20:H23)=3,2,IF(rank.avg(H22,H20:H23)=3.5,1,0)))))))</f>
        <v/>
      </c>
      <c r="J22" s="77"/>
      <c r="K22" s="127" t="str">
        <f aca="false">Tabelle2!K11</f>
        <v>Robeeto</v>
      </c>
      <c r="L22" s="128" t="s">
        <v>76</v>
      </c>
      <c r="M22" s="129" t="n">
        <v>2</v>
      </c>
      <c r="N22" s="117"/>
      <c r="O22" s="130" t="str">
        <f aca="false">Tabelle2!O11</f>
        <v>Reniar</v>
      </c>
      <c r="P22" s="131" t="s">
        <v>76</v>
      </c>
      <c r="Q22" s="162" t="str">
        <f aca="false">IF(COUNT(P20:P23)&lt;&gt;4,"",IF(rank.avg(P22,P20:P23)=1,7,IF(rank.avg(P22,P20:P23)=1.5,5.5,IF(rank.avg(P22,P20:P23)=2,IF(rank.eq(P22,P20:P23)=1,4.33,4),IF(rank.avg(P22,P20:P23)=2.5,IF(rank.eq(P22,P20:P23)=1,3.25,3),IF(rank.avg(P22,P20:P23)=3,2,IF(rank.avg(P22,P20:P23)=3.5,1,0)))))))</f>
        <v/>
      </c>
      <c r="R22" s="120"/>
      <c r="S22" s="130" t="str">
        <f aca="false">Tabelle2!S11</f>
        <v>Biche55</v>
      </c>
      <c r="T22" s="133" t="s">
        <v>76</v>
      </c>
      <c r="U22" s="134" t="str">
        <f aca="false">IF(COUNT(T20:T23)&lt;&gt;4,"",IF(rank.avg(T22,T20:T23)=1,7,IF(rank.avg(T22,T20:T23)=1.5,5.5,IF(rank.avg(T22,T20:T23)=2,IF(rank.eq(T22,T20:T23)=1,4.33,4),IF(rank.avg(T22,T20:T23)=2.5,IF(rank.eq(T22,T20:T23)=1,3.25,3),IF(rank.avg(T22,T20:T23)=3,2,IF(rank.avg(T22,T20:T23)=3.5,1,0)))))))</f>
        <v/>
      </c>
      <c r="V22" s="120"/>
      <c r="W22" s="130" t="str">
        <f aca="false">Tabelle2!W10</f>
        <v>yeye</v>
      </c>
      <c r="X22" s="133" t="s">
        <v>76</v>
      </c>
      <c r="Y22" s="134" t="str">
        <f aca="false">IF(COUNT(X20:X23)&lt;&gt;4,"",IF(rank.avg(X22,X20:X23)=1,7,IF(rank.avg(X22,X20:X23)=1.5,5.5,IF(rank.avg(X22,X20:X23)=2,IF(rank.eq(X22,X20:X23)=1,4.33,4),IF(rank.avg(X22,X20:X23)=2.5,IF(rank.eq(X22,X20:X23)=1,3.25,3),IF(rank.avg(X22,X20:X23)=3,2,IF(rank.avg(X22,X20:X23)=3.5,1,0)))))))</f>
        <v/>
      </c>
    </row>
    <row r="23" customFormat="false" ht="15.75" hidden="false" customHeight="true" outlineLevel="0" collapsed="false">
      <c r="B23" s="108"/>
      <c r="C23" s="163" t="str">
        <f aca="false">Tabelle2!C12</f>
        <v>ryann</v>
      </c>
      <c r="D23" s="136" t="s">
        <v>76</v>
      </c>
      <c r="E23" s="164" t="str">
        <f aca="false">IF(COUNT(D20:D23)&lt;&gt;4,"",IF(rank.avg(D23,D20:D23)=1,7,IF(rank.avg(D23,D20:D23)=1.5,5.5,IF(rank.avg(D23,D20:D23)=2,IF(rank.eq(D23,D20:D23)=1,4.33,4),IF(rank.avg(D23,D20:D23)=2.5,IF(rank.eq(D23,D20:D23)=1,3.25,3),IF(rank.avg(D23,D20:D23)=3,2,IF(rank.avg(D23,D20:D23)=3.5,1,0)))))))</f>
        <v/>
      </c>
      <c r="F23" s="111"/>
      <c r="G23" s="137" t="str">
        <f aca="false">Tabelle2!G12</f>
        <v>cocoblu</v>
      </c>
      <c r="H23" s="138" t="s">
        <v>76</v>
      </c>
      <c r="I23" s="139" t="str">
        <f aca="false">IF(COUNT(H20:H23)&lt;&gt;4,"",IF(rank.avg(H23,H20:H23)=1,7,IF(rank.avg(H23,H20:H23)=1.5,5.5,IF(rank.avg(H23,H20:H23)=2,IF(rank.eq(H23,H20:H23)=1,4.33,4),IF(rank.avg(H23,H20:H23)=2.5,IF(rank.eq(H23,H20:H23)=1,3.25,3),IF(rank.avg(H23,H20:H23)=3,2,IF(rank.avg(H23,H20:H23)=3.5,1,0)))))))</f>
        <v/>
      </c>
      <c r="J23" s="77"/>
      <c r="K23" s="140" t="str">
        <f aca="false">Tabelle2!K12</f>
        <v>durn1818</v>
      </c>
      <c r="L23" s="141" t="s">
        <v>76</v>
      </c>
      <c r="M23" s="142" t="n">
        <v>7</v>
      </c>
      <c r="N23" s="117"/>
      <c r="O23" s="143" t="str">
        <f aca="false">Tabelle2!O12</f>
        <v>Gwarrior</v>
      </c>
      <c r="P23" s="144" t="s">
        <v>76</v>
      </c>
      <c r="Q23" s="165" t="str">
        <f aca="false">IF(COUNT(P20:P23)&lt;&gt;4,"",IF(rank.avg(P23,P20:P23)=1,7,IF(rank.avg(P23,P20:P23)=1.5,5.5,IF(rank.avg(P23,P20:P23)=2,IF(rank.eq(P23,P20:P23)=1,4.33,4),IF(rank.avg(P23,P20:P23)=2.5,IF(rank.eq(P23,P20:P23)=1,3.25,3),IF(rank.avg(P23,P20:P23)=3,2,IF(rank.avg(P23,P20:P23)=3.5,1,0)))))))</f>
        <v/>
      </c>
      <c r="R23" s="120"/>
      <c r="S23" s="143" t="str">
        <f aca="false">Tabelle2!S12</f>
        <v>aden Ookie</v>
      </c>
      <c r="T23" s="146" t="s">
        <v>76</v>
      </c>
      <c r="U23" s="147" t="str">
        <f aca="false">IF(COUNT(T20:T23)&lt;&gt;4,"",IF(rank.avg(T23,T20:T23)=1,7,IF(rank.avg(T23,T20:T23)=1.5,5.5,IF(rank.avg(T23,T20:T23)=2,IF(rank.eq(T23,T20:T23)=1,4.33,4),IF(rank.avg(T23,T20:T23)=2.5,IF(rank.eq(T23,T20:T23)=1,3.25,3),IF(rank.avg(T23,T20:T23)=3,2,IF(rank.avg(T23,T20:T23)=3.5,1,0)))))))</f>
        <v/>
      </c>
      <c r="V23" s="120"/>
      <c r="W23" s="143" t="str">
        <f aca="false">Tabelle2!W12</f>
        <v>clinkerfr</v>
      </c>
      <c r="X23" s="146" t="s">
        <v>76</v>
      </c>
      <c r="Y23" s="147" t="str">
        <f aca="false">IF(COUNT(X20:X23)&lt;&gt;4,"",IF(rank.avg(X23,X20:X23)=1,7,IF(rank.avg(X23,X20:X23)=1.5,5.5,IF(rank.avg(X23,X20:X23)=2,IF(rank.eq(X23,X20:X23)=1,4.33,4),IF(rank.avg(X23,X20:X23)=2.5,IF(rank.eq(X23,X20:X23)=1,3.25,3),IF(rank.avg(X23,X20:X23)=3,2,IF(rank.avg(X23,X20:X23)=3.5,1,0)))))))</f>
        <v/>
      </c>
    </row>
    <row r="24" customFormat="false" ht="15.75" hidden="false" customHeight="true" outlineLevel="0" collapsed="false">
      <c r="B24" s="71" t="s">
        <v>97</v>
      </c>
      <c r="C24" s="72" t="s">
        <v>75</v>
      </c>
      <c r="D24" s="73" t="s">
        <v>76</v>
      </c>
      <c r="E24" s="73"/>
      <c r="F24" s="74" t="str">
        <f aca="false">HYPERLINK(CONCATENATE("http://www.boiteajeux.net/jeux/agr/partie.php?id=",H24),"D2-5")</f>
        <v>D2-5</v>
      </c>
      <c r="G24" s="166" t="s">
        <v>75</v>
      </c>
      <c r="H24" s="76" t="s">
        <v>76</v>
      </c>
      <c r="I24" s="76"/>
      <c r="J24" s="114" t="s">
        <v>98</v>
      </c>
      <c r="K24" s="148" t="s">
        <v>75</v>
      </c>
      <c r="L24" s="79" t="s">
        <v>76</v>
      </c>
      <c r="M24" s="79"/>
      <c r="N24" s="80" t="s">
        <v>99</v>
      </c>
      <c r="O24" s="81" t="s">
        <v>75</v>
      </c>
      <c r="P24" s="167" t="s">
        <v>76</v>
      </c>
      <c r="Q24" s="167"/>
      <c r="R24" s="83" t="s">
        <v>100</v>
      </c>
      <c r="S24" s="81" t="s">
        <v>75</v>
      </c>
      <c r="T24" s="84" t="s">
        <v>76</v>
      </c>
      <c r="U24" s="84"/>
      <c r="V24" s="83" t="s">
        <v>101</v>
      </c>
      <c r="W24" s="81" t="s">
        <v>75</v>
      </c>
      <c r="X24" s="84" t="s">
        <v>76</v>
      </c>
      <c r="Y24" s="84"/>
    </row>
    <row r="25" customFormat="false" ht="15.75" hidden="false" customHeight="true" outlineLevel="0" collapsed="false">
      <c r="B25" s="71"/>
      <c r="C25" s="85" t="str">
        <f aca="false">Tabelle2!C5</f>
        <v>wilfried</v>
      </c>
      <c r="D25" s="86" t="s">
        <v>76</v>
      </c>
      <c r="E25" s="149" t="str">
        <f aca="false">IF(COUNT(D25:D28)&lt;&gt;4,"",IF(rank.avg(D25,D25:D28)=1,7,IF(rank.avg(D25,D25:D28)=1.5,5.5,IF(rank.avg(D25,D25:D28)=2,IF(rank.eq(D25,D25:D28)=1,4.33,4),IF(rank.avg(D25,D25:D28)=2.5,IF(rank.eq(D25,D25:D28)=1,3.25,3),IF(rank.avg(D25,D25:D28)=3,2,IF(rank.avg(D25,D25:D28)=3.5,1,0)))))))</f>
        <v/>
      </c>
      <c r="F25" s="74"/>
      <c r="G25" s="168" t="str">
        <f aca="false">Tabelle2!G5</f>
        <v>sixthsense</v>
      </c>
      <c r="H25" s="89" t="s">
        <v>76</v>
      </c>
      <c r="I25" s="87" t="str">
        <f aca="false">IF(COUNT(H25:H28)&lt;&gt;4,"",IF(rank.avg(H25,H25:H28)=1,7,IF(rank.avg(H25,H25:H28)=1.5,5.5,IF(rank.avg(H25,H25:H28)=2,IF(rank.eq(H25,H25:H28)=1,4.33,4),IF(rank.avg(H25,H25:H28)=2.5,IF(rank.eq(H25,H25:H28)=1,3.25,3),IF(rank.avg(H25,H25:H28)=3,2,IF(rank.avg(H25,H25:H28)=3.5,1,0)))))))</f>
        <v/>
      </c>
      <c r="J25" s="114"/>
      <c r="K25" s="90" t="str">
        <f aca="false">Tabelle2!K5</f>
        <v>wop</v>
      </c>
      <c r="L25" s="91" t="s">
        <v>76</v>
      </c>
      <c r="M25" s="92" t="str">
        <f aca="false">IF(COUNT(L25:L28)&lt;&gt;4,"",IF(rank.avg(L25,L25:L28)=1,7,IF(rank.avg(L25,L25:L28)=1.5,5.5,IF(rank.avg(L25,L25:L28)=2,IF(rank.eq(L25,L25:L28)=1,4.33,4),IF(rank.avg(L25,L25:L28)=2.5,IF(rank.eq(L25,L25:L28)=1,3.25,3),IF(rank.avg(L25,L25:L28)=3,2,IF(rank.avg(L25,L25:L28)=3.5,1,0)))))))</f>
        <v/>
      </c>
      <c r="N25" s="80"/>
      <c r="O25" s="93" t="str">
        <f aca="false">Tabelle2!O5</f>
        <v>Anne de Bretagne</v>
      </c>
      <c r="P25" s="94" t="s">
        <v>76</v>
      </c>
      <c r="Q25" s="169" t="str">
        <f aca="false">IF(COUNT(P25:P28)&lt;&gt;4,"",IF(rank.avg(P25,P25:P28)=1,7,IF(rank.avg(P25,P25:P28)=1.5,5.5,IF(rank.avg(P25,P25:P28)=2,IF(rank.eq(P25,P25:P28)=1,4.33,4),IF(rank.avg(P25,P25:P28)=2.5,IF(rank.eq(P25,P25:P28)=1,3.25,3),IF(rank.avg(P25,P25:P28)=3,2,IF(rank.avg(P25,P25:P28)=3.5,1,0)))))))</f>
        <v/>
      </c>
      <c r="R25" s="83"/>
      <c r="S25" s="93" t="str">
        <f aca="false">Tabelle2!S5</f>
        <v>Keren</v>
      </c>
      <c r="T25" s="96" t="s">
        <v>76</v>
      </c>
      <c r="U25" s="97" t="str">
        <f aca="false">IF(COUNT(T25:T28)&lt;&gt;4,"",IF(rank.avg(T25,T25:T28)=1,7,IF(rank.avg(T25,T25:T28)=1.5,5.5,IF(rank.avg(T25,T25:T28)=2,IF(rank.eq(T25,T25:T28)=1,4.33,4),IF(rank.avg(T25,T25:T28)=2.5,IF(rank.eq(T25,T25:T28)=1,3.25,3),IF(rank.avg(T25,T25:T28)=3,2,IF(rank.avg(T25,T25:T28)=3.5,1,0)))))))</f>
        <v/>
      </c>
      <c r="V25" s="83"/>
      <c r="W25" s="93" t="str">
        <f aca="false">Tabelle2!W5</f>
        <v>Antonym</v>
      </c>
      <c r="X25" s="96" t="s">
        <v>76</v>
      </c>
      <c r="Y25" s="97" t="str">
        <f aca="false">IF(COUNT(X25:X28)&lt;&gt;4,"",IF(rank.avg(X25,X25:X28)=1,7,IF(rank.avg(X25,X25:X28)=1.5,5.5,IF(rank.avg(X25,X25:X28)=2,IF(rank.eq(X25,X25:X28)=1,4.33,4),IF(rank.avg(X25,X25:X28)=2.5,IF(rank.eq(X25,X25:X28)=1,3.25,3),IF(rank.avg(X25,X25:X28)=3,2,IF(rank.avg(X25,X25:X28)=3.5,1,0)))))))</f>
        <v/>
      </c>
    </row>
    <row r="26" customFormat="false" ht="15.75" hidden="false" customHeight="true" outlineLevel="0" collapsed="false">
      <c r="B26" s="71"/>
      <c r="C26" s="85" t="str">
        <f aca="false">Tabelle2!C7</f>
        <v>haimke</v>
      </c>
      <c r="D26" s="86" t="s">
        <v>76</v>
      </c>
      <c r="E26" s="149" t="str">
        <f aca="false">IF(COUNT(D25:D28)&lt;&gt;4,"",IF(rank.avg(D26,D25:D28)=1,7,IF(rank.avg(D26,D25:D28)=1.5,5.5,IF(rank.avg(D26,D25:D28)=2,IF(rank.eq(D26,D25:D28)=1,4.33,4),IF(rank.avg(D26,D25:D28)=2.5,IF(rank.eq(D26,D25:D28)=1,3.25,3),IF(rank.avg(D26,D25:D28)=3,2,IF(rank.avg(D26,D25:D28)=3.5,1,0)))))))</f>
        <v/>
      </c>
      <c r="F26" s="74"/>
      <c r="G26" s="168" t="str">
        <f aca="false">Tabelle2!G7</f>
        <v>nrynry</v>
      </c>
      <c r="H26" s="89" t="s">
        <v>76</v>
      </c>
      <c r="I26" s="87" t="str">
        <f aca="false">IF(COUNT(H25:H28)&lt;&gt;4,"",IF(rank.avg(H26,H25:H28)=1,7,IF(rank.avg(H26,H25:H28)=1.5,5.5,IF(rank.avg(H26,H25:H28)=2,IF(rank.eq(H26,H25:H28)=1,4.33,4),IF(rank.avg(H26,H25:H28)=2.5,IF(rank.eq(H26,H25:H28)=1,3.25,3),IF(rank.avg(H26,H25:H28)=3,2,IF(rank.avg(H26,H25:H28)=3.5,1,0)))))))</f>
        <v/>
      </c>
      <c r="J26" s="114"/>
      <c r="K26" s="90" t="str">
        <f aca="false">Tabelle2!K7</f>
        <v>Dimvegas</v>
      </c>
      <c r="L26" s="91" t="s">
        <v>76</v>
      </c>
      <c r="M26" s="92" t="str">
        <f aca="false">IF(COUNT(L25:L28)&lt;&gt;4,"",IF(rank.avg(L26,L25:L28)=1,7,IF(rank.avg(L26,L25:L28)=1.5,5.5,IF(rank.avg(L26,L25:L28)=2,IF(rank.eq(L26,L25:L28)=1,4.33,4),IF(rank.avg(L26,L25:L28)=2.5,IF(rank.eq(L26,L25:L28)=1,3.25,3),IF(rank.avg(L26,L25:L28)=3,2,IF(rank.avg(L26,L25:L28)=3.5,1,0)))))))</f>
        <v/>
      </c>
      <c r="N26" s="80"/>
      <c r="O26" s="93" t="str">
        <f aca="false">Tabelle2!O7</f>
        <v>Markhotep</v>
      </c>
      <c r="P26" s="94" t="s">
        <v>76</v>
      </c>
      <c r="Q26" s="169" t="str">
        <f aca="false">IF(COUNT(P25:P28)&lt;&gt;4,"",IF(rank.avg(P26,P25:P28)=1,7,IF(rank.avg(P26,P25:P28)=1.5,5.5,IF(rank.avg(P26,P25:P28)=2,IF(rank.eq(P26,P25:P28)=1,4.33,4),IF(rank.avg(P26,P25:P28)=2.5,IF(rank.eq(P26,P25:P28)=1,3.25,3),IF(rank.avg(P26,P25:P28)=3,2,IF(rank.avg(P26,P25:P28)=3.5,1,0)))))))</f>
        <v/>
      </c>
      <c r="R26" s="83"/>
      <c r="S26" s="93" t="str">
        <f aca="false">Tabelle2!S7</f>
        <v>coukie74</v>
      </c>
      <c r="T26" s="96" t="s">
        <v>76</v>
      </c>
      <c r="U26" s="97" t="str">
        <f aca="false">IF(COUNT(T25:T28)&lt;&gt;4,"",IF(rank.avg(T26,T25:T28)=1,7,IF(rank.avg(T26,T25:T28)=1.5,5.5,IF(rank.avg(T26,T25:T28)=2,IF(rank.eq(T26,T25:T28)=1,4.33,4),IF(rank.avg(T26,T25:T28)=2.5,IF(rank.eq(T26,T25:T28)=1,3.25,3),IF(rank.avg(T26,T25:T28)=3,2,IF(rank.avg(T26,T25:T28)=3.5,1,0)))))))</f>
        <v/>
      </c>
      <c r="V26" s="83"/>
      <c r="W26" s="93" t="str">
        <f aca="false">Tabelle2!W6</f>
        <v>jch</v>
      </c>
      <c r="X26" s="96" t="s">
        <v>76</v>
      </c>
      <c r="Y26" s="97" t="str">
        <f aca="false">IF(COUNT(X25:X28)&lt;&gt;4,"",IF(rank.avg(X26,X25:X28)=1,7,IF(rank.avg(X26,X25:X28)=1.5,5.5,IF(rank.avg(X26,X25:X28)=2,IF(rank.eq(X26,X25:X28)=1,4.33,4),IF(rank.avg(X26,X25:X28)=2.5,IF(rank.eq(X26,X25:X28)=1,3.25,3),IF(rank.avg(X26,X25:X28)=3,2,IF(rank.avg(X26,X25:X28)=3.5,1,0)))))))</f>
        <v/>
      </c>
    </row>
    <row r="27" customFormat="false" ht="15.75" hidden="false" customHeight="true" outlineLevel="0" collapsed="false">
      <c r="B27" s="71"/>
      <c r="C27" s="85" t="str">
        <f aca="false">Tabelle2!C9</f>
        <v>hakomugiko</v>
      </c>
      <c r="D27" s="86" t="s">
        <v>76</v>
      </c>
      <c r="E27" s="149" t="str">
        <f aca="false">IF(COUNT(D25:D28)&lt;&gt;4,"",IF(rank.avg(D27,D25:D28)=1,7,IF(rank.avg(D27,D25:D28)=1.5,5.5,IF(rank.avg(D27,D25:D28)=2,IF(rank.eq(D27,D25:D28)=1,4.33,4),IF(rank.avg(D27,D25:D28)=2.5,IF(rank.eq(D27,D25:D28)=1,3.25,3),IF(rank.avg(D27,D25:D28)=3,2,IF(rank.avg(D27,D25:D28)=3.5,1,0)))))))</f>
        <v/>
      </c>
      <c r="F27" s="74"/>
      <c r="G27" s="168" t="str">
        <f aca="false">Tabelle2!G9</f>
        <v>surok9068</v>
      </c>
      <c r="H27" s="89" t="s">
        <v>76</v>
      </c>
      <c r="I27" s="87" t="str">
        <f aca="false">IF(COUNT(H25:H28)&lt;&gt;4,"",IF(rank.avg(H27,H25:H28)=1,7,IF(rank.avg(H27,H25:H28)=1.5,5.5,IF(rank.avg(H27,H25:H28)=2,IF(rank.eq(H27,H25:H28)=1,4.33,4),IF(rank.avg(H27,H25:H28)=2.5,IF(rank.eq(H27,H25:H28)=1,3.25,3),IF(rank.avg(H27,H25:H28)=3,2,IF(rank.avg(H27,H25:H28)=3.5,1,0)))))))</f>
        <v/>
      </c>
      <c r="J27" s="114"/>
      <c r="K27" s="90" t="str">
        <f aca="false">Tabelle2!K9</f>
        <v>chamoisien</v>
      </c>
      <c r="L27" s="91" t="s">
        <v>76</v>
      </c>
      <c r="M27" s="92" t="str">
        <f aca="false">IF(COUNT(L25:L28)&lt;&gt;4,"",IF(rank.avg(L27,L25:L28)=1,7,IF(rank.avg(L27,L25:L28)=1.5,5.5,IF(rank.avg(L27,L25:L28)=2,IF(rank.eq(L27,L25:L28)=1,4.33,4),IF(rank.avg(L27,L25:L28)=2.5,IF(rank.eq(L27,L25:L28)=1,3.25,3),IF(rank.avg(L27,L25:L28)=3,2,IF(rank.avg(L27,L25:L28)=3.5,1,0)))))))</f>
        <v/>
      </c>
      <c r="N27" s="80"/>
      <c r="O27" s="93" t="str">
        <f aca="false">Tabelle2!O9</f>
        <v>angellove</v>
      </c>
      <c r="P27" s="94" t="s">
        <v>76</v>
      </c>
      <c r="Q27" s="169" t="str">
        <f aca="false">IF(COUNT(P25:P28)&lt;&gt;4,"",IF(rank.avg(P27,P25:P28)=1,7,IF(rank.avg(P27,P25:P28)=1.5,5.5,IF(rank.avg(P27,P25:P28)=2,IF(rank.eq(P27,P25:P28)=1,4.33,4),IF(rank.avg(P27,P25:P28)=2.5,IF(rank.eq(P27,P25:P28)=1,3.25,3),IF(rank.avg(P27,P25:P28)=3,2,IF(rank.avg(P27,P25:P28)=3.5,1,0)))))))</f>
        <v/>
      </c>
      <c r="R27" s="83"/>
      <c r="S27" s="93" t="str">
        <f aca="false">Tabelle2!S9</f>
        <v>manusib</v>
      </c>
      <c r="T27" s="96" t="s">
        <v>76</v>
      </c>
      <c r="U27" s="97" t="str">
        <f aca="false">IF(COUNT(T25:T28)&lt;&gt;4,"",IF(rank.avg(T27,T25:T28)=1,7,IF(rank.avg(T27,T25:T28)=1.5,5.5,IF(rank.avg(T27,T25:T28)=2,IF(rank.eq(T27,T25:T28)=1,4.33,4),IF(rank.avg(T27,T25:T28)=2.5,IF(rank.eq(T27,T25:T28)=1,3.25,3),IF(rank.avg(T27,T25:T28)=3,2,IF(rank.avg(T27,T25:T28)=3.5,1,0)))))))</f>
        <v/>
      </c>
      <c r="V27" s="83"/>
      <c r="W27" s="93" t="str">
        <f aca="false">Tabelle2!W9</f>
        <v>AustRabbit</v>
      </c>
      <c r="X27" s="96" t="s">
        <v>76</v>
      </c>
      <c r="Y27" s="97" t="str">
        <f aca="false">IF(COUNT(X25:X28)&lt;&gt;4,"",IF(rank.avg(X27,X25:X28)=1,7,IF(rank.avg(X27,X25:X28)=1.5,5.5,IF(rank.avg(X27,X25:X28)=2,IF(rank.eq(X27,X25:X28)=1,4.33,4),IF(rank.avg(X27,X25:X28)=2.5,IF(rank.eq(X27,X25:X28)=1,3.25,3),IF(rank.avg(X27,X25:X28)=3,2,IF(rank.avg(X27,X25:X28)=3.5,1,0)))))))</f>
        <v/>
      </c>
    </row>
    <row r="28" customFormat="false" ht="15.75" hidden="false" customHeight="true" outlineLevel="0" collapsed="false">
      <c r="B28" s="71"/>
      <c r="C28" s="99" t="str">
        <f aca="false">Tabelle2!C13</f>
        <v>Kuhchung</v>
      </c>
      <c r="D28" s="100" t="s">
        <v>76</v>
      </c>
      <c r="E28" s="149" t="str">
        <f aca="false">IF(COUNT(D25:D28)&lt;&gt;4,"",IF(rank.avg(D28,D25:D28)=1,7,IF(rank.avg(D28,D25:D28)=1.5,5.5,IF(rank.avg(D28,D25:D28)=2,IF(rank.eq(D28,D25:D28)=1,4.33,4),IF(rank.avg(D28,D25:D28)=2.5,IF(rank.eq(D28,D25:D28)=1,3.25,3),IF(rank.avg(D28,D25:D28)=3,2,IF(rank.avg(D28,D25:D28)=3.5,1,0)))))))</f>
        <v/>
      </c>
      <c r="F28" s="74"/>
      <c r="G28" s="170" t="str">
        <f aca="false">Tabelle2!G13</f>
        <v>pabula</v>
      </c>
      <c r="H28" s="102" t="s">
        <v>76</v>
      </c>
      <c r="I28" s="152" t="str">
        <f aca="false">IF(COUNT(H25:H28)&lt;&gt;4,"",IF(rank.avg(H28,H25:H28)=1,7,IF(rank.avg(H28,H25:H28)=1.5,5.5,IF(rank.avg(H28,H25:H28)=2,IF(rank.eq(H28,H25:H28)=1,4.33,4),IF(rank.avg(H28,H25:H28)=2.5,IF(rank.eq(H28,H25:H28)=1,3.25,3),IF(rank.avg(H28,H25:H28)=3,2,IF(rank.avg(H28,H25:H28)=3.5,1,0)))))))</f>
        <v/>
      </c>
      <c r="J28" s="114"/>
      <c r="K28" s="103" t="str">
        <f aca="false">Tabelle2!K13</f>
        <v>neelfirst</v>
      </c>
      <c r="L28" s="91" t="s">
        <v>76</v>
      </c>
      <c r="M28" s="92" t="str">
        <f aca="false">IF(COUNT(L25:L28)&lt;&gt;4,"",IF(rank.avg(L28,L25:L28)=1,7,IF(rank.avg(L28,L25:L28)=1.5,5.5,IF(rank.avg(L28,L25:L28)=2,IF(rank.eq(L28,L25:L28)=1,4.33,4),IF(rank.avg(L28,L25:L28)=2.5,IF(rank.eq(L28,L25:L28)=1,3.25,3),IF(rank.avg(L28,L25:L28)=3,2,IF(rank.avg(L28,L25:L28)=3.5,1,0)))))))</f>
        <v/>
      </c>
      <c r="N28" s="80"/>
      <c r="O28" s="105" t="str">
        <f aca="false">Tabelle2!O13</f>
        <v>raw</v>
      </c>
      <c r="P28" s="106" t="s">
        <v>76</v>
      </c>
      <c r="Q28" s="171" t="str">
        <f aca="false">IF(COUNT(P25:P28)&lt;&gt;4,"",IF(rank.avg(P28,P25:P28)=1,7,IF(rank.avg(P28,P25:P28)=1.5,5.5,IF(rank.avg(P28,P25:P28)=2,IF(rank.eq(P28,P25:P28)=1,4.33,4),IF(rank.avg(P28,P25:P28)=2.5,IF(rank.eq(P28,P25:P28)=1,3.25,3),IF(rank.avg(P28,P25:P28)=3,2,IF(rank.avg(P28,P25:P28)=3.5,1,0)))))))</f>
        <v/>
      </c>
      <c r="R28" s="83"/>
      <c r="S28" s="105" t="str">
        <f aca="false">Tabelle2!S13</f>
        <v>Agricool</v>
      </c>
      <c r="T28" s="107" t="s">
        <v>76</v>
      </c>
      <c r="U28" s="155" t="str">
        <f aca="false">IF(COUNT(T25:T28)&lt;&gt;4,"",IF(rank.avg(T28,T25:T28)=1,7,IF(rank.avg(T28,T25:T28)=1.5,5.5,IF(rank.avg(T28,T25:T28)=2,IF(rank.eq(T28,T25:T28)=1,4.33,4),IF(rank.avg(T28,T25:T28)=2.5,IF(rank.eq(T28,T25:T28)=1,3.25,3),IF(rank.avg(T28,T25:T28)=3,2,IF(rank.avg(T28,T25:T28)=3.5,1,0)))))))</f>
        <v/>
      </c>
      <c r="V28" s="83"/>
      <c r="W28" s="105" t="str">
        <f aca="false">Tabelle2!W10</f>
        <v>yeye</v>
      </c>
      <c r="X28" s="107" t="s">
        <v>76</v>
      </c>
      <c r="Y28" s="155" t="str">
        <f aca="false">IF(COUNT(X25:X28)&lt;&gt;4,"",IF(rank.avg(X28,X25:X28)=1,7,IF(rank.avg(X28,X25:X28)=1.5,5.5,IF(rank.avg(X28,X25:X28)=2,IF(rank.eq(X28,X25:X28)=1,4.33,4),IF(rank.avg(X28,X25:X28)=2.5,IF(rank.eq(X28,X25:X28)=1,3.25,3),IF(rank.avg(X28,X25:X28)=3,2,IF(rank.avg(X28,X25:X28)=3.5,1,0)))))))</f>
        <v/>
      </c>
    </row>
    <row r="29" customFormat="false" ht="15.75" hidden="false" customHeight="true" outlineLevel="0" collapsed="false">
      <c r="B29" s="108" t="s">
        <v>102</v>
      </c>
      <c r="C29" s="156" t="s">
        <v>75</v>
      </c>
      <c r="D29" s="110" t="s">
        <v>76</v>
      </c>
      <c r="E29" s="110"/>
      <c r="F29" s="111" t="str">
        <f aca="false">HYPERLINK(CONCATENATE("http://www.boiteajeux.net/jeux/agr/partie.php?id=",H29),"D2-6")</f>
        <v>D2-6</v>
      </c>
      <c r="G29" s="112" t="s">
        <v>75</v>
      </c>
      <c r="H29" s="113" t="s">
        <v>76</v>
      </c>
      <c r="I29" s="113"/>
      <c r="J29" s="77" t="s">
        <v>103</v>
      </c>
      <c r="K29" s="115" t="s">
        <v>75</v>
      </c>
      <c r="L29" s="116" t="s">
        <v>76</v>
      </c>
      <c r="M29" s="116"/>
      <c r="N29" s="117" t="s">
        <v>104</v>
      </c>
      <c r="O29" s="118" t="s">
        <v>75</v>
      </c>
      <c r="P29" s="119" t="s">
        <v>76</v>
      </c>
      <c r="Q29" s="119"/>
      <c r="R29" s="120" t="s">
        <v>105</v>
      </c>
      <c r="S29" s="118" t="s">
        <v>75</v>
      </c>
      <c r="T29" s="121" t="s">
        <v>76</v>
      </c>
      <c r="U29" s="121"/>
      <c r="V29" s="120" t="s">
        <v>106</v>
      </c>
      <c r="W29" s="118" t="s">
        <v>75</v>
      </c>
      <c r="X29" s="121" t="s">
        <v>76</v>
      </c>
      <c r="Y29" s="121"/>
    </row>
    <row r="30" customFormat="false" ht="15.75" hidden="false" customHeight="true" outlineLevel="0" collapsed="false">
      <c r="B30" s="108"/>
      <c r="C30" s="158" t="str">
        <f aca="false">Tabelle2!C5</f>
        <v>wilfried</v>
      </c>
      <c r="D30" s="172" t="s">
        <v>76</v>
      </c>
      <c r="E30" s="123" t="str">
        <f aca="false">IF(COUNT(D30:D33)&lt;&gt;4,"",IF(rank.avg(D30,D30:D33)=1,7,IF(rank.avg(D30,D30:D33)=1.5,5.5,IF(rank.avg(D30,D30:D33)=2,IF(rank.eq(D30,D30:D33)=1,4.33,4),IF(rank.avg(D30,D30:D33)=2.5,IF(rank.eq(D30,D30:D33)=1,3.25,3),IF(rank.avg(D30,D30:D33)=3,2,IF(rank.avg(D30,D30:D33)=3.5,1,0)))))))</f>
        <v/>
      </c>
      <c r="F30" s="111"/>
      <c r="G30" s="124" t="str">
        <f aca="false">Tabelle2!G5</f>
        <v>sixthsense</v>
      </c>
      <c r="H30" s="125" t="s">
        <v>76</v>
      </c>
      <c r="I30" s="126" t="str">
        <f aca="false">IF(COUNT(H30:H33)&lt;&gt;4,"",IF(rank.avg(H30,H30:H33)=1,7,IF(rank.avg(H30,H30:H33)=1.5,5.5,IF(rank.avg(H30,H30:H33)=2,IF(rank.eq(H30,H30:H33)=1,4.33,4),IF(rank.avg(H30,H30:H33)=2.5,IF(rank.eq(H30,H30:H33)=1,3.25,3),IF(rank.avg(H30,H30:H33)=3,2,IF(rank.avg(H30,H30:H33)=3.5,1,0)))))))</f>
        <v/>
      </c>
      <c r="J30" s="77"/>
      <c r="K30" s="127" t="str">
        <f aca="false">Tabelle2!K5</f>
        <v>wop</v>
      </c>
      <c r="L30" s="128" t="s">
        <v>76</v>
      </c>
      <c r="M30" s="129" t="str">
        <f aca="false">IF(COUNT(L30:L33)&lt;&gt;4,"",IF(rank.avg(L30,L30:L33)=1,7,IF(rank.avg(L30,L30:L33)=1.5,5.5,IF(rank.avg(L30,L30:L33)=2,IF(rank.eq(L30,L30:L33)=1,4.33,4),IF(rank.avg(L30,L30:L33)=2.5,IF(rank.eq(L30,L30:L33)=1,3.25,3),IF(rank.avg(L30,L30:L33)=3,2,IF(rank.avg(L30,L30:L33)=3.5,1,0)))))))</f>
        <v/>
      </c>
      <c r="N30" s="117"/>
      <c r="O30" s="130" t="str">
        <f aca="false">Tabelle2!O5</f>
        <v>Anne de Bretagne</v>
      </c>
      <c r="P30" s="131" t="s">
        <v>76</v>
      </c>
      <c r="Q30" s="162" t="str">
        <f aca="false">IF(COUNT(P30:P33)&lt;&gt;4,"",IF(rank.avg(P30,P30:P33)=1,7,IF(rank.avg(P30,P30:P33)=1.5,5.5,IF(rank.avg(P30,P30:P33)=2,IF(rank.eq(P30,P30:P33)=1,4.33,4),IF(rank.avg(P30,P30:P33)=2.5,IF(rank.eq(P30,P30:P33)=1,3.25,3),IF(rank.avg(P30,P30:P33)=3,2,IF(rank.avg(P30,P30:P33)=3.5,1,0)))))))</f>
        <v/>
      </c>
      <c r="R30" s="120"/>
      <c r="S30" s="130" t="str">
        <f aca="false">Tabelle2!S5</f>
        <v>Keren</v>
      </c>
      <c r="T30" s="133" t="s">
        <v>76</v>
      </c>
      <c r="U30" s="134" t="str">
        <f aca="false">IF(COUNT(T30:T33)&lt;&gt;4,"",IF(rank.avg(T30,T30:T33)=1,7,IF(rank.avg(T30,T30:T33)=1.5,5.5,IF(rank.avg(T30,T30:T33)=2,IF(rank.eq(T30,T30:T33)=1,4.33,4),IF(rank.avg(T30,T30:T33)=2.5,IF(rank.eq(T30,T30:T33)=1,3.25,3),IF(rank.avg(T30,T30:T33)=3,2,IF(rank.avg(T30,T30:T33)=3.5,1,0)))))))</f>
        <v/>
      </c>
      <c r="V30" s="120"/>
      <c r="W30" s="130" t="str">
        <f aca="false">Tabelle2!W7</f>
        <v>runeho</v>
      </c>
      <c r="X30" s="133" t="s">
        <v>76</v>
      </c>
      <c r="Y30" s="134" t="str">
        <f aca="false">IF(COUNT(X30:X33)&lt;&gt;4,"",IF(rank.avg(X30,X30:X33)=1,7,IF(rank.avg(X30,X30:X33)=1.5,5.5,IF(rank.avg(X30,X30:X33)=2,IF(rank.eq(X30,X30:X33)=1,4.33,4),IF(rank.avg(X30,X30:X33)=2.5,IF(rank.eq(X30,X30:X33)=1,3.25,3),IF(rank.avg(X30,X30:X33)=3,2,IF(rank.avg(X30,X30:X33)=3.5,1,0)))))))</f>
        <v/>
      </c>
    </row>
    <row r="31" customFormat="false" ht="15.75" hidden="false" customHeight="true" outlineLevel="0" collapsed="false">
      <c r="B31" s="108"/>
      <c r="C31" s="161" t="str">
        <f aca="false">Tabelle2!C8</f>
        <v>Turambar</v>
      </c>
      <c r="D31" s="172" t="s">
        <v>76</v>
      </c>
      <c r="E31" s="123" t="str">
        <f aca="false">IF(COUNT(D30:D33)&lt;&gt;4,"",IF(rank.avg(D31,D30:D33)=1,7,IF(rank.avg(D31,D30:D33)=1.5,5.5,IF(rank.avg(D31,D30:D33)=2,IF(rank.eq(D31,D30:D33)=1,4.33,4),IF(rank.avg(D31,D30:D33)=2.5,IF(rank.eq(D31,D30:D33)=1,3.25,3),IF(rank.avg(D31,D30:D33)=3,2,IF(rank.avg(D31,D30:D33)=3.5,1,0)))))))</f>
        <v/>
      </c>
      <c r="F31" s="111"/>
      <c r="G31" s="124" t="str">
        <f aca="false">Tabelle2!G8</f>
        <v>goldsilver</v>
      </c>
      <c r="H31" s="125" t="s">
        <v>76</v>
      </c>
      <c r="I31" s="126" t="str">
        <f aca="false">IF(COUNT(H30:H33)&lt;&gt;4,"",IF(rank.avg(H31,H30:H33)=1,7,IF(rank.avg(H31,H30:H33)=1.5,5.5,IF(rank.avg(H31,H30:H33)=2,IF(rank.eq(H31,H30:H33)=1,4.33,4),IF(rank.avg(H31,H30:H33)=2.5,IF(rank.eq(H31,H30:H33)=1,3.25,3),IF(rank.avg(H31,H30:H33)=3,2,IF(rank.avg(H31,H30:H33)=3.5,1,0)))))))</f>
        <v/>
      </c>
      <c r="J31" s="77"/>
      <c r="K31" s="127" t="str">
        <f aca="false">Tabelle2!K8</f>
        <v>AndyKerrison</v>
      </c>
      <c r="L31" s="128" t="s">
        <v>76</v>
      </c>
      <c r="M31" s="129" t="str">
        <f aca="false">IF(COUNT(L30:L33)&lt;&gt;4,"",IF(rank.avg(L31,L30:L33)=1,7,IF(rank.avg(L31,L30:L33)=1.5,5.5,IF(rank.avg(L31,L30:L33)=2,IF(rank.eq(L31,L30:L33)=1,4.33,4),IF(rank.avg(L31,L30:L33)=2.5,IF(rank.eq(L31,L30:L33)=1,3.25,3),IF(rank.avg(L31,L30:L33)=3,2,IF(rank.avg(L31,L30:L33)=3.5,1,0)))))))</f>
        <v/>
      </c>
      <c r="N31" s="117"/>
      <c r="O31" s="130" t="str">
        <f aca="false">Tabelle2!O8</f>
        <v>Pinovitch</v>
      </c>
      <c r="P31" s="131" t="s">
        <v>76</v>
      </c>
      <c r="Q31" s="162" t="str">
        <f aca="false">IF(COUNT(P30:P33)&lt;&gt;4,"",IF(rank.avg(P31,P30:P33)=1,7,IF(rank.avg(P31,P30:P33)=1.5,5.5,IF(rank.avg(P31,P30:P33)=2,IF(rank.eq(P31,P30:P33)=1,4.33,4),IF(rank.avg(P31,P30:P33)=2.5,IF(rank.eq(P31,P30:P33)=1,3.25,3),IF(rank.avg(P31,P30:P33)=3,2,IF(rank.avg(P31,P30:P33)=3.5,1,0)))))))</f>
        <v/>
      </c>
      <c r="R31" s="120"/>
      <c r="S31" s="130" t="str">
        <f aca="false">Tabelle2!S8</f>
        <v>Josquin</v>
      </c>
      <c r="T31" s="133" t="s">
        <v>76</v>
      </c>
      <c r="U31" s="134" t="str">
        <f aca="false">IF(COUNT(T30:T33)&lt;&gt;4,"",IF(rank.avg(T31,T30:T33)=1,7,IF(rank.avg(T31,T30:T33)=1.5,5.5,IF(rank.avg(T31,T30:T33)=2,IF(rank.eq(T31,T30:T33)=1,4.33,4),IF(rank.avg(T31,T30:T33)=2.5,IF(rank.eq(T31,T30:T33)=1,3.25,3),IF(rank.avg(T31,T30:T33)=3,2,IF(rank.avg(T31,T30:T33)=3.5,1,0)))))))</f>
        <v/>
      </c>
      <c r="V31" s="120"/>
      <c r="W31" s="130" t="str">
        <f aca="false">Tabelle2!W8</f>
        <v>m_uab_dib</v>
      </c>
      <c r="X31" s="133" t="s">
        <v>76</v>
      </c>
      <c r="Y31" s="134" t="str">
        <f aca="false">IF(COUNT(X30:X33)&lt;&gt;4,"",IF(rank.avg(X31,X30:X33)=1,7,IF(rank.avg(X31,X30:X33)=1.5,5.5,IF(rank.avg(X31,X30:X33)=2,IF(rank.eq(X31,X30:X33)=1,4.33,4),IF(rank.avg(X31,X30:X33)=2.5,IF(rank.eq(X31,X30:X33)=1,3.25,3),IF(rank.avg(X31,X30:X33)=3,2,IF(rank.avg(X31,X30:X33)=3.5,1,0)))))))</f>
        <v/>
      </c>
    </row>
    <row r="32" customFormat="false" ht="15.75" hidden="false" customHeight="true" outlineLevel="0" collapsed="false">
      <c r="B32" s="108"/>
      <c r="C32" s="161" t="str">
        <f aca="false">Tabelle2!C9</f>
        <v>hakomugiko</v>
      </c>
      <c r="D32" s="172" t="s">
        <v>76</v>
      </c>
      <c r="E32" s="123" t="str">
        <f aca="false">IF(COUNT(D30:D33)&lt;&gt;4,"",IF(rank.avg(D32,D30:D33)=1,7,IF(rank.avg(D32,D30:D33)=1.5,5.5,IF(rank.avg(D32,D30:D33)=2,IF(rank.eq(D32,D30:D33)=1,4.33,4),IF(rank.avg(D32,D30:D33)=2.5,IF(rank.eq(D32,D30:D33)=1,3.25,3),IF(rank.avg(D32,D30:D33)=3,2,IF(rank.avg(D32,D30:D33)=3.5,1,0)))))))</f>
        <v/>
      </c>
      <c r="F32" s="111"/>
      <c r="G32" s="124" t="str">
        <f aca="false">Tabelle2!G9</f>
        <v>surok9068</v>
      </c>
      <c r="H32" s="125" t="s">
        <v>76</v>
      </c>
      <c r="I32" s="126" t="str">
        <f aca="false">IF(COUNT(H30:H33)&lt;&gt;4,"",IF(rank.avg(H32,H30:H33)=1,7,IF(rank.avg(H32,H30:H33)=1.5,5.5,IF(rank.avg(H32,H30:H33)=2,IF(rank.eq(H32,H30:H33)=1,4.33,4),IF(rank.avg(H32,H30:H33)=2.5,IF(rank.eq(H32,H30:H33)=1,3.25,3),IF(rank.avg(H32,H30:H33)=3,2,IF(rank.avg(H32,H30:H33)=3.5,1,0)))))))</f>
        <v/>
      </c>
      <c r="J32" s="77"/>
      <c r="K32" s="127" t="str">
        <f aca="false">Tabelle2!K9</f>
        <v>chamoisien</v>
      </c>
      <c r="L32" s="128" t="s">
        <v>76</v>
      </c>
      <c r="M32" s="129" t="str">
        <f aca="false">IF(COUNT(L30:L33)&lt;&gt;4,"",IF(rank.avg(L32,L30:L33)=1,7,IF(rank.avg(L32,L30:L33)=1.5,5.5,IF(rank.avg(L32,L30:L33)=2,IF(rank.eq(L32,L30:L33)=1,4.33,4),IF(rank.avg(L32,L30:L33)=2.5,IF(rank.eq(L32,L30:L33)=1,3.25,3),IF(rank.avg(L32,L30:L33)=3,2,IF(rank.avg(L32,L30:L33)=3.5,1,0)))))))</f>
        <v/>
      </c>
      <c r="N32" s="117"/>
      <c r="O32" s="130" t="str">
        <f aca="false">Tabelle2!O9</f>
        <v>angellove</v>
      </c>
      <c r="P32" s="131" t="s">
        <v>76</v>
      </c>
      <c r="Q32" s="162" t="str">
        <f aca="false">IF(COUNT(P30:P33)&lt;&gt;4,"",IF(rank.avg(P32,P30:P33)=1,7,IF(rank.avg(P32,P30:P33)=1.5,5.5,IF(rank.avg(P32,P30:P33)=2,IF(rank.eq(P32,P30:P33)=1,4.33,4),IF(rank.avg(P32,P30:P33)=2.5,IF(rank.eq(P32,P30:P33)=1,3.25,3),IF(rank.avg(P32,P30:P33)=3,2,IF(rank.avg(P32,P30:P33)=3.5,1,0)))))))</f>
        <v/>
      </c>
      <c r="R32" s="120"/>
      <c r="S32" s="130" t="str">
        <f aca="false">Tabelle2!S9</f>
        <v>manusib</v>
      </c>
      <c r="T32" s="133" t="s">
        <v>76</v>
      </c>
      <c r="U32" s="134" t="str">
        <f aca="false">IF(COUNT(T30:T33)&lt;&gt;4,"",IF(rank.avg(T32,T30:T33)=1,7,IF(rank.avg(T32,T30:T33)=1.5,5.5,IF(rank.avg(T32,T30:T33)=2,IF(rank.eq(T32,T30:T33)=1,4.33,4),IF(rank.avg(T32,T30:T33)=2.5,IF(rank.eq(T32,T30:T33)=1,3.25,3),IF(rank.avg(T32,T30:T33)=3,2,IF(rank.avg(T32,T30:T33)=3.5,1,0)))))))</f>
        <v/>
      </c>
      <c r="V32" s="120"/>
      <c r="W32" s="130" t="str">
        <f aca="false">Tabelle2!W11</f>
        <v>Misna_35</v>
      </c>
      <c r="X32" s="133" t="s">
        <v>76</v>
      </c>
      <c r="Y32" s="134" t="str">
        <f aca="false">IF(COUNT(X30:X33)&lt;&gt;4,"",IF(rank.avg(X32,X30:X33)=1,7,IF(rank.avg(X32,X30:X33)=1.5,5.5,IF(rank.avg(X32,X30:X33)=2,IF(rank.eq(X32,X30:X33)=1,4.33,4),IF(rank.avg(X32,X30:X33)=2.5,IF(rank.eq(X32,X30:X33)=1,3.25,3),IF(rank.avg(X32,X30:X33)=3,2,IF(rank.avg(X32,X30:X33)=3.5,1,0)))))))</f>
        <v/>
      </c>
    </row>
    <row r="33" customFormat="false" ht="15.75" hidden="false" customHeight="true" outlineLevel="0" collapsed="false">
      <c r="B33" s="108"/>
      <c r="C33" s="163" t="str">
        <f aca="false">Tabelle2!C10</f>
        <v>torbuch</v>
      </c>
      <c r="D33" s="173" t="s">
        <v>76</v>
      </c>
      <c r="E33" s="123" t="str">
        <f aca="false">IF(COUNT(D30:D33)&lt;&gt;4,"",IF(rank.avg(D33,D30:D33)=1,7,IF(rank.avg(D33,D30:D33)=1.5,5.5,IF(rank.avg(D33,D30:D33)=2,IF(rank.eq(D33,D30:D33)=1,4.33,4),IF(rank.avg(D33,D30:D33)=2.5,IF(rank.eq(D33,D30:D33)=1,3.25,3),IF(rank.avg(D33,D30:D33)=3,2,IF(rank.avg(D33,D30:D33)=3.5,1,0)))))))</f>
        <v/>
      </c>
      <c r="F33" s="111"/>
      <c r="G33" s="137" t="str">
        <f aca="false">Tabelle2!G10</f>
        <v>akirkwood52</v>
      </c>
      <c r="H33" s="138" t="s">
        <v>76</v>
      </c>
      <c r="I33" s="139" t="str">
        <f aca="false">IF(COUNT(H30:H33)&lt;&gt;4,"",IF(rank.avg(H33,H30:H33)=1,7,IF(rank.avg(H33,H30:H33)=1.5,5.5,IF(rank.avg(H33,H30:H33)=2,IF(rank.eq(H33,H30:H33)=1,4.33,4),IF(rank.avg(H33,H30:H33)=2.5,IF(rank.eq(H33,H30:H33)=1,3.25,3),IF(rank.avg(H33,H30:H33)=3,2,IF(rank.avg(H33,H30:H33)=3.5,1,0)))))))</f>
        <v/>
      </c>
      <c r="J33" s="77"/>
      <c r="K33" s="140" t="str">
        <f aca="false">Tabelle2!K10</f>
        <v>staavros</v>
      </c>
      <c r="L33" s="141" t="s">
        <v>76</v>
      </c>
      <c r="M33" s="142" t="str">
        <f aca="false">IF(COUNT(L30:L33)&lt;&gt;4,"",IF(rank.avg(L33,L30:L33)=1,7,IF(rank.avg(L33,L30:L33)=1.5,5.5,IF(rank.avg(L33,L30:L33)=2,IF(rank.eq(L33,L30:L33)=1,4.33,4),IF(rank.avg(L33,L30:L33)=2.5,IF(rank.eq(L33,L30:L33)=1,3.25,3),IF(rank.avg(L33,L30:L33)=3,2,IF(rank.avg(L33,L30:L33)=3.5,1,0)))))))</f>
        <v/>
      </c>
      <c r="N33" s="117"/>
      <c r="O33" s="143" t="str">
        <f aca="false">Tabelle2!O10</f>
        <v>doubledee</v>
      </c>
      <c r="P33" s="144" t="s">
        <v>76</v>
      </c>
      <c r="Q33" s="165" t="str">
        <f aca="false">IF(COUNT(P30:P33)&lt;&gt;4,"",IF(rank.avg(P33,P30:P33)=1,7,IF(rank.avg(P33,P30:P33)=1.5,5.5,IF(rank.avg(P33,P30:P33)=2,IF(rank.eq(P33,P30:P33)=1,4.33,4),IF(rank.avg(P33,P30:P33)=2.5,IF(rank.eq(P33,P30:P33)=1,3.25,3),IF(rank.avg(P33,P30:P33)=3,2,IF(rank.avg(P33,P30:P33)=3.5,1,0)))))))</f>
        <v/>
      </c>
      <c r="R33" s="120"/>
      <c r="S33" s="143" t="str">
        <f aca="false">Tabelle2!S10</f>
        <v>AL1</v>
      </c>
      <c r="T33" s="146" t="s">
        <v>76</v>
      </c>
      <c r="U33" s="147" t="str">
        <f aca="false">IF(COUNT(T30:T33)&lt;&gt;4,"",IF(rank.avg(T33,T30:T33)=1,7,IF(rank.avg(T33,T30:T33)=1.5,5.5,IF(rank.avg(T33,T30:T33)=2,IF(rank.eq(T33,T30:T33)=1,4.33,4),IF(rank.avg(T33,T30:T33)=2.5,IF(rank.eq(T33,T30:T33)=1,3.25,3),IF(rank.avg(T33,T30:T33)=3,2,IF(rank.avg(T33,T30:T33)=3.5,1,0)))))))</f>
        <v/>
      </c>
      <c r="V33" s="120"/>
      <c r="W33" s="143" t="str">
        <f aca="false">Tabelle2!W12</f>
        <v>clinkerfr</v>
      </c>
      <c r="X33" s="146" t="s">
        <v>76</v>
      </c>
      <c r="Y33" s="147" t="str">
        <f aca="false">IF(COUNT(X30:X33)&lt;&gt;4,"",IF(rank.avg(X33,X30:X33)=1,7,IF(rank.avg(X33,X30:X33)=1.5,5.5,IF(rank.avg(X33,X30:X33)=2,IF(rank.eq(X33,X30:X33)=1,4.33,4),IF(rank.avg(X33,X30:X33)=2.5,IF(rank.eq(X33,X30:X33)=1,3.25,3),IF(rank.avg(X33,X30:X33)=3,2,IF(rank.avg(X33,X30:X33)=3.5,1,0)))))))</f>
        <v/>
      </c>
    </row>
    <row r="34" customFormat="false" ht="15.75" hidden="false" customHeight="true" outlineLevel="0" collapsed="false">
      <c r="B34" s="71" t="s">
        <v>107</v>
      </c>
      <c r="C34" s="72" t="s">
        <v>75</v>
      </c>
      <c r="D34" s="73" t="s">
        <v>76</v>
      </c>
      <c r="E34" s="73"/>
      <c r="F34" s="74" t="str">
        <f aca="false">HYPERLINK(CONCATENATE("http://www.boiteajeux.net/jeux/agr/partie.php?id=",H34),"D2-7")</f>
        <v>D2-7</v>
      </c>
      <c r="G34" s="75" t="s">
        <v>75</v>
      </c>
      <c r="H34" s="76" t="s">
        <v>76</v>
      </c>
      <c r="I34" s="76"/>
      <c r="J34" s="77" t="s">
        <v>108</v>
      </c>
      <c r="K34" s="148" t="s">
        <v>75</v>
      </c>
      <c r="L34" s="79" t="s">
        <v>76</v>
      </c>
      <c r="M34" s="79"/>
      <c r="N34" s="80" t="s">
        <v>109</v>
      </c>
      <c r="O34" s="81" t="s">
        <v>75</v>
      </c>
      <c r="P34" s="167" t="s">
        <v>76</v>
      </c>
      <c r="Q34" s="167"/>
      <c r="R34" s="83" t="s">
        <v>110</v>
      </c>
      <c r="S34" s="81" t="s">
        <v>75</v>
      </c>
      <c r="T34" s="84" t="s">
        <v>76</v>
      </c>
      <c r="U34" s="84"/>
      <c r="V34" s="83" t="s">
        <v>111</v>
      </c>
      <c r="W34" s="81" t="s">
        <v>75</v>
      </c>
      <c r="X34" s="84" t="s">
        <v>76</v>
      </c>
      <c r="Y34" s="84"/>
    </row>
    <row r="35" customFormat="false" ht="15.75" hidden="false" customHeight="true" outlineLevel="0" collapsed="false">
      <c r="B35" s="71"/>
      <c r="C35" s="85" t="str">
        <f aca="false">Tabelle2!C5</f>
        <v>wilfried</v>
      </c>
      <c r="D35" s="86" t="s">
        <v>76</v>
      </c>
      <c r="E35" s="149" t="str">
        <f aca="false">IF(COUNT(D35:D38)&lt;&gt;4,"",IF(rank.avg(D35,D35:D38)=1,7,IF(rank.avg(D35,D35:D38)=1.5,5.5,IF(rank.avg(D35,D35:D38)=2,IF(rank.eq(D35,D35:D38)=1,4.33,4),IF(rank.avg(D35,D35:D38)=2.5,IF(rank.eq(D35,D35:D38)=1,3.25,3),IF(rank.avg(D35,D35:D38)=3,2,IF(rank.avg(D35,D35:D38)=3.5,1,0)))))))</f>
        <v/>
      </c>
      <c r="F35" s="74"/>
      <c r="G35" s="88" t="str">
        <f aca="false">Tabelle2!G5</f>
        <v>sixthsense</v>
      </c>
      <c r="H35" s="89" t="s">
        <v>76</v>
      </c>
      <c r="I35" s="87" t="str">
        <f aca="false">IF(COUNT(H35:H38)&lt;&gt;4,"",IF(rank.avg(H35,H35:H38)=1,7,IF(rank.avg(H35,H35:H38)=1.5,5.5,IF(rank.avg(H35,H35:H38)=2,IF(rank.eq(H35,H35:H38)=1,4.33,4),IF(rank.avg(H35,H35:H38)=2.5,IF(rank.eq(H35,H35:H38)=1,3.25,3),IF(rank.avg(H35,H35:H38)=3,2,IF(rank.avg(H35,H35:H38)=3.5,1,0)))))))</f>
        <v/>
      </c>
      <c r="J35" s="77"/>
      <c r="K35" s="90" t="str">
        <f aca="false">Tabelle2!K5</f>
        <v>wop</v>
      </c>
      <c r="L35" s="91" t="s">
        <v>76</v>
      </c>
      <c r="M35" s="92" t="n">
        <v>7</v>
      </c>
      <c r="N35" s="80"/>
      <c r="O35" s="93" t="str">
        <f aca="false">Tabelle2!O5</f>
        <v>Anne de Bretagne</v>
      </c>
      <c r="P35" s="94" t="s">
        <v>76</v>
      </c>
      <c r="Q35" s="169" t="str">
        <f aca="false">IF(COUNT(P35:P38)&lt;&gt;4,"",IF(rank.avg(P35,P35:P38)=1,7,IF(rank.avg(P35,P35:P38)=1.5,5.5,IF(rank.avg(P35,P35:P38)=2,IF(rank.eq(P35,P35:P38)=1,4.33,4),IF(rank.avg(P35,P35:P38)=2.5,IF(rank.eq(P35,P35:P38)=1,3.25,3),IF(rank.avg(P35,P35:P38)=3,2,IF(rank.avg(P35,P35:P38)=3.5,1,0)))))))</f>
        <v/>
      </c>
      <c r="R35" s="83"/>
      <c r="S35" s="93" t="str">
        <f aca="false">Tabelle2!S5</f>
        <v>Keren</v>
      </c>
      <c r="T35" s="96" t="s">
        <v>76</v>
      </c>
      <c r="U35" s="97" t="str">
        <f aca="false">IF(COUNT(T35:T38)&lt;&gt;4,"",IF(rank.avg(T35,T35:T38)=1,7,IF(rank.avg(T35,T35:T38)=1.5,5.5,IF(rank.avg(T35,T35:T38)=2,IF(rank.eq(T35,T35:T38)=1,4.33,4),IF(rank.avg(T35,T35:T38)=2.5,IF(rank.eq(T35,T35:T38)=1,3.25,3),IF(rank.avg(T35,T35:T38)=3,2,IF(rank.avg(T35,T35:T38)=3.5,1,0)))))))</f>
        <v/>
      </c>
      <c r="V35" s="83"/>
      <c r="W35" s="93" t="str">
        <f aca="false">Tabelle2!W5</f>
        <v>Antonym</v>
      </c>
      <c r="X35" s="96" t="s">
        <v>76</v>
      </c>
      <c r="Y35" s="97" t="str">
        <f aca="false">IF(COUNT(X35:X38)&lt;&gt;4,"",IF(rank.avg(X35,X35:X38)=1,7,IF(rank.avg(X35,X35:X38)=1.5,5.5,IF(rank.avg(X35,X35:X38)=2,IF(rank.eq(X35,X35:X38)=1,4.33,4),IF(rank.avg(X35,X35:X38)=2.5,IF(rank.eq(X35,X35:X38)=1,3.25,3),IF(rank.avg(X35,X35:X38)=3,2,IF(rank.avg(X35,X35:X38)=3.5,1,0)))))))</f>
        <v/>
      </c>
    </row>
    <row r="36" customFormat="false" ht="15.75" hidden="false" customHeight="true" outlineLevel="0" collapsed="false">
      <c r="B36" s="71"/>
      <c r="C36" s="85" t="str">
        <f aca="false">Tabelle2!C8</f>
        <v>Turambar</v>
      </c>
      <c r="D36" s="86" t="s">
        <v>76</v>
      </c>
      <c r="E36" s="149" t="str">
        <f aca="false">IF(COUNT(D35:D38)&lt;&gt;4,"",IF(rank.avg(D36,D35:D38)=1,7,IF(rank.avg(D36,D35:D38)=1.5,5.5,IF(rank.avg(D36,D35:D38)=2,IF(rank.eq(D36,D35:D38)=1,4.33,4),IF(rank.avg(D36,D35:D38)=2.5,IF(rank.eq(D36,D35:D38)=1,3.25,3),IF(rank.avg(D36,D35:D38)=3,2,IF(rank.avg(D36,D35:D38)=3.5,1,0)))))))</f>
        <v/>
      </c>
      <c r="F36" s="74"/>
      <c r="G36" s="88" t="str">
        <f aca="false">Tabelle2!G8</f>
        <v>goldsilver</v>
      </c>
      <c r="H36" s="89" t="s">
        <v>76</v>
      </c>
      <c r="I36" s="87" t="str">
        <f aca="false">IF(COUNT(H35:H38)&lt;&gt;4,"",IF(rank.avg(H36,H35:H38)=1,7,IF(rank.avg(H36,H35:H38)=1.5,5.5,IF(rank.avg(H36,H35:H38)=2,IF(rank.eq(H36,H35:H38)=1,4.33,4),IF(rank.avg(H36,H35:H38)=2.5,IF(rank.eq(H36,H35:H38)=1,3.25,3),IF(rank.avg(H36,H35:H38)=3,2,IF(rank.avg(H36,H35:H38)=3.5,1,0)))))))</f>
        <v/>
      </c>
      <c r="J36" s="77"/>
      <c r="K36" s="90" t="str">
        <f aca="false">Tabelle2!K8</f>
        <v>AndyKerrison</v>
      </c>
      <c r="L36" s="91" t="s">
        <v>76</v>
      </c>
      <c r="M36" s="92" t="str">
        <f aca="false">IF(COUNT(L35:L38)&lt;&gt;4,"",IF(rank.avg(L36,L35:L38)=1,7,IF(rank.avg(L36,L35:L38)=1.5,5.5,IF(rank.avg(L36,L35:L38)=2,IF(rank.eq(L36,L35:L38)=1,4.33,4),IF(rank.avg(L36,L35:L38)=2.5,IF(rank.eq(L36,L35:L38)=1,3.25,3),IF(rank.avg(L36,L35:L38)=3,2,IF(rank.avg(L36,L35:L38)=3.5,1,0)))))))</f>
        <v/>
      </c>
      <c r="N36" s="80"/>
      <c r="O36" s="93" t="str">
        <f aca="false">Tabelle2!O8</f>
        <v>Pinovitch</v>
      </c>
      <c r="P36" s="94" t="s">
        <v>76</v>
      </c>
      <c r="Q36" s="169" t="str">
        <f aca="false">IF(COUNT(P35:P38)&lt;&gt;4,"",IF(rank.avg(P36,P35:P38)=1,7,IF(rank.avg(P36,P35:P38)=1.5,5.5,IF(rank.avg(P36,P35:P38)=2,IF(rank.eq(P36,P35:P38)=1,4.33,4),IF(rank.avg(P36,P35:P38)=2.5,IF(rank.eq(P36,P35:P38)=1,3.25,3),IF(rank.avg(P36,P35:P38)=3,2,IF(rank.avg(P36,P35:P38)=3.5,1,0)))))))</f>
        <v/>
      </c>
      <c r="R36" s="83"/>
      <c r="S36" s="93" t="str">
        <f aca="false">Tabelle2!S8</f>
        <v>Josquin</v>
      </c>
      <c r="T36" s="96" t="s">
        <v>76</v>
      </c>
      <c r="U36" s="97" t="str">
        <f aca="false">IF(COUNT(T35:T38)&lt;&gt;4,"",IF(rank.avg(T36,T35:T38)=1,7,IF(rank.avg(T36,T35:T38)=1.5,5.5,IF(rank.avg(T36,T35:T38)=2,IF(rank.eq(T36,T35:T38)=1,4.33,4),IF(rank.avg(T36,T35:T38)=2.5,IF(rank.eq(T36,T35:T38)=1,3.25,3),IF(rank.avg(T36,T35:T38)=3,2,IF(rank.avg(T36,T35:T38)=3.5,1,0)))))))</f>
        <v/>
      </c>
      <c r="V36" s="83"/>
      <c r="W36" s="93" t="str">
        <f aca="false">Tabelle2!W6</f>
        <v>jch</v>
      </c>
      <c r="X36" s="96" t="s">
        <v>76</v>
      </c>
      <c r="Y36" s="97" t="str">
        <f aca="false">IF(COUNT(X35:X38)&lt;&gt;4,"",IF(rank.avg(X36,X35:X38)=1,7,IF(rank.avg(X36,X35:X38)=1.5,5.5,IF(rank.avg(X36,X35:X38)=2,IF(rank.eq(X36,X35:X38)=1,4.33,4),IF(rank.avg(X36,X35:X38)=2.5,IF(rank.eq(X36,X35:X38)=1,3.25,3),IF(rank.avg(X36,X35:X38)=3,2,IF(rank.avg(X36,X35:X38)=3.5,1,0)))))))</f>
        <v/>
      </c>
    </row>
    <row r="37" customFormat="false" ht="15.75" hidden="false" customHeight="true" outlineLevel="0" collapsed="false">
      <c r="B37" s="71"/>
      <c r="C37" s="85" t="str">
        <f aca="false">Tabelle2!C12</f>
        <v>ryann</v>
      </c>
      <c r="D37" s="86" t="s">
        <v>76</v>
      </c>
      <c r="E37" s="149" t="str">
        <f aca="false">IF(COUNT(D35:D38)&lt;&gt;4,"",IF(rank.avg(D37,D35:D38)=1,7,IF(rank.avg(D37,D35:D38)=1.5,5.5,IF(rank.avg(D37,D35:D38)=2,IF(rank.eq(D37,D35:D38)=1,4.33,4),IF(rank.avg(D37,D35:D38)=2.5,IF(rank.eq(D37,D35:D38)=1,3.25,3),IF(rank.avg(D37,D35:D38)=3,2,IF(rank.avg(D37,D35:D38)=3.5,1,0)))))))</f>
        <v/>
      </c>
      <c r="F37" s="74"/>
      <c r="G37" s="88" t="str">
        <f aca="false">Tabelle2!G12</f>
        <v>cocoblu</v>
      </c>
      <c r="H37" s="89" t="s">
        <v>76</v>
      </c>
      <c r="I37" s="87" t="str">
        <f aca="false">IF(COUNT(H35:H38)&lt;&gt;4,"",IF(rank.avg(H37,H35:H38)=1,7,IF(rank.avg(H37,H35:H38)=1.5,5.5,IF(rank.avg(H37,H35:H38)=2,IF(rank.eq(H37,H35:H38)=1,4.33,4),IF(rank.avg(H37,H35:H38)=2.5,IF(rank.eq(H37,H35:H38)=1,3.25,3),IF(rank.avg(H37,H35:H38)=3,2,IF(rank.avg(H37,H35:H38)=3.5,1,0)))))))</f>
        <v/>
      </c>
      <c r="J37" s="77"/>
      <c r="K37" s="90" t="str">
        <f aca="false">Tabelle2!K12</f>
        <v>durn1818</v>
      </c>
      <c r="L37" s="91" t="s">
        <v>76</v>
      </c>
      <c r="M37" s="92" t="str">
        <f aca="false">IF(COUNT(L35:L38)&lt;&gt;4,"",IF(rank.avg(L37,L35:L38)=1,7,IF(rank.avg(L37,L35:L38)=1.5,5.5,IF(rank.avg(L37,L35:L38)=2,IF(rank.eq(L37,L35:L38)=1,4.33,4),IF(rank.avg(L37,L35:L38)=2.5,IF(rank.eq(L37,L35:L38)=1,3.25,3),IF(rank.avg(L37,L35:L38)=3,2,IF(rank.avg(L37,L35:L38)=3.5,1,0)))))))</f>
        <v/>
      </c>
      <c r="N37" s="80"/>
      <c r="O37" s="93" t="str">
        <f aca="false">Tabelle2!O12</f>
        <v>Gwarrior</v>
      </c>
      <c r="P37" s="94" t="s">
        <v>76</v>
      </c>
      <c r="Q37" s="169" t="str">
        <f aca="false">IF(COUNT(P35:P38)&lt;&gt;4,"",IF(rank.avg(P37,P35:P38)=1,7,IF(rank.avg(P37,P35:P38)=1.5,5.5,IF(rank.avg(P37,P35:P38)=2,IF(rank.eq(P37,P35:P38)=1,4.33,4),IF(rank.avg(P37,P35:P38)=2.5,IF(rank.eq(P37,P35:P38)=1,3.25,3),IF(rank.avg(P37,P35:P38)=3,2,IF(rank.avg(P37,P35:P38)=3.5,1,0)))))))</f>
        <v/>
      </c>
      <c r="R37" s="83"/>
      <c r="S37" s="93" t="str">
        <f aca="false">Tabelle2!S12</f>
        <v>aden Ookie</v>
      </c>
      <c r="T37" s="96" t="s">
        <v>76</v>
      </c>
      <c r="U37" s="97" t="str">
        <f aca="false">IF(COUNT(T35:T38)&lt;&gt;4,"",IF(rank.avg(T37,T35:T38)=1,7,IF(rank.avg(T37,T35:T38)=1.5,5.5,IF(rank.avg(T37,T35:T38)=2,IF(rank.eq(T37,T35:T38)=1,4.33,4),IF(rank.avg(T37,T35:T38)=2.5,IF(rank.eq(T37,T35:T38)=1,3.25,3),IF(rank.avg(T37,T35:T38)=3,2,IF(rank.avg(T37,T35:T38)=3.5,1,0)))))))</f>
        <v/>
      </c>
      <c r="V37" s="83"/>
      <c r="W37" s="93" t="str">
        <f aca="false">Tabelle2!W11</f>
        <v>Misna_35</v>
      </c>
      <c r="X37" s="96" t="s">
        <v>76</v>
      </c>
      <c r="Y37" s="97" t="str">
        <f aca="false">IF(COUNT(X35:X38)&lt;&gt;4,"",IF(rank.avg(X37,X35:X38)=1,7,IF(rank.avg(X37,X35:X38)=1.5,5.5,IF(rank.avg(X37,X35:X38)=2,IF(rank.eq(X37,X35:X38)=1,4.33,4),IF(rank.avg(X37,X35:X38)=2.5,IF(rank.eq(X37,X35:X38)=1,3.25,3),IF(rank.avg(X37,X35:X38)=3,2,IF(rank.avg(X37,X35:X38)=3.5,1,0)))))))</f>
        <v/>
      </c>
    </row>
    <row r="38" customFormat="false" ht="15.75" hidden="false" customHeight="true" outlineLevel="0" collapsed="false">
      <c r="B38" s="71"/>
      <c r="C38" s="99" t="str">
        <f aca="false">Tabelle2!C13</f>
        <v>Kuhchung</v>
      </c>
      <c r="D38" s="100" t="s">
        <v>76</v>
      </c>
      <c r="E38" s="149" t="str">
        <f aca="false">IF(COUNT(D35:D38)&lt;&gt;4,"",IF(rank.avg(D38,D35:D38)=1,7,IF(rank.avg(D38,D35:D38)=1.5,5.5,IF(rank.avg(D38,D35:D38)=2,IF(rank.eq(D38,D35:D38)=1,4.33,4),IF(rank.avg(D38,D35:D38)=2.5,IF(rank.eq(D38,D35:D38)=1,3.25,3),IF(rank.avg(D38,D35:D38)=3,2,IF(rank.avg(D38,D35:D38)=3.5,1,0)))))))</f>
        <v/>
      </c>
      <c r="F38" s="74"/>
      <c r="G38" s="101" t="str">
        <f aca="false">Tabelle2!G13</f>
        <v>pabula</v>
      </c>
      <c r="H38" s="102" t="s">
        <v>76</v>
      </c>
      <c r="I38" s="152" t="str">
        <f aca="false">IF(COUNT(H35:H38)&lt;&gt;4,"",IF(rank.avg(H38,H35:H38)=1,7,IF(rank.avg(H38,H35:H38)=1.5,5.5,IF(rank.avg(H38,H35:H38)=2,IF(rank.eq(H38,H35:H38)=1,4.33,4),IF(rank.avg(H38,H35:H38)=2.5,IF(rank.eq(H38,H35:H38)=1,3.25,3),IF(rank.avg(H38,H35:H38)=3,2,IF(rank.avg(H38,H35:H38)=3.5,1,0)))))))</f>
        <v/>
      </c>
      <c r="J38" s="77"/>
      <c r="K38" s="103" t="str">
        <f aca="false">Tabelle2!K13</f>
        <v>neelfirst</v>
      </c>
      <c r="L38" s="104" t="s">
        <v>76</v>
      </c>
      <c r="M38" s="153" t="str">
        <f aca="false">IF(COUNT(L35:L38)&lt;&gt;4,"",IF(rank.avg(L38,L35:L38)=1,7,IF(rank.avg(L38,L35:L38)=1.5,5.5,IF(rank.avg(L38,L35:L38)=2,IF(rank.eq(L38,L35:L38)=1,4.33,4),IF(rank.avg(L38,L35:L38)=2.5,IF(rank.eq(L38,L35:L38)=1,3.25,3),IF(rank.avg(L38,L35:L38)=3,2,IF(rank.avg(L38,L35:L38)=3.5,1,0)))))))</f>
        <v/>
      </c>
      <c r="N38" s="80"/>
      <c r="O38" s="105" t="str">
        <f aca="false">Tabelle2!O13</f>
        <v>raw</v>
      </c>
      <c r="P38" s="106" t="s">
        <v>76</v>
      </c>
      <c r="Q38" s="171" t="str">
        <f aca="false">IF(COUNT(P35:P38)&lt;&gt;4,"",IF(rank.avg(P38,P35:P38)=1,7,IF(rank.avg(P38,P35:P38)=1.5,5.5,IF(rank.avg(P38,P35:P38)=2,IF(rank.eq(P38,P35:P38)=1,4.33,4),IF(rank.avg(P38,P35:P38)=2.5,IF(rank.eq(P38,P35:P38)=1,3.25,3),IF(rank.avg(P38,P35:P38)=3,2,IF(rank.avg(P38,P35:P38)=3.5,1,0)))))))</f>
        <v/>
      </c>
      <c r="R38" s="83"/>
      <c r="S38" s="105" t="str">
        <f aca="false">Tabelle2!S13</f>
        <v>Agricool</v>
      </c>
      <c r="T38" s="107" t="s">
        <v>76</v>
      </c>
      <c r="U38" s="155" t="str">
        <f aca="false">IF(COUNT(T35:T38)&lt;&gt;4,"",IF(rank.avg(T38,T35:T38)=1,7,IF(rank.avg(T38,T35:T38)=1.5,5.5,IF(rank.avg(T38,T35:T38)=2,IF(rank.eq(T38,T35:T38)=1,4.33,4),IF(rank.avg(T38,T35:T38)=2.5,IF(rank.eq(T38,T35:T38)=1,3.25,3),IF(rank.avg(T38,T35:T38)=3,2,IF(rank.avg(T38,T35:T38)=3.5,1,0)))))))</f>
        <v/>
      </c>
      <c r="V38" s="83"/>
      <c r="W38" s="105" t="str">
        <f aca="false">Tabelle2!W12</f>
        <v>clinkerfr</v>
      </c>
      <c r="X38" s="107" t="s">
        <v>76</v>
      </c>
      <c r="Y38" s="155" t="str">
        <f aca="false">IF(COUNT(X35:X38)&lt;&gt;4,"",IF(rank.avg(X38,X35:X38)=1,7,IF(rank.avg(X38,X35:X38)=1.5,5.5,IF(rank.avg(X38,X35:X38)=2,IF(rank.eq(X38,X35:X38)=1,4.33,4),IF(rank.avg(X38,X35:X38)=2.5,IF(rank.eq(X38,X35:X38)=1,3.25,3),IF(rank.avg(X38,X35:X38)=3,2,IF(rank.avg(X38,X35:X38)=3.5,1,0)))))))</f>
        <v/>
      </c>
    </row>
    <row r="39" customFormat="false" ht="15.75" hidden="false" customHeight="true" outlineLevel="0" collapsed="false">
      <c r="B39" s="108" t="s">
        <v>112</v>
      </c>
      <c r="C39" s="156" t="s">
        <v>75</v>
      </c>
      <c r="D39" s="110" t="s">
        <v>76</v>
      </c>
      <c r="E39" s="110"/>
      <c r="F39" s="111" t="str">
        <f aca="false">HYPERLINK(CONCATENATE("http://www.boiteajeux.net/jeux/agr/partie.php?id=",H39),"D2-8")</f>
        <v>D2-8</v>
      </c>
      <c r="G39" s="112" t="s">
        <v>75</v>
      </c>
      <c r="H39" s="113" t="s">
        <v>76</v>
      </c>
      <c r="I39" s="113"/>
      <c r="J39" s="114" t="s">
        <v>113</v>
      </c>
      <c r="K39" s="115" t="s">
        <v>75</v>
      </c>
      <c r="L39" s="116" t="s">
        <v>76</v>
      </c>
      <c r="M39" s="116"/>
      <c r="N39" s="117" t="s">
        <v>114</v>
      </c>
      <c r="O39" s="118" t="s">
        <v>75</v>
      </c>
      <c r="P39" s="119" t="s">
        <v>76</v>
      </c>
      <c r="Q39" s="119"/>
      <c r="R39" s="120" t="s">
        <v>115</v>
      </c>
      <c r="S39" s="118" t="s">
        <v>75</v>
      </c>
      <c r="T39" s="121" t="s">
        <v>76</v>
      </c>
      <c r="U39" s="121"/>
      <c r="V39" s="120" t="s">
        <v>116</v>
      </c>
      <c r="W39" s="118" t="s">
        <v>75</v>
      </c>
      <c r="X39" s="121" t="s">
        <v>76</v>
      </c>
      <c r="Y39" s="121"/>
    </row>
    <row r="40" customFormat="false" ht="15.75" hidden="false" customHeight="true" outlineLevel="0" collapsed="false">
      <c r="B40" s="108"/>
      <c r="C40" s="122" t="str">
        <f aca="false">Tabelle2!C5</f>
        <v>wilfried</v>
      </c>
      <c r="D40" s="122" t="s">
        <v>76</v>
      </c>
      <c r="E40" s="123" t="str">
        <f aca="false">IF(COUNT(D40:D43)&lt;&gt;4,"",IF(rank.avg(D40,D40:D43)=1,7,IF(rank.avg(D40,D40:D43)=1.5,5.5,IF(rank.avg(D40,D40:D43)=2,IF(rank.eq(D40,D40:D43)=1,4.33,4),IF(rank.avg(D40,D40:D43)=2.5,IF(rank.eq(D40,D40:D43)=1,3.25,3),IF(rank.avg(D40,D40:D43)=3,2,IF(rank.avg(D40,D40:D43)=3.5,1,0)))))))</f>
        <v/>
      </c>
      <c r="F40" s="111"/>
      <c r="G40" s="124" t="str">
        <f aca="false">Tabelle2!G5</f>
        <v>sixthsense</v>
      </c>
      <c r="H40" s="125" t="s">
        <v>76</v>
      </c>
      <c r="I40" s="126" t="str">
        <f aca="false">IF(COUNT(H40:H43)&lt;&gt;4,"",IF(rank.avg(H40,H40:H43)=1,7,IF(rank.avg(H40,H40:H43)=1.5,5.5,IF(rank.avg(H40,H40:H43)=2,IF(rank.eq(H40,H40:H43)=1,4.33,4),IF(rank.avg(H40,H40:H43)=2.5,IF(rank.eq(H40,H40:H43)=1,3.25,3),IF(rank.avg(H40,H40:H43)=3,2,IF(rank.avg(H40,H40:H43)=3.5,1,0)))))))</f>
        <v/>
      </c>
      <c r="J40" s="114"/>
      <c r="K40" s="127" t="str">
        <f aca="false">Tabelle2!K5</f>
        <v>wop</v>
      </c>
      <c r="L40" s="128" t="s">
        <v>76</v>
      </c>
      <c r="M40" s="129" t="str">
        <f aca="false">IF(COUNT(L40:L43)&lt;&gt;4,"",IF(rank.avg(L40,L40:L43)=1,7,IF(rank.avg(L40,L40:L43)=1.5,5.5,IF(rank.avg(L40,L40:L43)=2,IF(rank.eq(L40,L40:L43)=1,4.33,4),IF(rank.avg(L40,L40:L43)=2.5,IF(rank.eq(L40,L40:L43)=1,3.25,3),IF(rank.avg(L40,L40:L43)=3,2,IF(rank.avg(L40,L40:L43)=3.5,1,0)))))))</f>
        <v/>
      </c>
      <c r="N40" s="117"/>
      <c r="O40" s="130" t="str">
        <f aca="false">Tabelle2!O5</f>
        <v>Anne de Bretagne</v>
      </c>
      <c r="P40" s="131" t="s">
        <v>76</v>
      </c>
      <c r="Q40" s="162" t="str">
        <f aca="false">IF(COUNT(P40:P43)&lt;&gt;4,"",IF(rank.avg(P40,P40:P43)=1,7,IF(rank.avg(P40,P40:P43)=1.5,5.5,IF(rank.avg(P40,P40:P43)=2,IF(rank.eq(P40,P40:P43)=1,4.33,4),IF(rank.avg(P40,P40:P43)=2.5,IF(rank.eq(P40,P40:P43)=1,3.25,3),IF(rank.avg(P40,P40:P43)=3,2,IF(rank.avg(P40,P40:P43)=3.5,1,0)))))))</f>
        <v/>
      </c>
      <c r="R40" s="120"/>
      <c r="S40" s="130" t="str">
        <f aca="false">Tabelle2!S5</f>
        <v>Keren</v>
      </c>
      <c r="T40" s="133" t="s">
        <v>76</v>
      </c>
      <c r="U40" s="134" t="str">
        <f aca="false">IF(COUNT(T40:T43)&lt;&gt;4,"",IF(rank.avg(T40,T40:T43)=1,7,IF(rank.avg(T40,T40:T43)=1.5,5.5,IF(rank.avg(T40,T40:T43)=2,IF(rank.eq(T40,T40:T43)=1,4.33,4),IF(rank.avg(T40,T40:T43)=2.5,IF(rank.eq(T40,T40:T43)=1,3.25,3),IF(rank.avg(T40,T40:T43)=3,2,IF(rank.avg(T40,T40:T43)=3.5,1,0)))))))</f>
        <v/>
      </c>
      <c r="V40" s="120"/>
      <c r="W40" s="130" t="str">
        <f aca="false">Tabelle2!W7</f>
        <v>runeho</v>
      </c>
      <c r="X40" s="133" t="s">
        <v>76</v>
      </c>
      <c r="Y40" s="134" t="str">
        <f aca="false">IF(COUNT(X40:X43)&lt;&gt;4,"",IF(rank.avg(X40,X40:X43)=1,7,IF(rank.avg(X40,X40:X43)=1.5,5.5,IF(rank.avg(X40,X40:X43)=2,IF(rank.eq(X40,X40:X43)=1,4.33,4),IF(rank.avg(X40,X40:X43)=2.5,IF(rank.eq(X40,X40:X43)=1,3.25,3),IF(rank.avg(X40,X40:X43)=3,2,IF(rank.avg(X40,X40:X43)=3.5,1,0)))))))</f>
        <v/>
      </c>
    </row>
    <row r="41" customFormat="false" ht="15.75" hidden="false" customHeight="true" outlineLevel="0" collapsed="false">
      <c r="B41" s="108"/>
      <c r="C41" s="135" t="str">
        <f aca="false">Tabelle2!C11</f>
        <v>ThomRun974</v>
      </c>
      <c r="D41" s="135" t="s">
        <v>76</v>
      </c>
      <c r="E41" s="123" t="str">
        <f aca="false">IF(COUNT(D40:D43)&lt;&gt;4,"",IF(rank.avg(D41,D40:D43)=1,7,IF(rank.avg(D41,D40:D43)=1.5,5.5,IF(rank.avg(D41,D40:D43)=2,IF(rank.eq(D41,D40:D43)=1,4.33,4),IF(rank.avg(D41,D40:D43)=2.5,IF(rank.eq(D41,D40:D43)=1,3.25,3),IF(rank.avg(D41,D40:D43)=3,2,IF(rank.avg(D41,D40:D43)=3.5,1,0)))))))</f>
        <v/>
      </c>
      <c r="F41" s="111"/>
      <c r="G41" s="124" t="str">
        <f aca="false">Tabelle2!G11</f>
        <v>blasty</v>
      </c>
      <c r="H41" s="125" t="s">
        <v>76</v>
      </c>
      <c r="I41" s="126" t="str">
        <f aca="false">IF(COUNT(H40:H43)&lt;&gt;4,"",IF(rank.avg(H41,H40:H43)=1,7,IF(rank.avg(H41,H40:H43)=1.5,5.5,IF(rank.avg(H41,H40:H43)=2,IF(rank.eq(H41,H40:H43)=1,4.33,4),IF(rank.avg(H41,H40:H43)=2.5,IF(rank.eq(H41,H40:H43)=1,3.25,3),IF(rank.avg(H41,H40:H43)=3,2,IF(rank.avg(H41,H40:H43)=3.5,1,0)))))))</f>
        <v/>
      </c>
      <c r="J41" s="114"/>
      <c r="K41" s="127" t="str">
        <f aca="false">Tabelle2!K11</f>
        <v>Robeeto</v>
      </c>
      <c r="L41" s="128" t="s">
        <v>76</v>
      </c>
      <c r="M41" s="129" t="str">
        <f aca="false">IF(COUNT(L40:L43)&lt;&gt;4,"",IF(rank.avg(L41,L40:L43)=1,7,IF(rank.avg(L41,L40:L43)=1.5,5.5,IF(rank.avg(L41,L40:L43)=2,IF(rank.eq(L41,L40:L43)=1,4.33,4),IF(rank.avg(L41,L40:L43)=2.5,IF(rank.eq(L41,L40:L43)=1,3.25,3),IF(rank.avg(L41,L40:L43)=3,2,IF(rank.avg(L41,L40:L43)=3.5,1,0)))))))</f>
        <v/>
      </c>
      <c r="N41" s="117"/>
      <c r="O41" s="130" t="str">
        <f aca="false">Tabelle2!O11</f>
        <v>Reniar</v>
      </c>
      <c r="P41" s="131" t="s">
        <v>76</v>
      </c>
      <c r="Q41" s="162" t="str">
        <f aca="false">IF(COUNT(P40:P43)&lt;&gt;4,"",IF(rank.avg(P41,P40:P43)=1,7,IF(rank.avg(P41,P40:P43)=1.5,5.5,IF(rank.avg(P41,P40:P43)=2,IF(rank.eq(P41,P40:P43)=1,4.33,4),IF(rank.avg(P41,P40:P43)=2.5,IF(rank.eq(P41,P40:P43)=1,3.25,3),IF(rank.avg(P41,P40:P43)=3,2,IF(rank.avg(P41,P40:P43)=3.5,1,0)))))))</f>
        <v/>
      </c>
      <c r="R41" s="120"/>
      <c r="S41" s="130" t="str">
        <f aca="false">Tabelle2!S11</f>
        <v>Biche55</v>
      </c>
      <c r="T41" s="133" t="s">
        <v>76</v>
      </c>
      <c r="U41" s="134" t="str">
        <f aca="false">IF(COUNT(T40:T43)&lt;&gt;4,"",IF(rank.avg(T41,T40:T43)=1,7,IF(rank.avg(T41,T40:T43)=1.5,5.5,IF(rank.avg(T41,T40:T43)=2,IF(rank.eq(T41,T40:T43)=1,4.33,4),IF(rank.avg(T41,T40:T43)=2.5,IF(rank.eq(T41,T40:T43)=1,3.25,3),IF(rank.avg(T41,T40:T43)=3,2,IF(rank.avg(T41,T40:T43)=3.5,1,0)))))))</f>
        <v/>
      </c>
      <c r="V41" s="120"/>
      <c r="W41" s="130" t="str">
        <f aca="false">Tabelle2!W8</f>
        <v>m_uab_dib</v>
      </c>
      <c r="X41" s="133" t="s">
        <v>76</v>
      </c>
      <c r="Y41" s="134" t="str">
        <f aca="false">IF(COUNT(X40:X43)&lt;&gt;4,"",IF(rank.avg(X41,X40:X43)=1,7,IF(rank.avg(X41,X40:X43)=1.5,5.5,IF(rank.avg(X41,X40:X43)=2,IF(rank.eq(X41,X40:X43)=1,4.33,4),IF(rank.avg(X41,X40:X43)=2.5,IF(rank.eq(X41,X40:X43)=1,3.25,3),IF(rank.avg(X41,X40:X43)=3,2,IF(rank.avg(X41,X40:X43)=3.5,1,0)))))))</f>
        <v/>
      </c>
    </row>
    <row r="42" customFormat="false" ht="15.75" hidden="false" customHeight="true" outlineLevel="0" collapsed="false">
      <c r="B42" s="108"/>
      <c r="C42" s="135" t="str">
        <f aca="false">Tabelle2!C10</f>
        <v>torbuch</v>
      </c>
      <c r="D42" s="135" t="s">
        <v>76</v>
      </c>
      <c r="E42" s="123" t="str">
        <f aca="false">IF(COUNT(D40:D43)&lt;&gt;4,"",IF(rank.avg(D42,D40:D43)=1,7,IF(rank.avg(D42,D40:D43)=1.5,5.5,IF(rank.avg(D42,D40:D43)=2,IF(rank.eq(D42,D40:D43)=1,4.33,4),IF(rank.avg(D42,D40:D43)=2.5,IF(rank.eq(D42,D40:D43)=1,3.25,3),IF(rank.avg(D42,D40:D43)=3,2,IF(rank.avg(D42,D40:D43)=3.5,1,0)))))))</f>
        <v/>
      </c>
      <c r="F42" s="111"/>
      <c r="G42" s="124" t="str">
        <f aca="false">Tabelle2!G10</f>
        <v>akirkwood52</v>
      </c>
      <c r="H42" s="125" t="s">
        <v>76</v>
      </c>
      <c r="I42" s="126" t="str">
        <f aca="false">IF(COUNT(H40:H43)&lt;&gt;4,"",IF(rank.avg(H42,H40:H43)=1,7,IF(rank.avg(H42,H40:H43)=1.5,5.5,IF(rank.avg(H42,H40:H43)=2,IF(rank.eq(H42,H40:H43)=1,4.33,4),IF(rank.avg(H42,H40:H43)=2.5,IF(rank.eq(H42,H40:H43)=1,3.25,3),IF(rank.avg(H42,H40:H43)=3,2,IF(rank.avg(H42,H40:H43)=3.5,1,0)))))))</f>
        <v/>
      </c>
      <c r="J42" s="114"/>
      <c r="K42" s="127" t="str">
        <f aca="false">Tabelle2!K10</f>
        <v>staavros</v>
      </c>
      <c r="L42" s="128" t="s">
        <v>76</v>
      </c>
      <c r="M42" s="129" t="str">
        <f aca="false">IF(COUNT(L40:L43)&lt;&gt;4,"",IF(rank.avg(L42,L40:L43)=1,7,IF(rank.avg(L42,L40:L43)=1.5,5.5,IF(rank.avg(L42,L40:L43)=2,IF(rank.eq(L42,L40:L43)=1,4.33,4),IF(rank.avg(L42,L40:L43)=2.5,IF(rank.eq(L42,L40:L43)=1,3.25,3),IF(rank.avg(L42,L40:L43)=3,2,IF(rank.avg(L42,L40:L43)=3.5,1,0)))))))</f>
        <v/>
      </c>
      <c r="N42" s="117"/>
      <c r="O42" s="130" t="str">
        <f aca="false">Tabelle2!O10</f>
        <v>doubledee</v>
      </c>
      <c r="P42" s="131" t="s">
        <v>76</v>
      </c>
      <c r="Q42" s="162" t="str">
        <f aca="false">IF(COUNT(P40:P43)&lt;&gt;4,"",IF(rank.avg(P42,P40:P43)=1,7,IF(rank.avg(P42,P40:P43)=1.5,5.5,IF(rank.avg(P42,P40:P43)=2,IF(rank.eq(P42,P40:P43)=1,4.33,4),IF(rank.avg(P42,P40:P43)=2.5,IF(rank.eq(P42,P40:P43)=1,3.25,3),IF(rank.avg(P42,P40:P43)=3,2,IF(rank.avg(P42,P40:P43)=3.5,1,0)))))))</f>
        <v/>
      </c>
      <c r="R42" s="120"/>
      <c r="S42" s="130" t="str">
        <f aca="false">Tabelle2!S10</f>
        <v>AL1</v>
      </c>
      <c r="T42" s="133" t="s">
        <v>76</v>
      </c>
      <c r="U42" s="134" t="str">
        <f aca="false">IF(COUNT(T40:T43)&lt;&gt;4,"",IF(rank.avg(T42,T40:T43)=1,7,IF(rank.avg(T42,T40:T43)=1.5,5.5,IF(rank.avg(T42,T40:T43)=2,IF(rank.eq(T42,T40:T43)=1,4.33,4),IF(rank.avg(T42,T40:T43)=2.5,IF(rank.eq(T42,T40:T43)=1,3.25,3),IF(rank.avg(T42,T40:T43)=3,2,IF(rank.avg(T42,T40:T43)=3.5,1,0)))))))</f>
        <v/>
      </c>
      <c r="V42" s="120"/>
      <c r="W42" s="130" t="str">
        <f aca="false">Tabelle2!W9</f>
        <v>AustRabbit</v>
      </c>
      <c r="X42" s="133" t="s">
        <v>76</v>
      </c>
      <c r="Y42" s="134" t="str">
        <f aca="false">IF(COUNT(X40:X43)&lt;&gt;4,"",IF(rank.avg(X42,X40:X43)=1,7,IF(rank.avg(X42,X40:X43)=1.5,5.5,IF(rank.avg(X42,X40:X43)=2,IF(rank.eq(X42,X40:X43)=1,4.33,4),IF(rank.avg(X42,X40:X43)=2.5,IF(rank.eq(X42,X40:X43)=1,3.25,3),IF(rank.avg(X42,X40:X43)=3,2,IF(rank.avg(X42,X40:X43)=3.5,1,0)))))))</f>
        <v/>
      </c>
    </row>
    <row r="43" customFormat="false" ht="15.75" hidden="false" customHeight="true" outlineLevel="0" collapsed="false">
      <c r="B43" s="108"/>
      <c r="C43" s="136" t="str">
        <f aca="false">Tabelle2!C13</f>
        <v>Kuhchung</v>
      </c>
      <c r="D43" s="136" t="s">
        <v>76</v>
      </c>
      <c r="E43" s="123" t="str">
        <f aca="false">IF(COUNT(D40:D43)&lt;&gt;4,"",IF(rank.avg(D43,D40:D43)=1,7,IF(rank.avg(D43,D40:D43)=1.5,5.5,IF(rank.avg(D43,D40:D43)=2,IF(rank.eq(D43,D40:D43)=1,4.33,4),IF(rank.avg(D43,D40:D43)=2.5,IF(rank.eq(D43,D40:D43)=1,3.25,3),IF(rank.avg(D43,D40:D43)=3,2,IF(rank.avg(D43,D40:D43)=3.5,1,0)))))))</f>
        <v/>
      </c>
      <c r="F43" s="111"/>
      <c r="G43" s="137" t="str">
        <f aca="false">Tabelle2!G13</f>
        <v>pabula</v>
      </c>
      <c r="H43" s="138" t="s">
        <v>76</v>
      </c>
      <c r="I43" s="139" t="str">
        <f aca="false">IF(COUNT(H40:H43)&lt;&gt;4,"",IF(rank.avg(H43,H40:H43)=1,7,IF(rank.avg(H43,H40:H43)=1.5,5.5,IF(rank.avg(H43,H40:H43)=2,IF(rank.eq(H43,H40:H43)=1,4.33,4),IF(rank.avg(H43,H40:H43)=2.5,IF(rank.eq(H43,H40:H43)=1,3.25,3),IF(rank.avg(H43,H40:H43)=3,2,IF(rank.avg(H43,H40:H43)=3.5,1,0)))))))</f>
        <v/>
      </c>
      <c r="J43" s="114"/>
      <c r="K43" s="140" t="str">
        <f aca="false">Tabelle2!K13</f>
        <v>neelfirst</v>
      </c>
      <c r="L43" s="141" t="s">
        <v>76</v>
      </c>
      <c r="M43" s="142" t="str">
        <f aca="false">IF(COUNT(L40:L43)&lt;&gt;4,"",IF(rank.avg(L43,L40:L43)=1,7,IF(rank.avg(L43,L40:L43)=1.5,5.5,IF(rank.avg(L43,L40:L43)=2,IF(rank.eq(L43,L40:L43)=1,4.33,4),IF(rank.avg(L43,L40:L43)=2.5,IF(rank.eq(L43,L40:L43)=1,3.25,3),IF(rank.avg(L43,L40:L43)=3,2,IF(rank.avg(L43,L40:L43)=3.5,1,0)))))))</f>
        <v/>
      </c>
      <c r="N43" s="117"/>
      <c r="O43" s="143" t="str">
        <f aca="false">Tabelle2!O13</f>
        <v>raw</v>
      </c>
      <c r="P43" s="144" t="s">
        <v>76</v>
      </c>
      <c r="Q43" s="165" t="str">
        <f aca="false">IF(COUNT(P40:P43)&lt;&gt;4,"",IF(rank.avg(P43,P40:P43)=1,7,IF(rank.avg(P43,P40:P43)=1.5,5.5,IF(rank.avg(P43,P40:P43)=2,IF(rank.eq(P43,P40:P43)=1,4.33,4),IF(rank.avg(P43,P40:P43)=2.5,IF(rank.eq(P43,P40:P43)=1,3.25,3),IF(rank.avg(P43,P40:P43)=3,2,IF(rank.avg(P43,P40:P43)=3.5,1,0)))))))</f>
        <v/>
      </c>
      <c r="R43" s="120"/>
      <c r="S43" s="143" t="str">
        <f aca="false">Tabelle2!S13</f>
        <v>Agricool</v>
      </c>
      <c r="T43" s="146" t="s">
        <v>76</v>
      </c>
      <c r="U43" s="147" t="str">
        <f aca="false">IF(COUNT(T40:T43)&lt;&gt;4,"",IF(rank.avg(T43,T40:T43)=1,7,IF(rank.avg(T43,T40:T43)=1.5,5.5,IF(rank.avg(T43,T40:T43)=2,IF(rank.eq(T43,T40:T43)=1,4.33,4),IF(rank.avg(T43,T40:T43)=2.5,IF(rank.eq(T43,T40:T43)=1,3.25,3),IF(rank.avg(T43,T40:T43)=3,2,IF(rank.avg(T43,T40:T43)=3.5,1,0)))))))</f>
        <v/>
      </c>
      <c r="V43" s="120"/>
      <c r="W43" s="143" t="str">
        <f aca="false">Tabelle2!W10</f>
        <v>yeye</v>
      </c>
      <c r="X43" s="146" t="s">
        <v>76</v>
      </c>
      <c r="Y43" s="147" t="str">
        <f aca="false">IF(COUNT(X40:X43)&lt;&gt;4,"",IF(rank.avg(X43,X40:X43)=1,7,IF(rank.avg(X43,X40:X43)=1.5,5.5,IF(rank.avg(X43,X40:X43)=2,IF(rank.eq(X43,X40:X43)=1,4.33,4),IF(rank.avg(X43,X40:X43)=2.5,IF(rank.eq(X43,X40:X43)=1,3.25,3),IF(rank.avg(X43,X40:X43)=3,2,IF(rank.avg(X43,X40:X43)=3.5,1,0)))))))</f>
        <v/>
      </c>
    </row>
    <row r="44" customFormat="false" ht="15.75" hidden="false" customHeight="true" outlineLevel="0" collapsed="false">
      <c r="B44" s="71" t="s">
        <v>117</v>
      </c>
      <c r="C44" s="72" t="s">
        <v>75</v>
      </c>
      <c r="D44" s="73" t="s">
        <v>76</v>
      </c>
      <c r="E44" s="73"/>
      <c r="F44" s="74" t="str">
        <f aca="false">HYPERLINK(CONCATENATE("http://www.boiteajeux.net/jeux/agr/partie.php?id=",H44),"D2-9")</f>
        <v>D2-9</v>
      </c>
      <c r="G44" s="75" t="s">
        <v>75</v>
      </c>
      <c r="H44" s="76" t="s">
        <v>76</v>
      </c>
      <c r="I44" s="76"/>
      <c r="J44" s="77" t="s">
        <v>118</v>
      </c>
      <c r="K44" s="148" t="s">
        <v>75</v>
      </c>
      <c r="L44" s="79" t="s">
        <v>76</v>
      </c>
      <c r="M44" s="79"/>
      <c r="N44" s="80" t="s">
        <v>119</v>
      </c>
      <c r="O44" s="81" t="s">
        <v>75</v>
      </c>
      <c r="P44" s="167" t="s">
        <v>76</v>
      </c>
      <c r="Q44" s="167"/>
      <c r="R44" s="83" t="s">
        <v>120</v>
      </c>
      <c r="S44" s="81" t="s">
        <v>75</v>
      </c>
      <c r="T44" s="84" t="s">
        <v>76</v>
      </c>
      <c r="U44" s="84"/>
      <c r="V44" s="83" t="s">
        <v>121</v>
      </c>
      <c r="W44" s="81" t="s">
        <v>75</v>
      </c>
      <c r="X44" s="84" t="s">
        <v>76</v>
      </c>
      <c r="Y44" s="84"/>
    </row>
    <row r="45" customFormat="false" ht="15.75" hidden="false" customHeight="true" outlineLevel="0" collapsed="false">
      <c r="B45" s="71"/>
      <c r="C45" s="85" t="str">
        <f aca="false">Tabelle2!C6</f>
        <v>Axiom</v>
      </c>
      <c r="D45" s="86" t="s">
        <v>76</v>
      </c>
      <c r="E45" s="149" t="str">
        <f aca="false">IF(COUNT(D45:D48)&lt;&gt;4,"",IF(rank.avg(D45,D45:D48)=1,7,IF(rank.avg(D45,D45:D48)=1.5,5.5,IF(rank.avg(D45,D45:D48)=2,IF(rank.eq(D45,D45:D48)=1,4.33,4),IF(rank.avg(D45,D45:D48)=2.5,IF(rank.eq(D45,D45:D48)=1,3.25,3),IF(rank.avg(D45,D45:D48)=3,2,IF(rank.avg(D45,D45:D48)=3.5,1,0)))))))</f>
        <v/>
      </c>
      <c r="F45" s="74"/>
      <c r="G45" s="88" t="str">
        <f aca="false">Tabelle2!G6</f>
        <v>vroch</v>
      </c>
      <c r="H45" s="89" t="s">
        <v>76</v>
      </c>
      <c r="I45" s="87" t="str">
        <f aca="false">IF(COUNT(H45:H48)&lt;&gt;4,"",IF(rank.avg(H45,H45:H48)=1,7,IF(rank.avg(H45,H45:H48)=1.5,5.5,IF(rank.avg(H45,H45:H48)=2,IF(rank.eq(H45,H45:H48)=1,4.33,4),IF(rank.avg(H45,H45:H48)=2.5,IF(rank.eq(H45,H45:H48)=1,3.25,3),IF(rank.avg(H45,H45:H48)=3,2,IF(rank.avg(H45,H45:H48)=3.5,1,0)))))))</f>
        <v/>
      </c>
      <c r="J45" s="77"/>
      <c r="K45" s="90" t="str">
        <f aca="false">Tabelle2!K6</f>
        <v>loveangel</v>
      </c>
      <c r="L45" s="91" t="s">
        <v>76</v>
      </c>
      <c r="M45" s="92" t="str">
        <f aca="false">IF(COUNT(L45:L48)&lt;&gt;4,"",IF(rank.avg(L45,L45:L48)=1,7,IF(rank.avg(L45,L45:L48)=1.5,5.5,IF(rank.avg(L45,L45:L48)=2,IF(rank.eq(L45,L45:L48)=1,4.33,4),IF(rank.avg(L45,L45:L48)=2.5,IF(rank.eq(L45,L45:L48)=1,3.25,3),IF(rank.avg(L45,L45:L48)=3,2,IF(rank.avg(L45,L45:L48)=3.5,1,0)))))))</f>
        <v/>
      </c>
      <c r="N45" s="80"/>
      <c r="O45" s="93" t="str">
        <f aca="false">Tabelle2!O6</f>
        <v>Falzir</v>
      </c>
      <c r="P45" s="94" t="s">
        <v>76</v>
      </c>
      <c r="Q45" s="169" t="str">
        <f aca="false">IF(COUNT(P45:P48)&lt;&gt;4,"",IF(rank.avg(P45,P45:P48)=1,7,IF(rank.avg(P45,P45:P48)=1.5,5.5,IF(rank.avg(P45,P45:P48)=2,IF(rank.eq(P45,P45:P48)=1,4.33,4),IF(rank.avg(P45,P45:P48)=2.5,IF(rank.eq(P45,P45:P48)=1,3.25,3),IF(rank.avg(P45,P45:P48)=3,2,IF(rank.avg(P45,P45:P48)=3.5,1,0)))))))</f>
        <v/>
      </c>
      <c r="R45" s="83"/>
      <c r="S45" s="93" t="str">
        <f aca="false">Tabelle2!S6</f>
        <v>Maya</v>
      </c>
      <c r="T45" s="96" t="s">
        <v>76</v>
      </c>
      <c r="U45" s="97" t="str">
        <f aca="false">IF(COUNT(T45:T48)&lt;&gt;4,"",IF(rank.avg(T45,T45:T48)=1,7,IF(rank.avg(T45,T45:T48)=1.5,5.5,IF(rank.avg(T45,T45:T48)=2,IF(rank.eq(T45,T45:T48)=1,4.33,4),IF(rank.avg(T45,T45:T48)=2.5,IF(rank.eq(T45,T45:T48)=1,3.25,3),IF(rank.avg(T45,T45:T48)=3,2,IF(rank.avg(T45,T45:T48)=3.5,1,0)))))))</f>
        <v/>
      </c>
      <c r="V45" s="83"/>
      <c r="W45" s="93" t="str">
        <f aca="false">Tabelle2!W5</f>
        <v>Antonym</v>
      </c>
      <c r="X45" s="96" t="s">
        <v>76</v>
      </c>
      <c r="Y45" s="97" t="str">
        <f aca="false">IF(COUNT(X45:X48)&lt;&gt;4,"",IF(rank.avg(X45,X45:X48)=1,7,IF(rank.avg(X45,X45:X48)=1.5,5.5,IF(rank.avg(X45,X45:X48)=2,IF(rank.eq(X45,X45:X48)=1,4.33,4),IF(rank.avg(X45,X45:X48)=2.5,IF(rank.eq(X45,X45:X48)=1,3.25,3),IF(rank.avg(X45,X45:X48)=3,2,IF(rank.avg(X45,X45:X48)=3.5,1,0)))))))</f>
        <v/>
      </c>
    </row>
    <row r="46" customFormat="false" ht="15.75" hidden="false" customHeight="true" outlineLevel="0" collapsed="false">
      <c r="B46" s="71"/>
      <c r="C46" s="85" t="str">
        <f aca="false">Tabelle2!C7</f>
        <v>haimke</v>
      </c>
      <c r="D46" s="86" t="s">
        <v>76</v>
      </c>
      <c r="E46" s="149" t="str">
        <f aca="false">IF(COUNT(D45:D48)&lt;&gt;4,"",IF(rank.avg(D46,D45:D48)=1,7,IF(rank.avg(D46,D45:D48)=1.5,5.5,IF(rank.avg(D46,D45:D48)=2,IF(rank.eq(D46,D45:D48)=1,4.33,4),IF(rank.avg(D46,D45:D48)=2.5,IF(rank.eq(D46,D45:D48)=1,3.25,3),IF(rank.avg(D46,D45:D48)=3,2,IF(rank.avg(D46,D45:D48)=3.5,1,0)))))))</f>
        <v/>
      </c>
      <c r="F46" s="74"/>
      <c r="G46" s="88" t="str">
        <f aca="false">Tabelle2!G7</f>
        <v>nrynry</v>
      </c>
      <c r="H46" s="89" t="s">
        <v>76</v>
      </c>
      <c r="I46" s="87" t="str">
        <f aca="false">IF(COUNT(H45:H48)&lt;&gt;4,"",IF(rank.avg(H46,H45:H48)=1,7,IF(rank.avg(H46,H45:H48)=1.5,5.5,IF(rank.avg(H46,H45:H48)=2,IF(rank.eq(H46,H45:H48)=1,4.33,4),IF(rank.avg(H46,H45:H48)=2.5,IF(rank.eq(H46,H45:H48)=1,3.25,3),IF(rank.avg(H46,H45:H48)=3,2,IF(rank.avg(H46,H45:H48)=3.5,1,0)))))))</f>
        <v/>
      </c>
      <c r="J46" s="77"/>
      <c r="K46" s="90" t="str">
        <f aca="false">Tabelle2!K7</f>
        <v>Dimvegas</v>
      </c>
      <c r="L46" s="91" t="s">
        <v>76</v>
      </c>
      <c r="M46" s="92" t="str">
        <f aca="false">IF(COUNT(L45:L48)&lt;&gt;4,"",IF(rank.avg(L46,L45:L48)=1,7,IF(rank.avg(L46,L45:L48)=1.5,5.5,IF(rank.avg(L46,L45:L48)=2,IF(rank.eq(L46,L45:L48)=1,4.33,4),IF(rank.avg(L46,L45:L48)=2.5,IF(rank.eq(L46,L45:L48)=1,3.25,3),IF(rank.avg(L46,L45:L48)=3,2,IF(rank.avg(L46,L45:L48)=3.5,1,0)))))))</f>
        <v/>
      </c>
      <c r="N46" s="80"/>
      <c r="O46" s="93" t="str">
        <f aca="false">Tabelle2!O7</f>
        <v>Markhotep</v>
      </c>
      <c r="P46" s="94" t="s">
        <v>76</v>
      </c>
      <c r="Q46" s="169" t="str">
        <f aca="false">IF(COUNT(P45:P48)&lt;&gt;4,"",IF(rank.avg(P46,P45:P48)=1,7,IF(rank.avg(P46,P45:P48)=1.5,5.5,IF(rank.avg(P46,P45:P48)=2,IF(rank.eq(P46,P45:P48)=1,4.33,4),IF(rank.avg(P46,P45:P48)=2.5,IF(rank.eq(P46,P45:P48)=1,3.25,3),IF(rank.avg(P46,P45:P48)=3,2,IF(rank.avg(P46,P45:P48)=3.5,1,0)))))))</f>
        <v/>
      </c>
      <c r="R46" s="83"/>
      <c r="S46" s="93" t="str">
        <f aca="false">Tabelle2!S7</f>
        <v>coukie74</v>
      </c>
      <c r="T46" s="96" t="s">
        <v>76</v>
      </c>
      <c r="U46" s="97" t="str">
        <f aca="false">IF(COUNT(T45:T48)&lt;&gt;4,"",IF(rank.avg(T46,T45:T48)=1,7,IF(rank.avg(T46,T45:T48)=1.5,5.5,IF(rank.avg(T46,T45:T48)=2,IF(rank.eq(T46,T45:T48)=1,4.33,4),IF(rank.avg(T46,T45:T48)=2.5,IF(rank.eq(T46,T45:T48)=1,3.25,3),IF(rank.avg(T46,T45:T48)=3,2,IF(rank.avg(T46,T45:T48)=3.5,1,0)))))))</f>
        <v/>
      </c>
      <c r="V46" s="83"/>
      <c r="W46" s="93" t="str">
        <f aca="false">Tabelle2!W7</f>
        <v>runeho</v>
      </c>
      <c r="X46" s="96" t="s">
        <v>76</v>
      </c>
      <c r="Y46" s="97" t="str">
        <f aca="false">IF(COUNT(X45:X48)&lt;&gt;4,"",IF(rank.avg(X46,X45:X48)=1,7,IF(rank.avg(X46,X45:X48)=1.5,5.5,IF(rank.avg(X46,X45:X48)=2,IF(rank.eq(X46,X45:X48)=1,4.33,4),IF(rank.avg(X46,X45:X48)=2.5,IF(rank.eq(X46,X45:X48)=1,3.25,3),IF(rank.avg(X46,X45:X48)=3,2,IF(rank.avg(X46,X45:X48)=3.5,1,0)))))))</f>
        <v/>
      </c>
    </row>
    <row r="47" customFormat="false" ht="15.75" hidden="false" customHeight="true" outlineLevel="0" collapsed="false">
      <c r="B47" s="71"/>
      <c r="C47" s="85" t="str">
        <f aca="false">Tabelle2!C9</f>
        <v>hakomugiko</v>
      </c>
      <c r="D47" s="86" t="s">
        <v>76</v>
      </c>
      <c r="E47" s="149" t="str">
        <f aca="false">IF(COUNT(D45:D48)&lt;&gt;4,"",IF(rank.avg(D47,D45:D48)=1,7,IF(rank.avg(D47,D45:D48)=1.5,5.5,IF(rank.avg(D47,D45:D48)=2,IF(rank.eq(D47,D45:D48)=1,4.33,4),IF(rank.avg(D47,D45:D48)=2.5,IF(rank.eq(D47,D45:D48)=1,3.25,3),IF(rank.avg(D47,D45:D48)=3,2,IF(rank.avg(D47,D45:D48)=3.5,1,0)))))))</f>
        <v/>
      </c>
      <c r="F47" s="74"/>
      <c r="G47" s="88" t="str">
        <f aca="false">Tabelle2!G9</f>
        <v>surok9068</v>
      </c>
      <c r="H47" s="174" t="s">
        <v>76</v>
      </c>
      <c r="I47" s="175" t="str">
        <f aca="false">IF(COUNT(H45:H48)&lt;&gt;4,"",IF(rank.avg(H47,H45:H48)=1,7,IF(rank.avg(H47,H45:H48)=1.5,5.5,IF(rank.avg(H47,H45:H48)=2,IF(rank.eq(H47,H45:H48)=1,4.33,4),IF(rank.avg(H47,H45:H48)=2.5,IF(rank.eq(H47,H45:H48)=1,3.25,3),IF(rank.avg(H47,H45:H48)=3,2,IF(rank.avg(H47,H45:H48)=3.5,1,0)))))))</f>
        <v/>
      </c>
      <c r="J47" s="77"/>
      <c r="K47" s="90" t="str">
        <f aca="false">Tabelle2!K9</f>
        <v>chamoisien</v>
      </c>
      <c r="L47" s="91" t="s">
        <v>76</v>
      </c>
      <c r="M47" s="92" t="str">
        <f aca="false">IF(COUNT(L45:L48)&lt;&gt;4,"",IF(rank.avg(L47,L45:L48)=1,7,IF(rank.avg(L47,L45:L48)=1.5,5.5,IF(rank.avg(L47,L45:L48)=2,IF(rank.eq(L47,L45:L48)=1,4.33,4),IF(rank.avg(L47,L45:L48)=2.5,IF(rank.eq(L47,L45:L48)=1,3.25,3),IF(rank.avg(L47,L45:L48)=3,2,IF(rank.avg(L47,L45:L48)=3.5,1,0)))))))</f>
        <v/>
      </c>
      <c r="N47" s="80"/>
      <c r="O47" s="93" t="str">
        <f aca="false">Tabelle2!O9</f>
        <v>angellove</v>
      </c>
      <c r="P47" s="94" t="s">
        <v>76</v>
      </c>
      <c r="Q47" s="169" t="str">
        <f aca="false">IF(COUNT(P45:P48)&lt;&gt;4,"",IF(rank.avg(P47,P45:P48)=1,7,IF(rank.avg(P47,P45:P48)=1.5,5.5,IF(rank.avg(P47,P45:P48)=2,IF(rank.eq(P47,P45:P48)=1,4.33,4),IF(rank.avg(P47,P45:P48)=2.5,IF(rank.eq(P47,P45:P48)=1,3.25,3),IF(rank.avg(P47,P45:P48)=3,2,IF(rank.avg(P47,P45:P48)=3.5,1,0)))))))</f>
        <v/>
      </c>
      <c r="R47" s="83"/>
      <c r="S47" s="93" t="str">
        <f aca="false">Tabelle2!S9</f>
        <v>manusib</v>
      </c>
      <c r="T47" s="96" t="s">
        <v>76</v>
      </c>
      <c r="U47" s="97" t="str">
        <f aca="false">IF(COUNT(T45:T48)&lt;&gt;4,"",IF(rank.avg(T47,T45:T48)=1,7,IF(rank.avg(T47,T45:T48)=1.5,5.5,IF(rank.avg(T47,T45:T48)=2,IF(rank.eq(T47,T45:T48)=1,4.33,4),IF(rank.avg(T47,T45:T48)=2.5,IF(rank.eq(T47,T45:T48)=1,3.25,3),IF(rank.avg(T47,T45:T48)=3,2,IF(rank.avg(T47,T45:T48)=3.5,1,0)))))))</f>
        <v/>
      </c>
      <c r="V47" s="83"/>
      <c r="W47" s="93" t="str">
        <f aca="false">Tabelle2!W8</f>
        <v>m_uab_dib</v>
      </c>
      <c r="X47" s="96" t="s">
        <v>76</v>
      </c>
      <c r="Y47" s="97" t="str">
        <f aca="false">IF(COUNT(X45:X48)&lt;&gt;4,"",IF(rank.avg(X47,X45:X48)=1,7,IF(rank.avg(X47,X45:X48)=1.5,5.5,IF(rank.avg(X47,X45:X48)=2,IF(rank.eq(X47,X45:X48)=1,4.33,4),IF(rank.avg(X47,X45:X48)=2.5,IF(rank.eq(X47,X45:X48)=1,3.25,3),IF(rank.avg(X47,X45:X48)=3,2,IF(rank.avg(X47,X45:X48)=3.5,1,0)))))))</f>
        <v/>
      </c>
    </row>
    <row r="48" customFormat="false" ht="15.75" hidden="false" customHeight="true" outlineLevel="0" collapsed="false">
      <c r="B48" s="71"/>
      <c r="C48" s="99" t="str">
        <f aca="false">Tabelle2!C12</f>
        <v>ryann</v>
      </c>
      <c r="D48" s="100" t="s">
        <v>76</v>
      </c>
      <c r="E48" s="149" t="str">
        <f aca="false">IF(COUNT(D45:D48)&lt;&gt;4,"",IF(rank.avg(D48,D45:D48)=1,7,IF(rank.avg(D48,D45:D48)=1.5,5.5,IF(rank.avg(D48,D45:D48)=2,IF(rank.eq(D48,D45:D48)=1,4.33,4),IF(rank.avg(D48,D45:D48)=2.5,IF(rank.eq(D48,D45:D48)=1,3.25,3),IF(rank.avg(D48,D45:D48)=3,2,IF(rank.avg(D48,D45:D48)=3.5,1,0)))))))</f>
        <v/>
      </c>
      <c r="F48" s="74"/>
      <c r="G48" s="101" t="str">
        <f aca="false">Tabelle2!G12</f>
        <v>cocoblu</v>
      </c>
      <c r="H48" s="102" t="s">
        <v>76</v>
      </c>
      <c r="I48" s="152" t="n">
        <v>7</v>
      </c>
      <c r="J48" s="77"/>
      <c r="K48" s="103" t="str">
        <f aca="false">Tabelle2!K12</f>
        <v>durn1818</v>
      </c>
      <c r="L48" s="104" t="s">
        <v>76</v>
      </c>
      <c r="M48" s="153" t="str">
        <f aca="false">IF(COUNT(L45:L48)&lt;&gt;4,"",IF(rank.avg(L48,L45:L48)=1,7,IF(rank.avg(L48,L45:L48)=1.5,5.5,IF(rank.avg(L48,L45:L48)=2,IF(rank.eq(L48,L45:L48)=1,4.33,4),IF(rank.avg(L48,L45:L48)=2.5,IF(rank.eq(L48,L45:L48)=1,3.25,3),IF(rank.avg(L48,L45:L48)=3,2,IF(rank.avg(L48,L45:L48)=3.5,1,0)))))))</f>
        <v/>
      </c>
      <c r="N48" s="80"/>
      <c r="O48" s="105" t="str">
        <f aca="false">Tabelle2!O12</f>
        <v>Gwarrior</v>
      </c>
      <c r="P48" s="106" t="s">
        <v>76</v>
      </c>
      <c r="Q48" s="171" t="str">
        <f aca="false">IF(COUNT(P45:P48)&lt;&gt;4,"",IF(rank.avg(P48,P45:P48)=1,7,IF(rank.avg(P48,P45:P48)=1.5,5.5,IF(rank.avg(P48,P45:P48)=2,IF(rank.eq(P48,P45:P48)=1,4.33,4),IF(rank.avg(P48,P45:P48)=2.5,IF(rank.eq(P48,P45:P48)=1,3.25,3),IF(rank.avg(P48,P45:P48)=3,2,IF(rank.avg(P48,P45:P48)=3.5,1,0)))))))</f>
        <v/>
      </c>
      <c r="R48" s="83"/>
      <c r="S48" s="105" t="str">
        <f aca="false">Tabelle2!S12</f>
        <v>aden Ookie</v>
      </c>
      <c r="T48" s="107" t="s">
        <v>76</v>
      </c>
      <c r="U48" s="155" t="str">
        <f aca="false">IF(COUNT(T45:T48)&lt;&gt;4,"",IF(rank.avg(T48,T45:T48)=1,7,IF(rank.avg(T48,T45:T48)=1.5,5.5,IF(rank.avg(T48,T45:T48)=2,IF(rank.eq(T48,T45:T48)=1,4.33,4),IF(rank.avg(T48,T45:T48)=2.5,IF(rank.eq(T48,T45:T48)=1,3.25,3),IF(rank.avg(T48,T45:T48)=3,2,IF(rank.avg(T48,T45:T48)=3.5,1,0)))))))</f>
        <v/>
      </c>
      <c r="V48" s="83"/>
      <c r="W48" s="105" t="str">
        <f aca="false">Tabelle2!W12</f>
        <v>clinkerfr</v>
      </c>
      <c r="X48" s="107" t="s">
        <v>76</v>
      </c>
      <c r="Y48" s="155" t="str">
        <f aca="false">IF(COUNT(X45:X48)&lt;&gt;4,"",IF(rank.avg(X48,X45:X48)=1,7,IF(rank.avg(X48,X45:X48)=1.5,5.5,IF(rank.avg(X48,X45:X48)=2,IF(rank.eq(X48,X45:X48)=1,4.33,4),IF(rank.avg(X48,X45:X48)=2.5,IF(rank.eq(X48,X45:X48)=1,3.25,3),IF(rank.avg(X48,X45:X48)=3,2,IF(rank.avg(X48,X45:X48)=3.5,1,0)))))))</f>
        <v/>
      </c>
    </row>
    <row r="49" customFormat="false" ht="15.75" hidden="false" customHeight="true" outlineLevel="0" collapsed="false">
      <c r="B49" s="108" t="s">
        <v>122</v>
      </c>
      <c r="C49" s="156" t="s">
        <v>75</v>
      </c>
      <c r="D49" s="110" t="s">
        <v>76</v>
      </c>
      <c r="E49" s="110"/>
      <c r="F49" s="111" t="str">
        <f aca="false">HYPERLINK(CONCATENATE("http://www.boiteajeux.net/jeux/agr/partie.php?id=",H49),"D2-10")</f>
        <v>D2-10</v>
      </c>
      <c r="G49" s="112" t="s">
        <v>75</v>
      </c>
      <c r="H49" s="113" t="s">
        <v>76</v>
      </c>
      <c r="I49" s="113"/>
      <c r="J49" s="114" t="s">
        <v>123</v>
      </c>
      <c r="K49" s="176" t="s">
        <v>75</v>
      </c>
      <c r="L49" s="116" t="s">
        <v>76</v>
      </c>
      <c r="M49" s="116"/>
      <c r="N49" s="117" t="s">
        <v>124</v>
      </c>
      <c r="O49" s="118" t="s">
        <v>75</v>
      </c>
      <c r="P49" s="119" t="s">
        <v>76</v>
      </c>
      <c r="Q49" s="119"/>
      <c r="R49" s="120" t="s">
        <v>125</v>
      </c>
      <c r="S49" s="118" t="s">
        <v>75</v>
      </c>
      <c r="T49" s="121" t="s">
        <v>76</v>
      </c>
      <c r="U49" s="121"/>
      <c r="V49" s="120" t="s">
        <v>126</v>
      </c>
      <c r="W49" s="118" t="s">
        <v>75</v>
      </c>
      <c r="X49" s="121" t="s">
        <v>76</v>
      </c>
      <c r="Y49" s="121"/>
    </row>
    <row r="50" customFormat="false" ht="15.75" hidden="false" customHeight="true" outlineLevel="0" collapsed="false">
      <c r="B50" s="108"/>
      <c r="C50" s="158" t="str">
        <f aca="false">Tabelle2!C6</f>
        <v>Axiom</v>
      </c>
      <c r="D50" s="159" t="s">
        <v>76</v>
      </c>
      <c r="E50" s="123" t="str">
        <f aca="false">IF(COUNT(D50:D53)&lt;&gt;4,"",IF(rank.avg(D50,D50:D53)=1,7,IF(rank.avg(D50,D50:D53)=1.5,5.5,IF(rank.avg(D50,D50:D53)=2,IF(rank.eq(D50,D50:D53)=1,4.33,4),IF(rank.avg(D50,D50:D53)=2.5,IF(rank.eq(D50,D50:D53)=1,3.25,3),IF(rank.avg(D50,D50:D53)=3,2,IF(rank.avg(D50,D50:D53)=3.5,1,0)))))))</f>
        <v/>
      </c>
      <c r="F50" s="111"/>
      <c r="G50" s="124" t="str">
        <f aca="false">Tabelle2!G6</f>
        <v>vroch</v>
      </c>
      <c r="H50" s="125" t="s">
        <v>76</v>
      </c>
      <c r="I50" s="126" t="str">
        <f aca="false">IF(COUNT(H50:H53)&lt;&gt;4,"",IF(rank.avg(H50,H50:H53)=1,7,IF(rank.avg(H50,H50:H53)=1.5,5.5,IF(rank.avg(H50,H50:H53)=2,IF(rank.eq(H50,H50:H53)=1,4.33,4),IF(rank.avg(H50,H50:H53)=2.5,IF(rank.eq(H50,H50:H53)=1,3.25,3),IF(rank.avg(H50,H50:H53)=3,2,IF(rank.avg(H50,H50:H53)=3.5,1,0)))))))</f>
        <v/>
      </c>
      <c r="J50" s="114"/>
      <c r="K50" s="177" t="str">
        <f aca="false">Tabelle2!K6</f>
        <v>loveangel</v>
      </c>
      <c r="L50" s="128" t="s">
        <v>76</v>
      </c>
      <c r="M50" s="129" t="str">
        <f aca="false">IF(COUNT(L50:L53)&lt;&gt;4,"",IF(rank.avg(L50,L50:L53)=1,7,IF(rank.avg(L50,L50:L53)=1.5,5.5,IF(rank.avg(L50,L50:L53)=2,IF(rank.eq(L50,L50:L53)=1,4.33,4),IF(rank.avg(L50,L50:L53)=2.5,IF(rank.eq(L50,L50:L53)=1,3.25,3),IF(rank.avg(L50,L50:L53)=3,2,IF(rank.avg(L50,L50:L53)=3.5,1,0)))))))</f>
        <v/>
      </c>
      <c r="N50" s="117"/>
      <c r="O50" s="130" t="str">
        <f aca="false">Tabelle2!O6</f>
        <v>Falzir</v>
      </c>
      <c r="P50" s="131" t="s">
        <v>76</v>
      </c>
      <c r="Q50" s="162" t="str">
        <f aca="false">IF(COUNT(P50:P53)&lt;&gt;4,"",IF(rank.avg(P50,P50:P53)=1,7,IF(rank.avg(P50,P50:P53)=1.5,5.5,IF(rank.avg(P50,P50:P53)=2,IF(rank.eq(P50,P50:P53)=1,4.33,4),IF(rank.avg(P50,P50:P53)=2.5,IF(rank.eq(P50,P50:P53)=1,3.25,3),IF(rank.avg(P50,P50:P53)=3,2,IF(rank.avg(P50,P50:P53)=3.5,1,0)))))))</f>
        <v/>
      </c>
      <c r="R50" s="120"/>
      <c r="S50" s="130" t="str">
        <f aca="false">Tabelle2!S6</f>
        <v>Maya</v>
      </c>
      <c r="T50" s="133" t="s">
        <v>76</v>
      </c>
      <c r="U50" s="134" t="str">
        <f aca="false">IF(COUNT(T50:T53)&lt;&gt;4,"",IF(rank.avg(T50,T50:T53)=1,7,IF(rank.avg(T50,T50:T53)=1.5,5.5,IF(rank.avg(T50,T50:T53)=2,IF(rank.eq(T50,T50:T53)=1,4.33,4),IF(rank.avg(T50,T50:T53)=2.5,IF(rank.eq(T50,T50:T53)=1,3.25,3),IF(rank.avg(T50,T50:T53)=3,2,IF(rank.avg(T50,T50:T53)=3.5,1,0)))))))</f>
        <v/>
      </c>
      <c r="V50" s="120"/>
      <c r="W50" s="130" t="str">
        <f aca="false">Tabelle2!W6</f>
        <v>jch</v>
      </c>
      <c r="X50" s="133" t="s">
        <v>76</v>
      </c>
      <c r="Y50" s="134" t="str">
        <f aca="false">IF(COUNT(X50:X53)&lt;&gt;4,"",IF(rank.avg(X50,X50:X53)=1,7,IF(rank.avg(X50,X50:X53)=1.5,5.5,IF(rank.avg(X50,X50:X53)=2,IF(rank.eq(X50,X50:X53)=1,4.33,4),IF(rank.avg(X50,X50:X53)=2.5,IF(rank.eq(X50,X50:X53)=1,3.25,3),IF(rank.avg(X50,X50:X53)=3,2,IF(rank.avg(X50,X50:X53)=3.5,1,0)))))))</f>
        <v/>
      </c>
    </row>
    <row r="51" customFormat="false" ht="15.75" hidden="false" customHeight="true" outlineLevel="0" collapsed="false">
      <c r="B51" s="108"/>
      <c r="C51" s="161" t="str">
        <f aca="false">Tabelle2!C7</f>
        <v>haimke</v>
      </c>
      <c r="D51" s="159" t="s">
        <v>76</v>
      </c>
      <c r="E51" s="123" t="str">
        <f aca="false">IF(COUNT(D50:D53)&lt;&gt;4,"",IF(rank.avg(D51,D50:D53)=1,7,IF(rank.avg(D51,D50:D53)=1.5,5.5,IF(rank.avg(D51,D50:D53)=2,IF(rank.eq(D51,D50:D53)=1,4.33,4),IF(rank.avg(D51,D50:D53)=2.5,IF(rank.eq(D51,D50:D53)=1,3.25,3),IF(rank.avg(D51,D50:D53)=3,2,IF(rank.avg(D51,D50:D53)=3.5,1,0)))))))</f>
        <v/>
      </c>
      <c r="F51" s="111"/>
      <c r="G51" s="124" t="str">
        <f aca="false">Tabelle2!G7</f>
        <v>nrynry</v>
      </c>
      <c r="H51" s="125" t="s">
        <v>76</v>
      </c>
      <c r="I51" s="126" t="str">
        <f aca="false">IF(COUNT(H50:H53)&lt;&gt;4,"",IF(rank.avg(H51,H50:H53)=1,7,IF(rank.avg(H51,H50:H53)=1.5,5.5,IF(rank.avg(H51,H50:H53)=2,IF(rank.eq(H51,H50:H53)=1,4.33,4),IF(rank.avg(H51,H50:H53)=2.5,IF(rank.eq(H51,H50:H53)=1,3.25,3),IF(rank.avg(H51,H50:H53)=3,2,IF(rank.avg(H51,H50:H53)=3.5,1,0)))))))</f>
        <v/>
      </c>
      <c r="J51" s="114"/>
      <c r="K51" s="177" t="str">
        <f aca="false">Tabelle2!K7</f>
        <v>Dimvegas</v>
      </c>
      <c r="L51" s="128" t="s">
        <v>76</v>
      </c>
      <c r="M51" s="129" t="str">
        <f aca="false">IF(COUNT(L50:L53)&lt;&gt;4,"",IF(rank.avg(L51,L50:L53)=1,7,IF(rank.avg(L51,L50:L53)=1.5,5.5,IF(rank.avg(L51,L50:L53)=2,IF(rank.eq(L51,L50:L53)=1,4.33,4),IF(rank.avg(L51,L50:L53)=2.5,IF(rank.eq(L51,L50:L53)=1,3.25,3),IF(rank.avg(L51,L50:L53)=3,2,IF(rank.avg(L51,L50:L53)=3.5,1,0)))))))</f>
        <v/>
      </c>
      <c r="N51" s="117"/>
      <c r="O51" s="130" t="str">
        <f aca="false">Tabelle2!O7</f>
        <v>Markhotep</v>
      </c>
      <c r="P51" s="131" t="s">
        <v>76</v>
      </c>
      <c r="Q51" s="162" t="str">
        <f aca="false">IF(COUNT(P50:P53)&lt;&gt;4,"",IF(rank.avg(P51,P50:P53)=1,7,IF(rank.avg(P51,P50:P53)=1.5,5.5,IF(rank.avg(P51,P50:P53)=2,IF(rank.eq(P51,P50:P53)=1,4.33,4),IF(rank.avg(P51,P50:P53)=2.5,IF(rank.eq(P51,P50:P53)=1,3.25,3),IF(rank.avg(P51,P50:P53)=3,2,IF(rank.avg(P51,P50:P53)=3.5,1,0)))))))</f>
        <v/>
      </c>
      <c r="R51" s="120"/>
      <c r="S51" s="130" t="str">
        <f aca="false">Tabelle2!S7</f>
        <v>coukie74</v>
      </c>
      <c r="T51" s="133" t="s">
        <v>76</v>
      </c>
      <c r="U51" s="134" t="str">
        <f aca="false">IF(COUNT(T50:T53)&lt;&gt;4,"",IF(rank.avg(T51,T50:T53)=1,7,IF(rank.avg(T51,T50:T53)=1.5,5.5,IF(rank.avg(T51,T50:T53)=2,IF(rank.eq(T51,T50:T53)=1,4.33,4),IF(rank.avg(T51,T50:T53)=2.5,IF(rank.eq(T51,T50:T53)=1,3.25,3),IF(rank.avg(T51,T50:T53)=3,2,IF(rank.avg(T51,T50:T53)=3.5,1,0)))))))</f>
        <v/>
      </c>
      <c r="V51" s="120"/>
      <c r="W51" s="130" t="str">
        <f aca="false">Tabelle2!W9</f>
        <v>AustRabbit</v>
      </c>
      <c r="X51" s="133" t="s">
        <v>76</v>
      </c>
      <c r="Y51" s="134" t="str">
        <f aca="false">IF(COUNT(X50:X53)&lt;&gt;4,"",IF(rank.avg(X51,X50:X53)=1,7,IF(rank.avg(X51,X50:X53)=1.5,5.5,IF(rank.avg(X51,X50:X53)=2,IF(rank.eq(X51,X50:X53)=1,4.33,4),IF(rank.avg(X51,X50:X53)=2.5,IF(rank.eq(X51,X50:X53)=1,3.25,3),IF(rank.avg(X51,X50:X53)=3,2,IF(rank.avg(X51,X50:X53)=3.5,1,0)))))))</f>
        <v/>
      </c>
    </row>
    <row r="52" customFormat="false" ht="15.75" hidden="false" customHeight="true" outlineLevel="0" collapsed="false">
      <c r="B52" s="108"/>
      <c r="C52" s="161" t="str">
        <f aca="false">Tabelle2!C10</f>
        <v>torbuch</v>
      </c>
      <c r="D52" s="159" t="s">
        <v>76</v>
      </c>
      <c r="E52" s="123" t="str">
        <f aca="false">IF(COUNT(D50:D53)&lt;&gt;4,"",IF(rank.avg(D52,D50:D53)=1,7,IF(rank.avg(D52,D50:D53)=1.5,5.5,IF(rank.avg(D52,D50:D53)=2,IF(rank.eq(D52,D50:D53)=1,4.33,4),IF(rank.avg(D52,D50:D53)=2.5,IF(rank.eq(D52,D50:D53)=1,3.25,3),IF(rank.avg(D52,D50:D53)=3,2,IF(rank.avg(D52,D50:D53)=3.5,1,0)))))))</f>
        <v/>
      </c>
      <c r="F52" s="111"/>
      <c r="G52" s="124" t="str">
        <f aca="false">Tabelle2!G10</f>
        <v>akirkwood52</v>
      </c>
      <c r="H52" s="125" t="s">
        <v>76</v>
      </c>
      <c r="I52" s="126" t="str">
        <f aca="false">IF(COUNT(H50:H53)&lt;&gt;4,"",IF(rank.avg(H52,H50:H53)=1,7,IF(rank.avg(H52,H50:H53)=1.5,5.5,IF(rank.avg(H52,H50:H53)=2,IF(rank.eq(H52,H50:H53)=1,4.33,4),IF(rank.avg(H52,H50:H53)=2.5,IF(rank.eq(H52,H50:H53)=1,3.25,3),IF(rank.avg(H52,H50:H53)=3,2,IF(rank.avg(H52,H50:H53)=3.5,1,0)))))))</f>
        <v/>
      </c>
      <c r="J52" s="114"/>
      <c r="K52" s="177" t="str">
        <f aca="false">Tabelle2!K10</f>
        <v>staavros</v>
      </c>
      <c r="L52" s="128" t="s">
        <v>76</v>
      </c>
      <c r="M52" s="129" t="str">
        <f aca="false">IF(COUNT(L50:L53)&lt;&gt;4,"",IF(rank.avg(L52,L50:L53)=1,7,IF(rank.avg(L52,L50:L53)=1.5,5.5,IF(rank.avg(L52,L50:L53)=2,IF(rank.eq(L52,L50:L53)=1,4.33,4),IF(rank.avg(L52,L50:L53)=2.5,IF(rank.eq(L52,L50:L53)=1,3.25,3),IF(rank.avg(L52,L50:L53)=3,2,IF(rank.avg(L52,L50:L53)=3.5,1,0)))))))</f>
        <v/>
      </c>
      <c r="N52" s="117"/>
      <c r="O52" s="130" t="str">
        <f aca="false">Tabelle2!O10</f>
        <v>doubledee</v>
      </c>
      <c r="P52" s="131" t="s">
        <v>76</v>
      </c>
      <c r="Q52" s="162" t="str">
        <f aca="false">IF(COUNT(P50:P53)&lt;&gt;4,"",IF(rank.avg(P52,P50:P53)=1,7,IF(rank.avg(P52,P50:P53)=1.5,5.5,IF(rank.avg(P52,P50:P53)=2,IF(rank.eq(P52,P50:P53)=1,4.33,4),IF(rank.avg(P52,P50:P53)=2.5,IF(rank.eq(P52,P50:P53)=1,3.25,3),IF(rank.avg(P52,P50:P53)=3,2,IF(rank.avg(P52,P50:P53)=3.5,1,0)))))))</f>
        <v/>
      </c>
      <c r="R52" s="120"/>
      <c r="S52" s="130" t="str">
        <f aca="false">Tabelle2!S10</f>
        <v>AL1</v>
      </c>
      <c r="T52" s="133" t="s">
        <v>76</v>
      </c>
      <c r="U52" s="134" t="str">
        <f aca="false">IF(COUNT(T50:T53)&lt;&gt;4,"",IF(rank.avg(T52,T50:T53)=1,7,IF(rank.avg(T52,T50:T53)=1.5,5.5,IF(rank.avg(T52,T50:T53)=2,IF(rank.eq(T52,T50:T53)=1,4.33,4),IF(rank.avg(T52,T50:T53)=2.5,IF(rank.eq(T52,T50:T53)=1,3.25,3),IF(rank.avg(T52,T50:T53)=3,2,IF(rank.avg(T52,T50:T53)=3.5,1,0)))))))</f>
        <v/>
      </c>
      <c r="V52" s="120"/>
      <c r="W52" s="130" t="str">
        <f aca="false">Tabelle2!W10</f>
        <v>yeye</v>
      </c>
      <c r="X52" s="133" t="s">
        <v>76</v>
      </c>
      <c r="Y52" s="134" t="str">
        <f aca="false">IF(COUNT(X50:X53)&lt;&gt;4,"",IF(rank.avg(X52,X50:X53)=1,7,IF(rank.avg(X52,X50:X53)=1.5,5.5,IF(rank.avg(X52,X50:X53)=2,IF(rank.eq(X52,X50:X53)=1,4.33,4),IF(rank.avg(X52,X50:X53)=2.5,IF(rank.eq(X52,X50:X53)=1,3.25,3),IF(rank.avg(X52,X50:X53)=3,2,IF(rank.avg(X52,X50:X53)=3.5,1,0)))))))</f>
        <v/>
      </c>
    </row>
    <row r="53" customFormat="false" ht="15.75" hidden="false" customHeight="true" outlineLevel="0" collapsed="false">
      <c r="B53" s="108"/>
      <c r="C53" s="163" t="str">
        <f aca="false">Tabelle2!C13</f>
        <v>Kuhchung</v>
      </c>
      <c r="D53" s="178" t="s">
        <v>76</v>
      </c>
      <c r="E53" s="123" t="str">
        <f aca="false">IF(COUNT(D50:D53)&lt;&gt;4,"",IF(rank.avg(D53,D50:D53)=1,7,IF(rank.avg(D53,D50:D53)=1.5,5.5,IF(rank.avg(D53,D50:D53)=2,IF(rank.eq(D53,D50:D53)=1,4.33,4),IF(rank.avg(D53,D50:D53)=2.5,IF(rank.eq(D53,D50:D53)=1,3.25,3),IF(rank.avg(D53,D50:D53)=3,2,IF(rank.avg(D53,D50:D53)=3.5,1,0)))))))</f>
        <v/>
      </c>
      <c r="F53" s="111"/>
      <c r="G53" s="137" t="str">
        <f aca="false">Tabelle2!G13</f>
        <v>pabula</v>
      </c>
      <c r="H53" s="138" t="s">
        <v>76</v>
      </c>
      <c r="I53" s="139" t="str">
        <f aca="false">IF(COUNT(H50:H53)&lt;&gt;4,"",IF(rank.avg(H53,H50:H53)=1,7,IF(rank.avg(H53,H50:H53)=1.5,5.5,IF(rank.avg(H53,H50:H53)=2,IF(rank.eq(H53,H50:H53)=1,4.33,4),IF(rank.avg(H53,H50:H53)=2.5,IF(rank.eq(H53,H50:H53)=1,3.25,3),IF(rank.avg(H53,H50:H53)=3,2,IF(rank.avg(H53,H50:H53)=3.5,1,0)))))))</f>
        <v/>
      </c>
      <c r="J53" s="114"/>
      <c r="K53" s="179" t="str">
        <f aca="false">Tabelle2!K13</f>
        <v>neelfirst</v>
      </c>
      <c r="L53" s="141" t="s">
        <v>76</v>
      </c>
      <c r="M53" s="142" t="str">
        <f aca="false">IF(COUNT(L50:L53)&lt;&gt;4,"",IF(rank.avg(L53,L50:L53)=1,7,IF(rank.avg(L53,L50:L53)=1.5,5.5,IF(rank.avg(L53,L50:L53)=2,IF(rank.eq(L53,L50:L53)=1,4.33,4),IF(rank.avg(L53,L50:L53)=2.5,IF(rank.eq(L53,L50:L53)=1,3.25,3),IF(rank.avg(L53,L50:L53)=3,2,IF(rank.avg(L53,L50:L53)=3.5,1,0)))))))</f>
        <v/>
      </c>
      <c r="N53" s="117"/>
      <c r="O53" s="143" t="str">
        <f aca="false">Tabelle2!O13</f>
        <v>raw</v>
      </c>
      <c r="P53" s="144" t="s">
        <v>76</v>
      </c>
      <c r="Q53" s="165" t="str">
        <f aca="false">IF(COUNT(P50:P53)&lt;&gt;4,"",IF(rank.avg(P53,P50:P53)=1,7,IF(rank.avg(P53,P50:P53)=1.5,5.5,IF(rank.avg(P53,P50:P53)=2,IF(rank.eq(P53,P50:P53)=1,4.33,4),IF(rank.avg(P53,P50:P53)=2.5,IF(rank.eq(P53,P50:P53)=1,3.25,3),IF(rank.avg(P53,P50:P53)=3,2,IF(rank.avg(P53,P50:P53)=3.5,1,0)))))))</f>
        <v/>
      </c>
      <c r="R53" s="120"/>
      <c r="S53" s="143" t="str">
        <f aca="false">Tabelle2!S13</f>
        <v>Agricool</v>
      </c>
      <c r="T53" s="146" t="s">
        <v>76</v>
      </c>
      <c r="U53" s="147" t="str">
        <f aca="false">IF(COUNT(T50:T53)&lt;&gt;4,"",IF(rank.avg(T53,T50:T53)=1,7,IF(rank.avg(T53,T50:T53)=1.5,5.5,IF(rank.avg(T53,T50:T53)=2,IF(rank.eq(T53,T50:T53)=1,4.33,4),IF(rank.avg(T53,T50:T53)=2.5,IF(rank.eq(T53,T50:T53)=1,3.25,3),IF(rank.avg(T53,T50:T53)=3,2,IF(rank.avg(T53,T50:T53)=3.5,1,0)))))))</f>
        <v/>
      </c>
      <c r="V53" s="120"/>
      <c r="W53" s="143" t="str">
        <f aca="false">Tabelle2!W11</f>
        <v>Misna_35</v>
      </c>
      <c r="X53" s="146" t="s">
        <v>76</v>
      </c>
      <c r="Y53" s="147" t="str">
        <f aca="false">IF(COUNT(X50:X53)&lt;&gt;4,"",IF(rank.avg(X53,X50:X53)=1,7,IF(rank.avg(X53,X50:X53)=1.5,5.5,IF(rank.avg(X53,X50:X53)=2,IF(rank.eq(X53,X50:X53)=1,4.33,4),IF(rank.avg(X53,X50:X53)=2.5,IF(rank.eq(X53,X50:X53)=1,3.25,3),IF(rank.avg(X53,X50:X53)=3,2,IF(rank.avg(X53,X50:X53)=3.5,1,0)))))))</f>
        <v/>
      </c>
    </row>
    <row r="54" customFormat="false" ht="15.75" hidden="false" customHeight="true" outlineLevel="0" collapsed="false">
      <c r="B54" s="71" t="s">
        <v>127</v>
      </c>
      <c r="C54" s="72" t="s">
        <v>75</v>
      </c>
      <c r="D54" s="73" t="s">
        <v>76</v>
      </c>
      <c r="E54" s="73"/>
      <c r="F54" s="74" t="str">
        <f aca="false">HYPERLINK(CONCATENATE("http://www.boiteajeux.net/jeux/agr/partie.php?id=",H54),"D2-11")</f>
        <v>D2-11</v>
      </c>
      <c r="G54" s="75" t="s">
        <v>75</v>
      </c>
      <c r="H54" s="76" t="s">
        <v>76</v>
      </c>
      <c r="I54" s="76"/>
      <c r="J54" s="77" t="s">
        <v>128</v>
      </c>
      <c r="K54" s="148" t="s">
        <v>75</v>
      </c>
      <c r="L54" s="79" t="s">
        <v>76</v>
      </c>
      <c r="M54" s="79"/>
      <c r="N54" s="80" t="s">
        <v>129</v>
      </c>
      <c r="O54" s="81" t="s">
        <v>75</v>
      </c>
      <c r="P54" s="167" t="s">
        <v>76</v>
      </c>
      <c r="Q54" s="167"/>
      <c r="R54" s="83" t="s">
        <v>130</v>
      </c>
      <c r="S54" s="81" t="s">
        <v>75</v>
      </c>
      <c r="T54" s="84" t="s">
        <v>76</v>
      </c>
      <c r="U54" s="84"/>
      <c r="V54" s="83" t="s">
        <v>131</v>
      </c>
      <c r="W54" s="81" t="s">
        <v>75</v>
      </c>
      <c r="X54" s="84" t="s">
        <v>76</v>
      </c>
      <c r="Y54" s="84"/>
    </row>
    <row r="55" customFormat="false" ht="15.75" hidden="false" customHeight="true" outlineLevel="0" collapsed="false">
      <c r="B55" s="71"/>
      <c r="C55" s="85" t="str">
        <f aca="false">Tabelle2!C6</f>
        <v>Axiom</v>
      </c>
      <c r="D55" s="86" t="s">
        <v>76</v>
      </c>
      <c r="E55" s="149" t="str">
        <f aca="false">IF(COUNT(D55:D58)&lt;&gt;4,"",IF(rank.avg(D55,D55:D58)=1,7,IF(rank.avg(D55,D55:D58)=1.5,5.5,IF(rank.avg(D55,D55:D58)=2,IF(rank.eq(D55,D55:D58)=1,4.33,4),IF(rank.avg(D55,D55:D58)=2.5,IF(rank.eq(D55,D55:D58)=1,3.25,3),IF(rank.avg(D55,D55:D58)=3,2,IF(rank.avg(D55,D55:D58)=3.5,1,0)))))))</f>
        <v/>
      </c>
      <c r="F55" s="74"/>
      <c r="G55" s="88" t="str">
        <f aca="false">Tabelle2!G6</f>
        <v>vroch</v>
      </c>
      <c r="H55" s="89" t="s">
        <v>76</v>
      </c>
      <c r="I55" s="87" t="str">
        <f aca="false">IF(COUNT(H55:H58)&lt;&gt;4,"",IF(rank.avg(H55,H55:H58)=1,7,IF(rank.avg(H55,H55:H58)=1.5,5.5,IF(rank.avg(H55,H55:H58)=2,IF(rank.eq(H55,H55:H58)=1,4.33,4),IF(rank.avg(H55,H55:H58)=2.5,IF(rank.eq(H55,H55:H58)=1,3.25,3),IF(rank.avg(H55,H55:H58)=3,2,IF(rank.avg(H55,H55:H58)=3.5,1,0)))))))</f>
        <v/>
      </c>
      <c r="J55" s="77"/>
      <c r="K55" s="90" t="str">
        <f aca="false">Tabelle2!K6</f>
        <v>loveangel</v>
      </c>
      <c r="L55" s="91" t="s">
        <v>76</v>
      </c>
      <c r="M55" s="92" t="str">
        <f aca="false">IF(COUNT(L55:L58)&lt;&gt;4,"",IF(rank.avg(L55,L55:L58)=1,7,IF(rank.avg(L55,L55:L58)=1.5,5.5,IF(rank.avg(L55,L55:L58)=2,IF(rank.eq(L55,L55:L58)=1,4.33,4),IF(rank.avg(L55,L55:L58)=2.5,IF(rank.eq(L55,L55:L58)=1,3.25,3),IF(rank.avg(L55,L55:L58)=3,2,IF(rank.avg(L55,L55:L58)=3.5,1,0)))))))</f>
        <v/>
      </c>
      <c r="N55" s="80"/>
      <c r="O55" s="93" t="str">
        <f aca="false">Tabelle2!O6</f>
        <v>Falzir</v>
      </c>
      <c r="P55" s="94" t="s">
        <v>76</v>
      </c>
      <c r="Q55" s="169" t="str">
        <f aca="false">IF(COUNT(P55:P58)&lt;&gt;4,"",IF(rank.avg(P55,P55:P58)=1,7,IF(rank.avg(P55,P55:P58)=1.5,5.5,IF(rank.avg(P55,P55:P58)=2,IF(rank.eq(P55,P55:P58)=1,4.33,4),IF(rank.avg(P55,P55:P58)=2.5,IF(rank.eq(P55,P55:P58)=1,3.25,3),IF(rank.avg(P55,P55:P58)=3,2,IF(rank.avg(P55,P55:P58)=3.5,1,0)))))))</f>
        <v/>
      </c>
      <c r="R55" s="83"/>
      <c r="S55" s="93" t="str">
        <f aca="false">Tabelle2!S6</f>
        <v>Maya</v>
      </c>
      <c r="T55" s="96" t="s">
        <v>76</v>
      </c>
      <c r="U55" s="97" t="str">
        <f aca="false">IF(COUNT(T55:T58)&lt;&gt;4,"",IF(rank.avg(T55,T55:T58)=1,7,IF(rank.avg(T55,T55:T58)=1.5,5.5,IF(rank.avg(T55,T55:T58)=2,IF(rank.eq(T55,T55:T58)=1,4.33,4),IF(rank.avg(T55,T55:T58)=2.5,IF(rank.eq(T55,T55:T58)=1,3.25,3),IF(rank.avg(T55,T55:T58)=3,2,IF(rank.avg(T55,T55:T58)=3.5,1,0)))))))</f>
        <v/>
      </c>
      <c r="V55" s="83"/>
      <c r="W55" s="143" t="str">
        <f aca="false">Tabelle2!W5</f>
        <v>Antonym</v>
      </c>
      <c r="X55" s="96" t="s">
        <v>76</v>
      </c>
      <c r="Y55" s="97" t="str">
        <f aca="false">IF(COUNT(X55:X58)&lt;&gt;4,"",IF(rank.avg(X55,X55:X58)=1,7,IF(rank.avg(X55,X55:X58)=1.5,5.5,IF(rank.avg(X55,X55:X58)=2,IF(rank.eq(X55,X55:X58)=1,4.33,4),IF(rank.avg(X55,X55:X58)=2.5,IF(rank.eq(X55,X55:X58)=1,3.25,3),IF(rank.avg(X55,X55:X58)=3,2,IF(rank.avg(X55,X55:X58)=3.5,1,0)))))))</f>
        <v/>
      </c>
    </row>
    <row r="56" customFormat="false" ht="15.75" hidden="false" customHeight="true" outlineLevel="0" collapsed="false">
      <c r="B56" s="71"/>
      <c r="C56" s="85" t="str">
        <f aca="false">Tabelle2!C8</f>
        <v>Turambar</v>
      </c>
      <c r="D56" s="86" t="s">
        <v>76</v>
      </c>
      <c r="E56" s="149" t="str">
        <f aca="false">IF(COUNT(D55:D58)&lt;&gt;4,"",IF(rank.avg(D56,D55:D58)=1,7,IF(rank.avg(D56,D55:D58)=1.5,5.5,IF(rank.avg(D56,D55:D58)=2,IF(rank.eq(D56,D55:D58)=1,4.33,4),IF(rank.avg(D56,D55:D58)=2.5,IF(rank.eq(D56,D55:D58)=1,3.25,3),IF(rank.avg(D56,D55:D58)=3,2,IF(rank.avg(D56,D55:D58)=3.5,1,0)))))))</f>
        <v/>
      </c>
      <c r="F56" s="74"/>
      <c r="G56" s="88" t="str">
        <f aca="false">Tabelle2!G8</f>
        <v>goldsilver</v>
      </c>
      <c r="H56" s="89" t="s">
        <v>76</v>
      </c>
      <c r="I56" s="87" t="str">
        <f aca="false">IF(COUNT(H55:H58)&lt;&gt;4,"",IF(rank.avg(H56,H55:H58)=1,7,IF(rank.avg(H56,H55:H58)=1.5,5.5,IF(rank.avg(H56,H55:H58)=2,IF(rank.eq(H56,H55:H58)=1,4.33,4),IF(rank.avg(H56,H55:H58)=2.5,IF(rank.eq(H56,H55:H58)=1,3.25,3),IF(rank.avg(H56,H55:H58)=3,2,IF(rank.avg(H56,H55:H58)=3.5,1,0)))))))</f>
        <v/>
      </c>
      <c r="J56" s="77"/>
      <c r="K56" s="90" t="str">
        <f aca="false">Tabelle2!K8</f>
        <v>AndyKerrison</v>
      </c>
      <c r="L56" s="91" t="s">
        <v>76</v>
      </c>
      <c r="M56" s="92" t="str">
        <f aca="false">IF(COUNT(L55:L58)&lt;&gt;4,"",IF(rank.avg(L56,L55:L58)=1,7,IF(rank.avg(L56,L55:L58)=1.5,5.5,IF(rank.avg(L56,L55:L58)=2,IF(rank.eq(L56,L55:L58)=1,4.33,4),IF(rank.avg(L56,L55:L58)=2.5,IF(rank.eq(L56,L55:L58)=1,3.25,3),IF(rank.avg(L56,L55:L58)=3,2,IF(rank.avg(L56,L55:L58)=3.5,1,0)))))))</f>
        <v/>
      </c>
      <c r="N56" s="80"/>
      <c r="O56" s="93" t="str">
        <f aca="false">Tabelle2!O8</f>
        <v>Pinovitch</v>
      </c>
      <c r="P56" s="94" t="s">
        <v>76</v>
      </c>
      <c r="Q56" s="169" t="str">
        <f aca="false">IF(COUNT(P55:P58)&lt;&gt;4,"",IF(rank.avg(P56,P55:P58)=1,7,IF(rank.avg(P56,P55:P58)=1.5,5.5,IF(rank.avg(P56,P55:P58)=2,IF(rank.eq(P56,P55:P58)=1,4.33,4),IF(rank.avg(P56,P55:P58)=2.5,IF(rank.eq(P56,P55:P58)=1,3.25,3),IF(rank.avg(P56,P55:P58)=3,2,IF(rank.avg(P56,P55:P58)=3.5,1,0)))))))</f>
        <v/>
      </c>
      <c r="R56" s="83"/>
      <c r="S56" s="93" t="str">
        <f aca="false">Tabelle2!S8</f>
        <v>Josquin</v>
      </c>
      <c r="T56" s="96" t="s">
        <v>76</v>
      </c>
      <c r="U56" s="97" t="str">
        <f aca="false">IF(COUNT(T55:T58)&lt;&gt;4,"",IF(rank.avg(T56,T55:T58)=1,7,IF(rank.avg(T56,T55:T58)=1.5,5.5,IF(rank.avg(T56,T55:T58)=2,IF(rank.eq(T56,T55:T58)=1,4.33,4),IF(rank.avg(T56,T55:T58)=2.5,IF(rank.eq(T56,T55:T58)=1,3.25,3),IF(rank.avg(T56,T55:T58)=3,2,IF(rank.avg(T56,T55:T58)=3.5,1,0)))))))</f>
        <v/>
      </c>
      <c r="V56" s="83"/>
      <c r="W56" s="93" t="str">
        <f aca="false">Tabelle2!W8</f>
        <v>m_uab_dib</v>
      </c>
      <c r="X56" s="96" t="s">
        <v>76</v>
      </c>
      <c r="Y56" s="97" t="str">
        <f aca="false">IF(COUNT(X55:X58)&lt;&gt;4,"",IF(rank.avg(X56,X55:X58)=1,7,IF(rank.avg(X56,X55:X58)=1.5,5.5,IF(rank.avg(X56,X55:X58)=2,IF(rank.eq(X56,X55:X58)=1,4.33,4),IF(rank.avg(X56,X55:X58)=2.5,IF(rank.eq(X56,X55:X58)=1,3.25,3),IF(rank.avg(X56,X55:X58)=3,2,IF(rank.avg(X56,X55:X58)=3.5,1,0)))))))</f>
        <v/>
      </c>
    </row>
    <row r="57" customFormat="false" ht="15.75" hidden="false" customHeight="true" outlineLevel="0" collapsed="false">
      <c r="B57" s="71"/>
      <c r="C57" s="85" t="str">
        <f aca="false">Tabelle2!C9</f>
        <v>hakomugiko</v>
      </c>
      <c r="D57" s="86" t="s">
        <v>76</v>
      </c>
      <c r="E57" s="149" t="str">
        <f aca="false">IF(COUNT(D55:D58)&lt;&gt;4,"",IF(rank.avg(D57,D55:D58)=1,7,IF(rank.avg(D57,D55:D58)=1.5,5.5,IF(rank.avg(D57,D55:D58)=2,IF(rank.eq(D57,D55:D58)=1,4.33,4),IF(rank.avg(D57,D55:D58)=2.5,IF(rank.eq(D57,D55:D58)=1,3.25,3),IF(rank.avg(D57,D55:D58)=3,2,IF(rank.avg(D57,D55:D58)=3.5,1,0)))))))</f>
        <v/>
      </c>
      <c r="F57" s="74"/>
      <c r="G57" s="88" t="str">
        <f aca="false">Tabelle2!G9</f>
        <v>surok9068</v>
      </c>
      <c r="H57" s="89" t="s">
        <v>76</v>
      </c>
      <c r="I57" s="87" t="str">
        <f aca="false">IF(COUNT(H55:H58)&lt;&gt;4,"",IF(rank.avg(H57,H55:H58)=1,7,IF(rank.avg(H57,H55:H58)=1.5,5.5,IF(rank.avg(H57,H55:H58)=2,IF(rank.eq(H57,H55:H58)=1,4.33,4),IF(rank.avg(H57,H55:H58)=2.5,IF(rank.eq(H57,H55:H58)=1,3.25,3),IF(rank.avg(H57,H55:H58)=3,2,IF(rank.avg(H57,H55:H58)=3.5,1,0)))))))</f>
        <v/>
      </c>
      <c r="J57" s="77"/>
      <c r="K57" s="90" t="str">
        <f aca="false">Tabelle2!K9</f>
        <v>chamoisien</v>
      </c>
      <c r="L57" s="91" t="s">
        <v>76</v>
      </c>
      <c r="M57" s="92" t="str">
        <f aca="false">IF(COUNT(L55:L58)&lt;&gt;4,"",IF(rank.avg(L57,L55:L58)=1,7,IF(rank.avg(L57,L55:L58)=1.5,5.5,IF(rank.avg(L57,L55:L58)=2,IF(rank.eq(L57,L55:L58)=1,4.33,4),IF(rank.avg(L57,L55:L58)=2.5,IF(rank.eq(L57,L55:L58)=1,3.25,3),IF(rank.avg(L57,L55:L58)=3,2,IF(rank.avg(L57,L55:L58)=3.5,1,0)))))))</f>
        <v/>
      </c>
      <c r="N57" s="80"/>
      <c r="O57" s="93" t="str">
        <f aca="false">Tabelle2!O9</f>
        <v>angellove</v>
      </c>
      <c r="P57" s="94" t="s">
        <v>76</v>
      </c>
      <c r="Q57" s="169" t="str">
        <f aca="false">IF(COUNT(P55:P58)&lt;&gt;4,"",IF(rank.avg(P57,P55:P58)=1,7,IF(rank.avg(P57,P55:P58)=1.5,5.5,IF(rank.avg(P57,P55:P58)=2,IF(rank.eq(P57,P55:P58)=1,4.33,4),IF(rank.avg(P57,P55:P58)=2.5,IF(rank.eq(P57,P55:P58)=1,3.25,3),IF(rank.avg(P57,P55:P58)=3,2,IF(rank.avg(P57,P55:P58)=3.5,1,0)))))))</f>
        <v/>
      </c>
      <c r="R57" s="83"/>
      <c r="S57" s="93" t="str">
        <f aca="false">Tabelle2!S9</f>
        <v>manusib</v>
      </c>
      <c r="T57" s="96" t="s">
        <v>76</v>
      </c>
      <c r="U57" s="97" t="str">
        <f aca="false">IF(COUNT(T55:T58)&lt;&gt;4,"",IF(rank.avg(T57,T55:T58)=1,7,IF(rank.avg(T57,T55:T58)=1.5,5.5,IF(rank.avg(T57,T55:T58)=2,IF(rank.eq(T57,T55:T58)=1,4.33,4),IF(rank.avg(T57,T55:T58)=2.5,IF(rank.eq(T57,T55:T58)=1,3.25,3),IF(rank.avg(T57,T55:T58)=3,2,IF(rank.avg(T57,T55:T58)=3.5,1,0)))))))</f>
        <v/>
      </c>
      <c r="V57" s="83"/>
      <c r="W57" s="93" t="str">
        <f aca="false">Tabelle2!W9</f>
        <v>AustRabbit</v>
      </c>
      <c r="X57" s="96" t="s">
        <v>76</v>
      </c>
      <c r="Y57" s="97" t="str">
        <f aca="false">IF(COUNT(X55:X58)&lt;&gt;4,"",IF(rank.avg(X57,X55:X58)=1,7,IF(rank.avg(X57,X55:X58)=1.5,5.5,IF(rank.avg(X57,X55:X58)=2,IF(rank.eq(X57,X55:X58)=1,4.33,4),IF(rank.avg(X57,X55:X58)=2.5,IF(rank.eq(X57,X55:X58)=1,3.25,3),IF(rank.avg(X57,X55:X58)=3,2,IF(rank.avg(X57,X55:X58)=3.5,1,0)))))))</f>
        <v/>
      </c>
    </row>
    <row r="58" customFormat="false" ht="15.75" hidden="false" customHeight="true" outlineLevel="0" collapsed="false">
      <c r="B58" s="71"/>
      <c r="C58" s="99" t="str">
        <f aca="false">Tabelle2!C11</f>
        <v>ThomRun974</v>
      </c>
      <c r="D58" s="100" t="s">
        <v>76</v>
      </c>
      <c r="E58" s="149" t="str">
        <f aca="false">IF(COUNT(D55:D58)&lt;&gt;4,"",IF(rank.avg(D58,D55:D58)=1,7,IF(rank.avg(D58,D55:D58)=1.5,5.5,IF(rank.avg(D58,D55:D58)=2,IF(rank.eq(D58,D55:D58)=1,4.33,4),IF(rank.avg(D58,D55:D58)=2.5,IF(rank.eq(D58,D55:D58)=1,3.25,3),IF(rank.avg(D58,D55:D58)=3,2,IF(rank.avg(D58,D55:D58)=3.5,1,0)))))))</f>
        <v/>
      </c>
      <c r="F58" s="74"/>
      <c r="G58" s="101" t="str">
        <f aca="false">Tabelle2!G11</f>
        <v>blasty</v>
      </c>
      <c r="H58" s="102" t="s">
        <v>76</v>
      </c>
      <c r="I58" s="152" t="str">
        <f aca="false">IF(COUNT(H55:H58)&lt;&gt;4,"",IF(rank.avg(H58,H55:H58)=1,7,IF(rank.avg(H58,H55:H58)=1.5,5.5,IF(rank.avg(H58,H55:H58)=2,IF(rank.eq(H58,H55:H58)=1,4.33,4),IF(rank.avg(H58,H55:H58)=2.5,IF(rank.eq(H58,H55:H58)=1,3.25,3),IF(rank.avg(H58,H55:H58)=3,2,IF(rank.avg(H58,H55:H58)=3.5,1,0)))))))</f>
        <v/>
      </c>
      <c r="J58" s="77"/>
      <c r="K58" s="103" t="str">
        <f aca="false">Tabelle2!K11</f>
        <v>Robeeto</v>
      </c>
      <c r="L58" s="91" t="s">
        <v>76</v>
      </c>
      <c r="M58" s="92" t="str">
        <f aca="false">IF(COUNT(L55:L58)&lt;&gt;4,"",IF(rank.avg(L58,L55:L58)=1,7,IF(rank.avg(L58,L55:L58)=1.5,5.5,IF(rank.avg(L58,L55:L58)=2,IF(rank.eq(L58,L55:L58)=1,4.33,4),IF(rank.avg(L58,L55:L58)=2.5,IF(rank.eq(L58,L55:L58)=1,3.25,3),IF(rank.avg(L58,L55:L58)=3,2,IF(rank.avg(L58,L55:L58)=3.5,1,0)))))))</f>
        <v/>
      </c>
      <c r="N58" s="80"/>
      <c r="O58" s="105" t="str">
        <f aca="false">Tabelle2!O11</f>
        <v>Reniar</v>
      </c>
      <c r="P58" s="106" t="s">
        <v>76</v>
      </c>
      <c r="Q58" s="171" t="str">
        <f aca="false">IF(COUNT(P55:P58)&lt;&gt;4,"",IF(rank.avg(P58,P55:P58)=1,7,IF(rank.avg(P58,P55:P58)=1.5,5.5,IF(rank.avg(P58,P55:P58)=2,IF(rank.eq(P58,P55:P58)=1,4.33,4),IF(rank.avg(P58,P55:P58)=2.5,IF(rank.eq(P58,P55:P58)=1,3.25,3),IF(rank.avg(P58,P55:P58)=3,2,IF(rank.avg(P58,P55:P58)=3.5,1,0)))))))</f>
        <v/>
      </c>
      <c r="R58" s="83"/>
      <c r="S58" s="105" t="str">
        <f aca="false">Tabelle2!S11</f>
        <v>Biche55</v>
      </c>
      <c r="T58" s="107" t="s">
        <v>76</v>
      </c>
      <c r="U58" s="155" t="str">
        <f aca="false">IF(COUNT(T55:T58)&lt;&gt;4,"",IF(rank.avg(T58,T55:T58)=1,7,IF(rank.avg(T58,T55:T58)=1.5,5.5,IF(rank.avg(T58,T55:T58)=2,IF(rank.eq(T58,T55:T58)=1,4.33,4),IF(rank.avg(T58,T55:T58)=2.5,IF(rank.eq(T58,T55:T58)=1,3.25,3),IF(rank.avg(T58,T55:T58)=3,2,IF(rank.avg(T58,T55:T58)=3.5,1,0)))))))</f>
        <v/>
      </c>
      <c r="V58" s="83"/>
      <c r="W58" s="105" t="str">
        <f aca="false">Tabelle2!W11</f>
        <v>Misna_35</v>
      </c>
      <c r="X58" s="107" t="s">
        <v>76</v>
      </c>
      <c r="Y58" s="155" t="str">
        <f aca="false">IF(COUNT(X55:X58)&lt;&gt;4,"",IF(rank.avg(X58,X55:X58)=1,7,IF(rank.avg(X58,X55:X58)=1.5,5.5,IF(rank.avg(X58,X55:X58)=2,IF(rank.eq(X58,X55:X58)=1,4.33,4),IF(rank.avg(X58,X55:X58)=2.5,IF(rank.eq(X58,X55:X58)=1,3.25,3),IF(rank.avg(X58,X55:X58)=3,2,IF(rank.avg(X58,X55:X58)=3.5,1,0)))))))</f>
        <v/>
      </c>
    </row>
    <row r="59" customFormat="false" ht="15.75" hidden="false" customHeight="true" outlineLevel="0" collapsed="false">
      <c r="B59" s="108" t="s">
        <v>132</v>
      </c>
      <c r="C59" s="156" t="s">
        <v>75</v>
      </c>
      <c r="D59" s="110" t="s">
        <v>76</v>
      </c>
      <c r="E59" s="110"/>
      <c r="F59" s="111" t="str">
        <f aca="false">HYPERLINK(CONCATENATE("http://www.boiteajeux.net/jeux/agr/partie.php?id=",H59),"D2-12")</f>
        <v>D2-12</v>
      </c>
      <c r="G59" s="112" t="s">
        <v>75</v>
      </c>
      <c r="H59" s="113" t="s">
        <v>76</v>
      </c>
      <c r="I59" s="113"/>
      <c r="J59" s="114" t="s">
        <v>133</v>
      </c>
      <c r="K59" s="115" t="s">
        <v>75</v>
      </c>
      <c r="L59" s="116" t="s">
        <v>76</v>
      </c>
      <c r="M59" s="116"/>
      <c r="N59" s="117" t="s">
        <v>134</v>
      </c>
      <c r="O59" s="118" t="s">
        <v>75</v>
      </c>
      <c r="P59" s="119" t="s">
        <v>76</v>
      </c>
      <c r="Q59" s="119"/>
      <c r="R59" s="120" t="s">
        <v>135</v>
      </c>
      <c r="S59" s="118" t="s">
        <v>75</v>
      </c>
      <c r="T59" s="121" t="s">
        <v>76</v>
      </c>
      <c r="U59" s="121"/>
      <c r="V59" s="120" t="s">
        <v>136</v>
      </c>
      <c r="W59" s="118" t="s">
        <v>75</v>
      </c>
      <c r="X59" s="121" t="s">
        <v>76</v>
      </c>
      <c r="Y59" s="121"/>
    </row>
    <row r="60" customFormat="false" ht="15.75" hidden="false" customHeight="true" outlineLevel="0" collapsed="false">
      <c r="B60" s="108"/>
      <c r="C60" s="158" t="str">
        <f aca="false">Tabelle2!C6</f>
        <v>Axiom</v>
      </c>
      <c r="D60" s="159" t="s">
        <v>76</v>
      </c>
      <c r="E60" s="123" t="str">
        <f aca="false">IF(COUNT(D60:D63)&lt;&gt;4,"",IF(rank.avg(D60,D60:D63)=1,7,IF(rank.avg(D60,D60:D63)=1.5,5.5,IF(rank.avg(D60,D60:D63)=2,IF(rank.eq(D60,D60:D63)=1,4.33,4),IF(rank.avg(D60,D60:D63)=2.5,IF(rank.eq(D60,D60:D63)=1,3.25,3),IF(rank.avg(D60,D60:D63)=3,2,IF(rank.avg(D60,D60:D63)=3.5,1,0)))))))</f>
        <v/>
      </c>
      <c r="F60" s="111"/>
      <c r="G60" s="124" t="str">
        <f aca="false">Tabelle2!G6</f>
        <v>vroch</v>
      </c>
      <c r="H60" s="125" t="s">
        <v>76</v>
      </c>
      <c r="I60" s="126" t="str">
        <f aca="false">IF(COUNT(H60:H63)&lt;&gt;4,"",IF(rank.avg(H60,H60:H63)=1,7,IF(rank.avg(H60,H60:H63)=1.5,5.5,IF(rank.avg(H60,H60:H63)=2,IF(rank.eq(H60,H60:H63)=1,4.33,4),IF(rank.avg(H60,H60:H63)=2.5,IF(rank.eq(H60,H60:H63)=1,3.25,3),IF(rank.avg(H60,H60:H63)=3,2,IF(rank.avg(H60,H60:H63)=3.5,1,0)))))))</f>
        <v/>
      </c>
      <c r="J60" s="114"/>
      <c r="K60" s="127" t="str">
        <f aca="false">Tabelle2!K6</f>
        <v>loveangel</v>
      </c>
      <c r="L60" s="128" t="s">
        <v>76</v>
      </c>
      <c r="M60" s="129" t="str">
        <f aca="false">IF(COUNT(L60:L63)&lt;&gt;4,"",IF(rank.avg(L60,L60:L63)=1,7,IF(rank.avg(L60,L60:L63)=1.5,5.5,IF(rank.avg(L60,L60:L63)=2,IF(rank.eq(L60,L60:L63)=1,4.33,4),IF(rank.avg(L60,L60:L63)=2.5,IF(rank.eq(L60,L60:L63)=1,3.25,3),IF(rank.avg(L60,L60:L63)=3,2,IF(rank.avg(L60,L60:L63)=3.5,1,0)))))))</f>
        <v/>
      </c>
      <c r="N60" s="117"/>
      <c r="O60" s="130" t="str">
        <f aca="false">Tabelle2!O6</f>
        <v>Falzir</v>
      </c>
      <c r="P60" s="131" t="s">
        <v>76</v>
      </c>
      <c r="Q60" s="162" t="str">
        <f aca="false">IF(COUNT(P60:P63)&lt;&gt;4,"",IF(rank.avg(P60,P60:P63)=1,7,IF(rank.avg(P60,P60:P63)=1.5,5.5,IF(rank.avg(P60,P60:P63)=2,IF(rank.eq(P60,P60:P63)=1,4.33,4),IF(rank.avg(P60,P60:P63)=2.5,IF(rank.eq(P60,P60:P63)=1,3.25,3),IF(rank.avg(P60,P60:P63)=3,2,IF(rank.avg(P60,P60:P63)=3.5,1,0)))))))</f>
        <v/>
      </c>
      <c r="R60" s="120"/>
      <c r="S60" s="130" t="str">
        <f aca="false">Tabelle2!S6</f>
        <v>Maya</v>
      </c>
      <c r="T60" s="133" t="s">
        <v>76</v>
      </c>
      <c r="U60" s="134" t="str">
        <f aca="false">IF(COUNT(T60:T63)&lt;&gt;4,"",IF(rank.avg(T60,T60:T63)=1,7,IF(rank.avg(T60,T60:T63)=1.5,5.5,IF(rank.avg(T60,T60:T63)=2,IF(rank.eq(T60,T60:T63)=1,4.33,4),IF(rank.avg(T60,T60:T63)=2.5,IF(rank.eq(T60,T60:T63)=1,3.25,3),IF(rank.avg(T60,T60:T63)=3,2,IF(rank.avg(T60,T60:T63)=3.5,1,0)))))))</f>
        <v/>
      </c>
      <c r="V60" s="120"/>
      <c r="W60" s="130" t="str">
        <f aca="false">Tabelle2!W6</f>
        <v>jch</v>
      </c>
      <c r="X60" s="133" t="s">
        <v>76</v>
      </c>
      <c r="Y60" s="134" t="str">
        <f aca="false">IF(COUNT(X60:X63)&lt;&gt;4,"",IF(rank.avg(X60,X60:X63)=1,7,IF(rank.avg(X60,X60:X63)=1.5,5.5,IF(rank.avg(X60,X60:X63)=2,IF(rank.eq(X60,X60:X63)=1,4.33,4),IF(rank.avg(X60,X60:X63)=2.5,IF(rank.eq(X60,X60:X63)=1,3.25,3),IF(rank.avg(X60,X60:X63)=3,2,IF(rank.avg(X60,X60:X63)=3.5,1,0)))))))</f>
        <v/>
      </c>
    </row>
    <row r="61" customFormat="false" ht="15.75" hidden="false" customHeight="true" outlineLevel="0" collapsed="false">
      <c r="B61" s="108"/>
      <c r="C61" s="161" t="str">
        <f aca="false">Tabelle2!C8</f>
        <v>Turambar</v>
      </c>
      <c r="D61" s="159" t="s">
        <v>76</v>
      </c>
      <c r="E61" s="123" t="str">
        <f aca="false">IF(COUNT(D60:D63)&lt;&gt;4,"",IF(rank.avg(D61,D60:D63)=1,7,IF(rank.avg(D61,D60:D63)=1.5,5.5,IF(rank.avg(D61,D60:D63)=2,IF(rank.eq(D61,D60:D63)=1,4.33,4),IF(rank.avg(D61,D60:D63)=2.5,IF(rank.eq(D61,D60:D63)=1,3.25,3),IF(rank.avg(D61,D60:D63)=3,2,IF(rank.avg(D61,D60:D63)=3.5,1,0)))))))</f>
        <v/>
      </c>
      <c r="F61" s="111"/>
      <c r="G61" s="124" t="str">
        <f aca="false">Tabelle2!G8</f>
        <v>goldsilver</v>
      </c>
      <c r="H61" s="125" t="s">
        <v>76</v>
      </c>
      <c r="I61" s="126" t="str">
        <f aca="false">IF(COUNT(H60:H63)&lt;&gt;4,"",IF(rank.avg(H61,H60:H63)=1,7,IF(rank.avg(H61,H60:H63)=1.5,5.5,IF(rank.avg(H61,H60:H63)=2,IF(rank.eq(H61,H60:H63)=1,4.33,4),IF(rank.avg(H61,H60:H63)=2.5,IF(rank.eq(H61,H60:H63)=1,3.25,3),IF(rank.avg(H61,H60:H63)=3,2,IF(rank.avg(H61,H60:H63)=3.5,1,0)))))))</f>
        <v/>
      </c>
      <c r="J61" s="114"/>
      <c r="K61" s="127" t="str">
        <f aca="false">Tabelle2!K8</f>
        <v>AndyKerrison</v>
      </c>
      <c r="L61" s="128" t="s">
        <v>76</v>
      </c>
      <c r="M61" s="129" t="str">
        <f aca="false">IF(COUNT(L60:L63)&lt;&gt;4,"",IF(rank.avg(L61,L60:L63)=1,7,IF(rank.avg(L61,L60:L63)=1.5,5.5,IF(rank.avg(L61,L60:L63)=2,IF(rank.eq(L61,L60:L63)=1,4.33,4),IF(rank.avg(L61,L60:L63)=2.5,IF(rank.eq(L61,L60:L63)=1,3.25,3),IF(rank.avg(L61,L60:L63)=3,2,IF(rank.avg(L61,L60:L63)=3.5,1,0)))))))</f>
        <v/>
      </c>
      <c r="N61" s="117"/>
      <c r="O61" s="130" t="str">
        <f aca="false">Tabelle2!O8</f>
        <v>Pinovitch</v>
      </c>
      <c r="P61" s="131" t="s">
        <v>76</v>
      </c>
      <c r="Q61" s="162" t="str">
        <f aca="false">IF(COUNT(P60:P63)&lt;&gt;4,"",IF(rank.avg(P61,P60:P63)=1,7,IF(rank.avg(P61,P60:P63)=1.5,5.5,IF(rank.avg(P61,P60:P63)=2,IF(rank.eq(P61,P60:P63)=1,4.33,4),IF(rank.avg(P61,P60:P63)=2.5,IF(rank.eq(P61,P60:P63)=1,3.25,3),IF(rank.avg(P61,P60:P63)=3,2,IF(rank.avg(P61,P60:P63)=3.5,1,0)))))))</f>
        <v/>
      </c>
      <c r="R61" s="120"/>
      <c r="S61" s="130" t="str">
        <f aca="false">Tabelle2!S8</f>
        <v>Josquin</v>
      </c>
      <c r="T61" s="133" t="s">
        <v>76</v>
      </c>
      <c r="U61" s="134" t="str">
        <f aca="false">IF(COUNT(T60:T63)&lt;&gt;4,"",IF(rank.avg(T61,T60:T63)=1,7,IF(rank.avg(T61,T60:T63)=1.5,5.5,IF(rank.avg(T61,T60:T63)=2,IF(rank.eq(T61,T60:T63)=1,4.33,4),IF(rank.avg(T61,T60:T63)=2.5,IF(rank.eq(T61,T60:T63)=1,3.25,3),IF(rank.avg(T61,T60:T63)=3,2,IF(rank.avg(T61,T60:T63)=3.5,1,0)))))))</f>
        <v/>
      </c>
      <c r="V61" s="120"/>
      <c r="W61" s="130" t="str">
        <f aca="false">Tabelle2!W7</f>
        <v>runeho</v>
      </c>
      <c r="X61" s="133" t="s">
        <v>76</v>
      </c>
      <c r="Y61" s="134" t="str">
        <f aca="false">IF(COUNT(X60:X63)&lt;&gt;4,"",IF(rank.avg(X61,X60:X63)=1,7,IF(rank.avg(X61,X60:X63)=1.5,5.5,IF(rank.avg(X61,X60:X63)=2,IF(rank.eq(X61,X60:X63)=1,4.33,4),IF(rank.avg(X61,X60:X63)=2.5,IF(rank.eq(X61,X60:X63)=1,3.25,3),IF(rank.avg(X61,X60:X63)=3,2,IF(rank.avg(X61,X60:X63)=3.5,1,0)))))))</f>
        <v/>
      </c>
    </row>
    <row r="62" customFormat="false" ht="15.75" hidden="false" customHeight="true" outlineLevel="0" collapsed="false">
      <c r="B62" s="108"/>
      <c r="C62" s="161" t="str">
        <f aca="false">Tabelle2!C11</f>
        <v>ThomRun974</v>
      </c>
      <c r="D62" s="159" t="s">
        <v>76</v>
      </c>
      <c r="E62" s="123" t="str">
        <f aca="false">IF(COUNT(D60:D63)&lt;&gt;4,"",IF(rank.avg(D62,D60:D63)=1,7,IF(rank.avg(D62,D60:D63)=1.5,5.5,IF(rank.avg(D62,D60:D63)=2,IF(rank.eq(D62,D60:D63)=1,4.33,4),IF(rank.avg(D62,D60:D63)=2.5,IF(rank.eq(D62,D60:D63)=1,3.25,3),IF(rank.avg(D62,D60:D63)=3,2,IF(rank.avg(D62,D60:D63)=3.5,1,0)))))))</f>
        <v/>
      </c>
      <c r="F62" s="111"/>
      <c r="G62" s="124" t="str">
        <f aca="false">Tabelle2!G11</f>
        <v>blasty</v>
      </c>
      <c r="H62" s="125" t="s">
        <v>76</v>
      </c>
      <c r="I62" s="126" t="str">
        <f aca="false">IF(COUNT(H60:H63)&lt;&gt;4,"",IF(rank.avg(H62,H60:H63)=1,7,IF(rank.avg(H62,H60:H63)=1.5,5.5,IF(rank.avg(H62,H60:H63)=2,IF(rank.eq(H62,H60:H63)=1,4.33,4),IF(rank.avg(H62,H60:H63)=2.5,IF(rank.eq(H62,H60:H63)=1,3.25,3),IF(rank.avg(H62,H60:H63)=3,2,IF(rank.avg(H62,H60:H63)=3.5,1,0)))))))</f>
        <v/>
      </c>
      <c r="J62" s="114"/>
      <c r="K62" s="127" t="str">
        <f aca="false">Tabelle2!K11</f>
        <v>Robeeto</v>
      </c>
      <c r="L62" s="128" t="s">
        <v>76</v>
      </c>
      <c r="M62" s="129" t="str">
        <f aca="false">IF(COUNT(L60:L63)&lt;&gt;4,"",IF(rank.avg(L62,L60:L63)=1,7,IF(rank.avg(L62,L60:L63)=1.5,5.5,IF(rank.avg(L62,L60:L63)=2,IF(rank.eq(L62,L60:L63)=1,4.33,4),IF(rank.avg(L62,L60:L63)=2.5,IF(rank.eq(L62,L60:L63)=1,3.25,3),IF(rank.avg(L62,L60:L63)=3,2,IF(rank.avg(L62,L60:L63)=3.5,1,0)))))))</f>
        <v/>
      </c>
      <c r="N62" s="117"/>
      <c r="O62" s="130" t="str">
        <f aca="false">Tabelle2!O11</f>
        <v>Reniar</v>
      </c>
      <c r="P62" s="131" t="s">
        <v>76</v>
      </c>
      <c r="Q62" s="162" t="str">
        <f aca="false">IF(COUNT(P60:P63)&lt;&gt;4,"",IF(rank.avg(P62,P60:P63)=1,7,IF(rank.avg(P62,P60:P63)=1.5,5.5,IF(rank.avg(P62,P60:P63)=2,IF(rank.eq(P62,P60:P63)=1,4.33,4),IF(rank.avg(P62,P60:P63)=2.5,IF(rank.eq(P62,P60:P63)=1,3.25,3),IF(rank.avg(P62,P60:P63)=3,2,IF(rank.avg(P62,P60:P63)=3.5,1,0)))))))</f>
        <v/>
      </c>
      <c r="R62" s="120"/>
      <c r="S62" s="130" t="str">
        <f aca="false">Tabelle2!S11</f>
        <v>Biche55</v>
      </c>
      <c r="T62" s="133" t="s">
        <v>76</v>
      </c>
      <c r="U62" s="134" t="str">
        <f aca="false">IF(COUNT(T60:T63)&lt;&gt;4,"",IF(rank.avg(T62,T60:T63)=1,7,IF(rank.avg(T62,T60:T63)=1.5,5.5,IF(rank.avg(T62,T60:T63)=2,IF(rank.eq(T62,T60:T63)=1,4.33,4),IF(rank.avg(T62,T60:T63)=2.5,IF(rank.eq(T62,T60:T63)=1,3.25,3),IF(rank.avg(T62,T60:T63)=3,2,IF(rank.avg(T62,T60:T63)=3.5,1,0)))))))</f>
        <v/>
      </c>
      <c r="V62" s="120"/>
      <c r="W62" s="130" t="str">
        <f aca="false">Tabelle2!W10</f>
        <v>yeye</v>
      </c>
      <c r="X62" s="133" t="s">
        <v>76</v>
      </c>
      <c r="Y62" s="134" t="str">
        <f aca="false">IF(COUNT(X60:X63)&lt;&gt;4,"",IF(rank.avg(X62,X60:X63)=1,7,IF(rank.avg(X62,X60:X63)=1.5,5.5,IF(rank.avg(X62,X60:X63)=2,IF(rank.eq(X62,X60:X63)=1,4.33,4),IF(rank.avg(X62,X60:X63)=2.5,IF(rank.eq(X62,X60:X63)=1,3.25,3),IF(rank.avg(X62,X60:X63)=3,2,IF(rank.avg(X62,X60:X63)=3.5,1,0)))))))</f>
        <v/>
      </c>
    </row>
    <row r="63" customFormat="false" ht="15.75" hidden="false" customHeight="true" outlineLevel="0" collapsed="false">
      <c r="B63" s="108"/>
      <c r="C63" s="163" t="str">
        <f aca="false">Tabelle2!C13</f>
        <v>Kuhchung</v>
      </c>
      <c r="D63" s="178" t="s">
        <v>76</v>
      </c>
      <c r="E63" s="180" t="str">
        <f aca="false">IF(COUNT(D60:D63)&lt;&gt;4,"",IF(rank.avg(D63,D60:D63)=1,7,IF(rank.avg(D63,D60:D63)=1.5,5.5,IF(rank.avg(D63,D60:D63)=2,IF(rank.eq(D63,D60:D63)=1,4.33,4),IF(rank.avg(D63,D60:D63)=2.5,IF(rank.eq(D63,D60:D63)=1,3.25,3),IF(rank.avg(D63,D60:D63)=3,2,IF(rank.avg(D63,D60:D63)=3.5,1,0)))))))</f>
        <v/>
      </c>
      <c r="F63" s="111"/>
      <c r="G63" s="137" t="str">
        <f aca="false">Tabelle2!G13</f>
        <v>pabula</v>
      </c>
      <c r="H63" s="138" t="s">
        <v>76</v>
      </c>
      <c r="I63" s="139" t="str">
        <f aca="false">IF(COUNT(H60:H63)&lt;&gt;4,"",IF(rank.avg(H63,H60:H63)=1,7,IF(rank.avg(H63,H60:H63)=1.5,5.5,IF(rank.avg(H63,H60:H63)=2,IF(rank.eq(H63,H60:H63)=1,4.33,4),IF(rank.avg(H63,H60:H63)=2.5,IF(rank.eq(H63,H60:H63)=1,3.25,3),IF(rank.avg(H63,H60:H63)=3,2,IF(rank.avg(H63,H60:H63)=3.5,1,0)))))))</f>
        <v/>
      </c>
      <c r="J63" s="114"/>
      <c r="K63" s="140" t="str">
        <f aca="false">Tabelle2!K13</f>
        <v>neelfirst</v>
      </c>
      <c r="L63" s="141" t="s">
        <v>76</v>
      </c>
      <c r="M63" s="142" t="str">
        <f aca="false">IF(COUNT(L60:L63)&lt;&gt;4,"",IF(rank.avg(L63,L60:L63)=1,7,IF(rank.avg(L63,L60:L63)=1.5,5.5,IF(rank.avg(L63,L60:L63)=2,IF(rank.eq(L63,L60:L63)=1,4.33,4),IF(rank.avg(L63,L60:L63)=2.5,IF(rank.eq(L63,L60:L63)=1,3.25,3),IF(rank.avg(L63,L60:L63)=3,2,IF(rank.avg(L63,L60:L63)=3.5,1,0)))))))</f>
        <v/>
      </c>
      <c r="N63" s="117"/>
      <c r="O63" s="143" t="str">
        <f aca="false">Tabelle2!O13</f>
        <v>raw</v>
      </c>
      <c r="P63" s="144" t="s">
        <v>76</v>
      </c>
      <c r="Q63" s="165" t="str">
        <f aca="false">IF(COUNT(P60:P63)&lt;&gt;4,"",IF(rank.avg(P63,P60:P63)=1,7,IF(rank.avg(P63,P60:P63)=1.5,5.5,IF(rank.avg(P63,P60:P63)=2,IF(rank.eq(P63,P60:P63)=1,4.33,4),IF(rank.avg(P63,P60:P63)=2.5,IF(rank.eq(P63,P60:P63)=1,3.25,3),IF(rank.avg(P63,P60:P63)=3,2,IF(rank.avg(P63,P60:P63)=3.5,1,0)))))))</f>
        <v/>
      </c>
      <c r="R63" s="120"/>
      <c r="S63" s="143" t="str">
        <f aca="false">Tabelle2!S13</f>
        <v>Agricool</v>
      </c>
      <c r="T63" s="146" t="s">
        <v>76</v>
      </c>
      <c r="U63" s="147" t="str">
        <f aca="false">IF(COUNT(T60:T63)&lt;&gt;4,"",IF(rank.avg(T63,T60:T63)=1,7,IF(rank.avg(T63,T60:T63)=1.5,5.5,IF(rank.avg(T63,T60:T63)=2,IF(rank.eq(T63,T60:T63)=1,4.33,4),IF(rank.avg(T63,T60:T63)=2.5,IF(rank.eq(T63,T60:T63)=1,3.25,3),IF(rank.avg(T63,T60:T63)=3,2,IF(rank.avg(T63,T60:T63)=3.5,1,0)))))))</f>
        <v/>
      </c>
      <c r="V63" s="120"/>
      <c r="W63" s="143" t="str">
        <f aca="false">Tabelle2!W12</f>
        <v>clinkerfr</v>
      </c>
      <c r="X63" s="146" t="s">
        <v>76</v>
      </c>
      <c r="Y63" s="147" t="str">
        <f aca="false">IF(COUNT(X60:X63)&lt;&gt;4,"",IF(rank.avg(X63,X60:X63)=1,7,IF(rank.avg(X63,X60:X63)=1.5,5.5,IF(rank.avg(X63,X60:X63)=2,IF(rank.eq(X63,X60:X63)=1,4.33,4),IF(rank.avg(X63,X60:X63)=2.5,IF(rank.eq(X63,X60:X63)=1,3.25,3),IF(rank.avg(X63,X60:X63)=3,2,IF(rank.avg(X63,X60:X63)=3.5,1,0)))))))</f>
        <v/>
      </c>
    </row>
    <row r="64" customFormat="false" ht="15.75" hidden="false" customHeight="true" outlineLevel="0" collapsed="false">
      <c r="B64" s="71" t="s">
        <v>137</v>
      </c>
      <c r="C64" s="72" t="s">
        <v>75</v>
      </c>
      <c r="D64" s="73" t="s">
        <v>76</v>
      </c>
      <c r="E64" s="73"/>
      <c r="F64" s="74" t="str">
        <f aca="false">HYPERLINK(CONCATENATE("http://www.boiteajeux.net/jeux/agr/partie.php?id=",H64),"D2-13")</f>
        <v>D2-13</v>
      </c>
      <c r="G64" s="75" t="s">
        <v>75</v>
      </c>
      <c r="H64" s="76" t="s">
        <v>76</v>
      </c>
      <c r="I64" s="76"/>
      <c r="J64" s="77" t="s">
        <v>138</v>
      </c>
      <c r="K64" s="148" t="s">
        <v>75</v>
      </c>
      <c r="L64" s="79" t="s">
        <v>76</v>
      </c>
      <c r="M64" s="79"/>
      <c r="N64" s="80" t="s">
        <v>139</v>
      </c>
      <c r="O64" s="81" t="s">
        <v>75</v>
      </c>
      <c r="P64" s="167" t="s">
        <v>76</v>
      </c>
      <c r="Q64" s="167"/>
      <c r="R64" s="83" t="s">
        <v>140</v>
      </c>
      <c r="S64" s="81" t="s">
        <v>75</v>
      </c>
      <c r="T64" s="84" t="s">
        <v>76</v>
      </c>
      <c r="U64" s="84"/>
      <c r="V64" s="83" t="s">
        <v>141</v>
      </c>
      <c r="W64" s="81" t="s">
        <v>75</v>
      </c>
      <c r="X64" s="84" t="s">
        <v>76</v>
      </c>
      <c r="Y64" s="84"/>
    </row>
    <row r="65" customFormat="false" ht="15.75" hidden="false" customHeight="true" outlineLevel="0" collapsed="false">
      <c r="B65" s="71"/>
      <c r="C65" s="85" t="str">
        <f aca="false">Tabelle2!C6</f>
        <v>Axiom</v>
      </c>
      <c r="D65" s="86" t="s">
        <v>76</v>
      </c>
      <c r="E65" s="149" t="str">
        <f aca="false">IF(COUNT(D65:D68)&lt;&gt;4,"",IF(rank.avg(D65,D65:D68)=1,7,IF(rank.avg(D65,D65:D68)=1.5,5.5,IF(rank.avg(D65,D65:D68)=2,IF(rank.eq(D65,D65:D68)=1,4.33,4),IF(rank.avg(D65,D65:D68)=2.5,IF(rank.eq(D65,D65:D68)=1,3.25,3),IF(rank.avg(D65,D65:D68)=3,2,IF(rank.avg(D65,D65:D68)=3.5,1,0)))))))</f>
        <v/>
      </c>
      <c r="F65" s="74"/>
      <c r="G65" s="88" t="str">
        <f aca="false">Tabelle2!G6</f>
        <v>vroch</v>
      </c>
      <c r="H65" s="89" t="s">
        <v>76</v>
      </c>
      <c r="I65" s="87" t="str">
        <f aca="false">IF(COUNT(H65:H68)&lt;&gt;4,"",IF(rank.avg(H65,H65:H68)=1,7,IF(rank.avg(H65,H65:H68)=1.5,5.5,IF(rank.avg(H65,H65:H68)=2,IF(rank.eq(H65,H65:H68)=1,4.33,4),IF(rank.avg(H65,H65:H68)=2.5,IF(rank.eq(H65,H65:H68)=1,3.25,3),IF(rank.avg(H65,H65:H68)=3,2,IF(rank.avg(H65,H65:H68)=3.5,1,0)))))))</f>
        <v/>
      </c>
      <c r="J65" s="77"/>
      <c r="K65" s="90" t="str">
        <f aca="false">Tabelle2!K6</f>
        <v>loveangel</v>
      </c>
      <c r="L65" s="91" t="s">
        <v>76</v>
      </c>
      <c r="M65" s="92" t="str">
        <f aca="false">IF(COUNT(L65:L68)&lt;&gt;4,"",IF(rank.avg(L65,L65:L68)=1,7,IF(rank.avg(L65,L65:L68)=1.5,5.5,IF(rank.avg(L65,L65:L68)=2,IF(rank.eq(L65,L65:L68)=1,4.33,4),IF(rank.avg(L65,L65:L68)=2.5,IF(rank.eq(L65,L65:L68)=1,3.25,3),IF(rank.avg(L65,L65:L68)=3,2,IF(rank.avg(L65,L65:L68)=3.5,1,0)))))))</f>
        <v/>
      </c>
      <c r="N65" s="80"/>
      <c r="O65" s="93" t="str">
        <f aca="false">Tabelle2!O6</f>
        <v>Falzir</v>
      </c>
      <c r="P65" s="94" t="s">
        <v>76</v>
      </c>
      <c r="Q65" s="169" t="str">
        <f aca="false">IF(COUNT(P65:P68)&lt;&gt;4,"",IF(rank.avg(P65,P65:P68)=1,7,IF(rank.avg(P65,P65:P68)=1.5,5.5,IF(rank.avg(P65,P65:P68)=2,IF(rank.eq(P65,P65:P68)=1,4.33,4),IF(rank.avg(P65,P65:P68)=2.5,IF(rank.eq(P65,P65:P68)=1,3.25,3),IF(rank.avg(P65,P65:P68)=3,2,IF(rank.avg(P65,P65:P68)=3.5,1,0)))))))</f>
        <v/>
      </c>
      <c r="R65" s="83"/>
      <c r="S65" s="93" t="str">
        <f aca="false">Tabelle2!S6</f>
        <v>Maya</v>
      </c>
      <c r="T65" s="96" t="s">
        <v>76</v>
      </c>
      <c r="U65" s="97" t="str">
        <f aca="false">IF(COUNT(T65:T68)&lt;&gt;4,"",IF(rank.avg(T65,T65:T68)=1,7,IF(rank.avg(T65,T65:T68)=1.5,5.5,IF(rank.avg(T65,T65:T68)=2,IF(rank.eq(T65,T65:T68)=1,4.33,4),IF(rank.avg(T65,T65:T68)=2.5,IF(rank.eq(T65,T65:T68)=1,3.25,3),IF(rank.avg(T65,T65:T68)=3,2,IF(rank.avg(T65,T65:T68)=3.5,1,0)))))))</f>
        <v/>
      </c>
      <c r="V65" s="83"/>
      <c r="W65" s="93" t="str">
        <f aca="false">Tabelle2!W5</f>
        <v>Antonym</v>
      </c>
      <c r="X65" s="96" t="s">
        <v>76</v>
      </c>
      <c r="Y65" s="97" t="str">
        <f aca="false">IF(COUNT(X65:X68)&lt;&gt;4,"",IF(rank.avg(X65,X65:X68)=1,7,IF(rank.avg(X65,X65:X68)=1.5,5.5,IF(rank.avg(X65,X65:X68)=2,IF(rank.eq(X65,X65:X68)=1,4.33,4),IF(rank.avg(X65,X65:X68)=2.5,IF(rank.eq(X65,X65:X68)=1,3.25,3),IF(rank.avg(X65,X65:X68)=3,2,IF(rank.avg(X65,X65:X68)=3.5,1,0)))))))</f>
        <v/>
      </c>
    </row>
    <row r="66" customFormat="false" ht="15.75" hidden="false" customHeight="true" outlineLevel="0" collapsed="false">
      <c r="B66" s="71"/>
      <c r="C66" s="85" t="str">
        <f aca="false">Tabelle2!C10</f>
        <v>torbuch</v>
      </c>
      <c r="D66" s="86" t="s">
        <v>76</v>
      </c>
      <c r="E66" s="149" t="str">
        <f aca="false">IF(COUNT(D65:D68)&lt;&gt;4,"",IF(rank.avg(D66,D65:D68)=1,7,IF(rank.avg(D66,D65:D68)=1.5,5.5,IF(rank.avg(D66,D65:D68)=2,IF(rank.eq(D66,D65:D68)=1,4.33,4),IF(rank.avg(D66,D65:D68)=2.5,IF(rank.eq(D66,D65:D68)=1,3.25,3),IF(rank.avg(D66,D65:D68)=3,2,IF(rank.avg(D66,D65:D68)=3.5,1,0)))))))</f>
        <v/>
      </c>
      <c r="F66" s="74"/>
      <c r="G66" s="88" t="str">
        <f aca="false">Tabelle2!G10</f>
        <v>akirkwood52</v>
      </c>
      <c r="H66" s="89" t="s">
        <v>76</v>
      </c>
      <c r="I66" s="87" t="str">
        <f aca="false">IF(COUNT(H65:H68)&lt;&gt;4,"",IF(rank.avg(H66,H65:H68)=1,7,IF(rank.avg(H66,H65:H68)=1.5,5.5,IF(rank.avg(H66,H65:H68)=2,IF(rank.eq(H66,H65:H68)=1,4.33,4),IF(rank.avg(H66,H65:H68)=2.5,IF(rank.eq(H66,H65:H68)=1,3.25,3),IF(rank.avg(H66,H65:H68)=3,2,IF(rank.avg(H66,H65:H68)=3.5,1,0)))))))</f>
        <v/>
      </c>
      <c r="J66" s="77"/>
      <c r="K66" s="90" t="str">
        <f aca="false">Tabelle2!K10</f>
        <v>staavros</v>
      </c>
      <c r="L66" s="91" t="s">
        <v>76</v>
      </c>
      <c r="M66" s="92" t="str">
        <f aca="false">IF(COUNT(L65:L68)&lt;&gt;4,"",IF(rank.avg(L66,L65:L68)=1,7,IF(rank.avg(L66,L65:L68)=1.5,5.5,IF(rank.avg(L66,L65:L68)=2,IF(rank.eq(L66,L65:L68)=1,4.33,4),IF(rank.avg(L66,L65:L68)=2.5,IF(rank.eq(L66,L65:L68)=1,3.25,3),IF(rank.avg(L66,L65:L68)=3,2,IF(rank.avg(L66,L65:L68)=3.5,1,0)))))))</f>
        <v/>
      </c>
      <c r="N66" s="80"/>
      <c r="O66" s="93" t="str">
        <f aca="false">Tabelle2!O10</f>
        <v>doubledee</v>
      </c>
      <c r="P66" s="94" t="s">
        <v>76</v>
      </c>
      <c r="Q66" s="169" t="str">
        <f aca="false">IF(COUNT(P65:P68)&lt;&gt;4,"",IF(rank.avg(P66,P65:P68)=1,7,IF(rank.avg(P66,P65:P68)=1.5,5.5,IF(rank.avg(P66,P65:P68)=2,IF(rank.eq(P66,P65:P68)=1,4.33,4),IF(rank.avg(P66,P65:P68)=2.5,IF(rank.eq(P66,P65:P68)=1,3.25,3),IF(rank.avg(P66,P65:P68)=3,2,IF(rank.avg(P66,P65:P68)=3.5,1,0)))))))</f>
        <v/>
      </c>
      <c r="R66" s="83"/>
      <c r="S66" s="93" t="str">
        <f aca="false">Tabelle2!S10</f>
        <v>AL1</v>
      </c>
      <c r="T66" s="96" t="s">
        <v>76</v>
      </c>
      <c r="U66" s="97" t="str">
        <f aca="false">IF(COUNT(T65:T68)&lt;&gt;4,"",IF(rank.avg(T66,T65:T68)=1,7,IF(rank.avg(T66,T65:T68)=1.5,5.5,IF(rank.avg(T66,T65:T68)=2,IF(rank.eq(T66,T65:T68)=1,4.33,4),IF(rank.avg(T66,T65:T68)=2.5,IF(rank.eq(T66,T65:T68)=1,3.25,3),IF(rank.avg(T66,T65:T68)=3,2,IF(rank.avg(T66,T65:T68)=3.5,1,0)))))))</f>
        <v/>
      </c>
      <c r="V66" s="83"/>
      <c r="W66" s="93" t="str">
        <f aca="false">Tabelle2!W9</f>
        <v>AustRabbit</v>
      </c>
      <c r="X66" s="96" t="s">
        <v>76</v>
      </c>
      <c r="Y66" s="97" t="str">
        <f aca="false">IF(COUNT(X65:X68)&lt;&gt;4,"",IF(rank.avg(X66,X65:X68)=1,7,IF(rank.avg(X66,X65:X68)=1.5,5.5,IF(rank.avg(X66,X65:X68)=2,IF(rank.eq(X66,X65:X68)=1,4.33,4),IF(rank.avg(X66,X65:X68)=2.5,IF(rank.eq(X66,X65:X68)=1,3.25,3),IF(rank.avg(X66,X65:X68)=3,2,IF(rank.avg(X66,X65:X68)=3.5,1,0)))))))</f>
        <v/>
      </c>
    </row>
    <row r="67" customFormat="false" ht="15.75" hidden="false" customHeight="true" outlineLevel="0" collapsed="false">
      <c r="B67" s="71"/>
      <c r="C67" s="85" t="str">
        <f aca="false">Tabelle2!C12</f>
        <v>ryann</v>
      </c>
      <c r="D67" s="86" t="s">
        <v>76</v>
      </c>
      <c r="E67" s="149" t="str">
        <f aca="false">IF(COUNT(D65:D68)&lt;&gt;4,"",IF(rank.avg(D67,D65:D68)=1,7,IF(rank.avg(D67,D65:D68)=1.5,5.5,IF(rank.avg(D67,D65:D68)=2,IF(rank.eq(D67,D65:D68)=1,4.33,4),IF(rank.avg(D67,D65:D68)=2.5,IF(rank.eq(D67,D65:D68)=1,3.25,3),IF(rank.avg(D67,D65:D68)=3,2,IF(rank.avg(D67,D65:D68)=3.5,1,0)))))))</f>
        <v/>
      </c>
      <c r="F67" s="74"/>
      <c r="G67" s="88" t="str">
        <f aca="false">Tabelle2!G12</f>
        <v>cocoblu</v>
      </c>
      <c r="H67" s="89" t="s">
        <v>76</v>
      </c>
      <c r="I67" s="87" t="str">
        <f aca="false">IF(COUNT(H65:H68)&lt;&gt;4,"",IF(rank.avg(H67,H65:H68)=1,7,IF(rank.avg(H67,H65:H68)=1.5,5.5,IF(rank.avg(H67,H65:H68)=2,IF(rank.eq(H67,H65:H68)=1,4.33,4),IF(rank.avg(H67,H65:H68)=2.5,IF(rank.eq(H67,H65:H68)=1,3.25,3),IF(rank.avg(H67,H65:H68)=3,2,IF(rank.avg(H67,H65:H68)=3.5,1,0)))))))</f>
        <v/>
      </c>
      <c r="J67" s="77"/>
      <c r="K67" s="90" t="str">
        <f aca="false">Tabelle2!K12</f>
        <v>durn1818</v>
      </c>
      <c r="L67" s="91" t="s">
        <v>76</v>
      </c>
      <c r="M67" s="92" t="str">
        <f aca="false">IF(COUNT(L65:L68)&lt;&gt;4,"",IF(rank.avg(L67,L65:L68)=1,7,IF(rank.avg(L67,L65:L68)=1.5,5.5,IF(rank.avg(L67,L65:L68)=2,IF(rank.eq(L67,L65:L68)=1,4.33,4),IF(rank.avg(L67,L65:L68)=2.5,IF(rank.eq(L67,L65:L68)=1,3.25,3),IF(rank.avg(L67,L65:L68)=3,2,IF(rank.avg(L67,L65:L68)=3.5,1,0)))))))</f>
        <v/>
      </c>
      <c r="N67" s="80"/>
      <c r="O67" s="93" t="str">
        <f aca="false">Tabelle2!O12</f>
        <v>Gwarrior</v>
      </c>
      <c r="P67" s="94" t="s">
        <v>76</v>
      </c>
      <c r="Q67" s="169" t="str">
        <f aca="false">IF(COUNT(P65:P68)&lt;&gt;4,"",IF(rank.avg(P67,P65:P68)=1,7,IF(rank.avg(P67,P65:P68)=1.5,5.5,IF(rank.avg(P67,P65:P68)=2,IF(rank.eq(P67,P65:P68)=1,4.33,4),IF(rank.avg(P67,P65:P68)=2.5,IF(rank.eq(P67,P65:P68)=1,3.25,3),IF(rank.avg(P67,P65:P68)=3,2,IF(rank.avg(P67,P65:P68)=3.5,1,0)))))))</f>
        <v/>
      </c>
      <c r="R67" s="83"/>
      <c r="S67" s="93" t="str">
        <f aca="false">Tabelle2!S12</f>
        <v>aden Ookie</v>
      </c>
      <c r="T67" s="96" t="s">
        <v>76</v>
      </c>
      <c r="U67" s="97" t="str">
        <f aca="false">IF(COUNT(T65:T68)&lt;&gt;4,"",IF(rank.avg(T67,T65:T68)=1,7,IF(rank.avg(T67,T65:T68)=1.5,5.5,IF(rank.avg(T67,T65:T68)=2,IF(rank.eq(T67,T65:T68)=1,4.33,4),IF(rank.avg(T67,T65:T68)=2.5,IF(rank.eq(T67,T65:T68)=1,3.25,3),IF(rank.avg(T67,T65:T68)=3,2,IF(rank.avg(T67,T65:T68)=3.5,1,0)))))))</f>
        <v/>
      </c>
      <c r="V67" s="83"/>
      <c r="W67" s="93" t="str">
        <f aca="false">Tabelle2!W8</f>
        <v>m_uab_dib</v>
      </c>
      <c r="X67" s="96" t="s">
        <v>76</v>
      </c>
      <c r="Y67" s="97" t="str">
        <f aca="false">IF(COUNT(X65:X68)&lt;&gt;4,"",IF(rank.avg(X67,X65:X68)=1,7,IF(rank.avg(X67,X65:X68)=1.5,5.5,IF(rank.avg(X67,X65:X68)=2,IF(rank.eq(X67,X65:X68)=1,4.33,4),IF(rank.avg(X67,X65:X68)=2.5,IF(rank.eq(X67,X65:X68)=1,3.25,3),IF(rank.avg(X67,X65:X68)=3,2,IF(rank.avg(X67,X65:X68)=3.5,1,0)))))))</f>
        <v/>
      </c>
    </row>
    <row r="68" customFormat="false" ht="15.75" hidden="false" customHeight="true" outlineLevel="0" collapsed="false">
      <c r="B68" s="71"/>
      <c r="C68" s="99" t="str">
        <f aca="false">Tabelle2!C13</f>
        <v>Kuhchung</v>
      </c>
      <c r="D68" s="100" t="s">
        <v>76</v>
      </c>
      <c r="E68" s="149" t="str">
        <f aca="false">IF(COUNT(D65:D68)&lt;&gt;4,"",IF(rank.avg(D68,D65:D68)=1,7,IF(rank.avg(D68,D65:D68)=1.5,5.5,IF(rank.avg(D68,D65:D68)=2,IF(rank.eq(D68,D65:D68)=1,4.33,4),IF(rank.avg(D68,D65:D68)=2.5,IF(rank.eq(D68,D65:D68)=1,3.25,3),IF(rank.avg(D68,D65:D68)=3,2,IF(rank.avg(D68,D65:D68)=3.5,1,0)))))))</f>
        <v/>
      </c>
      <c r="F68" s="74"/>
      <c r="G68" s="101" t="str">
        <f aca="false">Tabelle2!G13</f>
        <v>pabula</v>
      </c>
      <c r="H68" s="102" t="s">
        <v>76</v>
      </c>
      <c r="I68" s="152" t="str">
        <f aca="false">IF(COUNT(H65:H68)&lt;&gt;4,"",IF(rank.avg(H68,H65:H68)=1,7,IF(rank.avg(H68,H65:H68)=1.5,5.5,IF(rank.avg(H68,H65:H68)=2,IF(rank.eq(H68,H65:H68)=1,4.33,4),IF(rank.avg(H68,H65:H68)=2.5,IF(rank.eq(H68,H65:H68)=1,3.25,3),IF(rank.avg(H68,H65:H68)=3,2,IF(rank.avg(H68,H65:H68)=3.5,1,0)))))))</f>
        <v/>
      </c>
      <c r="J68" s="77"/>
      <c r="K68" s="103" t="str">
        <f aca="false">Tabelle2!K13</f>
        <v>neelfirst</v>
      </c>
      <c r="L68" s="104" t="s">
        <v>76</v>
      </c>
      <c r="M68" s="153" t="str">
        <f aca="false">IF(COUNT(L65:L68)&lt;&gt;4,"",IF(rank.avg(L68,L65:L68)=1,7,IF(rank.avg(L68,L65:L68)=1.5,5.5,IF(rank.avg(L68,L65:L68)=2,IF(rank.eq(L68,L65:L68)=1,4.33,4),IF(rank.avg(L68,L65:L68)=2.5,IF(rank.eq(L68,L65:L68)=1,3.25,3),IF(rank.avg(L68,L65:L68)=3,2,IF(rank.avg(L68,L65:L68)=3.5,1,0)))))))</f>
        <v/>
      </c>
      <c r="N68" s="80"/>
      <c r="O68" s="105" t="str">
        <f aca="false">Tabelle2!O13</f>
        <v>raw</v>
      </c>
      <c r="P68" s="106" t="s">
        <v>76</v>
      </c>
      <c r="Q68" s="171" t="str">
        <f aca="false">IF(COUNT(P65:P68)&lt;&gt;4,"",IF(rank.avg(P68,P65:P68)=1,7,IF(rank.avg(P68,P65:P68)=1.5,5.5,IF(rank.avg(P68,P65:P68)=2,IF(rank.eq(P68,P65:P68)=1,4.33,4),IF(rank.avg(P68,P65:P68)=2.5,IF(rank.eq(P68,P65:P68)=1,3.25,3),IF(rank.avg(P68,P65:P68)=3,2,IF(rank.avg(P68,P65:P68)=3.5,1,0)))))))</f>
        <v/>
      </c>
      <c r="R68" s="83"/>
      <c r="S68" s="105" t="str">
        <f aca="false">Tabelle2!S13</f>
        <v>Agricool</v>
      </c>
      <c r="T68" s="107" t="s">
        <v>76</v>
      </c>
      <c r="U68" s="155" t="str">
        <f aca="false">IF(COUNT(T65:T68)&lt;&gt;4,"",IF(rank.avg(T68,T65:T68)=1,7,IF(rank.avg(T68,T65:T68)=1.5,5.5,IF(rank.avg(T68,T65:T68)=2,IF(rank.eq(T68,T65:T68)=1,4.33,4),IF(rank.avg(T68,T65:T68)=2.5,IF(rank.eq(T68,T65:T68)=1,3.25,3),IF(rank.avg(T68,T65:T68)=3,2,IF(rank.avg(T68,T65:T68)=3.5,1,0)))))))</f>
        <v/>
      </c>
      <c r="V68" s="83"/>
      <c r="W68" s="105" t="str">
        <f aca="false">Tabelle2!W12</f>
        <v>clinkerfr</v>
      </c>
      <c r="X68" s="107" t="s">
        <v>76</v>
      </c>
      <c r="Y68" s="155" t="str">
        <f aca="false">IF(COUNT(X65:X68)&lt;&gt;4,"",IF(rank.avg(X68,X65:X68)=1,7,IF(rank.avg(X68,X65:X68)=1.5,5.5,IF(rank.avg(X68,X65:X68)=2,IF(rank.eq(X68,X65:X68)=1,4.33,4),IF(rank.avg(X68,X65:X68)=2.5,IF(rank.eq(X68,X65:X68)=1,3.25,3),IF(rank.avg(X68,X65:X68)=3,2,IF(rank.avg(X68,X65:X68)=3.5,1,0)))))))</f>
        <v/>
      </c>
    </row>
    <row r="69" customFormat="false" ht="15.75" hidden="false" customHeight="true" outlineLevel="0" collapsed="false">
      <c r="B69" s="108" t="s">
        <v>142</v>
      </c>
      <c r="C69" s="156" t="s">
        <v>75</v>
      </c>
      <c r="D69" s="110" t="s">
        <v>76</v>
      </c>
      <c r="E69" s="110"/>
      <c r="F69" s="111" t="str">
        <f aca="false">HYPERLINK(CONCATENATE("http://www.boiteajeux.net/jeux/agr/partie.php?id=",H69),"D2-14")</f>
        <v>D2-14</v>
      </c>
      <c r="G69" s="112" t="s">
        <v>75</v>
      </c>
      <c r="H69" s="113" t="s">
        <v>76</v>
      </c>
      <c r="I69" s="113"/>
      <c r="J69" s="114" t="s">
        <v>143</v>
      </c>
      <c r="K69" s="115" t="s">
        <v>75</v>
      </c>
      <c r="L69" s="116" t="s">
        <v>76</v>
      </c>
      <c r="M69" s="116"/>
      <c r="N69" s="117" t="s">
        <v>144</v>
      </c>
      <c r="O69" s="118" t="s">
        <v>75</v>
      </c>
      <c r="P69" s="119" t="s">
        <v>76</v>
      </c>
      <c r="Q69" s="119"/>
      <c r="R69" s="120" t="s">
        <v>145</v>
      </c>
      <c r="S69" s="118" t="s">
        <v>75</v>
      </c>
      <c r="T69" s="121" t="s">
        <v>76</v>
      </c>
      <c r="U69" s="121"/>
      <c r="V69" s="120" t="s">
        <v>146</v>
      </c>
      <c r="W69" s="118" t="s">
        <v>75</v>
      </c>
      <c r="X69" s="121" t="s">
        <v>76</v>
      </c>
      <c r="Y69" s="121"/>
    </row>
    <row r="70" customFormat="false" ht="15.75" hidden="false" customHeight="true" outlineLevel="0" collapsed="false">
      <c r="B70" s="108"/>
      <c r="C70" s="122" t="str">
        <f aca="false">Tabelle2!C7</f>
        <v>haimke</v>
      </c>
      <c r="D70" s="122" t="s">
        <v>76</v>
      </c>
      <c r="E70" s="123" t="str">
        <f aca="false">IF(COUNT(D70:D73)&lt;&gt;4,"",IF(rank.avg(D70,D70:D73)=1,7,IF(rank.avg(D70,D70:D73)=1.5,5.5,IF(rank.avg(D70,D70:D73)=2,IF(rank.eq(D70,D70:D73)=1,4.33,4),IF(rank.avg(D70,D70:D73)=2.5,IF(rank.eq(D70,D70:D73)=1,3.25,3),IF(rank.avg(D70,D70:D73)=3,2,IF(rank.avg(D70,D70:D73)=3.5,1,0)))))))</f>
        <v/>
      </c>
      <c r="F70" s="111"/>
      <c r="G70" s="124" t="str">
        <f aca="false">Tabelle2!G7</f>
        <v>nrynry</v>
      </c>
      <c r="H70" s="125" t="s">
        <v>76</v>
      </c>
      <c r="I70" s="126" t="str">
        <f aca="false">IF(COUNT(H70:H73)&lt;&gt;4,"",IF(rank.avg(H70,H70:H73)=1,7,IF(rank.avg(H70,H70:H73)=1.5,5.5,IF(rank.avg(H70,H70:H73)=2,IF(rank.eq(H70,H70:H73)=1,4.33,4),IF(rank.avg(H70,H70:H73)=2.5,IF(rank.eq(H70,H70:H73)=1,3.25,3),IF(rank.avg(H70,H70:H73)=3,2,IF(rank.avg(H70,H70:H73)=3.5,1,0)))))))</f>
        <v/>
      </c>
      <c r="J70" s="114"/>
      <c r="K70" s="127" t="str">
        <f aca="false">Tabelle2!K7</f>
        <v>Dimvegas</v>
      </c>
      <c r="L70" s="128" t="s">
        <v>76</v>
      </c>
      <c r="M70" s="129" t="str">
        <f aca="false">IF(COUNT(L70:L73)&lt;&gt;4,"",IF(rank.avg(L70,L70:L73)=1,7,IF(rank.avg(L70,L70:L73)=1.5,5.5,IF(rank.avg(L70,L70:L73)=2,IF(rank.eq(L70,L70:L73)=1,4.33,4),IF(rank.avg(L70,L70:L73)=2.5,IF(rank.eq(L70,L70:L73)=1,3.25,3),IF(rank.avg(L70,L70:L73)=3,2,IF(rank.avg(L70,L70:L73)=3.5,1,0)))))))</f>
        <v/>
      </c>
      <c r="N70" s="117"/>
      <c r="O70" s="130" t="str">
        <f aca="false">Tabelle2!O7</f>
        <v>Markhotep</v>
      </c>
      <c r="P70" s="131" t="s">
        <v>76</v>
      </c>
      <c r="Q70" s="162" t="str">
        <f aca="false">IF(COUNT(P70:P73)&lt;&gt;4,"",IF(rank.avg(P70,P70:P73)=1,7,IF(rank.avg(P70,P70:P73)=1.5,5.5,IF(rank.avg(P70,P70:P73)=2,IF(rank.eq(P70,P70:P73)=1,4.33,4),IF(rank.avg(P70,P70:P73)=2.5,IF(rank.eq(P70,P70:P73)=1,3.25,3),IF(rank.avg(P70,P70:P73)=3,2,IF(rank.avg(P70,P70:P73)=3.5,1,0)))))))</f>
        <v/>
      </c>
      <c r="R70" s="120"/>
      <c r="S70" s="130" t="str">
        <f aca="false">Tabelle2!S7</f>
        <v>coukie74</v>
      </c>
      <c r="T70" s="133" t="s">
        <v>76</v>
      </c>
      <c r="U70" s="134" t="str">
        <f aca="false">IF(COUNT(T70:T73)&lt;&gt;4,"",IF(rank.avg(T70,T70:T73)=1,7,IF(rank.avg(T70,T70:T73)=1.5,5.5,IF(rank.avg(T70,T70:T73)=2,IF(rank.eq(T70,T70:T73)=1,4.33,4),IF(rank.avg(T70,T70:T73)=2.5,IF(rank.eq(T70,T70:T73)=1,3.25,3),IF(rank.avg(T70,T70:T73)=3,2,IF(rank.avg(T70,T70:T73)=3.5,1,0)))))))</f>
        <v/>
      </c>
      <c r="V70" s="120"/>
      <c r="W70" s="130" t="str">
        <f aca="false">Tabelle2!W6</f>
        <v>jch</v>
      </c>
      <c r="X70" s="133" t="s">
        <v>76</v>
      </c>
      <c r="Y70" s="134" t="str">
        <f aca="false">IF(COUNT(X70:X73)&lt;&gt;4,"",IF(rank.avg(X70,X70:X73)=1,7,IF(rank.avg(X70,X70:X73)=1.5,5.5,IF(rank.avg(X70,X70:X73)=2,IF(rank.eq(X70,X70:X73)=1,4.33,4),IF(rank.avg(X70,X70:X73)=2.5,IF(rank.eq(X70,X70:X73)=1,3.25,3),IF(rank.avg(X70,X70:X73)=3,2,IF(rank.avg(X70,X70:X73)=3.5,1,0)))))))</f>
        <v/>
      </c>
    </row>
    <row r="71" customFormat="false" ht="15.75" hidden="false" customHeight="true" outlineLevel="0" collapsed="false">
      <c r="B71" s="108"/>
      <c r="C71" s="135" t="str">
        <f aca="false">Tabelle2!C8</f>
        <v>Turambar</v>
      </c>
      <c r="D71" s="135" t="s">
        <v>76</v>
      </c>
      <c r="E71" s="123" t="str">
        <f aca="false">IF(COUNT(D70:D73)&lt;&gt;4,"",IF(rank.avg(D71,D70:D73)=1,7,IF(rank.avg(D71,D70:D73)=1.5,5.5,IF(rank.avg(D71,D70:D73)=2,IF(rank.eq(D71,D70:D73)=1,4.33,4),IF(rank.avg(D71,D70:D73)=2.5,IF(rank.eq(D71,D70:D73)=1,3.25,3),IF(rank.avg(D71,D70:D73)=3,2,IF(rank.avg(D71,D70:D73)=3.5,1,0)))))))</f>
        <v/>
      </c>
      <c r="F71" s="111"/>
      <c r="G71" s="124" t="str">
        <f aca="false">Tabelle2!G8</f>
        <v>goldsilver</v>
      </c>
      <c r="H71" s="125" t="s">
        <v>76</v>
      </c>
      <c r="I71" s="126" t="str">
        <f aca="false">IF(COUNT(H70:H73)&lt;&gt;4,"",IF(rank.avg(H71,H70:H73)=1,7,IF(rank.avg(H71,H70:H73)=1.5,5.5,IF(rank.avg(H71,H70:H73)=2,IF(rank.eq(H71,H70:H73)=1,4.33,4),IF(rank.avg(H71,H70:H73)=2.5,IF(rank.eq(H71,H70:H73)=1,3.25,3),IF(rank.avg(H71,H70:H73)=3,2,IF(rank.avg(H71,H70:H73)=3.5,1,0)))))))</f>
        <v/>
      </c>
      <c r="J71" s="114"/>
      <c r="K71" s="127" t="str">
        <f aca="false">Tabelle2!K8</f>
        <v>AndyKerrison</v>
      </c>
      <c r="L71" s="128" t="s">
        <v>76</v>
      </c>
      <c r="M71" s="129" t="str">
        <f aca="false">IF(COUNT(L70:L73)&lt;&gt;4,"",IF(rank.avg(L71,L70:L73)=1,7,IF(rank.avg(L71,L70:L73)=1.5,5.5,IF(rank.avg(L71,L70:L73)=2,IF(rank.eq(L71,L70:L73)=1,4.33,4),IF(rank.avg(L71,L70:L73)=2.5,IF(rank.eq(L71,L70:L73)=1,3.25,3),IF(rank.avg(L71,L70:L73)=3,2,IF(rank.avg(L71,L70:L73)=3.5,1,0)))))))</f>
        <v/>
      </c>
      <c r="N71" s="117"/>
      <c r="O71" s="130" t="str">
        <f aca="false">Tabelle2!O8</f>
        <v>Pinovitch</v>
      </c>
      <c r="P71" s="131" t="s">
        <v>76</v>
      </c>
      <c r="Q71" s="162" t="str">
        <f aca="false">IF(COUNT(P70:P73)&lt;&gt;4,"",IF(rank.avg(P71,P70:P73)=1,7,IF(rank.avg(P71,P70:P73)=1.5,5.5,IF(rank.avg(P71,P70:P73)=2,IF(rank.eq(P71,P70:P73)=1,4.33,4),IF(rank.avg(P71,P70:P73)=2.5,IF(rank.eq(P71,P70:P73)=1,3.25,3),IF(rank.avg(P71,P70:P73)=3,2,IF(rank.avg(P71,P70:P73)=3.5,1,0)))))))</f>
        <v/>
      </c>
      <c r="R71" s="120"/>
      <c r="S71" s="130" t="str">
        <f aca="false">Tabelle2!S8</f>
        <v>Josquin</v>
      </c>
      <c r="T71" s="133" t="s">
        <v>76</v>
      </c>
      <c r="U71" s="134" t="str">
        <f aca="false">IF(COUNT(T70:T73)&lt;&gt;4,"",IF(rank.avg(T71,T70:T73)=1,7,IF(rank.avg(T71,T70:T73)=1.5,5.5,IF(rank.avg(T71,T70:T73)=2,IF(rank.eq(T71,T70:T73)=1,4.33,4),IF(rank.avg(T71,T70:T73)=2.5,IF(rank.eq(T71,T70:T73)=1,3.25,3),IF(rank.avg(T71,T70:T73)=3,2,IF(rank.avg(T71,T70:T73)=3.5,1,0)))))))</f>
        <v/>
      </c>
      <c r="V71" s="120"/>
      <c r="W71" s="130" t="str">
        <f aca="false">Tabelle2!W7</f>
        <v>runeho</v>
      </c>
      <c r="X71" s="133" t="s">
        <v>76</v>
      </c>
      <c r="Y71" s="134" t="str">
        <f aca="false">IF(COUNT(X70:X73)&lt;&gt;4,"",IF(rank.avg(X71,X70:X73)=1,7,IF(rank.avg(X71,X70:X73)=1.5,5.5,IF(rank.avg(X71,X70:X73)=2,IF(rank.eq(X71,X70:X73)=1,4.33,4),IF(rank.avg(X71,X70:X73)=2.5,IF(rank.eq(X71,X70:X73)=1,3.25,3),IF(rank.avg(X71,X70:X73)=3,2,IF(rank.avg(X71,X70:X73)=3.5,1,0)))))))</f>
        <v/>
      </c>
    </row>
    <row r="72" customFormat="false" ht="15.75" hidden="false" customHeight="true" outlineLevel="0" collapsed="false">
      <c r="B72" s="108"/>
      <c r="C72" s="135" t="str">
        <f aca="false">Tabelle2!C10</f>
        <v>torbuch</v>
      </c>
      <c r="D72" s="135" t="s">
        <v>76</v>
      </c>
      <c r="E72" s="123" t="str">
        <f aca="false">IF(COUNT(D70:D73)&lt;&gt;4,"",IF(rank.avg(D72,D70:D73)=1,7,IF(rank.avg(D72,D70:D73)=1.5,5.5,IF(rank.avg(D72,D70:D73)=2,IF(rank.eq(D72,D70:D73)=1,4.33,4),IF(rank.avg(D72,D70:D73)=2.5,IF(rank.eq(D72,D70:D73)=1,3.25,3),IF(rank.avg(D72,D70:D73)=3,2,IF(rank.avg(D72,D70:D73)=3.5,1,0)))))))</f>
        <v/>
      </c>
      <c r="F72" s="111"/>
      <c r="G72" s="124" t="str">
        <f aca="false">Tabelle2!G10</f>
        <v>akirkwood52</v>
      </c>
      <c r="H72" s="125" t="s">
        <v>76</v>
      </c>
      <c r="I72" s="126" t="str">
        <f aca="false">IF(COUNT(H70:H73)&lt;&gt;4,"",IF(rank.avg(H72,H70:H73)=1,7,IF(rank.avg(H72,H70:H73)=1.5,5.5,IF(rank.avg(H72,H70:H73)=2,IF(rank.eq(H72,H70:H73)=1,4.33,4),IF(rank.avg(H72,H70:H73)=2.5,IF(rank.eq(H72,H70:H73)=1,3.25,3),IF(rank.avg(H72,H70:H73)=3,2,IF(rank.avg(H72,H70:H73)=3.5,1,0)))))))</f>
        <v/>
      </c>
      <c r="J72" s="114"/>
      <c r="K72" s="127" t="str">
        <f aca="false">Tabelle2!K10</f>
        <v>staavros</v>
      </c>
      <c r="L72" s="128" t="s">
        <v>76</v>
      </c>
      <c r="M72" s="129" t="str">
        <f aca="false">IF(COUNT(L70:L73)&lt;&gt;4,"",IF(rank.avg(L72,L70:L73)=1,7,IF(rank.avg(L72,L70:L73)=1.5,5.5,IF(rank.avg(L72,L70:L73)=2,IF(rank.eq(L72,L70:L73)=1,4.33,4),IF(rank.avg(L72,L70:L73)=2.5,IF(rank.eq(L72,L70:L73)=1,3.25,3),IF(rank.avg(L72,L70:L73)=3,2,IF(rank.avg(L72,L70:L73)=3.5,1,0)))))))</f>
        <v/>
      </c>
      <c r="N72" s="117"/>
      <c r="O72" s="130" t="str">
        <f aca="false">Tabelle2!O10</f>
        <v>doubledee</v>
      </c>
      <c r="P72" s="131" t="s">
        <v>76</v>
      </c>
      <c r="Q72" s="162" t="str">
        <f aca="false">IF(COUNT(P70:P73)&lt;&gt;4,"",IF(rank.avg(P72,P70:P73)=1,7,IF(rank.avg(P72,P70:P73)=1.5,5.5,IF(rank.avg(P72,P70:P73)=2,IF(rank.eq(P72,P70:P73)=1,4.33,4),IF(rank.avg(P72,P70:P73)=2.5,IF(rank.eq(P72,P70:P73)=1,3.25,3),IF(rank.avg(P72,P70:P73)=3,2,IF(rank.avg(P72,P70:P73)=3.5,1,0)))))))</f>
        <v/>
      </c>
      <c r="R72" s="120"/>
      <c r="S72" s="130" t="str">
        <f aca="false">Tabelle2!S10</f>
        <v>AL1</v>
      </c>
      <c r="T72" s="133" t="s">
        <v>76</v>
      </c>
      <c r="U72" s="134" t="str">
        <f aca="false">IF(COUNT(T70:T73)&lt;&gt;4,"",IF(rank.avg(T72,T70:T73)=1,7,IF(rank.avg(T72,T70:T73)=1.5,5.5,IF(rank.avg(T72,T70:T73)=2,IF(rank.eq(T72,T70:T73)=1,4.33,4),IF(rank.avg(T72,T70:T73)=2.5,IF(rank.eq(T72,T70:T73)=1,3.25,3),IF(rank.avg(T72,T70:T73)=3,2,IF(rank.avg(T72,T70:T73)=3.5,1,0)))))))</f>
        <v/>
      </c>
      <c r="V72" s="120"/>
      <c r="W72" s="130" t="str">
        <f aca="false">Tabelle2!W10</f>
        <v>yeye</v>
      </c>
      <c r="X72" s="133" t="s">
        <v>76</v>
      </c>
      <c r="Y72" s="134" t="str">
        <f aca="false">IF(COUNT(X70:X73)&lt;&gt;4,"",IF(rank.avg(X72,X70:X73)=1,7,IF(rank.avg(X72,X70:X73)=1.5,5.5,IF(rank.avg(X72,X70:X73)=2,IF(rank.eq(X72,X70:X73)=1,4.33,4),IF(rank.avg(X72,X70:X73)=2.5,IF(rank.eq(X72,X70:X73)=1,3.25,3),IF(rank.avg(X72,X70:X73)=3,2,IF(rank.avg(X72,X70:X73)=3.5,1,0)))))))</f>
        <v/>
      </c>
    </row>
    <row r="73" customFormat="false" ht="15.75" hidden="false" customHeight="true" outlineLevel="0" collapsed="false">
      <c r="B73" s="108"/>
      <c r="C73" s="136" t="str">
        <f aca="false">Tabelle2!C11</f>
        <v>ThomRun974</v>
      </c>
      <c r="D73" s="136" t="s">
        <v>76</v>
      </c>
      <c r="E73" s="123" t="str">
        <f aca="false">IF(COUNT(D70:D73)&lt;&gt;4,"",IF(rank.avg(D73,D70:D73)=1,7,IF(rank.avg(D73,D70:D73)=1.5,5.5,IF(rank.avg(D73,D70:D73)=2,IF(rank.eq(D73,D70:D73)=1,4.33,4),IF(rank.avg(D73,D70:D73)=2.5,IF(rank.eq(D73,D70:D73)=1,3.25,3),IF(rank.avg(D73,D70:D73)=3,2,IF(rank.avg(D73,D70:D73)=3.5,1,0)))))))</f>
        <v/>
      </c>
      <c r="F73" s="111"/>
      <c r="G73" s="137" t="str">
        <f aca="false">Tabelle2!G11</f>
        <v>blasty</v>
      </c>
      <c r="H73" s="138" t="s">
        <v>76</v>
      </c>
      <c r="I73" s="139" t="str">
        <f aca="false">IF(COUNT(H70:H73)&lt;&gt;4,"",IF(rank.avg(H73,H70:H73)=1,7,IF(rank.avg(H73,H70:H73)=1.5,5.5,IF(rank.avg(H73,H70:H73)=2,IF(rank.eq(H73,H70:H73)=1,4.33,4),IF(rank.avg(H73,H70:H73)=2.5,IF(rank.eq(H73,H70:H73)=1,3.25,3),IF(rank.avg(H73,H70:H73)=3,2,IF(rank.avg(H73,H70:H73)=3.5,1,0)))))))</f>
        <v/>
      </c>
      <c r="J73" s="114"/>
      <c r="K73" s="140" t="str">
        <f aca="false">Tabelle2!K11</f>
        <v>Robeeto</v>
      </c>
      <c r="L73" s="141" t="s">
        <v>76</v>
      </c>
      <c r="M73" s="142" t="str">
        <f aca="false">IF(COUNT(L70:L73)&lt;&gt;4,"",IF(rank.avg(L73,L70:L73)=1,7,IF(rank.avg(L73,L70:L73)=1.5,5.5,IF(rank.avg(L73,L70:L73)=2,IF(rank.eq(L73,L70:L73)=1,4.33,4),IF(rank.avg(L73,L70:L73)=2.5,IF(rank.eq(L73,L70:L73)=1,3.25,3),IF(rank.avg(L73,L70:L73)=3,2,IF(rank.avg(L73,L70:L73)=3.5,1,0)))))))</f>
        <v/>
      </c>
      <c r="N73" s="117"/>
      <c r="O73" s="143" t="str">
        <f aca="false">Tabelle2!O11</f>
        <v>Reniar</v>
      </c>
      <c r="P73" s="144" t="s">
        <v>76</v>
      </c>
      <c r="Q73" s="165" t="str">
        <f aca="false">IF(COUNT(P70:P73)&lt;&gt;4,"",IF(rank.avg(P73,P70:P73)=1,7,IF(rank.avg(P73,P70:P73)=1.5,5.5,IF(rank.avg(P73,P70:P73)=2,IF(rank.eq(P73,P70:P73)=1,4.33,4),IF(rank.avg(P73,P70:P73)=2.5,IF(rank.eq(P73,P70:P73)=1,3.25,3),IF(rank.avg(P73,P70:P73)=3,2,IF(rank.avg(P73,P70:P73)=3.5,1,0)))))))</f>
        <v/>
      </c>
      <c r="R73" s="120"/>
      <c r="S73" s="143" t="str">
        <f aca="false">Tabelle2!S11</f>
        <v>Biche55</v>
      </c>
      <c r="T73" s="146" t="s">
        <v>76</v>
      </c>
      <c r="U73" s="147" t="str">
        <f aca="false">IF(COUNT(T70:T73)&lt;&gt;4,"",IF(rank.avg(T73,T70:T73)=1,7,IF(rank.avg(T73,T70:T73)=1.5,5.5,IF(rank.avg(T73,T70:T73)=2,IF(rank.eq(T73,T70:T73)=1,4.33,4),IF(rank.avg(T73,T70:T73)=2.5,IF(rank.eq(T73,T70:T73)=1,3.25,3),IF(rank.avg(T73,T70:T73)=3,2,IF(rank.avg(T73,T70:T73)=3.5,1,0)))))))</f>
        <v/>
      </c>
      <c r="V73" s="120"/>
      <c r="W73" s="143" t="str">
        <f aca="false">Tabelle2!W11</f>
        <v>Misna_35</v>
      </c>
      <c r="X73" s="146" t="s">
        <v>76</v>
      </c>
      <c r="Y73" s="147" t="str">
        <f aca="false">IF(COUNT(X70:X73)&lt;&gt;4,"",IF(rank.avg(X73,X70:X73)=1,7,IF(rank.avg(X73,X70:X73)=1.5,5.5,IF(rank.avg(X73,X70:X73)=2,IF(rank.eq(X73,X70:X73)=1,4.33,4),IF(rank.avg(X73,X70:X73)=2.5,IF(rank.eq(X73,X70:X73)=1,3.25,3),IF(rank.avg(X73,X70:X73)=3,2,IF(rank.avg(X73,X70:X73)=3.5,1,0)))))))</f>
        <v/>
      </c>
    </row>
    <row r="74" customFormat="false" ht="15.75" hidden="false" customHeight="true" outlineLevel="0" collapsed="false">
      <c r="B74" s="71" t="s">
        <v>147</v>
      </c>
      <c r="C74" s="72" t="s">
        <v>75</v>
      </c>
      <c r="D74" s="73" t="s">
        <v>76</v>
      </c>
      <c r="E74" s="73"/>
      <c r="F74" s="74" t="str">
        <f aca="false">HYPERLINK(CONCATENATE("http://www.boiteajeux.net/jeux/agr/partie.php?id=",H74),"D2-15")</f>
        <v>D2-15</v>
      </c>
      <c r="G74" s="75" t="s">
        <v>75</v>
      </c>
      <c r="H74" s="76" t="s">
        <v>76</v>
      </c>
      <c r="I74" s="76"/>
      <c r="J74" s="77" t="s">
        <v>148</v>
      </c>
      <c r="K74" s="148" t="s">
        <v>75</v>
      </c>
      <c r="L74" s="79" t="s">
        <v>76</v>
      </c>
      <c r="M74" s="79"/>
      <c r="N74" s="80" t="s">
        <v>149</v>
      </c>
      <c r="O74" s="81" t="s">
        <v>75</v>
      </c>
      <c r="P74" s="167" t="s">
        <v>76</v>
      </c>
      <c r="Q74" s="167"/>
      <c r="R74" s="80" t="s">
        <v>150</v>
      </c>
      <c r="S74" s="81" t="s">
        <v>75</v>
      </c>
      <c r="T74" s="181" t="s">
        <v>76</v>
      </c>
      <c r="U74" s="181"/>
      <c r="V74" s="80" t="s">
        <v>151</v>
      </c>
      <c r="W74" s="81" t="s">
        <v>75</v>
      </c>
      <c r="X74" s="181" t="s">
        <v>76</v>
      </c>
      <c r="Y74" s="181"/>
    </row>
    <row r="75" customFormat="false" ht="15.75" hidden="false" customHeight="true" outlineLevel="0" collapsed="false">
      <c r="B75" s="71"/>
      <c r="C75" s="85" t="str">
        <f aca="false">Tabelle2!C7</f>
        <v>haimke</v>
      </c>
      <c r="D75" s="86" t="s">
        <v>76</v>
      </c>
      <c r="E75" s="149" t="str">
        <f aca="false">IF(COUNT(D75:D78)&lt;&gt;4,"",IF(rank.avg(D75,D75:D78)=1,7,IF(rank.avg(D75,D75:D78)=1.5,5.5,IF(rank.avg(D75,D75:D78)=2,IF(rank.eq(D75,D75:D78)=1,4.33,4),IF(rank.avg(D75,D75:D78)=2.5,IF(rank.eq(D75,D75:D78)=1,3.25,3),IF(rank.avg(D75,D75:D78)=3,2,IF(rank.avg(D75,D75:D78)=3.5,1,0)))))))</f>
        <v/>
      </c>
      <c r="F75" s="74"/>
      <c r="G75" s="88" t="str">
        <f aca="false">Tabelle2!G7</f>
        <v>nrynry</v>
      </c>
      <c r="H75" s="89" t="s">
        <v>76</v>
      </c>
      <c r="I75" s="87" t="str">
        <f aca="false">IF(COUNT(H75:H78)&lt;&gt;4,"",IF(rank.avg(H75,H75:H78)=1,7,IF(rank.avg(H75,H75:H78)=1.5,5.5,IF(rank.avg(H75,H75:H78)=2,IF(rank.eq(H75,H75:H78)=1,4.33,4),IF(rank.avg(H75,H75:H78)=2.5,IF(rank.eq(H75,H75:H78)=1,3.25,3),IF(rank.avg(H75,H75:H78)=3,2,IF(rank.avg(H75,H75:H78)=3.5,1,0)))))))</f>
        <v/>
      </c>
      <c r="J75" s="77"/>
      <c r="K75" s="90" t="str">
        <f aca="false">Tabelle2!K7</f>
        <v>Dimvegas</v>
      </c>
      <c r="L75" s="91" t="s">
        <v>76</v>
      </c>
      <c r="M75" s="92" t="str">
        <f aca="false">IF(COUNT(L75:L78)&lt;&gt;4,"",IF(rank.avg(L75,L75:L78)=1,7,IF(rank.avg(L75,L75:L78)=1.5,5.5,IF(rank.avg(L75,L75:L78)=2,IF(rank.eq(L75,L75:L78)=1,4.33,4),IF(rank.avg(L75,L75:L78)=2.5,IF(rank.eq(L75,L75:L78)=1,3.25,3),IF(rank.avg(L75,L75:L78)=3,2,IF(rank.avg(L75,L75:L78)=3.5,1,0)))))))</f>
        <v/>
      </c>
      <c r="N75" s="80"/>
      <c r="O75" s="93" t="str">
        <f aca="false">Tabelle2!O7</f>
        <v>Markhotep</v>
      </c>
      <c r="P75" s="94" t="s">
        <v>76</v>
      </c>
      <c r="Q75" s="169" t="str">
        <f aca="false">IF(COUNT(P75:P78)&lt;&gt;4,"",IF(rank.avg(P75,P75:P78)=1,7,IF(rank.avg(P75,P75:P78)=1.5,5.5,IF(rank.avg(P75,P75:P78)=2,IF(rank.eq(P75,P75:P78)=1,4.33,4),IF(rank.avg(P75,P75:P78)=2.5,IF(rank.eq(P75,P75:P78)=1,3.25,3),IF(rank.avg(P75,P75:P78)=3,2,IF(rank.avg(P75,P75:P78)=3.5,1,0)))))))</f>
        <v/>
      </c>
      <c r="R75" s="80"/>
      <c r="S75" s="93" t="str">
        <f aca="false">Tabelle2!S7</f>
        <v>coukie74</v>
      </c>
      <c r="T75" s="96" t="s">
        <v>76</v>
      </c>
      <c r="U75" s="97" t="str">
        <f aca="false">IF(COUNT(T75:T78)&lt;&gt;4,"",IF(rank.avg(T75,T75:T78)=1,7,IF(rank.avg(T75,T75:T78)=1.5,5.5,IF(rank.avg(T75,T75:T78)=2,IF(rank.eq(T75,T75:T78)=1,4.33,4),IF(rank.avg(T75,T75:T78)=2.5,IF(rank.eq(T75,T75:T78)=1,3.25,3),IF(rank.avg(T75,T75:T78)=3,2,IF(rank.avg(T75,T75:T78)=3.5,1,0)))))))</f>
        <v/>
      </c>
      <c r="V75" s="80"/>
      <c r="W75" s="93" t="str">
        <f aca="false">Tabelle2!W5</f>
        <v>Antonym</v>
      </c>
      <c r="X75" s="96" t="s">
        <v>76</v>
      </c>
      <c r="Y75" s="97" t="str">
        <f aca="false">IF(COUNT(X75:X78)&lt;&gt;4,"",IF(rank.avg(X75,X75:X78)=1,7,IF(rank.avg(X75,X75:X78)=1.5,5.5,IF(rank.avg(X75,X75:X78)=2,IF(rank.eq(X75,X75:X78)=1,4.33,4),IF(rank.avg(X75,X75:X78)=2.5,IF(rank.eq(X75,X75:X78)=1,3.25,3),IF(rank.avg(X75,X75:X78)=3,2,IF(rank.avg(X75,X75:X78)=3.5,1,0)))))))</f>
        <v/>
      </c>
    </row>
    <row r="76" customFormat="false" ht="15.75" hidden="false" customHeight="true" outlineLevel="0" collapsed="false">
      <c r="B76" s="71"/>
      <c r="C76" s="85" t="str">
        <f aca="false">Tabelle2!C8</f>
        <v>Turambar</v>
      </c>
      <c r="D76" s="86" t="s">
        <v>76</v>
      </c>
      <c r="E76" s="149" t="str">
        <f aca="false">IF(COUNT(D75:D78)&lt;&gt;4,"",IF(rank.avg(D76,D75:D78)=1,7,IF(rank.avg(D76,D75:D78)=1.5,5.5,IF(rank.avg(D76,D75:D78)=2,IF(rank.eq(D76,D75:D78)=1,4.33,4),IF(rank.avg(D76,D75:D78)=2.5,IF(rank.eq(D76,D75:D78)=1,3.25,3),IF(rank.avg(D76,D75:D78)=3,2,IF(rank.avg(D76,D75:D78)=3.5,1,0)))))))</f>
        <v/>
      </c>
      <c r="F76" s="74"/>
      <c r="G76" s="88" t="str">
        <f aca="false">Tabelle2!G8</f>
        <v>goldsilver</v>
      </c>
      <c r="H76" s="89" t="s">
        <v>76</v>
      </c>
      <c r="I76" s="87" t="str">
        <f aca="false">IF(COUNT(H75:H78)&lt;&gt;4,"",IF(rank.avg(H76,H75:H78)=1,7,IF(rank.avg(H76,H75:H78)=1.5,5.5,IF(rank.avg(H76,H75:H78)=2,IF(rank.eq(H76,H75:H78)=1,4.33,4),IF(rank.avg(H76,H75:H78)=2.5,IF(rank.eq(H76,H75:H78)=1,3.25,3),IF(rank.avg(H76,H75:H78)=3,2,IF(rank.avg(H76,H75:H78)=3.5,1,0)))))))</f>
        <v/>
      </c>
      <c r="J76" s="77"/>
      <c r="K76" s="90" t="str">
        <f aca="false">Tabelle2!K8</f>
        <v>AndyKerrison</v>
      </c>
      <c r="L76" s="91" t="s">
        <v>76</v>
      </c>
      <c r="M76" s="92" t="str">
        <f aca="false">IF(COUNT(L75:L78)&lt;&gt;4,"",IF(rank.avg(L76,L75:L78)=1,7,IF(rank.avg(L76,L75:L78)=1.5,5.5,IF(rank.avg(L76,L75:L78)=2,IF(rank.eq(L76,L75:L78)=1,4.33,4),IF(rank.avg(L76,L75:L78)=2.5,IF(rank.eq(L76,L75:L78)=1,3.25,3),IF(rank.avg(L76,L75:L78)=3,2,IF(rank.avg(L76,L75:L78)=3.5,1,0)))))))</f>
        <v/>
      </c>
      <c r="N76" s="80"/>
      <c r="O76" s="93" t="str">
        <f aca="false">Tabelle2!O8</f>
        <v>Pinovitch</v>
      </c>
      <c r="P76" s="94" t="s">
        <v>76</v>
      </c>
      <c r="Q76" s="169" t="str">
        <f aca="false">IF(COUNT(P75:P78)&lt;&gt;4,"",IF(rank.avg(P76,P75:P78)=1,7,IF(rank.avg(P76,P75:P78)=1.5,5.5,IF(rank.avg(P76,P75:P78)=2,IF(rank.eq(P76,P75:P78)=1,4.33,4),IF(rank.avg(P76,P75:P78)=2.5,IF(rank.eq(P76,P75:P78)=1,3.25,3),IF(rank.avg(P76,P75:P78)=3,2,IF(rank.avg(P76,P75:P78)=3.5,1,0)))))))</f>
        <v/>
      </c>
      <c r="R76" s="80"/>
      <c r="S76" s="93" t="str">
        <f aca="false">Tabelle2!S8</f>
        <v>Josquin</v>
      </c>
      <c r="T76" s="96"/>
      <c r="U76" s="97" t="str">
        <f aca="false">IF(COUNT(T75:T78)&lt;&gt;4,"",IF(rank.avg(T76,T75:T78)=1,7,IF(rank.avg(T76,T75:T78)=1.5,5.5,IF(rank.avg(T76,T75:T78)=2,IF(rank.eq(T76,T75:T78)=1,4.33,4),IF(rank.avg(T76,T75:T78)=2.5,IF(rank.eq(T76,T75:T78)=1,3.25,3),IF(rank.avg(T76,T75:T78)=3,2,IF(rank.avg(T76,T75:T78)=3.5,1,0)))))))</f>
        <v/>
      </c>
      <c r="V76" s="80"/>
      <c r="W76" s="93" t="str">
        <f aca="false">Tabelle2!W6</f>
        <v>jch</v>
      </c>
      <c r="X76" s="96"/>
      <c r="Y76" s="97" t="str">
        <f aca="false">IF(COUNT(X75:X78)&lt;&gt;4,"",IF(rank.avg(X76,X75:X78)=1,7,IF(rank.avg(X76,X75:X78)=1.5,5.5,IF(rank.avg(X76,X75:X78)=2,IF(rank.eq(X76,X75:X78)=1,4.33,4),IF(rank.avg(X76,X75:X78)=2.5,IF(rank.eq(X76,X75:X78)=1,3.25,3),IF(rank.avg(X76,X75:X78)=3,2,IF(rank.avg(X76,X75:X78)=3.5,1,0)))))))</f>
        <v/>
      </c>
    </row>
    <row r="77" customFormat="false" ht="15.75" hidden="false" customHeight="true" outlineLevel="0" collapsed="false">
      <c r="B77" s="71"/>
      <c r="C77" s="85" t="str">
        <f aca="false">Tabelle2!C10</f>
        <v>torbuch</v>
      </c>
      <c r="D77" s="86" t="s">
        <v>76</v>
      </c>
      <c r="E77" s="149" t="str">
        <f aca="false">IF(COUNT(D75:D78)&lt;&gt;4,"",IF(rank.avg(D77,D75:D78)=1,7,IF(rank.avg(D77,D75:D78)=1.5,5.5,IF(rank.avg(D77,D75:D78)=2,IF(rank.eq(D77,D75:D78)=1,4.33,4),IF(rank.avg(D77,D75:D78)=2.5,IF(rank.eq(D77,D75:D78)=1,3.25,3),IF(rank.avg(D77,D75:D78)=3,2,IF(rank.avg(D77,D75:D78)=3.5,1,0)))))))</f>
        <v/>
      </c>
      <c r="F77" s="74"/>
      <c r="G77" s="88" t="str">
        <f aca="false">Tabelle2!G10</f>
        <v>akirkwood52</v>
      </c>
      <c r="H77" s="89" t="s">
        <v>76</v>
      </c>
      <c r="I77" s="87" t="str">
        <f aca="false">IF(COUNT(H75:H78)&lt;&gt;4,"",IF(rank.avg(H77,H75:H78)=1,7,IF(rank.avg(H77,H75:H78)=1.5,5.5,IF(rank.avg(H77,H75:H78)=2,IF(rank.eq(H77,H75:H78)=1,4.33,4),IF(rank.avg(H77,H75:H78)=2.5,IF(rank.eq(H77,H75:H78)=1,3.25,3),IF(rank.avg(H77,H75:H78)=3,2,IF(rank.avg(H77,H75:H78)=3.5,1,0)))))))</f>
        <v/>
      </c>
      <c r="J77" s="77"/>
      <c r="K77" s="90" t="str">
        <f aca="false">Tabelle2!K10</f>
        <v>staavros</v>
      </c>
      <c r="L77" s="91" t="s">
        <v>76</v>
      </c>
      <c r="M77" s="92" t="str">
        <f aca="false">IF(COUNT(L75:L78)&lt;&gt;4,"",IF(rank.avg(L77,L75:L78)=1,7,IF(rank.avg(L77,L75:L78)=1.5,5.5,IF(rank.avg(L77,L75:L78)=2,IF(rank.eq(L77,L75:L78)=1,4.33,4),IF(rank.avg(L77,L75:L78)=2.5,IF(rank.eq(L77,L75:L78)=1,3.25,3),IF(rank.avg(L77,L75:L78)=3,2,IF(rank.avg(L77,L75:L78)=3.5,1,0)))))))</f>
        <v/>
      </c>
      <c r="N77" s="80"/>
      <c r="O77" s="93" t="str">
        <f aca="false">Tabelle2!O10</f>
        <v>doubledee</v>
      </c>
      <c r="P77" s="94" t="s">
        <v>76</v>
      </c>
      <c r="Q77" s="169" t="str">
        <f aca="false">IF(COUNT(P75:P78)&lt;&gt;4,"",IF(rank.avg(P77,P75:P78)=1,7,IF(rank.avg(P77,P75:P78)=1.5,5.5,IF(rank.avg(P77,P75:P78)=2,IF(rank.eq(P77,P75:P78)=1,4.33,4),IF(rank.avg(P77,P75:P78)=2.5,IF(rank.eq(P77,P75:P78)=1,3.25,3),IF(rank.avg(P77,P75:P78)=3,2,IF(rank.avg(P77,P75:P78)=3.5,1,0)))))))</f>
        <v/>
      </c>
      <c r="R77" s="80"/>
      <c r="S77" s="93" t="str">
        <f aca="false">Tabelle2!S10</f>
        <v>AL1</v>
      </c>
      <c r="T77" s="96"/>
      <c r="U77" s="97" t="str">
        <f aca="false">IF(COUNT(T75:T78)&lt;&gt;4,"",IF(rank.avg(T77,T75:T78)=1,7,IF(rank.avg(T77,T75:T78)=1.5,5.5,IF(rank.avg(T77,T75:T78)=2,IF(rank.eq(T77,T75:T78)=1,4.33,4),IF(rank.avg(T77,T75:T78)=2.5,IF(rank.eq(T77,T75:T78)=1,3.25,3),IF(rank.avg(T77,T75:T78)=3,2,IF(rank.avg(T77,T75:T78)=3.5,1,0)))))))</f>
        <v/>
      </c>
      <c r="V77" s="80"/>
      <c r="W77" s="93" t="str">
        <f aca="false">Tabelle2!W7</f>
        <v>runeho</v>
      </c>
      <c r="X77" s="96"/>
      <c r="Y77" s="97" t="str">
        <f aca="false">IF(COUNT(X75:X78)&lt;&gt;4,"",IF(rank.avg(X77,X75:X78)=1,7,IF(rank.avg(X77,X75:X78)=1.5,5.5,IF(rank.avg(X77,X75:X78)=2,IF(rank.eq(X77,X75:X78)=1,4.33,4),IF(rank.avg(X77,X75:X78)=2.5,IF(rank.eq(X77,X75:X78)=1,3.25,3),IF(rank.avg(X77,X75:X78)=3,2,IF(rank.avg(X77,X75:X78)=3.5,1,0)))))))</f>
        <v/>
      </c>
    </row>
    <row r="78" customFormat="false" ht="15.75" hidden="false" customHeight="true" outlineLevel="0" collapsed="false">
      <c r="B78" s="71"/>
      <c r="C78" s="99" t="str">
        <f aca="false">Tabelle2!C12</f>
        <v>ryann</v>
      </c>
      <c r="D78" s="100" t="s">
        <v>76</v>
      </c>
      <c r="E78" s="149" t="str">
        <f aca="false">IF(COUNT(D75:D78)&lt;&gt;4,"",IF(rank.avg(D78,D75:D78)=1,7,IF(rank.avg(D78,D75:D78)=1.5,5.5,IF(rank.avg(D78,D75:D78)=2,IF(rank.eq(D78,D75:D78)=1,4.33,4),IF(rank.avg(D78,D75:D78)=2.5,IF(rank.eq(D78,D75:D78)=1,3.25,3),IF(rank.avg(D78,D75:D78)=3,2,IF(rank.avg(D78,D75:D78)=3.5,1,0)))))))</f>
        <v/>
      </c>
      <c r="F78" s="74"/>
      <c r="G78" s="101" t="str">
        <f aca="false">Tabelle2!G12</f>
        <v>cocoblu</v>
      </c>
      <c r="H78" s="102" t="s">
        <v>76</v>
      </c>
      <c r="I78" s="152" t="str">
        <f aca="false">IF(COUNT(H75:H78)&lt;&gt;4,"",IF(rank.avg(H78,H75:H78)=1,7,IF(rank.avg(H78,H75:H78)=1.5,5.5,IF(rank.avg(H78,H75:H78)=2,IF(rank.eq(H78,H75:H78)=1,4.33,4),IF(rank.avg(H78,H75:H78)=2.5,IF(rank.eq(H78,H75:H78)=1,3.25,3),IF(rank.avg(H78,H75:H78)=3,2,IF(rank.avg(H78,H75:H78)=3.5,1,0)))))))</f>
        <v/>
      </c>
      <c r="J78" s="77"/>
      <c r="K78" s="103" t="str">
        <f aca="false">Tabelle2!K12</f>
        <v>durn1818</v>
      </c>
      <c r="L78" s="104" t="s">
        <v>76</v>
      </c>
      <c r="M78" s="153" t="str">
        <f aca="false">IF(COUNT(L75:L78)&lt;&gt;4,"",IF(rank.avg(L78,L75:L78)=1,7,IF(rank.avg(L78,L75:L78)=1.5,5.5,IF(rank.avg(L78,L75:L78)=2,IF(rank.eq(L78,L75:L78)=1,4.33,4),IF(rank.avg(L78,L75:L78)=2.5,IF(rank.eq(L78,L75:L78)=1,3.25,3),IF(rank.avg(L78,L75:L78)=3,2,IF(rank.avg(L78,L75:L78)=3.5,1,0)))))))</f>
        <v/>
      </c>
      <c r="N78" s="80"/>
      <c r="O78" s="105" t="str">
        <f aca="false">Tabelle2!O12</f>
        <v>Gwarrior</v>
      </c>
      <c r="P78" s="106" t="s">
        <v>76</v>
      </c>
      <c r="Q78" s="171" t="str">
        <f aca="false">IF(COUNT(P75:P78)&lt;&gt;4,"",IF(rank.avg(P78,P75:P78)=1,7,IF(rank.avg(P78,P75:P78)=1.5,5.5,IF(rank.avg(P78,P75:P78)=2,IF(rank.eq(P78,P75:P78)=1,4.33,4),IF(rank.avg(P78,P75:P78)=2.5,IF(rank.eq(P78,P75:P78)=1,3.25,3),IF(rank.avg(P78,P75:P78)=3,2,IF(rank.avg(P78,P75:P78)=3.5,1,0)))))))</f>
        <v/>
      </c>
      <c r="R78" s="80"/>
      <c r="S78" s="105" t="str">
        <f aca="false">Tabelle2!S12</f>
        <v>aden Ookie</v>
      </c>
      <c r="T78" s="107"/>
      <c r="U78" s="155" t="str">
        <f aca="false">IF(COUNT(T75:T78)&lt;&gt;4,"",IF(rank.avg(T78,T75:T78)=1,7,IF(rank.avg(T78,T75:T78)=1.5,5.5,IF(rank.avg(T78,T75:T78)=2,IF(rank.eq(T78,T75:T78)=1,4.33,4),IF(rank.avg(T78,T75:T78)=2.5,IF(rank.eq(T78,T75:T78)=1,3.25,3),IF(rank.avg(T78,T75:T78)=3,2,IF(rank.avg(T78,T75:T78)=3.5,1,0)))))))</f>
        <v/>
      </c>
      <c r="V78" s="80"/>
      <c r="W78" s="105" t="str">
        <f aca="false">Tabelle2!W12</f>
        <v>clinkerfr</v>
      </c>
      <c r="X78" s="107"/>
      <c r="Y78" s="155" t="str">
        <f aca="false">IF(COUNT(X75:X78)&lt;&gt;4,"",IF(rank.avg(X78,X75:X78)=1,7,IF(rank.avg(X78,X75:X78)=1.5,5.5,IF(rank.avg(X78,X75:X78)=2,IF(rank.eq(X78,X75:X78)=1,4.33,4),IF(rank.avg(X78,X75:X78)=2.5,IF(rank.eq(X78,X75:X78)=1,3.25,3),IF(rank.avg(X78,X75:X78)=3,2,IF(rank.avg(X78,X75:X78)=3.5,1,0)))))))</f>
        <v/>
      </c>
    </row>
    <row r="79" customFormat="false" ht="15.75" hidden="false" customHeight="true" outlineLevel="0" collapsed="false">
      <c r="B79" s="108" t="s">
        <v>152</v>
      </c>
      <c r="C79" s="156" t="s">
        <v>75</v>
      </c>
      <c r="D79" s="110" t="s">
        <v>76</v>
      </c>
      <c r="E79" s="110"/>
      <c r="F79" s="111" t="str">
        <f aca="false">HYPERLINK(CONCATENATE("http://www.boiteajeux.net/jeux/agr/partie.php?id=",H79),"D2-16")</f>
        <v>D2-16</v>
      </c>
      <c r="G79" s="112" t="s">
        <v>75</v>
      </c>
      <c r="H79" s="113" t="s">
        <v>76</v>
      </c>
      <c r="I79" s="113"/>
      <c r="J79" s="114" t="s">
        <v>153</v>
      </c>
      <c r="K79" s="115" t="s">
        <v>75</v>
      </c>
      <c r="L79" s="116" t="s">
        <v>76</v>
      </c>
      <c r="M79" s="116"/>
      <c r="N79" s="117" t="s">
        <v>154</v>
      </c>
      <c r="O79" s="118" t="s">
        <v>75</v>
      </c>
      <c r="P79" s="157" t="s">
        <v>76</v>
      </c>
      <c r="Q79" s="157"/>
      <c r="R79" s="117" t="s">
        <v>155</v>
      </c>
      <c r="S79" s="118" t="s">
        <v>75</v>
      </c>
      <c r="T79" s="157" t="s">
        <v>76</v>
      </c>
      <c r="U79" s="157"/>
      <c r="V79" s="117" t="s">
        <v>156</v>
      </c>
      <c r="W79" s="118" t="s">
        <v>75</v>
      </c>
      <c r="X79" s="157" t="s">
        <v>76</v>
      </c>
      <c r="Y79" s="157"/>
    </row>
    <row r="80" customFormat="false" ht="15.75" hidden="false" customHeight="true" outlineLevel="0" collapsed="false">
      <c r="B80" s="108"/>
      <c r="C80" s="158" t="str">
        <f aca="false">Tabelle2!C7</f>
        <v>haimke</v>
      </c>
      <c r="D80" s="159" t="s">
        <v>76</v>
      </c>
      <c r="E80" s="123" t="str">
        <f aca="false">IF(COUNT(D80:D83)&lt;&gt;4,"",IF(rank.avg(D80,D80:D83)=1,7,IF(rank.avg(D80,D80:D83)=1.5,5.5,IF(rank.avg(D80,D80:D83)=2,IF(rank.eq(D80,D80:D83)=1,4.33,4),IF(rank.avg(D80,D80:D83)=2.5,IF(rank.eq(D80,D80:D83)=1,3.25,3),IF(rank.avg(D80,D80:D83)=3,2,IF(rank.avg(D80,D80:D83)=3.5,1,0)))))))</f>
        <v/>
      </c>
      <c r="F80" s="111"/>
      <c r="G80" s="124" t="str">
        <f aca="false">Tabelle2!G7</f>
        <v>nrynry</v>
      </c>
      <c r="H80" s="182" t="s">
        <v>76</v>
      </c>
      <c r="I80" s="183" t="str">
        <f aca="false">IF(COUNT(H80:H83)&lt;&gt;4,"",IF(rank.avg(H80,H80:H83)=1,7,IF(rank.avg(H80,H80:H83)=1.5,5.5,IF(rank.avg(H80,H80:H83)=2,IF(rank.eq(H80,H80:H83)=1,4.33,4),IF(rank.avg(H80,H80:H83)=2.5,IF(rank.eq(H80,H80:H83)=1,3.25,3),IF(rank.avg(H80,H80:H83)=3,2,IF(rank.avg(H80,H80:H83)=3.5,1,0)))))))</f>
        <v/>
      </c>
      <c r="J80" s="114"/>
      <c r="K80" s="127" t="str">
        <f aca="false">Tabelle2!K7</f>
        <v>Dimvegas</v>
      </c>
      <c r="L80" s="128" t="s">
        <v>76</v>
      </c>
      <c r="M80" s="129" t="str">
        <f aca="false">IF(COUNT(L80:L83)&lt;&gt;4,"",IF(rank.avg(L80,L80:L83)=1,7,IF(rank.avg(L80,L80:L83)=1.5,5.5,IF(rank.avg(L80,L80:L83)=2,IF(rank.eq(L80,L80:L83)=1,4.33,4),IF(rank.avg(L80,L80:L83)=2.5,IF(rank.eq(L80,L80:L83)=1,3.25,3),IF(rank.avg(L80,L80:L83)=3,2,IF(rank.avg(L80,L80:L83)=3.5,1,0)))))))</f>
        <v/>
      </c>
      <c r="N80" s="117"/>
      <c r="O80" s="130" t="str">
        <f aca="false">Tabelle2!O7</f>
        <v>Markhotep</v>
      </c>
      <c r="P80" s="184" t="s">
        <v>76</v>
      </c>
      <c r="Q80" s="160" t="str">
        <f aca="false">IF(COUNT(P80:P83)&lt;&gt;4,"",IF(rank.avg(P80,P80:P83)=1,7,IF(rank.avg(P80,P80:P83)=1.5,5.5,IF(rank.avg(P80,P80:P83)=2,IF(rank.eq(P80,P80:P83)=1,4.33,4),IF(rank.avg(P80,P80:P83)=2.5,IF(rank.eq(P80,P80:P83)=1,3.25,3),IF(rank.avg(P80,P80:P83)=3,2,IF(rank.avg(P80,P80:P83)=3.5,1,0)))))))</f>
        <v/>
      </c>
      <c r="R80" s="117"/>
      <c r="S80" s="130" t="str">
        <f aca="false">Tabelle2!S7</f>
        <v>coukie74</v>
      </c>
      <c r="T80" s="184" t="s">
        <v>76</v>
      </c>
      <c r="U80" s="160" t="str">
        <f aca="false">IF(COUNT(T80:T83)&lt;&gt;4,"",IF(rank.avg(T80,T80:T83)=1,7,IF(rank.avg(T80,T80:T83)=1.5,5.5,IF(rank.avg(T80,T80:T83)=2,IF(rank.eq(T80,T80:T83)=1,4.33,4),IF(rank.avg(T80,T80:T83)=2.5,IF(rank.eq(T80,T80:T83)=1,3.25,3),IF(rank.avg(T80,T80:T83)=3,2,IF(rank.avg(T80,T80:T83)=3.5,1,0)))))))</f>
        <v/>
      </c>
      <c r="V80" s="117"/>
      <c r="W80" s="130" t="str">
        <f aca="false">Tabelle2!W9</f>
        <v>AustRabbit</v>
      </c>
      <c r="X80" s="184" t="s">
        <v>76</v>
      </c>
      <c r="Y80" s="160" t="str">
        <f aca="false">IF(COUNT(X80:X83)&lt;&gt;4,"",IF(rank.avg(X80,X80:X83)=1,7,IF(rank.avg(X80,X80:X83)=1.5,5.5,IF(rank.avg(X80,X80:X83)=2,IF(rank.eq(X80,X80:X83)=1,4.33,4),IF(rank.avg(X80,X80:X83)=2.5,IF(rank.eq(X80,X80:X83)=1,3.25,3),IF(rank.avg(X80,X80:X83)=3,2,IF(rank.avg(X80,X80:X83)=3.5,1,0)))))))</f>
        <v/>
      </c>
    </row>
    <row r="81" customFormat="false" ht="15.75" hidden="false" customHeight="true" outlineLevel="0" collapsed="false">
      <c r="B81" s="108"/>
      <c r="C81" s="161" t="str">
        <f aca="false">Tabelle2!C9</f>
        <v>hakomugiko</v>
      </c>
      <c r="D81" s="159" t="s">
        <v>76</v>
      </c>
      <c r="E81" s="123" t="str">
        <f aca="false">IF(COUNT(D80:D83)&lt;&gt;4,"",IF(rank.avg(D81,D80:D83)=1,7,IF(rank.avg(D81,D80:D83)=1.5,5.5,IF(rank.avg(D81,D80:D83)=2,IF(rank.eq(D81,D80:D83)=1,4.33,4),IF(rank.avg(D81,D80:D83)=2.5,IF(rank.eq(D81,D80:D83)=1,3.25,3),IF(rank.avg(D81,D80:D83)=3,2,IF(rank.avg(D81,D80:D83)=3.5,1,0)))))))</f>
        <v/>
      </c>
      <c r="F81" s="111"/>
      <c r="G81" s="124" t="str">
        <f aca="false">Tabelle2!G9</f>
        <v>surok9068</v>
      </c>
      <c r="H81" s="185" t="s">
        <v>76</v>
      </c>
      <c r="I81" s="183" t="str">
        <f aca="false">IF(COUNT(H80:H83)&lt;&gt;4,"",IF(rank.avg(H81,H80:H83)=1,7,IF(rank.avg(H81,H80:H83)=1.5,5.5,IF(rank.avg(H81,H80:H83)=2,IF(rank.eq(H81,H80:H83)=1,4.33,4),IF(rank.avg(H81,H80:H83)=2.5,IF(rank.eq(H81,H80:H83)=1,3.25,3),IF(rank.avg(H81,H80:H83)=3,2,IF(rank.avg(H81,H80:H83)=3.5,1,0)))))))</f>
        <v/>
      </c>
      <c r="J81" s="114"/>
      <c r="K81" s="127" t="str">
        <f aca="false">Tabelle2!K9</f>
        <v>chamoisien</v>
      </c>
      <c r="L81" s="128" t="s">
        <v>76</v>
      </c>
      <c r="M81" s="129" t="str">
        <f aca="false">IF(COUNT(L80:L83)&lt;&gt;4,"",IF(rank.avg(L81,L80:L83)=1,7,IF(rank.avg(L81,L80:L83)=1.5,5.5,IF(rank.avg(L81,L80:L83)=2,IF(rank.eq(L81,L80:L83)=1,4.33,4),IF(rank.avg(L81,L80:L83)=2.5,IF(rank.eq(L81,L80:L83)=1,3.25,3),IF(rank.avg(L81,L80:L83)=3,2,IF(rank.avg(L81,L80:L83)=3.5,1,0)))))))</f>
        <v/>
      </c>
      <c r="N81" s="117"/>
      <c r="O81" s="130" t="str">
        <f aca="false">Tabelle2!O9</f>
        <v>angellove</v>
      </c>
      <c r="P81" s="131" t="s">
        <v>76</v>
      </c>
      <c r="Q81" s="162" t="str">
        <f aca="false">IF(COUNT(P80:P83)&lt;&gt;4,"",IF(rank.avg(P81,P80:P83)=1,7,IF(rank.avg(P81,P80:P83)=1.5,5.5,IF(rank.avg(P81,P80:P83)=2,IF(rank.eq(P81,P80:P83)=1,4.33,4),IF(rank.avg(P81,P80:P83)=2.5,IF(rank.eq(P81,P80:P83)=1,3.25,3),IF(rank.avg(P81,P80:P83)=3,2,IF(rank.avg(P81,P80:P83)=3.5,1,0)))))))</f>
        <v/>
      </c>
      <c r="R81" s="117"/>
      <c r="S81" s="130" t="str">
        <f aca="false">Tabelle2!S9</f>
        <v>manusib</v>
      </c>
      <c r="T81" s="131" t="s">
        <v>76</v>
      </c>
      <c r="U81" s="162" t="str">
        <f aca="false">IF(COUNT(T80:T83)&lt;&gt;4,"",IF(rank.avg(T81,T80:T83)=1,7,IF(rank.avg(T81,T80:T83)=1.5,5.5,IF(rank.avg(T81,T80:T83)=2,IF(rank.eq(T81,T80:T83)=1,4.33,4),IF(rank.avg(T81,T80:T83)=2.5,IF(rank.eq(T81,T80:T83)=1,3.25,3),IF(rank.avg(T81,T80:T83)=3,2,IF(rank.avg(T81,T80:T83)=3.5,1,0)))))))</f>
        <v/>
      </c>
      <c r="V81" s="117"/>
      <c r="W81" s="130" t="str">
        <f aca="false">Tabelle2!W8</f>
        <v>m_uab_dib</v>
      </c>
      <c r="X81" s="131" t="s">
        <v>76</v>
      </c>
      <c r="Y81" s="162" t="str">
        <f aca="false">IF(COUNT(X80:X83)&lt;&gt;4,"",IF(rank.avg(X81,X80:X83)=1,7,IF(rank.avg(X81,X80:X83)=1.5,5.5,IF(rank.avg(X81,X80:X83)=2,IF(rank.eq(X81,X80:X83)=1,4.33,4),IF(rank.avg(X81,X80:X83)=2.5,IF(rank.eq(X81,X80:X83)=1,3.25,3),IF(rank.avg(X81,X80:X83)=3,2,IF(rank.avg(X81,X80:X83)=3.5,1,0)))))))</f>
        <v/>
      </c>
    </row>
    <row r="82" customFormat="false" ht="15.75" hidden="false" customHeight="true" outlineLevel="0" collapsed="false">
      <c r="B82" s="108"/>
      <c r="C82" s="161" t="str">
        <f aca="false">Tabelle2!C11</f>
        <v>ThomRun974</v>
      </c>
      <c r="D82" s="159" t="s">
        <v>76</v>
      </c>
      <c r="E82" s="123" t="str">
        <f aca="false">IF(COUNT(D80:D83)&lt;&gt;4,"",IF(rank.avg(D82,D80:D83)=1,7,IF(rank.avg(D82,D80:D83)=1.5,5.5,IF(rank.avg(D82,D80:D83)=2,IF(rank.eq(D82,D80:D83)=1,4.33,4),IF(rank.avg(D82,D80:D83)=2.5,IF(rank.eq(D82,D80:D83)=1,3.25,3),IF(rank.avg(D82,D80:D83)=3,2,IF(rank.avg(D82,D80:D83)=3.5,1,0)))))))</f>
        <v/>
      </c>
      <c r="F82" s="111"/>
      <c r="G82" s="124" t="str">
        <f aca="false">Tabelle2!G11</f>
        <v>blasty</v>
      </c>
      <c r="H82" s="185" t="s">
        <v>76</v>
      </c>
      <c r="I82" s="183" t="str">
        <f aca="false">IF(COUNT(H80:H83)&lt;&gt;4,"",IF(rank.avg(H82,H80:H83)=1,7,IF(rank.avg(H82,H80:H83)=1.5,5.5,IF(rank.avg(H82,H80:H83)=2,IF(rank.eq(H82,H80:H83)=1,4.33,4),IF(rank.avg(H82,H80:H83)=2.5,IF(rank.eq(H82,H80:H83)=1,3.25,3),IF(rank.avg(H82,H80:H83)=3,2,IF(rank.avg(H82,H80:H83)=3.5,1,0)))))))</f>
        <v/>
      </c>
      <c r="J82" s="114"/>
      <c r="K82" s="127" t="str">
        <f aca="false">Tabelle2!K11</f>
        <v>Robeeto</v>
      </c>
      <c r="L82" s="128" t="s">
        <v>76</v>
      </c>
      <c r="M82" s="129" t="str">
        <f aca="false">IF(COUNT(L80:L83)&lt;&gt;4,"",IF(rank.avg(L82,L80:L83)=1,7,IF(rank.avg(L82,L80:L83)=1.5,5.5,IF(rank.avg(L82,L80:L83)=2,IF(rank.eq(L82,L80:L83)=1,4.33,4),IF(rank.avg(L82,L80:L83)=2.5,IF(rank.eq(L82,L80:L83)=1,3.25,3),IF(rank.avg(L82,L80:L83)=3,2,IF(rank.avg(L82,L80:L83)=3.5,1,0)))))))</f>
        <v/>
      </c>
      <c r="N82" s="117"/>
      <c r="O82" s="130" t="str">
        <f aca="false">Tabelle2!O11</f>
        <v>Reniar</v>
      </c>
      <c r="P82" s="131" t="s">
        <v>76</v>
      </c>
      <c r="Q82" s="162" t="str">
        <f aca="false">IF(COUNT(P80:P83)&lt;&gt;4,"",IF(rank.avg(P82,P80:P83)=1,7,IF(rank.avg(P82,P80:P83)=1.5,5.5,IF(rank.avg(P82,P80:P83)=2,IF(rank.eq(P82,P80:P83)=1,4.33,4),IF(rank.avg(P82,P80:P83)=2.5,IF(rank.eq(P82,P80:P83)=1,3.25,3),IF(rank.avg(P82,P80:P83)=3,2,IF(rank.avg(P82,P80:P83)=3.5,1,0)))))))</f>
        <v/>
      </c>
      <c r="R82" s="117"/>
      <c r="S82" s="130" t="str">
        <f aca="false">Tabelle2!S11</f>
        <v>Biche55</v>
      </c>
      <c r="T82" s="131" t="s">
        <v>76</v>
      </c>
      <c r="U82" s="162" t="str">
        <f aca="false">IF(COUNT(T80:T83)&lt;&gt;4,"",IF(rank.avg(T82,T80:T83)=1,7,IF(rank.avg(T82,T80:T83)=1.5,5.5,IF(rank.avg(T82,T80:T83)=2,IF(rank.eq(T82,T80:T83)=1,4.33,4),IF(rank.avg(T82,T80:T83)=2.5,IF(rank.eq(T82,T80:T83)=1,3.25,3),IF(rank.avg(T82,T80:T83)=3,2,IF(rank.avg(T82,T80:T83)=3.5,1,0)))))))</f>
        <v/>
      </c>
      <c r="V82" s="117"/>
      <c r="W82" s="130" t="str">
        <f aca="false">Tabelle2!W10</f>
        <v>yeye</v>
      </c>
      <c r="X82" s="131" t="s">
        <v>76</v>
      </c>
      <c r="Y82" s="162" t="str">
        <f aca="false">IF(COUNT(X80:X83)&lt;&gt;4,"",IF(rank.avg(X82,X80:X83)=1,7,IF(rank.avg(X82,X80:X83)=1.5,5.5,IF(rank.avg(X82,X80:X83)=2,IF(rank.eq(X82,X80:X83)=1,4.33,4),IF(rank.avg(X82,X80:X83)=2.5,IF(rank.eq(X82,X80:X83)=1,3.25,3),IF(rank.avg(X82,X80:X83)=3,2,IF(rank.avg(X82,X80:X83)=3.5,1,0)))))))</f>
        <v/>
      </c>
    </row>
    <row r="83" customFormat="false" ht="15.75" hidden="false" customHeight="true" outlineLevel="0" collapsed="false">
      <c r="B83" s="108"/>
      <c r="C83" s="163" t="str">
        <f aca="false">Tabelle2!C13</f>
        <v>Kuhchung</v>
      </c>
      <c r="D83" s="178" t="s">
        <v>76</v>
      </c>
      <c r="E83" s="123" t="str">
        <f aca="false">IF(COUNT(D80:D83)&lt;&gt;4,"",IF(rank.avg(D83,D80:D83)=1,7,IF(rank.avg(D83,D80:D83)=1.5,5.5,IF(rank.avg(D83,D80:D83)=2,IF(rank.eq(D83,D80:D83)=1,4.33,4),IF(rank.avg(D83,D80:D83)=2.5,IF(rank.eq(D83,D80:D83)=1,3.25,3),IF(rank.avg(D83,D80:D83)=3,2,IF(rank.avg(D83,D80:D83)=3.5,1,0)))))))</f>
        <v/>
      </c>
      <c r="F83" s="111"/>
      <c r="G83" s="137" t="str">
        <f aca="false">Tabelle2!G13</f>
        <v>pabula</v>
      </c>
      <c r="H83" s="186" t="s">
        <v>76</v>
      </c>
      <c r="I83" s="187" t="str">
        <f aca="false">IF(COUNT(H80:H83)&lt;&gt;4,"",IF(rank.avg(H83,H80:H83)=1,7,IF(rank.avg(H83,H80:H83)=1.5,5.5,IF(rank.avg(H83,H80:H83)=2,IF(rank.eq(H83,H80:H83)=1,4.33,4),IF(rank.avg(H83,H80:H83)=2.5,IF(rank.eq(H83,H80:H83)=1,3.25,3),IF(rank.avg(H83,H80:H83)=3,2,IF(rank.avg(H83,H80:H83)=3.5,1,0)))))))</f>
        <v/>
      </c>
      <c r="J83" s="114"/>
      <c r="K83" s="140" t="str">
        <f aca="false">Tabelle2!K13</f>
        <v>neelfirst</v>
      </c>
      <c r="L83" s="141" t="s">
        <v>76</v>
      </c>
      <c r="M83" s="142" t="str">
        <f aca="false">IF(COUNT(L80:L83)&lt;&gt;4,"",IF(rank.avg(L83,L80:L83)=1,7,IF(rank.avg(L83,L80:L83)=1.5,5.5,IF(rank.avg(L83,L80:L83)=2,IF(rank.eq(L83,L80:L83)=1,4.33,4),IF(rank.avg(L83,L80:L83)=2.5,IF(rank.eq(L83,L80:L83)=1,3.25,3),IF(rank.avg(L83,L80:L83)=3,2,IF(rank.avg(L83,L80:L83)=3.5,1,0)))))))</f>
        <v/>
      </c>
      <c r="N83" s="117"/>
      <c r="O83" s="143" t="str">
        <f aca="false">Tabelle2!O13</f>
        <v>raw</v>
      </c>
      <c r="P83" s="144" t="s">
        <v>76</v>
      </c>
      <c r="Q83" s="165" t="str">
        <f aca="false">IF(COUNT(P80:P83)&lt;&gt;4,"",IF(rank.avg(P83,P80:P83)=1,7,IF(rank.avg(P83,P80:P83)=1.5,5.5,IF(rank.avg(P83,P80:P83)=2,IF(rank.eq(P83,P80:P83)=1,4.33,4),IF(rank.avg(P83,P80:P83)=2.5,IF(rank.eq(P83,P80:P83)=1,3.25,3),IF(rank.avg(P83,P80:P83)=3,2,IF(rank.avg(P83,P80:P83)=3.5,1,0)))))))</f>
        <v/>
      </c>
      <c r="R83" s="117"/>
      <c r="S83" s="143" t="str">
        <f aca="false">Tabelle2!S13</f>
        <v>Agricool</v>
      </c>
      <c r="T83" s="144" t="s">
        <v>76</v>
      </c>
      <c r="U83" s="165" t="str">
        <f aca="false">IF(COUNT(T80:T83)&lt;&gt;4,"",IF(rank.avg(T83,T80:T83)=1,7,IF(rank.avg(T83,T80:T83)=1.5,5.5,IF(rank.avg(T83,T80:T83)=2,IF(rank.eq(T83,T80:T83)=1,4.33,4),IF(rank.avg(T83,T80:T83)=2.5,IF(rank.eq(T83,T80:T83)=1,3.25,3),IF(rank.avg(T83,T80:T83)=3,2,IF(rank.avg(T83,T80:T83)=3.5,1,0)))))))</f>
        <v/>
      </c>
      <c r="V83" s="117"/>
      <c r="W83" s="143" t="str">
        <f aca="false">Tabelle2!W11</f>
        <v>Misna_35</v>
      </c>
      <c r="X83" s="144" t="s">
        <v>76</v>
      </c>
      <c r="Y83" s="165" t="str">
        <f aca="false">IF(COUNT(X80:X83)&lt;&gt;4,"",IF(rank.avg(X83,X80:X83)=1,7,IF(rank.avg(X83,X80:X83)=1.5,5.5,IF(rank.avg(X83,X80:X83)=2,IF(rank.eq(X83,X80:X83)=1,4.33,4),IF(rank.avg(X83,X80:X83)=2.5,IF(rank.eq(X83,X80:X83)=1,3.25,3),IF(rank.avg(X83,X80:X83)=3,2,IF(rank.avg(X83,X80:X83)=3.5,1,0)))))))</f>
        <v/>
      </c>
    </row>
    <row r="84" customFormat="false" ht="15.75" hidden="false" customHeight="true" outlineLevel="0" collapsed="false">
      <c r="B84" s="71" t="s">
        <v>157</v>
      </c>
      <c r="C84" s="72" t="s">
        <v>75</v>
      </c>
      <c r="D84" s="73" t="s">
        <v>76</v>
      </c>
      <c r="E84" s="73"/>
      <c r="F84" s="74" t="str">
        <f aca="false">HYPERLINK(CONCATENATE("http://www.boiteajeux.net/jeux/agr/partie.php?id=",H84),"D2-17")</f>
        <v>D2-17</v>
      </c>
      <c r="G84" s="75" t="s">
        <v>75</v>
      </c>
      <c r="H84" s="76" t="s">
        <v>76</v>
      </c>
      <c r="I84" s="76"/>
      <c r="J84" s="77" t="s">
        <v>158</v>
      </c>
      <c r="K84" s="148" t="s">
        <v>75</v>
      </c>
      <c r="L84" s="79" t="s">
        <v>76</v>
      </c>
      <c r="M84" s="79"/>
      <c r="N84" s="80" t="s">
        <v>159</v>
      </c>
      <c r="O84" s="81" t="s">
        <v>75</v>
      </c>
      <c r="P84" s="167" t="s">
        <v>76</v>
      </c>
      <c r="Q84" s="167"/>
      <c r="R84" s="80" t="s">
        <v>160</v>
      </c>
      <c r="S84" s="81" t="s">
        <v>75</v>
      </c>
      <c r="T84" s="167" t="s">
        <v>76</v>
      </c>
      <c r="U84" s="167"/>
      <c r="X84" s="167" t="s">
        <v>76</v>
      </c>
      <c r="Y84" s="167"/>
    </row>
    <row r="85" customFormat="false" ht="15.75" hidden="false" customHeight="true" outlineLevel="0" collapsed="false">
      <c r="B85" s="71"/>
      <c r="C85" s="85" t="str">
        <f aca="false">Tabelle2!C13</f>
        <v>Kuhchung</v>
      </c>
      <c r="D85" s="86" t="s">
        <v>76</v>
      </c>
      <c r="E85" s="149" t="str">
        <f aca="false">IF(COUNT(D85:D88)&lt;&gt;4,"",IF(rank.avg(D85,D85:D88)=1,7,IF(rank.avg(D85,D85:D88)=1.5,5.5,IF(rank.avg(D85,D85:D88)=2,IF(rank.eq(D85,D85:D88)=1,4.33,4),IF(rank.avg(D85,D85:D88)=2.5,IF(rank.eq(D85,D85:D88)=1,3.25,3),IF(rank.avg(D85,D85:D88)=3,2,IF(rank.avg(D85,D85:D88)=3.5,1,0)))))))</f>
        <v/>
      </c>
      <c r="F85" s="74"/>
      <c r="G85" s="88" t="str">
        <f aca="false">Tabelle2!G13</f>
        <v>pabula</v>
      </c>
      <c r="H85" s="89" t="s">
        <v>76</v>
      </c>
      <c r="I85" s="87" t="str">
        <f aca="false">IF(COUNT(H85:H88)&lt;&gt;4,"",IF(rank.avg(H85,H85:H88)=1,7,IF(rank.avg(H85,H85:H88)=1.5,5.5,IF(rank.avg(H85,H85:H88)=2,IF(rank.eq(H85,H85:H88)=1,4.33,4),IF(rank.avg(H85,H85:H88)=2.5,IF(rank.eq(H85,H85:H88)=1,3.25,3),IF(rank.avg(H85,H85:H88)=3,2,IF(rank.avg(H85,H85:H88)=3.5,1,0)))))))</f>
        <v/>
      </c>
      <c r="J85" s="77"/>
      <c r="K85" s="90" t="str">
        <f aca="false">Tabelle2!K13</f>
        <v>neelfirst</v>
      </c>
      <c r="L85" s="91" t="s">
        <v>76</v>
      </c>
      <c r="M85" s="92" t="str">
        <f aca="false">IF(COUNT(L85:L88)&lt;&gt;4,"",IF(rank.avg(L85,L85:L88)=1,7,IF(rank.avg(L85,L85:L88)=1.5,5.5,IF(rank.avg(L85,L85:L88)=2,IF(rank.eq(L85,L85:L88)=1,4.33,4),IF(rank.avg(L85,L85:L88)=2.5,IF(rank.eq(L85,L85:L88)=1,3.25,3),IF(rank.avg(L85,L85:L88)=3,2,IF(rank.avg(L85,L85:L88)=3.5,1,0)))))))</f>
        <v/>
      </c>
      <c r="N85" s="80"/>
      <c r="O85" s="93" t="str">
        <f aca="false">Tabelle2!O13</f>
        <v>raw</v>
      </c>
      <c r="P85" s="94" t="s">
        <v>76</v>
      </c>
      <c r="Q85" s="169" t="str">
        <f aca="false">IF(COUNT(P85:P88)&lt;&gt;4,"",IF(rank.avg(P85,P85:P88)=1,7,IF(rank.avg(P85,P85:P88)=1.5,5.5,IF(rank.avg(P85,P85:P88)=2,IF(rank.eq(P85,P85:P88)=1,4.33,4),IF(rank.avg(P85,P85:P88)=2.5,IF(rank.eq(P85,P85:P88)=1,3.25,3),IF(rank.avg(P85,P85:P88)=3,2,IF(rank.avg(P85,P85:P88)=3.5,1,0)))))))</f>
        <v/>
      </c>
      <c r="R85" s="80"/>
      <c r="S85" s="93" t="str">
        <f aca="false">Tabelle2!S13</f>
        <v>Agricool</v>
      </c>
      <c r="T85" s="94" t="s">
        <v>76</v>
      </c>
      <c r="U85" s="169" t="str">
        <f aca="false">IF(COUNT(T85:T88)&lt;&gt;4,"",IF(rank.avg(T85,T85:T88)=1,7,IF(rank.avg(T85,T85:T88)=1.5,5.5,IF(rank.avg(T85,T85:T88)=2,IF(rank.eq(T85,T85:T88)=1,4.33,4),IF(rank.avg(T85,T85:T88)=2.5,IF(rank.eq(T85,T85:T88)=1,3.25,3),IF(rank.avg(T85,T85:T88)=3,2,IF(rank.avg(T85,T85:T88)=3.5,1,0)))))))</f>
        <v/>
      </c>
      <c r="X85" s="94" t="s">
        <v>76</v>
      </c>
      <c r="Y85" s="169" t="str">
        <f aca="false">IF(COUNT(X85:X88)&lt;&gt;4,"",IF(rank.avg(X85,X85:X88)=1,7,IF(rank.avg(X85,X85:X88)=1.5,5.5,IF(rank.avg(X85,X85:X88)=2,IF(rank.eq(X85,X85:X88)=1,4.33,4),IF(rank.avg(X85,X85:X88)=2.5,IF(rank.eq(X85,X85:X88)=1,3.25,3),IF(rank.avg(X85,X85:X88)=3,2,IF(rank.avg(X85,X85:X88)=3.5,1,0)))))))</f>
        <v/>
      </c>
    </row>
    <row r="86" customFormat="false" ht="15.75" hidden="false" customHeight="true" outlineLevel="0" collapsed="false">
      <c r="B86" s="71"/>
      <c r="C86" s="85" t="str">
        <f aca="false">Tabelle2!C8</f>
        <v>Turambar</v>
      </c>
      <c r="D86" s="86" t="s">
        <v>76</v>
      </c>
      <c r="E86" s="149" t="str">
        <f aca="false">IF(COUNT(D85:D88)&lt;&gt;4,"",IF(rank.avg(D86,D85:D88)=1,7,IF(rank.avg(D86,D85:D88)=1.5,5.5,IF(rank.avg(D86,D85:D88)=2,IF(rank.eq(D86,D85:D88)=1,4.33,4),IF(rank.avg(D86,D85:D88)=2.5,IF(rank.eq(D86,D85:D88)=1,3.25,3),IF(rank.avg(D86,D85:D88)=3,2,IF(rank.avg(D86,D85:D88)=3.5,1,0)))))))</f>
        <v/>
      </c>
      <c r="F86" s="74"/>
      <c r="G86" s="88" t="str">
        <f aca="false">Tabelle2!G8</f>
        <v>goldsilver</v>
      </c>
      <c r="H86" s="89" t="s">
        <v>76</v>
      </c>
      <c r="I86" s="87" t="str">
        <f aca="false">IF(COUNT(H85:H88)&lt;&gt;4,"",IF(rank.avg(H86,H85:H88)=1,7,IF(rank.avg(H86,H85:H88)=1.5,5.5,IF(rank.avg(H86,H85:H88)=2,IF(rank.eq(H86,H85:H88)=1,4.33,4),IF(rank.avg(H86,H85:H88)=2.5,IF(rank.eq(H86,H85:H88)=1,3.25,3),IF(rank.avg(H86,H85:H88)=3,2,IF(rank.avg(H86,H85:H88)=3.5,1,0)))))))</f>
        <v/>
      </c>
      <c r="J86" s="77"/>
      <c r="K86" s="90" t="str">
        <f aca="false">Tabelle2!K8</f>
        <v>AndyKerrison</v>
      </c>
      <c r="L86" s="91" t="s">
        <v>76</v>
      </c>
      <c r="M86" s="92" t="str">
        <f aca="false">IF(COUNT(L85:L88)&lt;&gt;4,"",IF(rank.avg(L86,L85:L88)=1,7,IF(rank.avg(L86,L85:L88)=1.5,5.5,IF(rank.avg(L86,L85:L88)=2,IF(rank.eq(L86,L85:L88)=1,4.33,4),IF(rank.avg(L86,L85:L88)=2.5,IF(rank.eq(L86,L85:L88)=1,3.25,3),IF(rank.avg(L86,L85:L88)=3,2,IF(rank.avg(L86,L85:L88)=3.5,1,0)))))))</f>
        <v/>
      </c>
      <c r="N86" s="80"/>
      <c r="O86" s="93" t="str">
        <f aca="false">Tabelle2!O8</f>
        <v>Pinovitch</v>
      </c>
      <c r="P86" s="94" t="s">
        <v>76</v>
      </c>
      <c r="Q86" s="169" t="str">
        <f aca="false">IF(COUNT(P85:P88)&lt;&gt;4,"",IF(rank.avg(P86,P85:P88)=1,7,IF(rank.avg(P86,P85:P88)=1.5,5.5,IF(rank.avg(P86,P85:P88)=2,IF(rank.eq(P86,P85:P88)=1,4.33,4),IF(rank.avg(P86,P85:P88)=2.5,IF(rank.eq(P86,P85:P88)=1,3.25,3),IF(rank.avg(P86,P85:P88)=3,2,IF(rank.avg(P86,P85:P88)=3.5,1,0)))))))</f>
        <v/>
      </c>
      <c r="R86" s="80"/>
      <c r="S86" s="93" t="str">
        <f aca="false">Tabelle2!S8</f>
        <v>Josquin</v>
      </c>
      <c r="T86" s="94" t="s">
        <v>76</v>
      </c>
      <c r="U86" s="169" t="str">
        <f aca="false">IF(COUNT(T85:T88)&lt;&gt;4,"",IF(rank.avg(T86,T85:T88)=1,7,IF(rank.avg(T86,T85:T88)=1.5,5.5,IF(rank.avg(T86,T85:T88)=2,IF(rank.eq(T86,T85:T88)=1,4.33,4),IF(rank.avg(T86,T85:T88)=2.5,IF(rank.eq(T86,T85:T88)=1,3.25,3),IF(rank.avg(T86,T85:T88)=3,2,IF(rank.avg(T86,T85:T88)=3.5,1,0)))))))</f>
        <v/>
      </c>
      <c r="X86" s="94" t="s">
        <v>76</v>
      </c>
      <c r="Y86" s="169" t="str">
        <f aca="false">IF(COUNT(X85:X88)&lt;&gt;4,"",IF(rank.avg(X86,X85:X88)=1,7,IF(rank.avg(X86,X85:X88)=1.5,5.5,IF(rank.avg(X86,X85:X88)=2,IF(rank.eq(X86,X85:X88)=1,4.33,4),IF(rank.avg(X86,X85:X88)=2.5,IF(rank.eq(X86,X85:X88)=1,3.25,3),IF(rank.avg(X86,X85:X88)=3,2,IF(rank.avg(X86,X85:X88)=3.5,1,0)))))))</f>
        <v/>
      </c>
    </row>
    <row r="87" customFormat="false" ht="15.75" hidden="false" customHeight="true" outlineLevel="0" collapsed="false">
      <c r="B87" s="71"/>
      <c r="C87" s="85" t="str">
        <f aca="false">Tabelle2!C9</f>
        <v>hakomugiko</v>
      </c>
      <c r="D87" s="86" t="s">
        <v>76</v>
      </c>
      <c r="E87" s="149" t="str">
        <f aca="false">IF(COUNT(D85:D88)&lt;&gt;4,"",IF(rank.avg(D87,D85:D88)=1,7,IF(rank.avg(D87,D85:D88)=1.5,5.5,IF(rank.avg(D87,D85:D88)=2,IF(rank.eq(D87,D85:D88)=1,4.33,4),IF(rank.avg(D87,D85:D88)=2.5,IF(rank.eq(D87,D85:D88)=1,3.25,3),IF(rank.avg(D87,D85:D88)=3,2,IF(rank.avg(D87,D85:D88)=3.5,1,0)))))))</f>
        <v/>
      </c>
      <c r="F87" s="74"/>
      <c r="G87" s="88" t="str">
        <f aca="false">Tabelle2!G9</f>
        <v>surok9068</v>
      </c>
      <c r="H87" s="89" t="s">
        <v>76</v>
      </c>
      <c r="I87" s="87" t="str">
        <f aca="false">IF(COUNT(H85:H88)&lt;&gt;4,"",IF(rank.avg(H87,H85:H88)=1,7,IF(rank.avg(H87,H85:H88)=1.5,5.5,IF(rank.avg(H87,H85:H88)=2,IF(rank.eq(H87,H85:H88)=1,4.33,4),IF(rank.avg(H87,H85:H88)=2.5,IF(rank.eq(H87,H85:H88)=1,3.25,3),IF(rank.avg(H87,H85:H88)=3,2,IF(rank.avg(H87,H85:H88)=3.5,1,0)))))))</f>
        <v/>
      </c>
      <c r="J87" s="77"/>
      <c r="K87" s="90" t="str">
        <f aca="false">Tabelle2!K9</f>
        <v>chamoisien</v>
      </c>
      <c r="L87" s="91" t="s">
        <v>76</v>
      </c>
      <c r="M87" s="92" t="str">
        <f aca="false">IF(COUNT(L85:L88)&lt;&gt;4,"",IF(rank.avg(L87,L85:L88)=1,7,IF(rank.avg(L87,L85:L88)=1.5,5.5,IF(rank.avg(L87,L85:L88)=2,IF(rank.eq(L87,L85:L88)=1,4.33,4),IF(rank.avg(L87,L85:L88)=2.5,IF(rank.eq(L87,L85:L88)=1,3.25,3),IF(rank.avg(L87,L85:L88)=3,2,IF(rank.avg(L87,L85:L88)=3.5,1,0)))))))</f>
        <v/>
      </c>
      <c r="N87" s="80"/>
      <c r="O87" s="93" t="str">
        <f aca="false">Tabelle2!O9</f>
        <v>angellove</v>
      </c>
      <c r="P87" s="94" t="s">
        <v>76</v>
      </c>
      <c r="Q87" s="169" t="str">
        <f aca="false">IF(COUNT(P85:P88)&lt;&gt;4,"",IF(rank.avg(P87,P85:P88)=1,7,IF(rank.avg(P87,P85:P88)=1.5,5.5,IF(rank.avg(P87,P85:P88)=2,IF(rank.eq(P87,P85:P88)=1,4.33,4),IF(rank.avg(P87,P85:P88)=2.5,IF(rank.eq(P87,P85:P88)=1,3.25,3),IF(rank.avg(P87,P85:P88)=3,2,IF(rank.avg(P87,P85:P88)=3.5,1,0)))))))</f>
        <v/>
      </c>
      <c r="R87" s="80"/>
      <c r="S87" s="93" t="str">
        <f aca="false">Tabelle2!S9</f>
        <v>manusib</v>
      </c>
      <c r="T87" s="94" t="s">
        <v>76</v>
      </c>
      <c r="U87" s="169" t="str">
        <f aca="false">IF(COUNT(T85:T88)&lt;&gt;4,"",IF(rank.avg(T87,T85:T88)=1,7,IF(rank.avg(T87,T85:T88)=1.5,5.5,IF(rank.avg(T87,T85:T88)=2,IF(rank.eq(T87,T85:T88)=1,4.33,4),IF(rank.avg(T87,T85:T88)=2.5,IF(rank.eq(T87,T85:T88)=1,3.25,3),IF(rank.avg(T87,T85:T88)=3,2,IF(rank.avg(T87,T85:T88)=3.5,1,0)))))))</f>
        <v/>
      </c>
      <c r="X87" s="94" t="s">
        <v>76</v>
      </c>
      <c r="Y87" s="169" t="str">
        <f aca="false">IF(COUNT(X85:X88)&lt;&gt;4,"",IF(rank.avg(X87,X85:X88)=1,7,IF(rank.avg(X87,X85:X88)=1.5,5.5,IF(rank.avg(X87,X85:X88)=2,IF(rank.eq(X87,X85:X88)=1,4.33,4),IF(rank.avg(X87,X85:X88)=2.5,IF(rank.eq(X87,X85:X88)=1,3.25,3),IF(rank.avg(X87,X85:X88)=3,2,IF(rank.avg(X87,X85:X88)=3.5,1,0)))))))</f>
        <v/>
      </c>
    </row>
    <row r="88" customFormat="false" ht="15.75" hidden="false" customHeight="true" outlineLevel="0" collapsed="false">
      <c r="B88" s="71"/>
      <c r="C88" s="99" t="str">
        <f aca="false">Tabelle2!C12</f>
        <v>ryann</v>
      </c>
      <c r="D88" s="100" t="s">
        <v>76</v>
      </c>
      <c r="E88" s="149" t="str">
        <f aca="false">IF(COUNT(D85:D88)&lt;&gt;4,"",IF(rank.avg(D88,D85:D88)=1,7,IF(rank.avg(D88,D85:D88)=1.5,5.5,IF(rank.avg(D88,D85:D88)=2,IF(rank.eq(D88,D85:D88)=1,4.33,4),IF(rank.avg(D88,D85:D88)=2.5,IF(rank.eq(D88,D85:D88)=1,3.25,3),IF(rank.avg(D88,D85:D88)=3,2,IF(rank.avg(D88,D85:D88)=3.5,1,0)))))))</f>
        <v/>
      </c>
      <c r="F88" s="74"/>
      <c r="G88" s="101" t="str">
        <f aca="false">Tabelle2!G12</f>
        <v>cocoblu</v>
      </c>
      <c r="H88" s="102" t="s">
        <v>76</v>
      </c>
      <c r="I88" s="152" t="str">
        <f aca="false">IF(COUNT(H85:H88)&lt;&gt;4,"",IF(rank.avg(H88,H85:H88)=1,7,IF(rank.avg(H88,H85:H88)=1.5,5.5,IF(rank.avg(H88,H85:H88)=2,IF(rank.eq(H88,H85:H88)=1,4.33,4),IF(rank.avg(H88,H85:H88)=2.5,IF(rank.eq(H88,H85:H88)=1,3.25,3),IF(rank.avg(H88,H85:H88)=3,2,IF(rank.avg(H88,H85:H88)=3.5,1,0)))))))</f>
        <v/>
      </c>
      <c r="J88" s="77"/>
      <c r="K88" s="103" t="str">
        <f aca="false">Tabelle2!K12</f>
        <v>durn1818</v>
      </c>
      <c r="L88" s="91" t="s">
        <v>76</v>
      </c>
      <c r="M88" s="92" t="str">
        <f aca="false">IF(COUNT(L85:L88)&lt;&gt;4,"",IF(rank.avg(L88,L85:L88)=1,7,IF(rank.avg(L88,L85:L88)=1.5,5.5,IF(rank.avg(L88,L85:L88)=2,IF(rank.eq(L88,L85:L88)=1,4.33,4),IF(rank.avg(L88,L85:L88)=2.5,IF(rank.eq(L88,L85:L88)=1,3.25,3),IF(rank.avg(L88,L85:L88)=3,2,IF(rank.avg(L88,L85:L88)=3.5,1,0)))))))</f>
        <v/>
      </c>
      <c r="N88" s="80"/>
      <c r="O88" s="105" t="str">
        <f aca="false">Tabelle2!O12</f>
        <v>Gwarrior</v>
      </c>
      <c r="P88" s="106" t="s">
        <v>76</v>
      </c>
      <c r="Q88" s="171" t="str">
        <f aca="false">IF(COUNT(P85:P88)&lt;&gt;4,"",IF(rank.avg(P88,P85:P88)=1,7,IF(rank.avg(P88,P85:P88)=1.5,5.5,IF(rank.avg(P88,P85:P88)=2,IF(rank.eq(P88,P85:P88)=1,4.33,4),IF(rank.avg(P88,P85:P88)=2.5,IF(rank.eq(P88,P85:P88)=1,3.25,3),IF(rank.avg(P88,P85:P88)=3,2,IF(rank.avg(P88,P85:P88)=3.5,1,0)))))))</f>
        <v/>
      </c>
      <c r="R88" s="80"/>
      <c r="S88" s="105" t="str">
        <f aca="false">Tabelle2!S12</f>
        <v>aden Ookie</v>
      </c>
      <c r="T88" s="106" t="s">
        <v>76</v>
      </c>
      <c r="U88" s="171" t="str">
        <f aca="false">IF(COUNT(T85:T88)&lt;&gt;4,"",IF(rank.avg(T88,T85:T88)=1,7,IF(rank.avg(T88,T85:T88)=1.5,5.5,IF(rank.avg(T88,T85:T88)=2,IF(rank.eq(T88,T85:T88)=1,4.33,4),IF(rank.avg(T88,T85:T88)=2.5,IF(rank.eq(T88,T85:T88)=1,3.25,3),IF(rank.avg(T88,T85:T88)=3,2,IF(rank.avg(T88,T85:T88)=3.5,1,0)))))))</f>
        <v/>
      </c>
      <c r="X88" s="106" t="s">
        <v>76</v>
      </c>
      <c r="Y88" s="171" t="str">
        <f aca="false">IF(COUNT(X85:X88)&lt;&gt;4,"",IF(rank.avg(X88,X85:X88)=1,7,IF(rank.avg(X88,X85:X88)=1.5,5.5,IF(rank.avg(X88,X85:X88)=2,IF(rank.eq(X88,X85:X88)=1,4.33,4),IF(rank.avg(X88,X85:X88)=2.5,IF(rank.eq(X88,X85:X88)=1,3.25,3),IF(rank.avg(X88,X85:X88)=3,2,IF(rank.avg(X88,X85:X88)=3.5,1,0)))))))</f>
        <v/>
      </c>
    </row>
    <row r="89" customFormat="false" ht="15.75" hidden="false" customHeight="true" outlineLevel="0" collapsed="false">
      <c r="B89" s="108" t="s">
        <v>161</v>
      </c>
      <c r="C89" s="156" t="s">
        <v>75</v>
      </c>
      <c r="D89" s="110" t="s">
        <v>76</v>
      </c>
      <c r="E89" s="110"/>
      <c r="F89" s="111" t="str">
        <f aca="false">HYPERLINK(CONCATENATE("http://www.boiteajeux.net/jeux/agr/partie.php?id=",H89),"D2-18")</f>
        <v>D2-18</v>
      </c>
      <c r="G89" s="112" t="s">
        <v>75</v>
      </c>
      <c r="H89" s="113" t="s">
        <v>76</v>
      </c>
      <c r="I89" s="113"/>
      <c r="J89" s="114" t="s">
        <v>162</v>
      </c>
      <c r="K89" s="115" t="s">
        <v>75</v>
      </c>
      <c r="L89" s="116" t="s">
        <v>76</v>
      </c>
      <c r="M89" s="116"/>
      <c r="N89" s="117" t="s">
        <v>163</v>
      </c>
      <c r="O89" s="118" t="s">
        <v>75</v>
      </c>
      <c r="P89" s="119" t="s">
        <v>76</v>
      </c>
      <c r="Q89" s="119"/>
      <c r="R89" s="117" t="s">
        <v>164</v>
      </c>
      <c r="S89" s="118" t="s">
        <v>75</v>
      </c>
      <c r="T89" s="119" t="s">
        <v>76</v>
      </c>
      <c r="U89" s="119"/>
      <c r="X89" s="119" t="s">
        <v>76</v>
      </c>
      <c r="Y89" s="119"/>
    </row>
    <row r="90" customFormat="false" ht="15.75" hidden="false" customHeight="true" outlineLevel="0" collapsed="false">
      <c r="B90" s="108"/>
      <c r="C90" s="158" t="str">
        <f aca="false">Tabelle2!C9</f>
        <v>hakomugiko</v>
      </c>
      <c r="D90" s="159" t="s">
        <v>76</v>
      </c>
      <c r="E90" s="123" t="str">
        <f aca="false">IF(COUNT(D90:D93)&lt;&gt;4,"",IF(rank.avg(D90,D90:D93)=1,7,IF(rank.avg(D90,D90:D93)=1.5,5.5,IF(rank.avg(D90,D90:D93)=2,IF(rank.eq(D90,D90:D93)=1,4.33,4),IF(rank.avg(D90,D90:D93)=2.5,IF(rank.eq(D90,D90:D93)=1,3.25,3),IF(rank.avg(D90,D90:D93)=3,2,IF(rank.avg(D90,D90:D93)=3.5,1,0)))))))</f>
        <v/>
      </c>
      <c r="F90" s="111"/>
      <c r="G90" s="124" t="str">
        <f aca="false">Tabelle2!G9</f>
        <v>surok9068</v>
      </c>
      <c r="H90" s="188" t="s">
        <v>76</v>
      </c>
      <c r="I90" s="126" t="str">
        <f aca="false">IF(COUNT(H90:H93)&lt;&gt;4,"",IF(rank.avg(H90,H90:H93)=1,7,IF(rank.avg(H90,H90:H93)=1.5,5.5,IF(rank.avg(H90,H90:H93)=2,IF(rank.eq(H90,H90:H93)=1,4.33,4),IF(rank.avg(H90,H90:H93)=2.5,IF(rank.eq(H90,H90:H93)=1,3.25,3),IF(rank.avg(H90,H90:H93)=3,2,IF(rank.avg(H90,H90:H93)=3.5,1,0)))))))</f>
        <v/>
      </c>
      <c r="J90" s="114"/>
      <c r="K90" s="127" t="str">
        <f aca="false">Tabelle2!K9</f>
        <v>chamoisien</v>
      </c>
      <c r="L90" s="128" t="s">
        <v>76</v>
      </c>
      <c r="M90" s="129" t="str">
        <f aca="false">IF(COUNT(L90:L93)&lt;&gt;4,"",IF(rank.avg(L90,L90:L93)=1,7,IF(rank.avg(L90,L90:L93)=1.5,5.5,IF(rank.avg(L90,L90:L93)=2,IF(rank.eq(L90,L90:L93)=1,4.33,4),IF(rank.avg(L90,L90:L93)=2.5,IF(rank.eq(L90,L90:L93)=1,3.25,3),IF(rank.avg(L90,L90:L93)=3,2,IF(rank.avg(L90,L90:L93)=3.5,1,0)))))))</f>
        <v/>
      </c>
      <c r="N90" s="117"/>
      <c r="O90" s="130" t="str">
        <f aca="false">Tabelle2!O9</f>
        <v>angellove</v>
      </c>
      <c r="P90" s="131" t="s">
        <v>76</v>
      </c>
      <c r="Q90" s="162" t="str">
        <f aca="false">IF(COUNT(P90:P93)&lt;&gt;4,"",IF(rank.avg(P90,P90:P93)=1,7,IF(rank.avg(P90,P90:P93)=1.5,5.5,IF(rank.avg(P90,P90:P93)=2,IF(rank.eq(P90,P90:P93)=1,4.33,4),IF(rank.avg(P90,P90:P93)=2.5,IF(rank.eq(P90,P90:P93)=1,3.25,3),IF(rank.avg(P90,P90:P93)=3,2,IF(rank.avg(P90,P90:P93)=3.5,1,0)))))))</f>
        <v/>
      </c>
      <c r="R90" s="117"/>
      <c r="S90" s="130" t="str">
        <f aca="false">Tabelle2!S9</f>
        <v>manusib</v>
      </c>
      <c r="T90" s="131" t="s">
        <v>76</v>
      </c>
      <c r="U90" s="162" t="str">
        <f aca="false">IF(COUNT(T90:T93)&lt;&gt;4,"",IF(rank.avg(T90,T90:T93)=1,7,IF(rank.avg(T90,T90:T93)=1.5,5.5,IF(rank.avg(T90,T90:T93)=2,IF(rank.eq(T90,T90:T93)=1,4.33,4),IF(rank.avg(T90,T90:T93)=2.5,IF(rank.eq(T90,T90:T93)=1,3.25,3),IF(rank.avg(T90,T90:T93)=3,2,IF(rank.avg(T90,T90:T93)=3.5,1,0)))))))</f>
        <v/>
      </c>
      <c r="X90" s="131" t="s">
        <v>76</v>
      </c>
      <c r="Y90" s="162" t="str">
        <f aca="false">IF(COUNT(X90:X93)&lt;&gt;4,"",IF(rank.avg(X90,X90:X93)=1,7,IF(rank.avg(X90,X90:X93)=1.5,5.5,IF(rank.avg(X90,X90:X93)=2,IF(rank.eq(X90,X90:X93)=1,4.33,4),IF(rank.avg(X90,X90:X93)=2.5,IF(rank.eq(X90,X90:X93)=1,3.25,3),IF(rank.avg(X90,X90:X93)=3,2,IF(rank.avg(X90,X90:X93)=3.5,1,0)))))))</f>
        <v/>
      </c>
    </row>
    <row r="91" customFormat="false" ht="15.75" hidden="false" customHeight="true" outlineLevel="0" collapsed="false">
      <c r="B91" s="108"/>
      <c r="C91" s="161" t="str">
        <f aca="false">Tabelle2!C10</f>
        <v>torbuch</v>
      </c>
      <c r="D91" s="159" t="s">
        <v>76</v>
      </c>
      <c r="E91" s="123" t="str">
        <f aca="false">IF(COUNT(D90:D93)&lt;&gt;4,"",IF(rank.avg(D91,D90:D93)=1,7,IF(rank.avg(D91,D90:D93)=1.5,5.5,IF(rank.avg(D91,D90:D93)=2,IF(rank.eq(D91,D90:D93)=1,4.33,4),IF(rank.avg(D91,D90:D93)=2.5,IF(rank.eq(D91,D90:D93)=1,3.25,3),IF(rank.avg(D91,D90:D93)=3,2,IF(rank.avg(D91,D90:D93)=3.5,1,0)))))))</f>
        <v/>
      </c>
      <c r="F91" s="111"/>
      <c r="G91" s="124" t="str">
        <f aca="false">Tabelle2!G10</f>
        <v>akirkwood52</v>
      </c>
      <c r="H91" s="125" t="s">
        <v>76</v>
      </c>
      <c r="I91" s="126" t="str">
        <f aca="false">IF(COUNT(H90:H93)&lt;&gt;4,"",IF(rank.avg(H91,H90:H93)=1,7,IF(rank.avg(H91,H90:H93)=1.5,5.5,IF(rank.avg(H91,H90:H93)=2,IF(rank.eq(H91,H90:H93)=1,4.33,4),IF(rank.avg(H91,H90:H93)=2.5,IF(rank.eq(H91,H90:H93)=1,3.25,3),IF(rank.avg(H91,H90:H93)=3,2,IF(rank.avg(H91,H90:H93)=3.5,1,0)))))))</f>
        <v/>
      </c>
      <c r="J91" s="114"/>
      <c r="K91" s="127" t="str">
        <f aca="false">Tabelle2!K10</f>
        <v>staavros</v>
      </c>
      <c r="L91" s="128" t="s">
        <v>76</v>
      </c>
      <c r="M91" s="129" t="str">
        <f aca="false">IF(COUNT(L90:L93)&lt;&gt;4,"",IF(rank.avg(L91,L90:L93)=1,7,IF(rank.avg(L91,L90:L93)=1.5,5.5,IF(rank.avg(L91,L90:L93)=2,IF(rank.eq(L91,L90:L93)=1,4.33,4),IF(rank.avg(L91,L90:L93)=2.5,IF(rank.eq(L91,L90:L93)=1,3.25,3),IF(rank.avg(L91,L90:L93)=3,2,IF(rank.avg(L91,L90:L93)=3.5,1,0)))))))</f>
        <v/>
      </c>
      <c r="N91" s="117"/>
      <c r="O91" s="130" t="str">
        <f aca="false">Tabelle2!O10</f>
        <v>doubledee</v>
      </c>
      <c r="P91" s="131" t="s">
        <v>76</v>
      </c>
      <c r="Q91" s="162" t="str">
        <f aca="false">IF(COUNT(P90:P93)&lt;&gt;4,"",IF(rank.avg(P91,P90:P93)=1,7,IF(rank.avg(P91,P90:P93)=1.5,5.5,IF(rank.avg(P91,P90:P93)=2,IF(rank.eq(P91,P90:P93)=1,4.33,4),IF(rank.avg(P91,P90:P93)=2.5,IF(rank.eq(P91,P90:P93)=1,3.25,3),IF(rank.avg(P91,P90:P93)=3,2,IF(rank.avg(P91,P90:P93)=3.5,1,0)))))))</f>
        <v/>
      </c>
      <c r="R91" s="117"/>
      <c r="S91" s="130" t="str">
        <f aca="false">Tabelle2!S10</f>
        <v>AL1</v>
      </c>
      <c r="T91" s="131" t="s">
        <v>76</v>
      </c>
      <c r="U91" s="162" t="str">
        <f aca="false">IF(COUNT(T90:T93)&lt;&gt;4,"",IF(rank.avg(T91,T90:T93)=1,7,IF(rank.avg(T91,T90:T93)=1.5,5.5,IF(rank.avg(T91,T90:T93)=2,IF(rank.eq(T91,T90:T93)=1,4.33,4),IF(rank.avg(T91,T90:T93)=2.5,IF(rank.eq(T91,T90:T93)=1,3.25,3),IF(rank.avg(T91,T90:T93)=3,2,IF(rank.avg(T91,T90:T93)=3.5,1,0)))))))</f>
        <v/>
      </c>
      <c r="X91" s="131" t="s">
        <v>76</v>
      </c>
      <c r="Y91" s="162" t="str">
        <f aca="false">IF(COUNT(X90:X93)&lt;&gt;4,"",IF(rank.avg(X91,X90:X93)=1,7,IF(rank.avg(X91,X90:X93)=1.5,5.5,IF(rank.avg(X91,X90:X93)=2,IF(rank.eq(X91,X90:X93)=1,4.33,4),IF(rank.avg(X91,X90:X93)=2.5,IF(rank.eq(X91,X90:X93)=1,3.25,3),IF(rank.avg(X91,X90:X93)=3,2,IF(rank.avg(X91,X90:X93)=3.5,1,0)))))))</f>
        <v/>
      </c>
    </row>
    <row r="92" customFormat="false" ht="15.75" hidden="false" customHeight="true" outlineLevel="0" collapsed="false">
      <c r="B92" s="108"/>
      <c r="C92" s="161" t="str">
        <f aca="false">Tabelle2!C11</f>
        <v>ThomRun974</v>
      </c>
      <c r="D92" s="159" t="s">
        <v>76</v>
      </c>
      <c r="E92" s="123" t="str">
        <f aca="false">IF(COUNT(D90:D93)&lt;&gt;4,"",IF(rank.avg(D92,D90:D93)=1,7,IF(rank.avg(D92,D90:D93)=1.5,5.5,IF(rank.avg(D92,D90:D93)=2,IF(rank.eq(D92,D90:D93)=1,4.33,4),IF(rank.avg(D92,D90:D93)=2.5,IF(rank.eq(D92,D90:D93)=1,3.25,3),IF(rank.avg(D92,D90:D93)=3,2,IF(rank.avg(D92,D90:D93)=3.5,1,0)))))))</f>
        <v/>
      </c>
      <c r="F92" s="111"/>
      <c r="G92" s="124" t="str">
        <f aca="false">Tabelle2!G11</f>
        <v>blasty</v>
      </c>
      <c r="H92" s="125" t="s">
        <v>76</v>
      </c>
      <c r="I92" s="126" t="str">
        <f aca="false">IF(COUNT(H90:H93)&lt;&gt;4,"",IF(rank.avg(H92,H90:H93)=1,7,IF(rank.avg(H92,H90:H93)=1.5,5.5,IF(rank.avg(H92,H90:H93)=2,IF(rank.eq(H92,H90:H93)=1,4.33,4),IF(rank.avg(H92,H90:H93)=2.5,IF(rank.eq(H92,H90:H93)=1,3.25,3),IF(rank.avg(H92,H90:H93)=3,2,IF(rank.avg(H92,H90:H93)=3.5,1,0)))))))</f>
        <v/>
      </c>
      <c r="J92" s="114"/>
      <c r="K92" s="127" t="str">
        <f aca="false">Tabelle2!K11</f>
        <v>Robeeto</v>
      </c>
      <c r="L92" s="128" t="s">
        <v>76</v>
      </c>
      <c r="M92" s="129" t="str">
        <f aca="false">IF(COUNT(L90:L93)&lt;&gt;4,"",IF(rank.avg(L92,L90:L93)=1,7,IF(rank.avg(L92,L90:L93)=1.5,5.5,IF(rank.avg(L92,L90:L93)=2,IF(rank.eq(L92,L90:L93)=1,4.33,4),IF(rank.avg(L92,L90:L93)=2.5,IF(rank.eq(L92,L90:L93)=1,3.25,3),IF(rank.avg(L92,L90:L93)=3,2,IF(rank.avg(L92,L90:L93)=3.5,1,0)))))))</f>
        <v/>
      </c>
      <c r="N92" s="117"/>
      <c r="O92" s="130" t="str">
        <f aca="false">Tabelle2!O11</f>
        <v>Reniar</v>
      </c>
      <c r="P92" s="131" t="s">
        <v>76</v>
      </c>
      <c r="Q92" s="162" t="str">
        <f aca="false">IF(COUNT(P90:P93)&lt;&gt;4,"",IF(rank.avg(P92,P90:P93)=1,7,IF(rank.avg(P92,P90:P93)=1.5,5.5,IF(rank.avg(P92,P90:P93)=2,IF(rank.eq(P92,P90:P93)=1,4.33,4),IF(rank.avg(P92,P90:P93)=2.5,IF(rank.eq(P92,P90:P93)=1,3.25,3),IF(rank.avg(P92,P90:P93)=3,2,IF(rank.avg(P92,P90:P93)=3.5,1,0)))))))</f>
        <v/>
      </c>
      <c r="R92" s="117"/>
      <c r="S92" s="130" t="str">
        <f aca="false">Tabelle2!S11</f>
        <v>Biche55</v>
      </c>
      <c r="T92" s="131" t="s">
        <v>76</v>
      </c>
      <c r="U92" s="162" t="str">
        <f aca="false">IF(COUNT(T90:T93)&lt;&gt;4,"",IF(rank.avg(T92,T90:T93)=1,7,IF(rank.avg(T92,T90:T93)=1.5,5.5,IF(rank.avg(T92,T90:T93)=2,IF(rank.eq(T92,T90:T93)=1,4.33,4),IF(rank.avg(T92,T90:T93)=2.5,IF(rank.eq(T92,T90:T93)=1,3.25,3),IF(rank.avg(T92,T90:T93)=3,2,IF(rank.avg(T92,T90:T93)=3.5,1,0)))))))</f>
        <v/>
      </c>
      <c r="X92" s="131" t="s">
        <v>76</v>
      </c>
      <c r="Y92" s="162" t="str">
        <f aca="false">IF(COUNT(X90:X93)&lt;&gt;4,"",IF(rank.avg(X92,X90:X93)=1,7,IF(rank.avg(X92,X90:X93)=1.5,5.5,IF(rank.avg(X92,X90:X93)=2,IF(rank.eq(X92,X90:X93)=1,4.33,4),IF(rank.avg(X92,X90:X93)=2.5,IF(rank.eq(X92,X90:X93)=1,3.25,3),IF(rank.avg(X92,X90:X93)=3,2,IF(rank.avg(X92,X90:X93)=3.5,1,0)))))))</f>
        <v/>
      </c>
    </row>
    <row r="93" customFormat="false" ht="15.75" hidden="false" customHeight="true" outlineLevel="0" collapsed="false">
      <c r="B93" s="108"/>
      <c r="C93" s="163" t="str">
        <f aca="false">Tabelle2!C12</f>
        <v>ryann</v>
      </c>
      <c r="D93" s="136" t="s">
        <v>76</v>
      </c>
      <c r="E93" s="180" t="str">
        <f aca="false">IF(COUNT(D90:D93)&lt;&gt;4,"",IF(rank.avg(D93,D90:D93)=1,7,IF(rank.avg(D93,D90:D93)=1.5,5.5,IF(rank.avg(D93,D90:D93)=2,IF(rank.eq(D93,D90:D93)=1,4.33,4),IF(rank.avg(D93,D90:D93)=2.5,IF(rank.eq(D93,D90:D93)=1,3.25,3),IF(rank.avg(D93,D90:D93)=3,2,IF(rank.avg(D93,D90:D93)=3.5,1,0)))))))</f>
        <v/>
      </c>
      <c r="F93" s="111"/>
      <c r="G93" s="137" t="str">
        <f aca="false">Tabelle2!G12</f>
        <v>cocoblu</v>
      </c>
      <c r="H93" s="138" t="s">
        <v>76</v>
      </c>
      <c r="I93" s="139" t="str">
        <f aca="false">IF(COUNT(H90:H93)&lt;&gt;4,"",IF(rank.avg(H93,H90:H93)=1,7,IF(rank.avg(H93,H90:H93)=1.5,5.5,IF(rank.avg(H93,H90:H93)=2,IF(rank.eq(H93,H90:H93)=1,4.33,4),IF(rank.avg(H93,H90:H93)=2.5,IF(rank.eq(H93,H90:H93)=1,3.25,3),IF(rank.avg(H93,H90:H93)=3,2,IF(rank.avg(H93,H90:H93)=3.5,1,0)))))))</f>
        <v/>
      </c>
      <c r="J93" s="114"/>
      <c r="K93" s="140" t="str">
        <f aca="false">Tabelle2!K12</f>
        <v>durn1818</v>
      </c>
      <c r="L93" s="141" t="s">
        <v>76</v>
      </c>
      <c r="M93" s="142" t="str">
        <f aca="false">IF(COUNT(L90:L93)&lt;&gt;4,"",IF(rank.avg(L93,L90:L93)=1,7,IF(rank.avg(L93,L90:L93)=1.5,5.5,IF(rank.avg(L93,L90:L93)=2,IF(rank.eq(L93,L90:L93)=1,4.33,4),IF(rank.avg(L93,L90:L93)=2.5,IF(rank.eq(L93,L90:L93)=1,3.25,3),IF(rank.avg(L93,L90:L93)=3,2,IF(rank.avg(L93,L90:L93)=3.5,1,0)))))))</f>
        <v/>
      </c>
      <c r="N93" s="117"/>
      <c r="O93" s="143" t="str">
        <f aca="false">Tabelle2!O12</f>
        <v>Gwarrior</v>
      </c>
      <c r="P93" s="144" t="s">
        <v>76</v>
      </c>
      <c r="Q93" s="165" t="str">
        <f aca="false">IF(COUNT(P90:P93)&lt;&gt;4,"",IF(rank.avg(P93,P90:P93)=1,7,IF(rank.avg(P93,P90:P93)=1.5,5.5,IF(rank.avg(P93,P90:P93)=2,IF(rank.eq(P93,P90:P93)=1,4.33,4),IF(rank.avg(P93,P90:P93)=2.5,IF(rank.eq(P93,P90:P93)=1,3.25,3),IF(rank.avg(P93,P90:P93)=3,2,IF(rank.avg(P93,P90:P93)=3.5,1,0)))))))</f>
        <v/>
      </c>
      <c r="R93" s="117"/>
      <c r="S93" s="143" t="str">
        <f aca="false">Tabelle2!S12</f>
        <v>aden Ookie</v>
      </c>
      <c r="T93" s="144" t="s">
        <v>76</v>
      </c>
      <c r="U93" s="165" t="str">
        <f aca="false">IF(COUNT(T90:T93)&lt;&gt;4,"",IF(rank.avg(T93,T90:T93)=1,7,IF(rank.avg(T93,T90:T93)=1.5,5.5,IF(rank.avg(T93,T90:T93)=2,IF(rank.eq(T93,T90:T93)=1,4.33,4),IF(rank.avg(T93,T90:T93)=2.5,IF(rank.eq(T93,T90:T93)=1,3.25,3),IF(rank.avg(T93,T90:T93)=3,2,IF(rank.avg(T93,T90:T93)=3.5,1,0)))))))</f>
        <v/>
      </c>
      <c r="X93" s="144" t="s">
        <v>76</v>
      </c>
      <c r="Y93" s="165" t="str">
        <f aca="false">IF(COUNT(X90:X93)&lt;&gt;4,"",IF(rank.avg(X93,X90:X93)=1,7,IF(rank.avg(X93,X90:X93)=1.5,5.5,IF(rank.avg(X93,X90:X93)=2,IF(rank.eq(X93,X90:X93)=1,4.33,4),IF(rank.avg(X93,X90:X93)=2.5,IF(rank.eq(X93,X90:X93)=1,3.25,3),IF(rank.avg(X93,X90:X93)=3,2,IF(rank.avg(X93,X90:X93)=3.5,1,0)))))))</f>
        <v/>
      </c>
    </row>
    <row r="94" customFormat="false" ht="15" hidden="false" customHeight="false" outlineLevel="0" collapsed="false">
      <c r="G94" s="2"/>
      <c r="H94" s="0" t="s">
        <v>76</v>
      </c>
      <c r="K94" s="2"/>
      <c r="L94" s="0" t="s">
        <v>76</v>
      </c>
      <c r="P94" s="0" t="s">
        <v>76</v>
      </c>
    </row>
    <row r="95" customFormat="false" ht="15" hidden="false" customHeight="false" outlineLevel="0" collapsed="false">
      <c r="G95" s="2"/>
      <c r="K95" s="2"/>
      <c r="P95" s="0" t="s">
        <v>76</v>
      </c>
    </row>
  </sheetData>
  <mergeCells count="220">
    <mergeCell ref="B2:E2"/>
    <mergeCell ref="F2:I2"/>
    <mergeCell ref="J2:M2"/>
    <mergeCell ref="N2:Q2"/>
    <mergeCell ref="R2:U2"/>
    <mergeCell ref="V2:Y2"/>
    <mergeCell ref="B4:B8"/>
    <mergeCell ref="D4:E4"/>
    <mergeCell ref="F4:F8"/>
    <mergeCell ref="H4:I4"/>
    <mergeCell ref="J4:J8"/>
    <mergeCell ref="L4:M4"/>
    <mergeCell ref="N4:N8"/>
    <mergeCell ref="P4:Q4"/>
    <mergeCell ref="R4:R8"/>
    <mergeCell ref="T4:U4"/>
    <mergeCell ref="V4:V8"/>
    <mergeCell ref="X4:Y4"/>
    <mergeCell ref="B9:B13"/>
    <mergeCell ref="D9:E9"/>
    <mergeCell ref="F9:F13"/>
    <mergeCell ref="H9:I9"/>
    <mergeCell ref="J9:J13"/>
    <mergeCell ref="L9:M9"/>
    <mergeCell ref="N9:N13"/>
    <mergeCell ref="P9:Q9"/>
    <mergeCell ref="R9:R13"/>
    <mergeCell ref="T9:U9"/>
    <mergeCell ref="V9:V13"/>
    <mergeCell ref="X9:Y9"/>
    <mergeCell ref="B14:B18"/>
    <mergeCell ref="D14:E14"/>
    <mergeCell ref="F14:F18"/>
    <mergeCell ref="H14:I14"/>
    <mergeCell ref="J14:J18"/>
    <mergeCell ref="L14:M14"/>
    <mergeCell ref="N14:N18"/>
    <mergeCell ref="P14:Q14"/>
    <mergeCell ref="R14:R18"/>
    <mergeCell ref="T14:U14"/>
    <mergeCell ref="V14:V18"/>
    <mergeCell ref="X14:Y14"/>
    <mergeCell ref="B19:B23"/>
    <mergeCell ref="D19:E19"/>
    <mergeCell ref="F19:F23"/>
    <mergeCell ref="H19:I19"/>
    <mergeCell ref="J19:J23"/>
    <mergeCell ref="L19:M19"/>
    <mergeCell ref="N19:N23"/>
    <mergeCell ref="P19:Q19"/>
    <mergeCell ref="R19:R23"/>
    <mergeCell ref="T19:U19"/>
    <mergeCell ref="V19:V23"/>
    <mergeCell ref="X19:Y19"/>
    <mergeCell ref="B24:B28"/>
    <mergeCell ref="D24:E24"/>
    <mergeCell ref="F24:F28"/>
    <mergeCell ref="H24:I24"/>
    <mergeCell ref="J24:J28"/>
    <mergeCell ref="L24:M24"/>
    <mergeCell ref="N24:N28"/>
    <mergeCell ref="P24:Q24"/>
    <mergeCell ref="R24:R28"/>
    <mergeCell ref="T24:U24"/>
    <mergeCell ref="V24:V28"/>
    <mergeCell ref="X24:Y24"/>
    <mergeCell ref="B29:B33"/>
    <mergeCell ref="D29:E29"/>
    <mergeCell ref="F29:F33"/>
    <mergeCell ref="H29:I29"/>
    <mergeCell ref="J29:J33"/>
    <mergeCell ref="L29:M29"/>
    <mergeCell ref="N29:N33"/>
    <mergeCell ref="P29:Q29"/>
    <mergeCell ref="R29:R33"/>
    <mergeCell ref="T29:U29"/>
    <mergeCell ref="V29:V33"/>
    <mergeCell ref="X29:Y29"/>
    <mergeCell ref="B34:B38"/>
    <mergeCell ref="D34:E34"/>
    <mergeCell ref="F34:F38"/>
    <mergeCell ref="H34:I34"/>
    <mergeCell ref="J34:J38"/>
    <mergeCell ref="L34:M34"/>
    <mergeCell ref="N34:N38"/>
    <mergeCell ref="P34:Q34"/>
    <mergeCell ref="R34:R38"/>
    <mergeCell ref="T34:U34"/>
    <mergeCell ref="V34:V38"/>
    <mergeCell ref="X34:Y34"/>
    <mergeCell ref="B39:B43"/>
    <mergeCell ref="D39:E39"/>
    <mergeCell ref="F39:F43"/>
    <mergeCell ref="H39:I39"/>
    <mergeCell ref="J39:J43"/>
    <mergeCell ref="L39:M39"/>
    <mergeCell ref="N39:N43"/>
    <mergeCell ref="P39:Q39"/>
    <mergeCell ref="R39:R43"/>
    <mergeCell ref="T39:U39"/>
    <mergeCell ref="V39:V43"/>
    <mergeCell ref="X39:Y39"/>
    <mergeCell ref="B44:B48"/>
    <mergeCell ref="D44:E44"/>
    <mergeCell ref="F44:F48"/>
    <mergeCell ref="H44:I44"/>
    <mergeCell ref="J44:J48"/>
    <mergeCell ref="L44:M44"/>
    <mergeCell ref="N44:N48"/>
    <mergeCell ref="P44:Q44"/>
    <mergeCell ref="R44:R48"/>
    <mergeCell ref="T44:U44"/>
    <mergeCell ref="V44:V48"/>
    <mergeCell ref="X44:Y44"/>
    <mergeCell ref="B49:B53"/>
    <mergeCell ref="D49:E49"/>
    <mergeCell ref="F49:F53"/>
    <mergeCell ref="H49:I49"/>
    <mergeCell ref="J49:J53"/>
    <mergeCell ref="L49:M49"/>
    <mergeCell ref="N49:N53"/>
    <mergeCell ref="P49:Q49"/>
    <mergeCell ref="R49:R53"/>
    <mergeCell ref="T49:U49"/>
    <mergeCell ref="V49:V53"/>
    <mergeCell ref="X49:Y49"/>
    <mergeCell ref="B54:B58"/>
    <mergeCell ref="D54:E54"/>
    <mergeCell ref="F54:F58"/>
    <mergeCell ref="H54:I54"/>
    <mergeCell ref="J54:J58"/>
    <mergeCell ref="L54:M54"/>
    <mergeCell ref="N54:N58"/>
    <mergeCell ref="P54:Q54"/>
    <mergeCell ref="R54:R58"/>
    <mergeCell ref="T54:U54"/>
    <mergeCell ref="V54:V58"/>
    <mergeCell ref="X54:Y54"/>
    <mergeCell ref="B59:B63"/>
    <mergeCell ref="D59:E59"/>
    <mergeCell ref="F59:F63"/>
    <mergeCell ref="H59:I59"/>
    <mergeCell ref="J59:J63"/>
    <mergeCell ref="L59:M59"/>
    <mergeCell ref="N59:N63"/>
    <mergeCell ref="P59:Q59"/>
    <mergeCell ref="R59:R63"/>
    <mergeCell ref="T59:U59"/>
    <mergeCell ref="V59:V63"/>
    <mergeCell ref="X59:Y59"/>
    <mergeCell ref="B64:B68"/>
    <mergeCell ref="D64:E64"/>
    <mergeCell ref="F64:F68"/>
    <mergeCell ref="H64:I64"/>
    <mergeCell ref="J64:J68"/>
    <mergeCell ref="L64:M64"/>
    <mergeCell ref="N64:N68"/>
    <mergeCell ref="P64:Q64"/>
    <mergeCell ref="R64:R68"/>
    <mergeCell ref="T64:U64"/>
    <mergeCell ref="V64:V68"/>
    <mergeCell ref="X64:Y64"/>
    <mergeCell ref="B69:B73"/>
    <mergeCell ref="D69:E69"/>
    <mergeCell ref="F69:F73"/>
    <mergeCell ref="H69:I69"/>
    <mergeCell ref="J69:J73"/>
    <mergeCell ref="L69:M69"/>
    <mergeCell ref="N69:N73"/>
    <mergeCell ref="P69:Q69"/>
    <mergeCell ref="R69:R73"/>
    <mergeCell ref="T69:U69"/>
    <mergeCell ref="V69:V73"/>
    <mergeCell ref="X69:Y69"/>
    <mergeCell ref="B74:B78"/>
    <mergeCell ref="D74:E74"/>
    <mergeCell ref="F74:F78"/>
    <mergeCell ref="H74:I74"/>
    <mergeCell ref="J74:J78"/>
    <mergeCell ref="L74:M74"/>
    <mergeCell ref="N74:N78"/>
    <mergeCell ref="P74:Q74"/>
    <mergeCell ref="R74:R78"/>
    <mergeCell ref="T74:U74"/>
    <mergeCell ref="V74:V78"/>
    <mergeCell ref="X74:Y74"/>
    <mergeCell ref="B79:B83"/>
    <mergeCell ref="D79:E79"/>
    <mergeCell ref="F79:F83"/>
    <mergeCell ref="H79:I79"/>
    <mergeCell ref="J79:J83"/>
    <mergeCell ref="L79:M79"/>
    <mergeCell ref="N79:N83"/>
    <mergeCell ref="P79:Q79"/>
    <mergeCell ref="R79:R83"/>
    <mergeCell ref="T79:U79"/>
    <mergeCell ref="V79:V83"/>
    <mergeCell ref="X79:Y79"/>
    <mergeCell ref="B84:B88"/>
    <mergeCell ref="D84:E84"/>
    <mergeCell ref="F84:F88"/>
    <mergeCell ref="H84:I84"/>
    <mergeCell ref="J84:J88"/>
    <mergeCell ref="L84:M84"/>
    <mergeCell ref="N84:N88"/>
    <mergeCell ref="P84:Q84"/>
    <mergeCell ref="R84:R88"/>
    <mergeCell ref="T84:U84"/>
    <mergeCell ref="X84:Y84"/>
    <mergeCell ref="B89:B93"/>
    <mergeCell ref="D89:E89"/>
    <mergeCell ref="F89:F93"/>
    <mergeCell ref="H89:I89"/>
    <mergeCell ref="J89:J93"/>
    <mergeCell ref="L89:M89"/>
    <mergeCell ref="N89:N93"/>
    <mergeCell ref="P89:Q89"/>
    <mergeCell ref="R89:R93"/>
    <mergeCell ref="T89:U89"/>
    <mergeCell ref="X89:Y89"/>
  </mergeCells>
  <conditionalFormatting sqref="Q4">
    <cfRule type="expression" priority="2" aboveAverage="0" equalAverage="0" bottom="0" percent="0" rank="0" text="" dxfId="0">
      <formula>LEN(TRIM(Q4))&gt;0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1:W65536"/>
  <sheetViews>
    <sheetView windowProtection="false" showFormulas="false" showGridLines="true" showRowColHeaders="true" showZeros="true" rightToLeft="false" tabSelected="false" showOutlineSymbols="true" defaultGridColor="true" view="normal" topLeftCell="I1" colorId="64" zoomScale="90" zoomScaleNormal="90" zoomScalePageLayoutView="100" workbookViewId="0">
      <selection pane="topLeft" activeCell="W5" activeCellId="0" sqref="W5"/>
    </sheetView>
  </sheetViews>
  <sheetFormatPr defaultRowHeight="15"/>
  <cols>
    <col collapsed="false" hidden="false" max="2" min="1" style="0" width="9.31632653061224"/>
    <col collapsed="false" hidden="false" max="3" min="3" style="0" width="16.1377551020408"/>
    <col collapsed="false" hidden="false" max="6" min="4" style="0" width="9.31632653061224"/>
    <col collapsed="false" hidden="false" max="7" min="7" style="0" width="11.2040816326531"/>
    <col collapsed="false" hidden="false" max="26" min="8" style="0" width="9.31632653061224"/>
    <col collapsed="false" hidden="false" max="1025" min="27" style="0" width="14.8469387755102"/>
  </cols>
  <sheetData>
    <row r="1" customFormat="false" ht="15" hidden="false" customHeight="false" outlineLevel="0" collapsed="false">
      <c r="G1" s="2"/>
    </row>
    <row r="2" customFormat="false" ht="15" hidden="false" customHeight="false" outlineLevel="0" collapsed="false">
      <c r="G2" s="2"/>
    </row>
    <row r="3" customFormat="false" ht="15" hidden="false" customHeight="false" outlineLevel="0" collapsed="false">
      <c r="G3" s="2"/>
    </row>
    <row r="4" customFormat="false" ht="15" hidden="false" customHeight="false" outlineLevel="0" collapsed="false">
      <c r="G4" s="2"/>
    </row>
    <row r="5" customFormat="false" ht="15.75" hidden="false" customHeight="true" outlineLevel="0" collapsed="false">
      <c r="C5" s="6" t="s">
        <v>6</v>
      </c>
      <c r="G5" s="6" t="s">
        <v>16</v>
      </c>
      <c r="K5" s="11" t="s">
        <v>26</v>
      </c>
      <c r="O5" s="189" t="s">
        <v>36</v>
      </c>
      <c r="S5" s="190" t="s">
        <v>46</v>
      </c>
      <c r="W5" s="55" t="s">
        <v>56</v>
      </c>
    </row>
    <row r="6" customFormat="false" ht="15.75" hidden="false" customHeight="true" outlineLevel="0" collapsed="false">
      <c r="C6" s="6" t="s">
        <v>7</v>
      </c>
      <c r="G6" s="191" t="s">
        <v>17</v>
      </c>
      <c r="K6" s="192" t="s">
        <v>27</v>
      </c>
      <c r="O6" s="193" t="s">
        <v>37</v>
      </c>
      <c r="S6" s="194" t="s">
        <v>47</v>
      </c>
      <c r="W6" s="55" t="s">
        <v>57</v>
      </c>
    </row>
    <row r="7" customFormat="false" ht="13.8" hidden="false" customHeight="false" outlineLevel="0" collapsed="false">
      <c r="C7" s="6" t="s">
        <v>8</v>
      </c>
      <c r="G7" s="11" t="s">
        <v>18</v>
      </c>
      <c r="K7" s="189" t="s">
        <v>28</v>
      </c>
      <c r="O7" s="194" t="s">
        <v>38</v>
      </c>
      <c r="S7" s="195" t="s">
        <v>48</v>
      </c>
      <c r="W7" s="55" t="s">
        <v>58</v>
      </c>
    </row>
    <row r="8" customFormat="false" ht="13.8" hidden="false" customHeight="false" outlineLevel="0" collapsed="false">
      <c r="C8" s="6" t="s">
        <v>9</v>
      </c>
      <c r="G8" s="11" t="s">
        <v>19</v>
      </c>
      <c r="K8" s="189" t="s">
        <v>29</v>
      </c>
      <c r="O8" s="194" t="s">
        <v>39</v>
      </c>
      <c r="S8" s="195" t="s">
        <v>49</v>
      </c>
      <c r="W8" s="55" t="s">
        <v>59</v>
      </c>
    </row>
    <row r="9" customFormat="false" ht="13.8" hidden="false" customHeight="false" outlineLevel="0" collapsed="false">
      <c r="C9" s="6" t="s">
        <v>10</v>
      </c>
      <c r="G9" s="11" t="s">
        <v>20</v>
      </c>
      <c r="K9" s="189" t="s">
        <v>30</v>
      </c>
      <c r="O9" s="194" t="s">
        <v>40</v>
      </c>
      <c r="S9" s="195" t="s">
        <v>50</v>
      </c>
      <c r="W9" s="55" t="s">
        <v>60</v>
      </c>
    </row>
    <row r="10" customFormat="false" ht="13.8" hidden="false" customHeight="false" outlineLevel="0" collapsed="false">
      <c r="C10" s="6" t="s">
        <v>11</v>
      </c>
      <c r="G10" s="189" t="s">
        <v>21</v>
      </c>
      <c r="K10" s="194" t="s">
        <v>31</v>
      </c>
      <c r="O10" s="194" t="s">
        <v>41</v>
      </c>
      <c r="S10" s="195" t="s">
        <v>51</v>
      </c>
      <c r="W10" s="55" t="s">
        <v>61</v>
      </c>
    </row>
    <row r="11" customFormat="false" ht="13.8" hidden="false" customHeight="false" outlineLevel="0" collapsed="false">
      <c r="C11" s="11" t="s">
        <v>12</v>
      </c>
      <c r="G11" s="189" t="s">
        <v>22</v>
      </c>
      <c r="K11" s="194" t="s">
        <v>32</v>
      </c>
      <c r="O11" s="194" t="s">
        <v>42</v>
      </c>
      <c r="S11" s="54" t="s">
        <v>52</v>
      </c>
      <c r="W11" s="55" t="s">
        <v>62</v>
      </c>
    </row>
    <row r="12" customFormat="false" ht="13.8" hidden="false" customHeight="false" outlineLevel="0" collapsed="false">
      <c r="C12" s="12" t="s">
        <v>13</v>
      </c>
      <c r="G12" s="12" t="s">
        <v>23</v>
      </c>
      <c r="K12" s="12" t="s">
        <v>33</v>
      </c>
      <c r="O12" s="195" t="s">
        <v>43</v>
      </c>
      <c r="S12" s="55" t="s">
        <v>53</v>
      </c>
      <c r="W12" s="55" t="s">
        <v>63</v>
      </c>
    </row>
    <row r="13" customFormat="false" ht="13.8" hidden="false" customHeight="false" outlineLevel="0" collapsed="false">
      <c r="C13" s="12" t="s">
        <v>14</v>
      </c>
      <c r="G13" s="12" t="s">
        <v>24</v>
      </c>
      <c r="K13" s="12" t="s">
        <v>34</v>
      </c>
      <c r="O13" s="195" t="s">
        <v>44</v>
      </c>
      <c r="S13" s="55" t="s">
        <v>54</v>
      </c>
    </row>
    <row r="14" customFormat="false" ht="15" hidden="false" customHeight="false" outlineLevel="0" collapsed="false">
      <c r="G14" s="2"/>
    </row>
    <row r="15" customFormat="false" ht="15" hidden="false" customHeight="false" outlineLevel="0" collapsed="false">
      <c r="G15" s="2"/>
    </row>
    <row r="16" customFormat="false" ht="13.8" hidden="false" customHeight="false" outlineLevel="0" collapsed="false">
      <c r="G16" s="2" t="s">
        <v>165</v>
      </c>
      <c r="H16" s="2"/>
      <c r="I16" s="2"/>
      <c r="J16" s="196" t="s">
        <v>5</v>
      </c>
    </row>
    <row r="17" customFormat="false" ht="13.8" hidden="false" customHeight="false" outlineLevel="0" collapsed="false">
      <c r="J17" s="197" t="s">
        <v>15</v>
      </c>
    </row>
    <row r="18" customFormat="false" ht="13.8" hidden="false" customHeight="false" outlineLevel="0" collapsed="false">
      <c r="J18" s="198" t="s">
        <v>25</v>
      </c>
    </row>
    <row r="19" customFormat="false" ht="13.8" hidden="false" customHeight="false" outlineLevel="0" collapsed="false">
      <c r="J19" s="199" t="s">
        <v>35</v>
      </c>
    </row>
    <row r="20" customFormat="false" ht="13.8" hidden="false" customHeight="false" outlineLevel="0" collapsed="false">
      <c r="J20" s="200" t="s">
        <v>45</v>
      </c>
    </row>
    <row r="21" customFormat="false" ht="13.8" hidden="false" customHeight="false" outlineLevel="0" collapsed="false">
      <c r="G21" s="2"/>
      <c r="J21" s="55" t="s">
        <v>166</v>
      </c>
    </row>
    <row r="1048576" customFormat="false" ht="15" hidden="false" customHeight="true" outlineLevel="0" collapsed="false"/>
  </sheetData>
  <mergeCells count="1">
    <mergeCell ref="G16:I16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fr-FR</dc:language>
  <dcterms:modified xsi:type="dcterms:W3CDTF">2015-12-21T00:33:53Z</dcterms:modified>
  <cp:revision>4</cp:revision>
</cp:coreProperties>
</file>